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905" yWindow="1125" windowWidth="20610" windowHeight="6225"/>
  </bookViews>
  <sheets>
    <sheet name="Silnice + mosty 2015" sheetId="1" r:id="rId1"/>
    <sheet name="Silnice + mosty 2016" sheetId="2" r:id="rId2"/>
  </sheets>
  <externalReferences>
    <externalReference r:id="rId3"/>
    <externalReference r:id="rId4"/>
    <externalReference r:id="rId5"/>
  </externalReferences>
  <definedNames>
    <definedName name="_xlnm._FilterDatabase" localSheetId="0" hidden="1">'Silnice + mosty 2015'!$A$4:$AE$55</definedName>
    <definedName name="a">'[1]pomoc - data'!$A$26:$A$32</definedName>
    <definedName name="aa" localSheetId="0">#REF!</definedName>
    <definedName name="aa">#REF!</definedName>
    <definedName name="aaa">[1]Košilka!$P$6:$P$10</definedName>
    <definedName name="bbb">'[1]pomoc - data'!$A$37:$A$40</definedName>
    <definedName name="čí_je_to_požadavek" localSheetId="0">#REF!</definedName>
    <definedName name="čí_je_to_požadavek">#REF!</definedName>
    <definedName name="dd" localSheetId="0" hidden="1">{#N/A,#N/A,FALSE,"Celk.přehl-MDS";#N/A,#N/A,FALSE,"D1,Všech-Jes";#N/A,#N/A,FALSE,"0513A";#N/A,#N/A,FALSE,"0513B";#N/A,#N/A,FALSE,"0513-souhrn";#N/A,#N/A,FALSE,"0804A";#N/A,#N/A,FALSE,"0804B";#N/A,#N/A,FALSE,"R3511";#N/A,#N/A,FALSE,"SO I.etapa";#N/A,#N/A,FALSE,"SO II.etapa";#N/A,#N/A,FALSE,"Celk.přehl.-MF";#N/A,#N/A,FALSE,"D1,Jes-Průh";#N/A,#N/A,FALSE,"Celk.přehl-ŘSD";#N/A,#N/A,FALSE,"0511";#N/A,#N/A,FALSE,"0512"}</definedName>
    <definedName name="dd" hidden="1">{#N/A,#N/A,FALSE,"Celk.přehl-MDS";#N/A,#N/A,FALSE,"D1,Všech-Jes";#N/A,#N/A,FALSE,"0513A";#N/A,#N/A,FALSE,"0513B";#N/A,#N/A,FALSE,"0513-souhrn";#N/A,#N/A,FALSE,"0804A";#N/A,#N/A,FALSE,"0804B";#N/A,#N/A,FALSE,"R3511";#N/A,#N/A,FALSE,"SO I.etapa";#N/A,#N/A,FALSE,"SO II.etapa";#N/A,#N/A,FALSE,"Celk.přehl.-MF";#N/A,#N/A,FALSE,"D1,Jes-Průh";#N/A,#N/A,FALSE,"Celk.přehl-ŘSD";#N/A,#N/A,FALSE,"0511";#N/A,#N/A,FALSE,"0512"}</definedName>
    <definedName name="DPS" localSheetId="0">#REF!</definedName>
    <definedName name="DPS">#REF!</definedName>
    <definedName name="EIB" localSheetId="0">#REF!</definedName>
    <definedName name="EIB">#REF!</definedName>
    <definedName name="Finanční_monitoring_projektu">[2]P1OP11P1!$A$2:$M$2</definedName>
    <definedName name="globál" localSheetId="0">#REF!</definedName>
    <definedName name="globál">#REF!</definedName>
    <definedName name="globály">'[3]pomoc - data'!$A$26:$A$32</definedName>
    <definedName name="jj" hidden="1">{#N/A,#N/A,FALSE,"0805";#N/A,#N/A,FALSE,"0803A";#N/A,#N/A,FALSE,"1104-1";#N/A,#N/A,FALSE,"SO 517 ";#N/A,#N/A,FALSE,"3509 ";#N/A,#N/A,FALSE,"1104-2";#N/A,#N/A,FALSE,"1105-1";#N/A,#N/A,FALSE,"1105-2"}</definedName>
    <definedName name="jm_gl">'[3]pomoc - data'!$A$37:$A$40</definedName>
    <definedName name="ll">#REF!</definedName>
    <definedName name="Mosty" localSheetId="0">#REF!</definedName>
    <definedName name="Mosty">#REF!</definedName>
    <definedName name="_xlnm.Print_Titles" localSheetId="0">'Silnice + mosty 2015'!$4:$4</definedName>
    <definedName name="_xlnm.Print_Area" localSheetId="0">'Silnice + mosty 2015'!$A$1:$AE$69</definedName>
    <definedName name="OPD" localSheetId="0">#REF!</definedName>
    <definedName name="OPD">#REF!</definedName>
    <definedName name="OPD¨" localSheetId="0">#REF!</definedName>
    <definedName name="OPD¨">#REF!</definedName>
    <definedName name="OPDI" localSheetId="0">#REF!</definedName>
    <definedName name="OPDI">#REF!</definedName>
    <definedName name="operační_program_doprava" localSheetId="0">#REF!</definedName>
    <definedName name="operační_program_doprava">#REF!</definedName>
    <definedName name="Operační_program_Doprava_" localSheetId="0">#REF!</definedName>
    <definedName name="Operační_program_Doprava_">#REF!</definedName>
    <definedName name="P1OP11P1" localSheetId="0">#REF!</definedName>
    <definedName name="P1OP11P1">#REF!</definedName>
    <definedName name="pokus" localSheetId="0" hidden="1">{#N/A,#N/A,FALSE,"Celk.přehl-MDS";#N/A,#N/A,FALSE,"D1,Všech-Jes";#N/A,#N/A,FALSE,"0513A";#N/A,#N/A,FALSE,"0513B";#N/A,#N/A,FALSE,"0513-souhrn";#N/A,#N/A,FALSE,"0804A";#N/A,#N/A,FALSE,"0804B";#N/A,#N/A,FALSE,"R3511";#N/A,#N/A,FALSE,"SO I.etapa";#N/A,#N/A,FALSE,"SO II.etapa";#N/A,#N/A,FALSE,"Celk.přehl.-MF";#N/A,#N/A,FALSE,"D1,Jes-Průh";#N/A,#N/A,FALSE,"Celk.přehl-ŘSD";#N/A,#N/A,FALSE,"0511";#N/A,#N/A,FALSE,"0512"}</definedName>
    <definedName name="pokus" hidden="1">{#N/A,#N/A,FALSE,"Celk.přehl-MDS";#N/A,#N/A,FALSE,"D1,Všech-Jes";#N/A,#N/A,FALSE,"0513A";#N/A,#N/A,FALSE,"0513B";#N/A,#N/A,FALSE,"0513-souhrn";#N/A,#N/A,FALSE,"0804A";#N/A,#N/A,FALSE,"0804B";#N/A,#N/A,FALSE,"R3511";#N/A,#N/A,FALSE,"SO I.etapa";#N/A,#N/A,FALSE,"SO II.etapa";#N/A,#N/A,FALSE,"Celk.přehl.-MF";#N/A,#N/A,FALSE,"D1,Jes-Průh";#N/A,#N/A,FALSE,"Celk.přehl-ŘSD";#N/A,#N/A,FALSE,"0511";#N/A,#N/A,FALSE,"0512"}</definedName>
    <definedName name="popo" localSheetId="0">#REF!</definedName>
    <definedName name="popo">#REF!</definedName>
    <definedName name="příprava" localSheetId="0">#REF!</definedName>
    <definedName name="příprava">#REF!</definedName>
    <definedName name="Radek" localSheetId="0">#REF!</definedName>
    <definedName name="Radek">#REF!</definedName>
    <definedName name="redv2" localSheetId="0" hidden="1">{#N/A,#N/A,FALSE,"0805";#N/A,#N/A,FALSE,"0803A";#N/A,#N/A,FALSE,"1104-1";#N/A,#N/A,FALSE,"SO 517 ";#N/A,#N/A,FALSE,"3509 ";#N/A,#N/A,FALSE,"1104-2";#N/A,#N/A,FALSE,"1105-1";#N/A,#N/A,FALSE,"1105-2"}</definedName>
    <definedName name="redv2" hidden="1">{#N/A,#N/A,FALSE,"0805";#N/A,#N/A,FALSE,"0803A";#N/A,#N/A,FALSE,"1104-1";#N/A,#N/A,FALSE,"SO 517 ";#N/A,#N/A,FALSE,"3509 ";#N/A,#N/A,FALSE,"1104-2";#N/A,#N/A,FALSE,"1105-1";#N/A,#N/A,FALSE,"1105-2"}</definedName>
    <definedName name="ŘSD" localSheetId="0" hidden="1">{#N/A,#N/A,FALSE,"Celk.přehl-MDS";#N/A,#N/A,FALSE,"D1,Všech-Jes";#N/A,#N/A,FALSE,"0513A";#N/A,#N/A,FALSE,"0513B";#N/A,#N/A,FALSE,"0513-souhrn";#N/A,#N/A,FALSE,"0804A";#N/A,#N/A,FALSE,"0804B";#N/A,#N/A,FALSE,"R3511";#N/A,#N/A,FALSE,"SO I.etapa";#N/A,#N/A,FALSE,"SO II.etapa";#N/A,#N/A,FALSE,"Celk.přehl.-MF";#N/A,#N/A,FALSE,"D1,Jes-Průh";#N/A,#N/A,FALSE,"Celk.přehl-ŘSD";#N/A,#N/A,FALSE,"0511";#N/A,#N/A,FALSE,"0512"}</definedName>
    <definedName name="ŘSD" hidden="1">{#N/A,#N/A,FALSE,"Celk.přehl-MDS";#N/A,#N/A,FALSE,"D1,Všech-Jes";#N/A,#N/A,FALSE,"0513A";#N/A,#N/A,FALSE,"0513B";#N/A,#N/A,FALSE,"0513-souhrn";#N/A,#N/A,FALSE,"0804A";#N/A,#N/A,FALSE,"0804B";#N/A,#N/A,FALSE,"R3511";#N/A,#N/A,FALSE,"SO I.etapa";#N/A,#N/A,FALSE,"SO II.etapa";#N/A,#N/A,FALSE,"Celk.přehl.-MF";#N/A,#N/A,FALSE,"D1,Jes-Průh";#N/A,#N/A,FALSE,"Celk.přehl-ŘSD";#N/A,#N/A,FALSE,"0511";#N/A,#N/A,FALSE,"0512"}</definedName>
    <definedName name="ŘSD2" localSheetId="0" hidden="1">{#N/A,#N/A,FALSE,"0805";#N/A,#N/A,FALSE,"0803A";#N/A,#N/A,FALSE,"1104-1";#N/A,#N/A,FALSE,"SO 517 ";#N/A,#N/A,FALSE,"3509 ";#N/A,#N/A,FALSE,"1104-2";#N/A,#N/A,FALSE,"1105-1";#N/A,#N/A,FALSE,"1105-2"}</definedName>
    <definedName name="ŘSD2" hidden="1">{#N/A,#N/A,FALSE,"0805";#N/A,#N/A,FALSE,"0803A";#N/A,#N/A,FALSE,"1104-1";#N/A,#N/A,FALSE,"SO 517 ";#N/A,#N/A,FALSE,"3509 ";#N/A,#N/A,FALSE,"1104-2";#N/A,#N/A,FALSE,"1105-1";#N/A,#N/A,FALSE,"1105-2"}</definedName>
    <definedName name="wrn.Dálnice._.D5." localSheetId="0" hidden="1">{#N/A,#N/A,FALSE,"Celk.přehl-MDS";#N/A,#N/A,FALSE,"D1,Všech-Jes";#N/A,#N/A,FALSE,"0513A";#N/A,#N/A,FALSE,"0513B";#N/A,#N/A,FALSE,"0513-souhrn";#N/A,#N/A,FALSE,"0804A";#N/A,#N/A,FALSE,"0804B";#N/A,#N/A,FALSE,"R3511";#N/A,#N/A,FALSE,"SO I.etapa";#N/A,#N/A,FALSE,"SO II.etapa";#N/A,#N/A,FALSE,"Celk.přehl.-MF";#N/A,#N/A,FALSE,"D1,Jes-Průh";#N/A,#N/A,FALSE,"Celk.přehl-ŘSD";#N/A,#N/A,FALSE,"0511";#N/A,#N/A,FALSE,"0512"}</definedName>
    <definedName name="wrn.Dálnice._.D5." hidden="1">{#N/A,#N/A,FALSE,"Celk.přehl-MDS";#N/A,#N/A,FALSE,"D1,Všech-Jes";#N/A,#N/A,FALSE,"0513A";#N/A,#N/A,FALSE,"0513B";#N/A,#N/A,FALSE,"0513-souhrn";#N/A,#N/A,FALSE,"0804A";#N/A,#N/A,FALSE,"0804B";#N/A,#N/A,FALSE,"R3511";#N/A,#N/A,FALSE,"SO I.etapa";#N/A,#N/A,FALSE,"SO II.etapa";#N/A,#N/A,FALSE,"Celk.přehl.-MF";#N/A,#N/A,FALSE,"D1,Jes-Průh";#N/A,#N/A,FALSE,"Celk.přehl-ŘSD";#N/A,#N/A,FALSE,"0511";#N/A,#N/A,FALSE,"0512"}</definedName>
    <definedName name="wrn.Projekt._.A." localSheetId="0" hidden="1">{#N/A,#N/A,FALSE,"0805";#N/A,#N/A,FALSE,"0803A";#N/A,#N/A,FALSE,"1104-1";#N/A,#N/A,FALSE,"SO 517 ";#N/A,#N/A,FALSE,"3509 ";#N/A,#N/A,FALSE,"1104-2";#N/A,#N/A,FALSE,"1105-1";#N/A,#N/A,FALSE,"1105-2"}</definedName>
    <definedName name="wrn.Projekt._.A." hidden="1">{#N/A,#N/A,FALSE,"0805";#N/A,#N/A,FALSE,"0803A";#N/A,#N/A,FALSE,"1104-1";#N/A,#N/A,FALSE,"SO 517 ";#N/A,#N/A,FALSE,"3509 ";#N/A,#N/A,FALSE,"1104-2";#N/A,#N/A,FALSE,"1105-1";#N/A,#N/A,FALSE,"1105-2"}</definedName>
    <definedName name="ww" localSheetId="0" hidden="1">{#N/A,#N/A,FALSE,"Celk.přehl-MDS";#N/A,#N/A,FALSE,"D1,Všech-Jes";#N/A,#N/A,FALSE,"0513A";#N/A,#N/A,FALSE,"0513B";#N/A,#N/A,FALSE,"0513-souhrn";#N/A,#N/A,FALSE,"0804A";#N/A,#N/A,FALSE,"0804B";#N/A,#N/A,FALSE,"R3511";#N/A,#N/A,FALSE,"SO I.etapa";#N/A,#N/A,FALSE,"SO II.etapa";#N/A,#N/A,FALSE,"Celk.přehl.-MF";#N/A,#N/A,FALSE,"D1,Jes-Průh";#N/A,#N/A,FALSE,"Celk.přehl-ŘSD";#N/A,#N/A,FALSE,"0511";#N/A,#N/A,FALSE,"0512"}</definedName>
    <definedName name="ww" hidden="1">{#N/A,#N/A,FALSE,"Celk.přehl-MDS";#N/A,#N/A,FALSE,"D1,Všech-Jes";#N/A,#N/A,FALSE,"0513A";#N/A,#N/A,FALSE,"0513B";#N/A,#N/A,FALSE,"0513-souhrn";#N/A,#N/A,FALSE,"0804A";#N/A,#N/A,FALSE,"0804B";#N/A,#N/A,FALSE,"R3511";#N/A,#N/A,FALSE,"SO I.etapa";#N/A,#N/A,FALSE,"SO II.etapa";#N/A,#N/A,FALSE,"Celk.přehl.-MF";#N/A,#N/A,FALSE,"D1,Jes-Průh";#N/A,#N/A,FALSE,"Celk.přehl-ŘSD";#N/A,#N/A,FALSE,"0511";#N/A,#N/A,FALSE,"0512"}</definedName>
  </definedNames>
  <calcPr calcId="145621"/>
</workbook>
</file>

<file path=xl/calcChain.xml><?xml version="1.0" encoding="utf-8"?>
<calcChain xmlns="http://schemas.openxmlformats.org/spreadsheetml/2006/main">
  <c r="D58" i="1" l="1"/>
  <c r="D61" i="1"/>
  <c r="D62" i="1"/>
  <c r="D63" i="1"/>
  <c r="AE16" i="1" l="1"/>
  <c r="AE14" i="1"/>
  <c r="D36" i="1" l="1"/>
  <c r="S74" i="2" l="1"/>
  <c r="D74" i="2"/>
  <c r="V74" i="2" s="1"/>
  <c r="AC57" i="2"/>
  <c r="P1" i="2"/>
  <c r="D59" i="2" l="1"/>
  <c r="F59" i="2" s="1"/>
  <c r="D58" i="2"/>
  <c r="F58" i="2" s="1"/>
  <c r="D61" i="2"/>
  <c r="F61" i="2" s="1"/>
  <c r="AE57" i="2"/>
  <c r="D62" i="2"/>
  <c r="D60" i="2"/>
  <c r="AA36" i="1"/>
  <c r="AA33" i="1"/>
  <c r="G58" i="2" l="1"/>
  <c r="AA54" i="1"/>
  <c r="AA53" i="1"/>
  <c r="AA47" i="1"/>
  <c r="AA41" i="1"/>
  <c r="AA40" i="1"/>
  <c r="AA39" i="1"/>
  <c r="AA38" i="1"/>
  <c r="AA37" i="1"/>
  <c r="AA35" i="1"/>
  <c r="AA32" i="1"/>
  <c r="AA31" i="1"/>
  <c r="AA30" i="1"/>
  <c r="AA29" i="1"/>
  <c r="AA28" i="1"/>
  <c r="AA27" i="1"/>
  <c r="AA26" i="1"/>
  <c r="AA25" i="1"/>
  <c r="AA24" i="1"/>
  <c r="AA21" i="1"/>
  <c r="AA20" i="1"/>
  <c r="AA19" i="1"/>
  <c r="AA16" i="1"/>
  <c r="AA14" i="1"/>
  <c r="AA13" i="1"/>
  <c r="AA12" i="1"/>
  <c r="AA11" i="1"/>
  <c r="AA10" i="1"/>
  <c r="AA9" i="1"/>
  <c r="AA8" i="1"/>
  <c r="AA7" i="1"/>
  <c r="AA6" i="1"/>
  <c r="AA5" i="1"/>
  <c r="AC16" i="1" l="1"/>
  <c r="AC21" i="1"/>
  <c r="AE21" i="1"/>
  <c r="AC36" i="1"/>
  <c r="AC35" i="1"/>
  <c r="AE6" i="1"/>
  <c r="AC6" i="1"/>
  <c r="AC9" i="1"/>
  <c r="AE24" i="1"/>
  <c r="AC24" i="1"/>
  <c r="AE19" i="1"/>
  <c r="AC19" i="1"/>
  <c r="AE9" i="1"/>
  <c r="D7" i="1" l="1"/>
  <c r="S50" i="1" l="1"/>
  <c r="D53" i="1" l="1"/>
  <c r="D20" i="1"/>
  <c r="AE57" i="1" l="1"/>
  <c r="AC57" i="1"/>
  <c r="AC12" i="1"/>
  <c r="AC13" i="1"/>
  <c r="AC8" i="1"/>
  <c r="AC14" i="1"/>
  <c r="AE11" i="1"/>
  <c r="AE10" i="1"/>
  <c r="AE8" i="1"/>
  <c r="AE13" i="1"/>
  <c r="AE12" i="1"/>
  <c r="D55" i="1" l="1"/>
  <c r="V55" i="1" s="1"/>
  <c r="S55" i="1"/>
  <c r="D40" i="1" l="1"/>
  <c r="D8" i="1" l="1"/>
  <c r="V54" i="1" l="1"/>
  <c r="E54" i="1" l="1"/>
  <c r="S54" i="1"/>
  <c r="D27" i="1" l="1"/>
  <c r="T49" i="1" l="1"/>
  <c r="P1" i="1" l="1"/>
  <c r="D12" i="1" l="1"/>
  <c r="D35" i="1"/>
  <c r="D16" i="1"/>
  <c r="D9" i="1" l="1"/>
  <c r="D31" i="1" l="1"/>
  <c r="D32" i="1"/>
  <c r="D29" i="1"/>
  <c r="D5" i="1"/>
  <c r="D19" i="1"/>
  <c r="D6" i="1" l="1"/>
  <c r="D25" i="1"/>
  <c r="D21" i="1" l="1"/>
  <c r="D24" i="1" l="1"/>
  <c r="D30" i="1"/>
  <c r="D39" i="1" l="1"/>
  <c r="D14" i="1" l="1"/>
  <c r="V8" i="1" l="1"/>
  <c r="S53" i="1" l="1"/>
  <c r="V53" i="1" l="1"/>
  <c r="AG53" i="1"/>
  <c r="E40" i="1"/>
  <c r="D52" i="1" l="1"/>
  <c r="S52" i="1"/>
  <c r="AG52" i="1" l="1"/>
  <c r="V52" i="1"/>
  <c r="D51" i="1"/>
  <c r="S51" i="1"/>
  <c r="AG51" i="1" l="1"/>
  <c r="V51" i="1"/>
  <c r="AG13" i="1"/>
  <c r="AG10" i="1"/>
  <c r="V10" i="1" l="1"/>
  <c r="D50" i="1" l="1"/>
  <c r="V50" i="1" l="1"/>
  <c r="AG50" i="1"/>
  <c r="S45" i="1"/>
  <c r="S44" i="1"/>
  <c r="D45" i="1"/>
  <c r="D44" i="1"/>
  <c r="D49" i="1"/>
  <c r="S49" i="1"/>
  <c r="D48" i="1"/>
  <c r="S48" i="1"/>
  <c r="D47" i="1"/>
  <c r="S47" i="1"/>
  <c r="S75" i="1"/>
  <c r="D75" i="1"/>
  <c r="AG75" i="1" s="1"/>
  <c r="AG44" i="1" l="1"/>
  <c r="V44" i="1"/>
  <c r="V45" i="1"/>
  <c r="AG45" i="1"/>
  <c r="AG47" i="1"/>
  <c r="V47" i="1"/>
  <c r="V49" i="1"/>
  <c r="AG49" i="1"/>
  <c r="AG48" i="1"/>
  <c r="V48" i="1"/>
  <c r="V75" i="1"/>
  <c r="V13" i="1"/>
  <c r="D11" i="1" l="1"/>
  <c r="D46" i="1"/>
  <c r="D43" i="1"/>
  <c r="D42" i="1"/>
  <c r="D41" i="1"/>
  <c r="D38" i="1"/>
  <c r="D37" i="1"/>
  <c r="V37" i="1" s="1"/>
  <c r="V36" i="1"/>
  <c r="V35" i="1"/>
  <c r="D34" i="1"/>
  <c r="V34" i="1" s="1"/>
  <c r="D33" i="1"/>
  <c r="V33" i="1" s="1"/>
  <c r="V32" i="1"/>
  <c r="V31" i="1"/>
  <c r="V30" i="1"/>
  <c r="V29" i="1"/>
  <c r="D28" i="1"/>
  <c r="V27" i="1"/>
  <c r="V26" i="1"/>
  <c r="V25" i="1"/>
  <c r="V24" i="1"/>
  <c r="D23" i="1"/>
  <c r="D22" i="1"/>
  <c r="V22" i="1" s="1"/>
  <c r="V21" i="1"/>
  <c r="V19" i="1"/>
  <c r="D18" i="1"/>
  <c r="V18" i="1" s="1"/>
  <c r="D17" i="1"/>
  <c r="V16" i="1"/>
  <c r="D15" i="1"/>
  <c r="V9" i="1"/>
  <c r="S46" i="1"/>
  <c r="S43" i="1"/>
  <c r="S42" i="1"/>
  <c r="S41" i="1"/>
  <c r="S40" i="1"/>
  <c r="S39" i="1"/>
  <c r="S38" i="1"/>
  <c r="S37" i="1"/>
  <c r="S36" i="1"/>
  <c r="S35" i="1"/>
  <c r="S34" i="1"/>
  <c r="S33" i="1"/>
  <c r="S32" i="1"/>
  <c r="S31" i="1"/>
  <c r="S30" i="1"/>
  <c r="S29" i="1"/>
  <c r="S28" i="1"/>
  <c r="S27" i="1"/>
  <c r="S26" i="1"/>
  <c r="S25" i="1"/>
  <c r="S24" i="1"/>
  <c r="S23" i="1"/>
  <c r="S22" i="1"/>
  <c r="S21" i="1"/>
  <c r="S20" i="1"/>
  <c r="S19" i="1"/>
  <c r="S18" i="1"/>
  <c r="S17" i="1"/>
  <c r="S16" i="1"/>
  <c r="S15" i="1"/>
  <c r="S14" i="1"/>
  <c r="S13" i="1"/>
  <c r="S12" i="1"/>
  <c r="S11" i="1"/>
  <c r="S10" i="1"/>
  <c r="S9" i="1"/>
  <c r="S8" i="1"/>
  <c r="S7" i="1"/>
  <c r="S6" i="1"/>
  <c r="S5" i="1"/>
  <c r="V23" i="1" l="1"/>
  <c r="D59" i="1"/>
  <c r="F59" i="1" s="1"/>
  <c r="V15" i="1"/>
  <c r="V7" i="1"/>
  <c r="F58" i="1"/>
  <c r="F61" i="1"/>
  <c r="V20" i="1"/>
  <c r="V28" i="1"/>
  <c r="D60" i="1"/>
  <c r="V17" i="1"/>
  <c r="V6" i="1"/>
  <c r="V5" i="1"/>
  <c r="AG39" i="1"/>
  <c r="V39" i="1"/>
  <c r="AG43" i="1"/>
  <c r="V43" i="1"/>
  <c r="AG40" i="1"/>
  <c r="V40" i="1"/>
  <c r="V46" i="1"/>
  <c r="AG46" i="1"/>
  <c r="V41" i="1"/>
  <c r="AG41" i="1"/>
  <c r="V38" i="1"/>
  <c r="AG38" i="1"/>
  <c r="V42" i="1"/>
  <c r="AG42" i="1"/>
  <c r="V14" i="1"/>
  <c r="AG14" i="1"/>
  <c r="AG18" i="1"/>
  <c r="AG22" i="1"/>
  <c r="AG26" i="1"/>
  <c r="AG30" i="1"/>
  <c r="AG34" i="1"/>
  <c r="AG15" i="1"/>
  <c r="AG19" i="1"/>
  <c r="AG23" i="1"/>
  <c r="AG27" i="1"/>
  <c r="AG31" i="1"/>
  <c r="AG35" i="1"/>
  <c r="AG16" i="1"/>
  <c r="AG20" i="1"/>
  <c r="AG24" i="1"/>
  <c r="AG28" i="1"/>
  <c r="AG32" i="1"/>
  <c r="AG36" i="1"/>
  <c r="V11" i="1"/>
  <c r="AG11" i="1"/>
  <c r="AG9" i="1"/>
  <c r="AG17" i="1"/>
  <c r="AG21" i="1"/>
  <c r="AG25" i="1"/>
  <c r="AG29" i="1"/>
  <c r="AG33" i="1"/>
  <c r="AG37" i="1"/>
  <c r="V12" i="1"/>
  <c r="AG12" i="1"/>
  <c r="AG5" i="1"/>
  <c r="G58" i="1" l="1"/>
  <c r="AG8" i="1"/>
  <c r="AG7" i="1"/>
  <c r="AG6" i="1"/>
  <c r="AH5" i="1"/>
  <c r="AH6" i="1" l="1"/>
  <c r="AH7" i="1" s="1"/>
  <c r="AH8" i="1" s="1"/>
  <c r="AH9" i="1" s="1"/>
  <c r="AG1" i="1"/>
  <c r="AJ1" i="1" s="1"/>
  <c r="AK5" i="1"/>
  <c r="AI5" i="1"/>
  <c r="AJ5" i="1"/>
  <c r="AI9" i="1" l="1"/>
  <c r="AK9" i="1"/>
  <c r="AJ9" i="1"/>
  <c r="AH10" i="1"/>
  <c r="AI10" i="1" s="1"/>
  <c r="AK8" i="1"/>
  <c r="AI8" i="1"/>
  <c r="AJ8" i="1"/>
  <c r="AI6" i="1"/>
  <c r="AJ6" i="1"/>
  <c r="AK6" i="1"/>
  <c r="AI1" i="1"/>
  <c r="AK1" i="1"/>
  <c r="AJ7" i="1"/>
  <c r="AK7" i="1"/>
  <c r="AI7" i="1"/>
  <c r="AJ10" i="1" l="1"/>
  <c r="AK10" i="1"/>
  <c r="AH11" i="1"/>
  <c r="AK11" i="1" l="1"/>
  <c r="AJ11" i="1"/>
  <c r="AI11" i="1"/>
  <c r="AH12" i="1"/>
  <c r="AJ12" i="1" l="1"/>
  <c r="AI12" i="1"/>
  <c r="AK12" i="1"/>
  <c r="AH13" i="1"/>
  <c r="AK13" i="1" l="1"/>
  <c r="AI13" i="1"/>
  <c r="AJ13" i="1"/>
  <c r="AH14" i="1"/>
  <c r="AK14" i="1" l="1"/>
  <c r="AJ14" i="1"/>
  <c r="AI14" i="1"/>
  <c r="AH15" i="1"/>
  <c r="AJ15" i="1" s="1"/>
  <c r="AH16" i="1" l="1"/>
  <c r="AI15" i="1"/>
  <c r="AK15" i="1"/>
  <c r="AH17" i="1" l="1"/>
  <c r="AJ16" i="1"/>
  <c r="AK16" i="1"/>
  <c r="AI16" i="1"/>
  <c r="AH18" i="1" l="1"/>
  <c r="AJ17" i="1"/>
  <c r="AI17" i="1"/>
  <c r="AK17" i="1"/>
  <c r="AH19" i="1" l="1"/>
  <c r="AK18" i="1"/>
  <c r="AJ18" i="1"/>
  <c r="AI18" i="1"/>
  <c r="AH20" i="1" l="1"/>
  <c r="AI19" i="1"/>
  <c r="AJ19" i="1"/>
  <c r="AK19" i="1"/>
  <c r="AH21" i="1" l="1"/>
  <c r="AI20" i="1"/>
  <c r="AJ20" i="1"/>
  <c r="AK20" i="1"/>
  <c r="AH22" i="1" l="1"/>
  <c r="AK21" i="1"/>
  <c r="AI21" i="1"/>
  <c r="AJ21" i="1"/>
  <c r="AH23" i="1" l="1"/>
  <c r="AI22" i="1"/>
  <c r="AJ22" i="1"/>
  <c r="AK22" i="1"/>
  <c r="AH24" i="1" l="1"/>
  <c r="AI23" i="1"/>
  <c r="AJ23" i="1"/>
  <c r="AK23" i="1"/>
  <c r="AH25" i="1" l="1"/>
  <c r="AK24" i="1"/>
  <c r="AJ24" i="1"/>
  <c r="AI24" i="1"/>
  <c r="AH26" i="1" l="1"/>
  <c r="AI25" i="1"/>
  <c r="AK25" i="1"/>
  <c r="AJ25" i="1"/>
  <c r="AH27" i="1" l="1"/>
  <c r="AI26" i="1"/>
  <c r="AJ26" i="1"/>
  <c r="AK26" i="1"/>
  <c r="AH28" i="1" l="1"/>
  <c r="AJ27" i="1"/>
  <c r="AI27" i="1"/>
  <c r="AK27" i="1"/>
  <c r="AH29" i="1" l="1"/>
  <c r="AI28" i="1"/>
  <c r="AK28" i="1"/>
  <c r="AJ28" i="1"/>
  <c r="AH30" i="1" l="1"/>
  <c r="AI29" i="1"/>
  <c r="AJ29" i="1"/>
  <c r="AK29" i="1"/>
  <c r="AH31" i="1" l="1"/>
  <c r="AK30" i="1"/>
  <c r="AJ30" i="1"/>
  <c r="AI30" i="1"/>
  <c r="AH32" i="1" l="1"/>
  <c r="AK31" i="1"/>
  <c r="AI31" i="1"/>
  <c r="AJ31" i="1"/>
  <c r="AH33" i="1" l="1"/>
  <c r="AJ32" i="1"/>
  <c r="AI32" i="1"/>
  <c r="AK32" i="1"/>
  <c r="AH34" i="1" l="1"/>
  <c r="AJ33" i="1"/>
  <c r="AI33" i="1"/>
  <c r="AK33" i="1"/>
  <c r="AH35" i="1" l="1"/>
  <c r="AK34" i="1"/>
  <c r="AI34" i="1"/>
  <c r="AJ34" i="1"/>
  <c r="AH36" i="1" l="1"/>
  <c r="AJ35" i="1"/>
  <c r="AI35" i="1"/>
  <c r="AK35" i="1"/>
  <c r="AH37" i="1" l="1"/>
  <c r="AH38" i="1" s="1"/>
  <c r="AJ36" i="1"/>
  <c r="AI36" i="1"/>
  <c r="AK36" i="1"/>
  <c r="AH39" i="1" l="1"/>
  <c r="AI38" i="1"/>
  <c r="AJ38" i="1"/>
  <c r="AK38" i="1"/>
  <c r="AK37" i="1"/>
  <c r="AJ37" i="1"/>
  <c r="AI37" i="1"/>
  <c r="AK39" i="1" l="1"/>
  <c r="AJ39" i="1"/>
  <c r="AI39" i="1"/>
  <c r="AH40" i="1"/>
  <c r="AH75" i="1"/>
  <c r="AH1" i="1"/>
  <c r="AK40" i="1" l="1"/>
  <c r="AJ40" i="1"/>
  <c r="AI40" i="1"/>
  <c r="AH41" i="1"/>
  <c r="AK75" i="1"/>
  <c r="AI75" i="1"/>
  <c r="AJ75" i="1"/>
  <c r="AK41" i="1" l="1"/>
  <c r="AJ41" i="1"/>
  <c r="AI41" i="1"/>
  <c r="AH42" i="1"/>
  <c r="AJ42" i="1" l="1"/>
  <c r="AI42" i="1"/>
  <c r="AK42" i="1"/>
  <c r="AH43" i="1"/>
  <c r="AK43" i="1" l="1"/>
  <c r="AH44" i="1"/>
  <c r="AI43" i="1"/>
  <c r="AJ43" i="1"/>
  <c r="AK44" i="1" l="1"/>
  <c r="AJ44" i="1"/>
  <c r="AI44" i="1"/>
  <c r="AH45" i="1"/>
  <c r="AK45" i="1" l="1"/>
  <c r="AJ45" i="1"/>
  <c r="AI45" i="1"/>
  <c r="AH46" i="1"/>
  <c r="AJ46" i="1" l="1"/>
  <c r="AI46" i="1"/>
  <c r="AK46" i="1"/>
  <c r="AH47" i="1"/>
  <c r="AI47" i="1" l="1"/>
  <c r="AJ47" i="1"/>
  <c r="AH48" i="1"/>
  <c r="AK47" i="1"/>
  <c r="AH49" i="1" l="1"/>
  <c r="AJ48" i="1"/>
  <c r="AI48" i="1"/>
  <c r="AK48" i="1"/>
  <c r="AK49" i="1" l="1"/>
  <c r="AH50" i="1"/>
  <c r="AJ49" i="1"/>
  <c r="AI49" i="1"/>
  <c r="AJ50" i="1" l="1"/>
  <c r="AI50" i="1"/>
  <c r="AK50" i="1"/>
  <c r="AH51" i="1"/>
  <c r="AH52" i="1" l="1"/>
  <c r="AI51" i="1"/>
  <c r="AJ51" i="1"/>
  <c r="AK51" i="1"/>
  <c r="AI52" i="1" l="1"/>
  <c r="AJ52" i="1"/>
  <c r="AH53" i="1"/>
  <c r="AJ53" i="1" s="1"/>
  <c r="AK52" i="1"/>
  <c r="AK53" i="1" l="1"/>
  <c r="AI53" i="1"/>
</calcChain>
</file>

<file path=xl/comments1.xml><?xml version="1.0" encoding="utf-8"?>
<comments xmlns="http://schemas.openxmlformats.org/spreadsheetml/2006/main">
  <authors>
    <author>Tomáš Čáp</author>
  </authors>
  <commentList>
    <comment ref="C23" authorId="0">
      <text>
        <r>
          <rPr>
            <b/>
            <sz val="9"/>
            <color indexed="81"/>
            <rFont val="Tahoma"/>
            <family val="2"/>
            <charset val="238"/>
          </rPr>
          <t>Tomáš Čáp:</t>
        </r>
        <r>
          <rPr>
            <sz val="9"/>
            <color indexed="81"/>
            <rFont val="Tahoma"/>
            <family val="2"/>
            <charset val="238"/>
          </rPr>
          <t xml:space="preserve">
Akci zadáva KULK</t>
        </r>
      </text>
    </comment>
  </commentList>
</comments>
</file>

<file path=xl/comments2.xml><?xml version="1.0" encoding="utf-8"?>
<comments xmlns="http://schemas.openxmlformats.org/spreadsheetml/2006/main">
  <authors>
    <author>Tomáš Čáp</author>
  </authors>
  <commentList>
    <comment ref="AD14" authorId="0">
      <text>
        <r>
          <rPr>
            <b/>
            <sz val="9"/>
            <color indexed="81"/>
            <rFont val="Tahoma"/>
            <family val="2"/>
            <charset val="238"/>
          </rPr>
          <t>Tomáš Čáp:</t>
        </r>
        <r>
          <rPr>
            <sz val="9"/>
            <color indexed="81"/>
            <rFont val="Tahoma"/>
            <family val="2"/>
            <charset val="238"/>
          </rPr>
          <t xml:space="preserve">
Nový (špatná ruka)</t>
        </r>
      </text>
    </comment>
    <comment ref="C23" authorId="0">
      <text>
        <r>
          <rPr>
            <b/>
            <sz val="9"/>
            <color indexed="81"/>
            <rFont val="Tahoma"/>
            <family val="2"/>
            <charset val="238"/>
          </rPr>
          <t>Tomáš Čáp:</t>
        </r>
        <r>
          <rPr>
            <sz val="9"/>
            <color indexed="81"/>
            <rFont val="Tahoma"/>
            <family val="2"/>
            <charset val="238"/>
          </rPr>
          <t xml:space="preserve">
Akci zadáva KULK</t>
        </r>
      </text>
    </comment>
  </commentList>
</comments>
</file>

<file path=xl/sharedStrings.xml><?xml version="1.0" encoding="utf-8"?>
<sst xmlns="http://schemas.openxmlformats.org/spreadsheetml/2006/main" count="925" uniqueCount="207">
  <si>
    <t>Zásobník připravených projektů kraje na silnice s předpokládaným zahájením realizace v roce 2015</t>
  </si>
  <si>
    <t>čerpání dotace po soutěži</t>
  </si>
  <si>
    <t>Pořadové číslo (dle priorit kraje)</t>
  </si>
  <si>
    <t xml:space="preserve">Název (identifikace silnicie)                                                                           </t>
  </si>
  <si>
    <t>Celkové náklady akce v [tis. Kč a vč. DPH] u vysoutěžených akcí upraveny dle výsledků VŘ</t>
  </si>
  <si>
    <t>Délka v km</t>
  </si>
  <si>
    <t>Oznámení stavebnímu úřadu o zahájení udržovacích prací (SÚ vzal na vědomí)</t>
  </si>
  <si>
    <t>Stavební povolení (rozhodnutí SÚ v právní moci)</t>
  </si>
  <si>
    <t>Projektová 
dokumentace
(zádáno)</t>
  </si>
  <si>
    <t>Délka výstavby [měs.]</t>
  </si>
  <si>
    <t>Riziko</t>
  </si>
  <si>
    <t>TDI</t>
  </si>
  <si>
    <t>Předáno na KULK</t>
  </si>
  <si>
    <t xml:space="preserve">Poznámka </t>
  </si>
  <si>
    <t>SN                   (tis. Kč. vč. DPH)</t>
  </si>
  <si>
    <t>SN  kumulativně                 (tis. Kč. vč. DPH)</t>
  </si>
  <si>
    <t>90%                 (tis. Kč. vč. DPH)</t>
  </si>
  <si>
    <t>80%                 (tis. Kč. vč. DPH)</t>
  </si>
  <si>
    <t>70%                 (tis. Kč. vč. DPH)</t>
  </si>
  <si>
    <t>---</t>
  </si>
  <si>
    <t>ANO</t>
  </si>
  <si>
    <t>žádné</t>
  </si>
  <si>
    <t>NE</t>
  </si>
  <si>
    <t>opěrná zeď</t>
  </si>
  <si>
    <t>propustek</t>
  </si>
  <si>
    <t>sanace svahu</t>
  </si>
  <si>
    <t>zatím není PD</t>
  </si>
  <si>
    <t>propust</t>
  </si>
  <si>
    <t>deformace komunikace</t>
  </si>
  <si>
    <t>obnova těl. komunikace</t>
  </si>
  <si>
    <t>III/29022 Hrabětice - Josefův Důl</t>
  </si>
  <si>
    <t>připravuje se PD</t>
  </si>
  <si>
    <t xml:space="preserve">dotace : 187 510mil Kč </t>
  </si>
  <si>
    <t>LK :</t>
  </si>
  <si>
    <t>28 127mil Kč</t>
  </si>
  <si>
    <t>celkem : 215 637mil Kč</t>
  </si>
  <si>
    <t>Silnice III/26318 od I/13 - Polevsko</t>
  </si>
  <si>
    <t>předp. SŽDC 7+8/2015</t>
  </si>
  <si>
    <t>NE 04/2015</t>
  </si>
  <si>
    <t>Stavba mostu SŽDC</t>
  </si>
  <si>
    <t>NE 05/2015</t>
  </si>
  <si>
    <t>investiční komise SFDI?</t>
  </si>
  <si>
    <t>Dodavatel</t>
  </si>
  <si>
    <t>Silkom</t>
  </si>
  <si>
    <t>1. Jierskohorská</t>
  </si>
  <si>
    <t>Supervizor 
KSSLK</t>
  </si>
  <si>
    <t>Ing. Kadlec</t>
  </si>
  <si>
    <t>Bakeš</t>
  </si>
  <si>
    <t>Medek</t>
  </si>
  <si>
    <t>Ing. Čáp</t>
  </si>
  <si>
    <t>NE 05/2005</t>
  </si>
  <si>
    <t>(  4,4miliardy Kč )</t>
  </si>
  <si>
    <t>(  4,6miliardy Kč )</t>
  </si>
  <si>
    <t>stanovisko SČVK přeložka</t>
  </si>
  <si>
    <t>vlastníci u lávky není dořešeno</t>
  </si>
  <si>
    <t>NE 06/2015</t>
  </si>
  <si>
    <t>Staničení
OD (KM)</t>
  </si>
  <si>
    <t>Staničení
DO (KM)</t>
  </si>
  <si>
    <t>Stručný popis akce</t>
  </si>
  <si>
    <t>Oprava mostních říms</t>
  </si>
  <si>
    <t>rekonstrukce mostu</t>
  </si>
  <si>
    <t>III/2798
III/2798
III/27910
III/27910</t>
  </si>
  <si>
    <t>1,986
2,010
2,147
2,520</t>
  </si>
  <si>
    <t>Oprava</t>
  </si>
  <si>
    <t>Investice</t>
  </si>
  <si>
    <t>rekonstrukce propustku</t>
  </si>
  <si>
    <t>oprava svahu</t>
  </si>
  <si>
    <t>rekonstrukce silnice</t>
  </si>
  <si>
    <t>rekonstrukce 4 propustků</t>
  </si>
  <si>
    <t>velkoplošná oprava silnice</t>
  </si>
  <si>
    <t>sanace svahu opěrnou zdí</t>
  </si>
  <si>
    <t>sanace svahu opěrnou zdí založené na mikropilotech kotvená do okolního terénu</t>
  </si>
  <si>
    <t>rekonstrukce silnice, částečné rozšíření silnice, tak aby navazovala šířkově na silnici ve Středočeském kraji</t>
  </si>
  <si>
    <t>rozšíření stávající silnice v návaznosti na rekonstrukci mostu SŽDC</t>
  </si>
  <si>
    <t>celková rekonstrukce silnice + odvodnění silnice</t>
  </si>
  <si>
    <t>oprava odvodnění silnice včetně nového povrchu</t>
  </si>
  <si>
    <t>rekonstrukce konstrukčních vrsev komunikace + odvodnění</t>
  </si>
  <si>
    <t>Mgr. Zeler</t>
  </si>
  <si>
    <t>Masopust</t>
  </si>
  <si>
    <t>Ing. Kadlec / Ing. Špetlíková</t>
  </si>
  <si>
    <t>Čáp T.</t>
  </si>
  <si>
    <t xml:space="preserve">SN odhad 
s DPH
(tis. Kč)
</t>
  </si>
  <si>
    <t>SN bodhad 
bez DPH
(tis. Kč)</t>
  </si>
  <si>
    <t>Oprava
/
Investice</t>
  </si>
  <si>
    <t>MOST ev. č. 290-016 – MOST PŘES ŘEKU SMĚDOU ZA OBCÍ BÍLÝ POTOK</t>
  </si>
  <si>
    <t>Rekonstrukce mostu přes potok Tampelačka u železniční stanice Roztoky u Jilemnice ev. č. 28614-7</t>
  </si>
  <si>
    <t>Most ev.č. 270-013 - přes potok u Postřelné</t>
  </si>
  <si>
    <t>Silnice III/2711 Bílý Kostel nad Nisou – rekonstrukce silnice vč. sesuvu svahu náspu</t>
  </si>
  <si>
    <t>Silnice III/28315 Turnov, zajištění stability svahu</t>
  </si>
  <si>
    <t>Silnice III/2903 Frýdlant – ul. Zámecká, havárie propustku</t>
  </si>
  <si>
    <t>II/291 Hajniště - havárie propustku</t>
  </si>
  <si>
    <t>III/28621 Víchová nad Jizerou – oprava čela propustku</t>
  </si>
  <si>
    <t>Silnice III/3527 Žďárek – sesuv svahu</t>
  </si>
  <si>
    <t>Silnice III/2887 Bozkov II. etapa – rekonstrukce silnice</t>
  </si>
  <si>
    <t>Silnice III/26817 Osečná - Vlachové, oprava svahu</t>
  </si>
  <si>
    <t>Silnice III/2713 Václavice, oprava svahu</t>
  </si>
  <si>
    <t>Silnice III/28726 Odolenovice - Jenišovice, sanace svahu</t>
  </si>
  <si>
    <t>Silnice III/2798 a III/27910 Soběslavice, havárie 4 propustků</t>
  </si>
  <si>
    <t>Silnice III/27716 - Český Dub - havárie propustku</t>
  </si>
  <si>
    <t>Silnice III/27921 Vyskeř - havárie propustku</t>
  </si>
  <si>
    <t xml:space="preserve">Silnice III/29042 - Tanvald - havárie propustku </t>
  </si>
  <si>
    <t>Silnice II/290 Smědava, havárie propustku</t>
  </si>
  <si>
    <t>Silnice II/268 Svojkov, deformace tělesa komunikace</t>
  </si>
  <si>
    <t>Oprava dopravní infrastruktury po přívalových deštích 05/2014 – Silnice II/277, Podhora – havárie silnice</t>
  </si>
  <si>
    <t>Silnice III/2631 - Kravaře - hranice kraje</t>
  </si>
  <si>
    <t>Silnice III/2791 Radimovice - R35 (zámek Sychrov)</t>
  </si>
  <si>
    <t>Silnice III/27242 Křížany - Zdislava</t>
  </si>
  <si>
    <t>Silnice III/0353 - Kunratice</t>
  </si>
  <si>
    <t>Silnice III/29056 - Paseky nad Jizerou</t>
  </si>
  <si>
    <t>Silnice III/29037 - Lučany - Horní Lučany</t>
  </si>
  <si>
    <t>Silnice III/29058 - Zlatá Olešnice</t>
  </si>
  <si>
    <t>Silnice III/25935 Hranice Libereckého kraje - hranice Středočekého kraje</t>
  </si>
  <si>
    <t>Silnice II/263 Heřmanice</t>
  </si>
  <si>
    <t>Silnice III/28713 Radoňovice, sesuv svahu</t>
  </si>
  <si>
    <t>Silnice III/28713 Hodkovice, podjezd pod mostem SŽDC</t>
  </si>
  <si>
    <t>Silnice III/2892 Semily - Bítouchov</t>
  </si>
  <si>
    <t>Silnice III/27015 Jablonné v Podještědí</t>
  </si>
  <si>
    <t>Silnice III/29022 Josefův Důl</t>
  </si>
  <si>
    <t>Silnice III/2719 Hrádek - Oldřichov na Hranicích</t>
  </si>
  <si>
    <t>Silnice III/2711 Hrádek n. N. - odvodnění Donínská</t>
  </si>
  <si>
    <t>Silnice III/2903 Frýdlant (ulice Bělíkova)</t>
  </si>
  <si>
    <t xml:space="preserve">Silnice III/29035 Jindřichov nad Nisou </t>
  </si>
  <si>
    <t>Silnice II/290 Hejnice</t>
  </si>
  <si>
    <t>Silnice III/28721 Malá Skála - Sněhov</t>
  </si>
  <si>
    <t>Silnice III/2931 Horka u Staré Paky</t>
  </si>
  <si>
    <t>Silnice II/278 Osečná</t>
  </si>
  <si>
    <t>Silnice II/268 Mimoň Oprava silnice nám. 1. Máje</t>
  </si>
  <si>
    <t>Silnice II/270 Jablonné v Podještědí, úsek od I/13 po železniční přejezd (Jablonné v Podještědí)</t>
  </si>
  <si>
    <t>Silnice III/27019 Jablonné v Podještědí, od křižovatky s I/13 po křižovatku s III/27014</t>
  </si>
  <si>
    <t>Silnice II/268 Bohatice, vjezdový ostrůvek</t>
  </si>
  <si>
    <t>vjezdový ostrůvek</t>
  </si>
  <si>
    <t>EUROVIA CS a.s.</t>
  </si>
  <si>
    <t>Silnice III/28618 - Peřimov</t>
  </si>
  <si>
    <t>předběžko</t>
  </si>
  <si>
    <t>vysoutěženo (cena z nabídky uchazečů)</t>
  </si>
  <si>
    <t>požadavek</t>
  </si>
  <si>
    <t>KOD</t>
  </si>
  <si>
    <t>KOD 1</t>
  </si>
  <si>
    <t>KOD 2</t>
  </si>
  <si>
    <t>cena po soutěži</t>
  </si>
  <si>
    <t>%
předpoklad</t>
  </si>
  <si>
    <t>Předpokládaná hodnota akcí SFDI
(tis. Kč)</t>
  </si>
  <si>
    <t>Předpoklad
Skutečnost
(tis. Kč)</t>
  </si>
  <si>
    <t>Ceny
(tis. Kč)</t>
  </si>
  <si>
    <t>Předpokládaný termín realizace
(OD)</t>
  </si>
  <si>
    <t>Předpokládaný termín realizace
(DO)</t>
  </si>
  <si>
    <t>04/2015</t>
  </si>
  <si>
    <t>07/2015</t>
  </si>
  <si>
    <t>05/2015</t>
  </si>
  <si>
    <t>09/2015</t>
  </si>
  <si>
    <t>06/2015</t>
  </si>
  <si>
    <t>10/2015</t>
  </si>
  <si>
    <t>08/2015</t>
  </si>
  <si>
    <t>11/2015</t>
  </si>
  <si>
    <t>Alpine Bau</t>
  </si>
  <si>
    <t>Jostav</t>
  </si>
  <si>
    <t>VHS Teplice</t>
  </si>
  <si>
    <t>M-Silnice</t>
  </si>
  <si>
    <t>SVS - stavitelství</t>
  </si>
  <si>
    <t>vysoutěženo - zrušeno</t>
  </si>
  <si>
    <t>SKANSKA</t>
  </si>
  <si>
    <t xml:space="preserve">předáno na KULK (zadáno) </t>
  </si>
  <si>
    <t>MAXI GROP</t>
  </si>
  <si>
    <t>% vyjádření soutěže</t>
  </si>
  <si>
    <t>Kampa Marynka</t>
  </si>
  <si>
    <t>Doba výstavby
(dny)</t>
  </si>
  <si>
    <t>Předání staveniště
(datum)</t>
  </si>
  <si>
    <t>Ukončení stvaby dle SoD
(datum)</t>
  </si>
  <si>
    <t>Datum tisku</t>
  </si>
  <si>
    <t>SaM</t>
  </si>
  <si>
    <t>Integra</t>
  </si>
  <si>
    <t>Rekonstrukce silnice III/29015 Ludvíkov - Hajniště</t>
  </si>
  <si>
    <t>Drchlava</t>
  </si>
  <si>
    <t>projektantský odhad (soutěží se)</t>
  </si>
  <si>
    <t>projektantský odhad (nezadáno)</t>
  </si>
  <si>
    <t>KOD 3</t>
  </si>
  <si>
    <t>nebylo zařazeno v seznamu SFDI</t>
  </si>
  <si>
    <t>akce zatím nezařazené (náročné nebo není SP)</t>
  </si>
  <si>
    <t>KOD 4</t>
  </si>
  <si>
    <t>projektantský odhad (nezadáno, požadavek)</t>
  </si>
  <si>
    <t>Oprava silnice III/2702 Drchlava</t>
  </si>
  <si>
    <t>1.Jizerskohorská</t>
  </si>
  <si>
    <t>oprava silnice</t>
  </si>
  <si>
    <t>TDI
(dodavatel)</t>
  </si>
  <si>
    <t>BOZP
(dodavatel)</t>
  </si>
  <si>
    <t>Investing</t>
  </si>
  <si>
    <t>Hnátková</t>
  </si>
  <si>
    <t>BOZP
(cena)
(Kč vč. DPH)</t>
  </si>
  <si>
    <t>TDI
(cena)
(Kč vč. DPH)</t>
  </si>
  <si>
    <t>SaW Consult</t>
  </si>
  <si>
    <t>Patera</t>
  </si>
  <si>
    <t>AF-CityPlan</t>
  </si>
  <si>
    <t>Real engineering</t>
  </si>
  <si>
    <t>W-INVEST</t>
  </si>
  <si>
    <t>ZEPS</t>
  </si>
  <si>
    <t>ano</t>
  </si>
  <si>
    <t>ROP</t>
  </si>
  <si>
    <t>zadáno</t>
  </si>
  <si>
    <t>asi nebude</t>
  </si>
  <si>
    <t>Strabag</t>
  </si>
  <si>
    <t>IBR</t>
  </si>
  <si>
    <t>Real enginiring</t>
  </si>
  <si>
    <t>Zásobník připravených projektů kraje na silnice s předpokládaným zahájením realizace v roce 2016</t>
  </si>
  <si>
    <t>X</t>
  </si>
  <si>
    <t>ZRUŠENO</t>
  </si>
  <si>
    <t>Nový Roman</t>
  </si>
  <si>
    <r>
      <t xml:space="preserve">Rekonstrukce silnic III. třídy v Bedřichově
</t>
    </r>
    <r>
      <rPr>
        <b/>
        <i/>
        <sz val="8"/>
        <color rgb="FF0070C0"/>
        <rFont val="Arial CE"/>
        <charset val="238"/>
      </rPr>
      <t>Silnice III/29022 Bedřichov - Hrabětice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</si>
</sst>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"/>
  </numFmts>
  <fonts count="5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6"/>
      <color theme="3"/>
      <name val="Arial"/>
      <family val="2"/>
      <charset val="238"/>
    </font>
    <font>
      <sz val="16"/>
      <color theme="3"/>
      <name val="Arial"/>
      <family val="2"/>
      <charset val="238"/>
    </font>
    <font>
      <sz val="16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1"/>
      <name val="Arial CE"/>
      <family val="2"/>
      <charset val="238"/>
    </font>
    <font>
      <sz val="9"/>
      <name val="Arial CE"/>
      <charset val="238"/>
    </font>
    <font>
      <b/>
      <sz val="11"/>
      <name val="Arial CE"/>
      <charset val="238"/>
    </font>
    <font>
      <sz val="10"/>
      <color rgb="FFFF0000"/>
      <name val="Arial"/>
      <family val="2"/>
      <charset val="238"/>
    </font>
    <font>
      <b/>
      <sz val="11"/>
      <color rgb="FFFF0000"/>
      <name val="Arial CE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60"/>
      <name val="Calibri"/>
      <family val="2"/>
      <charset val="238"/>
    </font>
    <font>
      <sz val="11"/>
      <color theme="1"/>
      <name val="Arial"/>
      <family val="2"/>
      <charset val="238"/>
    </font>
    <font>
      <sz val="8"/>
      <name val="Arial"/>
      <family val="2"/>
      <charset val="238"/>
    </font>
    <font>
      <sz val="10"/>
      <name val="Arial CE"/>
      <charset val="238"/>
    </font>
    <font>
      <strike/>
      <sz val="8"/>
      <color indexed="17"/>
      <name val="Cambria"/>
      <family val="1"/>
      <charset val="238"/>
    </font>
    <font>
      <sz val="10"/>
      <name val="MS Sans Serif"/>
      <family val="2"/>
      <charset val="238"/>
    </font>
    <font>
      <sz val="11"/>
      <color indexed="52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i/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sz val="10"/>
      <color rgb="FFFF0000"/>
      <name val="Arial"/>
      <family val="2"/>
      <charset val="238"/>
    </font>
    <font>
      <i/>
      <sz val="9"/>
      <color theme="3" tint="0.39997558519241921"/>
      <name val="Arial CE"/>
      <charset val="238"/>
    </font>
    <font>
      <b/>
      <i/>
      <sz val="11"/>
      <color theme="3" tint="0.39997558519241921"/>
      <name val="Arial CE"/>
      <charset val="238"/>
    </font>
    <font>
      <b/>
      <i/>
      <sz val="10"/>
      <color theme="3" tint="0.39997558519241921"/>
      <name val="Arial"/>
      <family val="2"/>
      <charset val="238"/>
    </font>
    <font>
      <i/>
      <sz val="10"/>
      <color theme="3" tint="0.39997558519241921"/>
      <name val="Arial"/>
      <family val="2"/>
      <charset val="238"/>
    </font>
    <font>
      <i/>
      <sz val="9"/>
      <name val="Arial CE"/>
      <charset val="238"/>
    </font>
    <font>
      <b/>
      <i/>
      <sz val="10"/>
      <name val="Arial"/>
      <family val="2"/>
      <charset val="238"/>
    </font>
    <font>
      <b/>
      <i/>
      <sz val="10"/>
      <color rgb="FF0070C0"/>
      <name val="Arial"/>
      <family val="2"/>
      <charset val="238"/>
    </font>
    <font>
      <b/>
      <i/>
      <sz val="11"/>
      <color rgb="FF0070C0"/>
      <name val="Arial CE"/>
      <charset val="238"/>
    </font>
    <font>
      <b/>
      <i/>
      <sz val="8"/>
      <color rgb="FF0070C0"/>
      <name val="Arial CE"/>
      <charset val="238"/>
    </font>
    <font>
      <b/>
      <i/>
      <sz val="9"/>
      <color rgb="FF0070C0"/>
      <name val="Arial CE"/>
      <charset val="238"/>
    </font>
    <font>
      <b/>
      <i/>
      <sz val="9"/>
      <color theme="3" tint="0.39997558519241921"/>
      <name val="Arial CE"/>
      <charset val="238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rgb="FF00B0F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</fills>
  <borders count="7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auto="1"/>
      </left>
      <right/>
      <top style="thin">
        <color auto="1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ck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auto="1"/>
      </bottom>
      <diagonal/>
    </border>
    <border>
      <left style="medium">
        <color indexed="64"/>
      </left>
      <right style="medium">
        <color auto="1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auto="1"/>
      </left>
      <right style="medium">
        <color auto="1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</borders>
  <cellStyleXfs count="7380">
    <xf numFmtId="0" fontId="0" fillId="0" borderId="0"/>
    <xf numFmtId="0" fontId="2" fillId="0" borderId="0"/>
    <xf numFmtId="0" fontId="2" fillId="0" borderId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5" fillId="0" borderId="14" applyNumberFormat="0" applyFill="0" applyAlignment="0" applyProtection="0"/>
    <xf numFmtId="0" fontId="15" fillId="0" borderId="14" applyNumberFormat="0" applyFill="0" applyAlignment="0" applyProtection="0"/>
    <xf numFmtId="0" fontId="15" fillId="0" borderId="14" applyNumberFormat="0" applyFill="0" applyAlignment="0" applyProtection="0"/>
    <xf numFmtId="0" fontId="15" fillId="0" borderId="14" applyNumberFormat="0" applyFill="0" applyAlignment="0" applyProtection="0"/>
    <xf numFmtId="0" fontId="16" fillId="8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8" fillId="20" borderId="15" applyNumberFormat="0" applyAlignment="0" applyProtection="0"/>
    <xf numFmtId="0" fontId="18" fillId="20" borderId="15" applyNumberFormat="0" applyAlignment="0" applyProtection="0"/>
    <xf numFmtId="0" fontId="18" fillId="20" borderId="15" applyNumberFormat="0" applyAlignment="0" applyProtection="0"/>
    <xf numFmtId="0" fontId="18" fillId="20" borderId="15" applyNumberFormat="0" applyAlignment="0" applyProtection="0"/>
    <xf numFmtId="0" fontId="19" fillId="0" borderId="16" applyNumberFormat="0" applyFill="0" applyAlignment="0" applyProtection="0"/>
    <xf numFmtId="0" fontId="19" fillId="0" borderId="16" applyNumberFormat="0" applyFill="0" applyAlignment="0" applyProtection="0"/>
    <xf numFmtId="0" fontId="19" fillId="0" borderId="16" applyNumberFormat="0" applyFill="0" applyAlignment="0" applyProtection="0"/>
    <xf numFmtId="0" fontId="19" fillId="0" borderId="16" applyNumberFormat="0" applyFill="0" applyAlignment="0" applyProtection="0"/>
    <xf numFmtId="0" fontId="20" fillId="0" borderId="17" applyNumberFormat="0" applyFill="0" applyAlignment="0" applyProtection="0"/>
    <xf numFmtId="0" fontId="20" fillId="0" borderId="17" applyNumberFormat="0" applyFill="0" applyAlignment="0" applyProtection="0"/>
    <xf numFmtId="0" fontId="20" fillId="0" borderId="17" applyNumberFormat="0" applyFill="0" applyAlignment="0" applyProtection="0"/>
    <xf numFmtId="0" fontId="20" fillId="0" borderId="17" applyNumberFormat="0" applyFill="0" applyAlignment="0" applyProtection="0"/>
    <xf numFmtId="0" fontId="21" fillId="0" borderId="18" applyNumberFormat="0" applyFill="0" applyAlignment="0" applyProtection="0"/>
    <xf numFmtId="0" fontId="21" fillId="0" borderId="18" applyNumberFormat="0" applyFill="0" applyAlignment="0" applyProtection="0"/>
    <xf numFmtId="0" fontId="21" fillId="0" borderId="18" applyNumberFormat="0" applyFill="0" applyAlignment="0" applyProtection="0"/>
    <xf numFmtId="0" fontId="21" fillId="0" borderId="18" applyNumberFormat="0" applyFill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0" borderId="0"/>
    <xf numFmtId="0" fontId="25" fillId="0" borderId="0"/>
    <xf numFmtId="0" fontId="26" fillId="0" borderId="0"/>
    <xf numFmtId="0" fontId="26" fillId="0" borderId="0"/>
    <xf numFmtId="0" fontId="26" fillId="0" borderId="0"/>
    <xf numFmtId="0" fontId="2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2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6" fillId="0" borderId="0"/>
    <xf numFmtId="0" fontId="2" fillId="0" borderId="0"/>
    <xf numFmtId="0" fontId="2" fillId="0" borderId="0"/>
    <xf numFmtId="0" fontId="26" fillId="0" borderId="0"/>
    <xf numFmtId="0" fontId="2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4" fillId="0" borderId="0"/>
    <xf numFmtId="0" fontId="2" fillId="0" borderId="0"/>
    <xf numFmtId="0" fontId="24" fillId="0" borderId="0"/>
    <xf numFmtId="0" fontId="2" fillId="0" borderId="0"/>
    <xf numFmtId="0" fontId="24" fillId="0" borderId="0"/>
    <xf numFmtId="0" fontId="2" fillId="0" borderId="0"/>
    <xf numFmtId="0" fontId="24" fillId="0" borderId="0"/>
    <xf numFmtId="0" fontId="2" fillId="0" borderId="0"/>
    <xf numFmtId="0" fontId="24" fillId="0" borderId="0"/>
    <xf numFmtId="0" fontId="2" fillId="0" borderId="0"/>
    <xf numFmtId="0" fontId="24" fillId="0" borderId="0"/>
    <xf numFmtId="0" fontId="2" fillId="0" borderId="0"/>
    <xf numFmtId="0" fontId="24" fillId="0" borderId="0"/>
    <xf numFmtId="0" fontId="2" fillId="0" borderId="0"/>
    <xf numFmtId="0" fontId="24" fillId="0" borderId="0"/>
    <xf numFmtId="0" fontId="2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4" fillId="0" borderId="0"/>
    <xf numFmtId="0" fontId="24" fillId="0" borderId="0"/>
    <xf numFmtId="0" fontId="13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4" fillId="0" borderId="0"/>
    <xf numFmtId="0" fontId="2" fillId="0" borderId="0"/>
    <xf numFmtId="0" fontId="2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6" fillId="0" borderId="0"/>
    <xf numFmtId="0" fontId="2" fillId="0" borderId="0"/>
    <xf numFmtId="0" fontId="2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4" fillId="0" borderId="0"/>
    <xf numFmtId="0" fontId="28" fillId="0" borderId="0"/>
    <xf numFmtId="0" fontId="2" fillId="0" borderId="0"/>
    <xf numFmtId="0" fontId="24" fillId="0" borderId="0"/>
    <xf numFmtId="0" fontId="24" fillId="0" borderId="0"/>
    <xf numFmtId="0" fontId="2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4" fillId="0" borderId="0"/>
    <xf numFmtId="0" fontId="2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2" borderId="19" applyNumberFormat="0" applyFont="0" applyAlignment="0" applyProtection="0"/>
    <xf numFmtId="0" fontId="2" fillId="22" borderId="19" applyNumberFormat="0" applyFont="0" applyAlignment="0" applyProtection="0"/>
    <xf numFmtId="0" fontId="2" fillId="22" borderId="19" applyNumberFormat="0" applyFont="0" applyAlignment="0" applyProtection="0"/>
    <xf numFmtId="0" fontId="2" fillId="22" borderId="19" applyNumberFormat="0" applyFont="0" applyAlignment="0" applyProtection="0"/>
    <xf numFmtId="0" fontId="2" fillId="22" borderId="19" applyNumberFormat="0" applyFont="0" applyAlignment="0" applyProtection="0"/>
    <xf numFmtId="0" fontId="2" fillId="22" borderId="19" applyNumberFormat="0" applyFont="0" applyAlignment="0" applyProtection="0"/>
    <xf numFmtId="0" fontId="2" fillId="22" borderId="19" applyNumberFormat="0" applyFont="0" applyAlignment="0" applyProtection="0"/>
    <xf numFmtId="0" fontId="2" fillId="22" borderId="19" applyNumberFormat="0" applyFont="0" applyAlignment="0" applyProtection="0"/>
    <xf numFmtId="0" fontId="2" fillId="22" borderId="19" applyNumberFormat="0" applyFont="0" applyAlignment="0" applyProtection="0"/>
    <xf numFmtId="0" fontId="2" fillId="22" borderId="19" applyNumberFormat="0" applyFont="0" applyAlignment="0" applyProtection="0"/>
    <xf numFmtId="0" fontId="2" fillId="22" borderId="19" applyNumberFormat="0" applyFont="0" applyAlignment="0" applyProtection="0"/>
    <xf numFmtId="0" fontId="2" fillId="22" borderId="19" applyNumberFormat="0" applyFont="0" applyAlignment="0" applyProtection="0"/>
    <xf numFmtId="0" fontId="2" fillId="22" borderId="19" applyNumberFormat="0" applyFont="0" applyAlignment="0" applyProtection="0"/>
    <xf numFmtId="0" fontId="2" fillId="22" borderId="19" applyNumberFormat="0" applyFont="0" applyAlignment="0" applyProtection="0"/>
    <xf numFmtId="0" fontId="2" fillId="22" borderId="19" applyNumberFormat="0" applyFont="0" applyAlignment="0" applyProtection="0"/>
    <xf numFmtId="0" fontId="2" fillId="22" borderId="19" applyNumberFormat="0" applyFont="0" applyAlignment="0" applyProtection="0"/>
    <xf numFmtId="0" fontId="2" fillId="22" borderId="19" applyNumberFormat="0" applyFont="0" applyAlignment="0" applyProtection="0"/>
    <xf numFmtId="0" fontId="2" fillId="22" borderId="19" applyNumberFormat="0" applyFont="0" applyAlignment="0" applyProtection="0"/>
    <xf numFmtId="0" fontId="2" fillId="22" borderId="19" applyNumberFormat="0" applyFont="0" applyAlignment="0" applyProtection="0"/>
    <xf numFmtId="0" fontId="2" fillId="22" borderId="19" applyNumberFormat="0" applyFont="0" applyAlignment="0" applyProtection="0"/>
    <xf numFmtId="0" fontId="2" fillId="22" borderId="19" applyNumberFormat="0" applyFont="0" applyAlignment="0" applyProtection="0"/>
    <xf numFmtId="0" fontId="2" fillId="22" borderId="19" applyNumberFormat="0" applyFont="0" applyAlignment="0" applyProtection="0"/>
    <xf numFmtId="0" fontId="2" fillId="22" borderId="19" applyNumberFormat="0" applyFont="0" applyAlignment="0" applyProtection="0"/>
    <xf numFmtId="0" fontId="2" fillId="22" borderId="19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11" borderId="21" applyNumberFormat="0" applyAlignment="0" applyProtection="0"/>
    <xf numFmtId="0" fontId="31" fillId="11" borderId="21" applyNumberFormat="0" applyAlignment="0" applyProtection="0"/>
    <xf numFmtId="0" fontId="31" fillId="11" borderId="21" applyNumberFormat="0" applyAlignment="0" applyProtection="0"/>
    <xf numFmtId="0" fontId="31" fillId="11" borderId="21" applyNumberFormat="0" applyAlignment="0" applyProtection="0"/>
    <xf numFmtId="0" fontId="32" fillId="23" borderId="21" applyNumberFormat="0" applyAlignment="0" applyProtection="0"/>
    <xf numFmtId="0" fontId="32" fillId="23" borderId="21" applyNumberFormat="0" applyAlignment="0" applyProtection="0"/>
    <xf numFmtId="0" fontId="32" fillId="23" borderId="21" applyNumberFormat="0" applyAlignment="0" applyProtection="0"/>
    <xf numFmtId="0" fontId="32" fillId="23" borderId="21" applyNumberFormat="0" applyAlignment="0" applyProtection="0"/>
    <xf numFmtId="0" fontId="33" fillId="23" borderId="22" applyNumberFormat="0" applyAlignment="0" applyProtection="0"/>
    <xf numFmtId="0" fontId="33" fillId="23" borderId="22" applyNumberFormat="0" applyAlignment="0" applyProtection="0"/>
    <xf numFmtId="0" fontId="33" fillId="23" borderId="22" applyNumberFormat="0" applyAlignment="0" applyProtection="0"/>
    <xf numFmtId="0" fontId="33" fillId="23" borderId="22" applyNumberFormat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5" borderId="0" applyNumberFormat="0" applyBorder="0" applyAlignment="0" applyProtection="0"/>
    <xf numFmtId="0" fontId="14" fillId="25" borderId="0" applyNumberFormat="0" applyBorder="0" applyAlignment="0" applyProtection="0"/>
    <xf numFmtId="0" fontId="14" fillId="25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</cellStyleXfs>
  <cellXfs count="421">
    <xf numFmtId="0" fontId="0" fillId="0" borderId="0" xfId="0"/>
    <xf numFmtId="0" fontId="2" fillId="0" borderId="0" xfId="1" applyFont="1"/>
    <xf numFmtId="3" fontId="2" fillId="0" borderId="0" xfId="1" applyNumberFormat="1" applyFont="1" applyAlignment="1">
      <alignment horizontal="right"/>
    </xf>
    <xf numFmtId="164" fontId="6" fillId="0" borderId="0" xfId="1" applyNumberFormat="1" applyFont="1" applyAlignment="1">
      <alignment horizontal="center"/>
    </xf>
    <xf numFmtId="0" fontId="2" fillId="0" borderId="0" xfId="1"/>
    <xf numFmtId="1" fontId="7" fillId="0" borderId="0" xfId="1" applyNumberFormat="1" applyFont="1" applyBorder="1" applyAlignment="1">
      <alignment horizontal="center"/>
    </xf>
    <xf numFmtId="0" fontId="2" fillId="0" borderId="0" xfId="1" applyBorder="1" applyAlignment="1">
      <alignment horizontal="center" vertical="center"/>
    </xf>
    <xf numFmtId="165" fontId="2" fillId="0" borderId="0" xfId="1" applyNumberFormat="1" applyBorder="1" applyAlignment="1">
      <alignment horizontal="center" vertical="center"/>
    </xf>
    <xf numFmtId="0" fontId="2" fillId="0" borderId="0" xfId="1" applyAlignment="1">
      <alignment horizontal="center"/>
    </xf>
    <xf numFmtId="0" fontId="6" fillId="0" borderId="0" xfId="1" applyFont="1" applyAlignment="1">
      <alignment horizontal="right"/>
    </xf>
    <xf numFmtId="0" fontId="6" fillId="0" borderId="0" xfId="1" applyFont="1" applyAlignment="1">
      <alignment horizontal="center" wrapText="1"/>
    </xf>
    <xf numFmtId="164" fontId="2" fillId="5" borderId="8" xfId="2" applyNumberFormat="1" applyFont="1" applyFill="1" applyBorder="1" applyAlignment="1">
      <alignment horizontal="center" vertical="center" wrapText="1"/>
    </xf>
    <xf numFmtId="0" fontId="2" fillId="0" borderId="8" xfId="1" applyFont="1" applyBorder="1" applyAlignment="1">
      <alignment horizontal="center" vertical="center" wrapText="1"/>
    </xf>
    <xf numFmtId="1" fontId="9" fillId="0" borderId="9" xfId="2" applyNumberFormat="1" applyFont="1" applyFill="1" applyBorder="1" applyAlignment="1">
      <alignment horizontal="center" vertical="center" wrapText="1"/>
    </xf>
    <xf numFmtId="0" fontId="7" fillId="0" borderId="0" xfId="1" applyFont="1"/>
    <xf numFmtId="0" fontId="2" fillId="0" borderId="0" xfId="1" applyAlignment="1">
      <alignment vertical="center"/>
    </xf>
    <xf numFmtId="165" fontId="2" fillId="0" borderId="0" xfId="1" applyNumberFormat="1" applyAlignment="1">
      <alignment vertical="center"/>
    </xf>
    <xf numFmtId="0" fontId="10" fillId="4" borderId="11" xfId="2" applyFont="1" applyFill="1" applyBorder="1" applyAlignment="1">
      <alignment horizontal="left" vertical="center" wrapText="1"/>
    </xf>
    <xf numFmtId="164" fontId="6" fillId="0" borderId="10" xfId="1" applyNumberFormat="1" applyFont="1" applyBorder="1" applyAlignment="1">
      <alignment horizontal="right" wrapText="1"/>
    </xf>
    <xf numFmtId="164" fontId="2" fillId="0" borderId="12" xfId="1" applyNumberFormat="1" applyFont="1" applyBorder="1" applyAlignment="1">
      <alignment horizontal="right"/>
    </xf>
    <xf numFmtId="0" fontId="11" fillId="0" borderId="0" xfId="1" applyFont="1"/>
    <xf numFmtId="0" fontId="2" fillId="0" borderId="8" xfId="1" quotePrefix="1" applyFont="1" applyFill="1" applyBorder="1" applyAlignment="1">
      <alignment horizontal="center" vertical="center" wrapText="1"/>
    </xf>
    <xf numFmtId="164" fontId="2" fillId="0" borderId="8" xfId="1" applyNumberFormat="1" applyFont="1" applyFill="1" applyBorder="1" applyAlignment="1">
      <alignment horizontal="right"/>
    </xf>
    <xf numFmtId="164" fontId="6" fillId="0" borderId="13" xfId="1" applyNumberFormat="1" applyFont="1" applyBorder="1" applyAlignment="1">
      <alignment horizontal="right"/>
    </xf>
    <xf numFmtId="0" fontId="2" fillId="0" borderId="1" xfId="1" applyFont="1" applyBorder="1"/>
    <xf numFmtId="0" fontId="2" fillId="0" borderId="2" xfId="1" applyFont="1" applyBorder="1"/>
    <xf numFmtId="0" fontId="2" fillId="0" borderId="3" xfId="1" applyFont="1" applyBorder="1"/>
    <xf numFmtId="0" fontId="2" fillId="0" borderId="4" xfId="1" applyFont="1" applyBorder="1"/>
    <xf numFmtId="0" fontId="2" fillId="0" borderId="5" xfId="1" applyFont="1" applyBorder="1"/>
    <xf numFmtId="0" fontId="2" fillId="0" borderId="6" xfId="1" applyFont="1" applyBorder="1"/>
    <xf numFmtId="1" fontId="9" fillId="29" borderId="9" xfId="2" applyNumberFormat="1" applyFont="1" applyFill="1" applyBorder="1" applyAlignment="1">
      <alignment horizontal="center" vertical="center" wrapText="1"/>
    </xf>
    <xf numFmtId="164" fontId="2" fillId="0" borderId="8" xfId="2" applyNumberFormat="1" applyFont="1" applyFill="1" applyBorder="1" applyAlignment="1">
      <alignment horizontal="center" vertical="center" wrapText="1"/>
    </xf>
    <xf numFmtId="0" fontId="2" fillId="33" borderId="8" xfId="1" quotePrefix="1" applyFont="1" applyFill="1" applyBorder="1" applyAlignment="1">
      <alignment horizontal="center" vertical="center" wrapText="1"/>
    </xf>
    <xf numFmtId="1" fontId="9" fillId="31" borderId="9" xfId="2" applyNumberFormat="1" applyFont="1" applyFill="1" applyBorder="1" applyAlignment="1">
      <alignment horizontal="center" vertical="center" wrapText="1"/>
    </xf>
    <xf numFmtId="0" fontId="5" fillId="0" borderId="0" xfId="1" applyFont="1" applyBorder="1" applyAlignment="1">
      <alignment vertical="center" wrapText="1"/>
    </xf>
    <xf numFmtId="0" fontId="2" fillId="0" borderId="24" xfId="1" applyFont="1" applyBorder="1" applyAlignment="1">
      <alignment horizontal="center" vertical="center" wrapText="1"/>
    </xf>
    <xf numFmtId="0" fontId="2" fillId="0" borderId="10" xfId="1" applyFont="1" applyBorder="1" applyAlignment="1">
      <alignment horizontal="center" vertical="center" wrapText="1"/>
    </xf>
    <xf numFmtId="164" fontId="2" fillId="0" borderId="8" xfId="1" applyNumberFormat="1" applyFont="1" applyBorder="1" applyAlignment="1">
      <alignment horizontal="center" vertical="center" wrapText="1"/>
    </xf>
    <xf numFmtId="0" fontId="2" fillId="0" borderId="25" xfId="1" applyFont="1" applyBorder="1" applyAlignment="1">
      <alignment horizontal="center" vertical="center" wrapText="1"/>
    </xf>
    <xf numFmtId="0" fontId="2" fillId="0" borderId="25" xfId="1" applyFont="1" applyFill="1" applyBorder="1" applyAlignment="1">
      <alignment horizontal="center" vertical="center" wrapText="1"/>
    </xf>
    <xf numFmtId="0" fontId="11" fillId="0" borderId="25" xfId="1" applyFont="1" applyBorder="1" applyAlignment="1">
      <alignment horizontal="center" vertical="center" wrapText="1"/>
    </xf>
    <xf numFmtId="164" fontId="2" fillId="0" borderId="12" xfId="1" applyNumberFormat="1" applyFont="1" applyBorder="1" applyAlignment="1">
      <alignment horizontal="center" vertical="center" wrapText="1"/>
    </xf>
    <xf numFmtId="0" fontId="2" fillId="0" borderId="26" xfId="1" applyFont="1" applyBorder="1" applyAlignment="1">
      <alignment horizontal="center" vertical="center" wrapText="1"/>
    </xf>
    <xf numFmtId="9" fontId="2" fillId="0" borderId="8" xfId="1" applyNumberFormat="1" applyFont="1" applyBorder="1" applyAlignment="1">
      <alignment horizontal="center" vertical="center" wrapText="1"/>
    </xf>
    <xf numFmtId="9" fontId="2" fillId="0" borderId="12" xfId="1" applyNumberFormat="1" applyFont="1" applyBorder="1" applyAlignment="1">
      <alignment horizontal="center" vertical="center" wrapText="1"/>
    </xf>
    <xf numFmtId="0" fontId="2" fillId="0" borderId="0" xfId="1" applyAlignment="1">
      <alignment horizontal="left"/>
    </xf>
    <xf numFmtId="0" fontId="2" fillId="0" borderId="13" xfId="1" applyFont="1" applyBorder="1" applyAlignment="1">
      <alignment horizontal="center" vertical="center" wrapText="1"/>
    </xf>
    <xf numFmtId="3" fontId="2" fillId="0" borderId="0" xfId="1" applyNumberFormat="1"/>
    <xf numFmtId="0" fontId="2" fillId="0" borderId="8" xfId="1" applyFont="1" applyBorder="1" applyAlignment="1">
      <alignment horizontal="left" vertical="center" wrapText="1"/>
    </xf>
    <xf numFmtId="0" fontId="2" fillId="0" borderId="28" xfId="1" applyFont="1" applyBorder="1" applyAlignment="1">
      <alignment horizontal="center" vertical="center" wrapText="1"/>
    </xf>
    <xf numFmtId="0" fontId="2" fillId="0" borderId="30" xfId="1" applyFont="1" applyBorder="1" applyAlignment="1">
      <alignment horizontal="center" vertical="center" wrapText="1"/>
    </xf>
    <xf numFmtId="0" fontId="11" fillId="0" borderId="30" xfId="1" applyFont="1" applyFill="1" applyBorder="1" applyAlignment="1">
      <alignment horizontal="center" vertical="center" wrapText="1"/>
    </xf>
    <xf numFmtId="164" fontId="2" fillId="0" borderId="29" xfId="1" applyNumberFormat="1" applyFont="1" applyBorder="1" applyAlignment="1">
      <alignment horizontal="center" vertical="center" wrapText="1"/>
    </xf>
    <xf numFmtId="164" fontId="2" fillId="0" borderId="29" xfId="1" applyNumberFormat="1" applyFont="1" applyFill="1" applyBorder="1" applyAlignment="1">
      <alignment horizontal="center" vertical="center" wrapText="1"/>
    </xf>
    <xf numFmtId="164" fontId="11" fillId="0" borderId="29" xfId="1" applyNumberFormat="1" applyFont="1" applyBorder="1" applyAlignment="1">
      <alignment horizontal="center" vertical="center" wrapText="1"/>
    </xf>
    <xf numFmtId="49" fontId="2" fillId="0" borderId="33" xfId="1" applyNumberFormat="1" applyFont="1" applyBorder="1" applyAlignment="1">
      <alignment horizontal="center" vertical="center" wrapText="1"/>
    </xf>
    <xf numFmtId="49" fontId="2" fillId="0" borderId="29" xfId="1" applyNumberFormat="1" applyFont="1" applyBorder="1" applyAlignment="1">
      <alignment horizontal="center" vertical="center" wrapText="1"/>
    </xf>
    <xf numFmtId="164" fontId="2" fillId="4" borderId="29" xfId="1" applyNumberFormat="1" applyFont="1" applyFill="1" applyBorder="1" applyAlignment="1">
      <alignment horizontal="center" vertical="center" wrapText="1"/>
    </xf>
    <xf numFmtId="164" fontId="2" fillId="0" borderId="30" xfId="1" applyNumberFormat="1" applyFont="1" applyBorder="1" applyAlignment="1">
      <alignment horizontal="left" vertical="center" wrapText="1" shrinkToFit="1"/>
    </xf>
    <xf numFmtId="164" fontId="2" fillId="0" borderId="32" xfId="1" applyNumberFormat="1" applyFont="1" applyBorder="1" applyAlignment="1">
      <alignment horizontal="left" vertical="center" wrapText="1" shrinkToFit="1"/>
    </xf>
    <xf numFmtId="164" fontId="2" fillId="0" borderId="30" xfId="1" applyNumberFormat="1" applyFont="1" applyFill="1" applyBorder="1" applyAlignment="1">
      <alignment horizontal="left" vertical="center" wrapText="1" shrinkToFit="1"/>
    </xf>
    <xf numFmtId="164" fontId="11" fillId="0" borderId="30" xfId="1" applyNumberFormat="1" applyFont="1" applyBorder="1" applyAlignment="1">
      <alignment horizontal="left" vertical="center" wrapText="1" shrinkToFit="1"/>
    </xf>
    <xf numFmtId="164" fontId="6" fillId="0" borderId="13" xfId="1" applyNumberFormat="1" applyFont="1" applyBorder="1" applyAlignment="1">
      <alignment horizontal="right" vertical="center"/>
    </xf>
    <xf numFmtId="164" fontId="2" fillId="0" borderId="8" xfId="1" applyNumberFormat="1" applyFont="1" applyBorder="1" applyAlignment="1">
      <alignment horizontal="right" vertical="center"/>
    </xf>
    <xf numFmtId="164" fontId="6" fillId="0" borderId="10" xfId="1" applyNumberFormat="1" applyFont="1" applyBorder="1" applyAlignment="1">
      <alignment horizontal="right" vertical="center" wrapText="1"/>
    </xf>
    <xf numFmtId="164" fontId="2" fillId="0" borderId="12" xfId="1" applyNumberFormat="1" applyFont="1" applyBorder="1" applyAlignment="1">
      <alignment horizontal="right" vertical="center"/>
    </xf>
    <xf numFmtId="164" fontId="2" fillId="5" borderId="36" xfId="2" applyNumberFormat="1" applyFont="1" applyFill="1" applyBorder="1" applyAlignment="1">
      <alignment horizontal="center" vertical="center" wrapText="1"/>
    </xf>
    <xf numFmtId="0" fontId="2" fillId="0" borderId="12" xfId="1" quotePrefix="1" applyFont="1" applyFill="1" applyBorder="1" applyAlignment="1">
      <alignment horizontal="center" vertical="center" wrapText="1"/>
    </xf>
    <xf numFmtId="0" fontId="2" fillId="32" borderId="12" xfId="1" applyFont="1" applyFill="1" applyBorder="1" applyAlignment="1">
      <alignment horizontal="center" vertical="center" wrapText="1"/>
    </xf>
    <xf numFmtId="0" fontId="2" fillId="0" borderId="12" xfId="1" applyFont="1" applyBorder="1" applyAlignment="1">
      <alignment horizontal="center" vertical="center" wrapText="1"/>
    </xf>
    <xf numFmtId="0" fontId="2" fillId="0" borderId="33" xfId="1" applyFont="1" applyBorder="1" applyAlignment="1">
      <alignment horizontal="center" vertical="center" wrapText="1"/>
    </xf>
    <xf numFmtId="0" fontId="2" fillId="0" borderId="32" xfId="1" applyFont="1" applyBorder="1" applyAlignment="1">
      <alignment horizontal="center" vertical="center" wrapText="1"/>
    </xf>
    <xf numFmtId="0" fontId="2" fillId="0" borderId="12" xfId="1" applyFont="1" applyBorder="1" applyAlignment="1">
      <alignment horizontal="left" vertical="center" wrapText="1"/>
    </xf>
    <xf numFmtId="0" fontId="2" fillId="0" borderId="33" xfId="1" applyFont="1" applyFill="1" applyBorder="1" applyAlignment="1">
      <alignment horizontal="center" vertical="center" wrapText="1"/>
    </xf>
    <xf numFmtId="164" fontId="2" fillId="5" borderId="31" xfId="2" applyNumberFormat="1" applyFont="1" applyFill="1" applyBorder="1" applyAlignment="1">
      <alignment horizontal="center" vertical="center" wrapText="1"/>
    </xf>
    <xf numFmtId="0" fontId="2" fillId="0" borderId="29" xfId="1" applyFont="1" applyFill="1" applyBorder="1" applyAlignment="1">
      <alignment horizontal="center" vertical="center" wrapText="1"/>
    </xf>
    <xf numFmtId="0" fontId="2" fillId="32" borderId="29" xfId="1" applyFont="1" applyFill="1" applyBorder="1" applyAlignment="1">
      <alignment horizontal="center" vertical="center" wrapText="1"/>
    </xf>
    <xf numFmtId="0" fontId="2" fillId="0" borderId="29" xfId="1" applyFont="1" applyBorder="1" applyAlignment="1">
      <alignment horizontal="center" vertical="center" wrapText="1"/>
    </xf>
    <xf numFmtId="0" fontId="2" fillId="0" borderId="29" xfId="1" applyFont="1" applyBorder="1" applyAlignment="1">
      <alignment horizontal="left" vertical="center" wrapText="1"/>
    </xf>
    <xf numFmtId="9" fontId="2" fillId="0" borderId="29" xfId="1" applyNumberFormat="1" applyFont="1" applyBorder="1" applyAlignment="1">
      <alignment horizontal="center" vertical="center" wrapText="1"/>
    </xf>
    <xf numFmtId="164" fontId="2" fillId="5" borderId="38" xfId="2" applyNumberFormat="1" applyFont="1" applyFill="1" applyBorder="1" applyAlignment="1">
      <alignment horizontal="center" vertical="center" wrapText="1"/>
    </xf>
    <xf numFmtId="0" fontId="2" fillId="0" borderId="38" xfId="1" applyFont="1" applyFill="1" applyBorder="1" applyAlignment="1">
      <alignment horizontal="center" vertical="center" wrapText="1"/>
    </xf>
    <xf numFmtId="0" fontId="2" fillId="33" borderId="38" xfId="1" applyFont="1" applyFill="1" applyBorder="1" applyAlignment="1">
      <alignment horizontal="center" vertical="center" wrapText="1"/>
    </xf>
    <xf numFmtId="0" fontId="2" fillId="0" borderId="38" xfId="1" applyFont="1" applyBorder="1" applyAlignment="1">
      <alignment horizontal="center" vertical="center" wrapText="1"/>
    </xf>
    <xf numFmtId="0" fontId="2" fillId="0" borderId="39" xfId="1" applyFont="1" applyBorder="1" applyAlignment="1">
      <alignment horizontal="center" vertical="center" wrapText="1"/>
    </xf>
    <xf numFmtId="49" fontId="2" fillId="0" borderId="38" xfId="1" applyNumberFormat="1" applyFont="1" applyBorder="1" applyAlignment="1">
      <alignment horizontal="center" vertical="center" wrapText="1"/>
    </xf>
    <xf numFmtId="164" fontId="2" fillId="0" borderId="38" xfId="1" applyNumberFormat="1" applyFont="1" applyBorder="1" applyAlignment="1">
      <alignment horizontal="center" vertical="center" wrapText="1"/>
    </xf>
    <xf numFmtId="164" fontId="2" fillId="0" borderId="40" xfId="1" applyNumberFormat="1" applyFont="1" applyBorder="1" applyAlignment="1">
      <alignment horizontal="left" vertical="center" wrapText="1" shrinkToFit="1"/>
    </xf>
    <xf numFmtId="0" fontId="2" fillId="0" borderId="40" xfId="1" applyFont="1" applyBorder="1" applyAlignment="1">
      <alignment horizontal="center" vertical="center" wrapText="1"/>
    </xf>
    <xf numFmtId="0" fontId="2" fillId="0" borderId="38" xfId="1" applyFont="1" applyBorder="1" applyAlignment="1">
      <alignment horizontal="left" vertical="center" wrapText="1"/>
    </xf>
    <xf numFmtId="0" fontId="2" fillId="0" borderId="39" xfId="1" applyFont="1" applyFill="1" applyBorder="1" applyAlignment="1">
      <alignment horizontal="center" vertical="center" wrapText="1"/>
    </xf>
    <xf numFmtId="9" fontId="2" fillId="0" borderId="38" xfId="1" applyNumberFormat="1" applyFont="1" applyBorder="1" applyAlignment="1">
      <alignment horizontal="center" vertical="center" wrapText="1"/>
    </xf>
    <xf numFmtId="0" fontId="2" fillId="0" borderId="41" xfId="1" applyFont="1" applyBorder="1" applyAlignment="1">
      <alignment horizontal="center" vertical="center" wrapText="1"/>
    </xf>
    <xf numFmtId="164" fontId="2" fillId="5" borderId="29" xfId="2" applyNumberFormat="1" applyFont="1" applyFill="1" applyBorder="1" applyAlignment="1">
      <alignment horizontal="center" vertical="center" wrapText="1"/>
    </xf>
    <xf numFmtId="164" fontId="6" fillId="0" borderId="28" xfId="1" applyNumberFormat="1" applyFont="1" applyBorder="1" applyAlignment="1">
      <alignment horizontal="right" vertical="center" wrapText="1"/>
    </xf>
    <xf numFmtId="0" fontId="2" fillId="0" borderId="29" xfId="1" quotePrefix="1" applyFont="1" applyFill="1" applyBorder="1" applyAlignment="1">
      <alignment horizontal="center" vertical="center" wrapText="1"/>
    </xf>
    <xf numFmtId="1" fontId="9" fillId="29" borderId="34" xfId="2" applyNumberFormat="1" applyFont="1" applyFill="1" applyBorder="1" applyAlignment="1">
      <alignment horizontal="center" vertical="center" wrapText="1"/>
    </xf>
    <xf numFmtId="0" fontId="10" fillId="29" borderId="35" xfId="2" applyFont="1" applyFill="1" applyBorder="1" applyAlignment="1">
      <alignment horizontal="left" vertical="center" wrapText="1"/>
    </xf>
    <xf numFmtId="164" fontId="6" fillId="29" borderId="36" xfId="2" applyNumberFormat="1" applyFont="1" applyFill="1" applyBorder="1" applyAlignment="1">
      <alignment horizontal="center" vertical="center" wrapText="1"/>
    </xf>
    <xf numFmtId="164" fontId="2" fillId="0" borderId="29" xfId="1" applyNumberFormat="1" applyFont="1" applyBorder="1" applyAlignment="1">
      <alignment horizontal="right" vertical="center"/>
    </xf>
    <xf numFmtId="164" fontId="11" fillId="0" borderId="29" xfId="1" applyNumberFormat="1" applyFont="1" applyFill="1" applyBorder="1" applyAlignment="1">
      <alignment horizontal="center" vertical="center" wrapText="1"/>
    </xf>
    <xf numFmtId="1" fontId="9" fillId="28" borderId="9" xfId="2" applyNumberFormat="1" applyFont="1" applyFill="1" applyBorder="1" applyAlignment="1">
      <alignment horizontal="center" vertical="center" wrapText="1"/>
    </xf>
    <xf numFmtId="0" fontId="7" fillId="0" borderId="0" xfId="1" applyFont="1" applyAlignment="1">
      <alignment horizontal="center"/>
    </xf>
    <xf numFmtId="165" fontId="2" fillId="0" borderId="0" xfId="1" applyNumberFormat="1" applyAlignment="1">
      <alignment horizontal="center" vertical="center" wrapText="1"/>
    </xf>
    <xf numFmtId="0" fontId="6" fillId="0" borderId="0" xfId="1" applyFont="1" applyAlignment="1">
      <alignment horizontal="center" vertical="center" textRotation="90"/>
    </xf>
    <xf numFmtId="0" fontId="7" fillId="0" borderId="0" xfId="1" applyFont="1" applyAlignment="1">
      <alignment horizontal="right"/>
    </xf>
    <xf numFmtId="165" fontId="2" fillId="0" borderId="0" xfId="1" applyNumberFormat="1" applyAlignment="1">
      <alignment horizontal="center" vertical="center" textRotation="90" wrapText="1"/>
    </xf>
    <xf numFmtId="164" fontId="2" fillId="0" borderId="0" xfId="1" applyNumberFormat="1" applyFill="1" applyAlignment="1">
      <alignment horizontal="center" vertical="center" wrapText="1"/>
    </xf>
    <xf numFmtId="0" fontId="6" fillId="0" borderId="0" xfId="1" applyFont="1" applyAlignment="1">
      <alignment horizontal="center" vertical="center" wrapText="1" shrinkToFit="1"/>
    </xf>
    <xf numFmtId="49" fontId="2" fillId="0" borderId="45" xfId="1" applyNumberFormat="1" applyFont="1" applyBorder="1" applyAlignment="1">
      <alignment horizontal="center" vertical="center" wrapText="1"/>
    </xf>
    <xf numFmtId="49" fontId="2" fillId="0" borderId="45" xfId="1" applyNumberFormat="1" applyFont="1" applyFill="1" applyBorder="1" applyAlignment="1">
      <alignment horizontal="center" vertical="center" wrapText="1"/>
    </xf>
    <xf numFmtId="0" fontId="2" fillId="0" borderId="46" xfId="1" applyFont="1" applyBorder="1" applyAlignment="1">
      <alignment horizontal="center" vertical="center" wrapText="1"/>
    </xf>
    <xf numFmtId="164" fontId="6" fillId="31" borderId="29" xfId="2" applyNumberFormat="1" applyFont="1" applyFill="1" applyBorder="1" applyAlignment="1">
      <alignment horizontal="center" vertical="center" wrapText="1"/>
    </xf>
    <xf numFmtId="0" fontId="2" fillId="0" borderId="0" xfId="1" applyFont="1" applyAlignment="1">
      <alignment vertical="center"/>
    </xf>
    <xf numFmtId="0" fontId="10" fillId="29" borderId="31" xfId="2" applyFont="1" applyFill="1" applyBorder="1" applyAlignment="1">
      <alignment horizontal="left" vertical="center" wrapText="1"/>
    </xf>
    <xf numFmtId="164" fontId="6" fillId="29" borderId="31" xfId="2" applyNumberFormat="1" applyFont="1" applyFill="1" applyBorder="1" applyAlignment="1">
      <alignment horizontal="center" vertical="center" wrapText="1"/>
    </xf>
    <xf numFmtId="1" fontId="9" fillId="33" borderId="9" xfId="2" applyNumberFormat="1" applyFont="1" applyFill="1" applyBorder="1" applyAlignment="1">
      <alignment horizontal="center" vertical="center" wrapText="1"/>
    </xf>
    <xf numFmtId="0" fontId="2" fillId="33" borderId="0" xfId="1" applyFill="1"/>
    <xf numFmtId="9" fontId="2" fillId="0" borderId="0" xfId="1" applyNumberFormat="1" applyAlignment="1">
      <alignment horizontal="center" vertical="center"/>
    </xf>
    <xf numFmtId="0" fontId="2" fillId="0" borderId="0" xfId="1" applyAlignment="1">
      <alignment horizontal="left" vertical="center"/>
    </xf>
    <xf numFmtId="4" fontId="0" fillId="0" borderId="48" xfId="0" applyNumberFormat="1" applyBorder="1" applyAlignment="1">
      <alignment horizontal="center" vertical="center"/>
    </xf>
    <xf numFmtId="9" fontId="2" fillId="0" borderId="48" xfId="1" applyNumberFormat="1" applyBorder="1" applyAlignment="1">
      <alignment vertical="center"/>
    </xf>
    <xf numFmtId="4" fontId="2" fillId="0" borderId="49" xfId="1" applyNumberFormat="1" applyBorder="1" applyAlignment="1">
      <alignment vertical="center"/>
    </xf>
    <xf numFmtId="0" fontId="2" fillId="28" borderId="7" xfId="1" applyFill="1" applyBorder="1" applyAlignment="1">
      <alignment horizontal="left"/>
    </xf>
    <xf numFmtId="0" fontId="2" fillId="31" borderId="9" xfId="1" applyFont="1" applyFill="1" applyBorder="1" applyAlignment="1">
      <alignment horizontal="left"/>
    </xf>
    <xf numFmtId="0" fontId="2" fillId="34" borderId="9" xfId="1" applyFont="1" applyFill="1" applyBorder="1" applyAlignment="1">
      <alignment horizontal="left"/>
    </xf>
    <xf numFmtId="164" fontId="6" fillId="31" borderId="30" xfId="1" applyNumberFormat="1" applyFont="1" applyFill="1" applyBorder="1" applyAlignment="1">
      <alignment horizontal="right" vertical="center"/>
    </xf>
    <xf numFmtId="164" fontId="6" fillId="0" borderId="30" xfId="1" applyNumberFormat="1" applyFont="1" applyBorder="1" applyAlignment="1">
      <alignment horizontal="right" vertical="center"/>
    </xf>
    <xf numFmtId="164" fontId="6" fillId="30" borderId="30" xfId="1" applyNumberFormat="1" applyFont="1" applyFill="1" applyBorder="1" applyAlignment="1">
      <alignment horizontal="right" vertical="center"/>
    </xf>
    <xf numFmtId="164" fontId="6" fillId="30" borderId="30" xfId="1" applyNumberFormat="1" applyFont="1" applyFill="1" applyBorder="1" applyAlignment="1">
      <alignment horizontal="right"/>
    </xf>
    <xf numFmtId="0" fontId="2" fillId="0" borderId="55" xfId="1" applyFont="1" applyBorder="1" applyAlignment="1">
      <alignment horizontal="center" vertical="center" wrapText="1"/>
    </xf>
    <xf numFmtId="0" fontId="2" fillId="0" borderId="45" xfId="1" applyFont="1" applyFill="1" applyBorder="1" applyAlignment="1">
      <alignment horizontal="center" vertical="center" wrapText="1"/>
    </xf>
    <xf numFmtId="0" fontId="10" fillId="29" borderId="30" xfId="2" applyFont="1" applyFill="1" applyBorder="1" applyAlignment="1">
      <alignment horizontal="left" vertical="center" wrapText="1"/>
    </xf>
    <xf numFmtId="164" fontId="6" fillId="29" borderId="29" xfId="2" applyNumberFormat="1" applyFont="1" applyFill="1" applyBorder="1" applyAlignment="1">
      <alignment horizontal="center" vertical="center" wrapText="1"/>
    </xf>
    <xf numFmtId="0" fontId="2" fillId="32" borderId="29" xfId="1" quotePrefix="1" applyFont="1" applyFill="1" applyBorder="1" applyAlignment="1">
      <alignment horizontal="center" vertical="center" wrapText="1"/>
    </xf>
    <xf numFmtId="0" fontId="2" fillId="0" borderId="45" xfId="1" applyFont="1" applyBorder="1" applyAlignment="1">
      <alignment horizontal="center" vertical="center" wrapText="1"/>
    </xf>
    <xf numFmtId="164" fontId="6" fillId="29" borderId="30" xfId="1" applyNumberFormat="1" applyFont="1" applyFill="1" applyBorder="1" applyAlignment="1">
      <alignment horizontal="center" vertical="center"/>
    </xf>
    <xf numFmtId="9" fontId="2" fillId="0" borderId="29" xfId="1" applyNumberFormat="1" applyFont="1" applyFill="1" applyBorder="1" applyAlignment="1">
      <alignment horizontal="center" vertical="center" wrapText="1"/>
    </xf>
    <xf numFmtId="0" fontId="10" fillId="29" borderId="56" xfId="2" applyFont="1" applyFill="1" applyBorder="1" applyAlignment="1">
      <alignment horizontal="left" vertical="center" wrapText="1"/>
    </xf>
    <xf numFmtId="0" fontId="2" fillId="0" borderId="55" xfId="1" applyFont="1" applyFill="1" applyBorder="1" applyAlignment="1">
      <alignment horizontal="center" vertical="center" wrapText="1"/>
    </xf>
    <xf numFmtId="49" fontId="2" fillId="0" borderId="55" xfId="1" applyNumberFormat="1" applyFont="1" applyFill="1" applyBorder="1" applyAlignment="1">
      <alignment horizontal="center" vertical="center" wrapText="1"/>
    </xf>
    <xf numFmtId="0" fontId="10" fillId="4" borderId="56" xfId="2" applyFont="1" applyFill="1" applyBorder="1" applyAlignment="1">
      <alignment horizontal="left" vertical="center" wrapText="1"/>
    </xf>
    <xf numFmtId="164" fontId="6" fillId="5" borderId="31" xfId="2" applyNumberFormat="1" applyFont="1" applyFill="1" applyBorder="1" applyAlignment="1">
      <alignment horizontal="center" vertical="center" wrapText="1"/>
    </xf>
    <xf numFmtId="0" fontId="2" fillId="33" borderId="29" xfId="1" applyFont="1" applyFill="1" applyBorder="1" applyAlignment="1">
      <alignment horizontal="center" vertical="center" wrapText="1"/>
    </xf>
    <xf numFmtId="49" fontId="2" fillId="0" borderId="55" xfId="1" applyNumberFormat="1" applyFont="1" applyBorder="1" applyAlignment="1">
      <alignment horizontal="center" vertical="center" wrapText="1"/>
    </xf>
    <xf numFmtId="0" fontId="10" fillId="31" borderId="56" xfId="2" applyFont="1" applyFill="1" applyBorder="1" applyAlignment="1">
      <alignment horizontal="left" vertical="center" wrapText="1"/>
    </xf>
    <xf numFmtId="164" fontId="6" fillId="31" borderId="31" xfId="2" applyNumberFormat="1" applyFont="1" applyFill="1" applyBorder="1" applyAlignment="1">
      <alignment horizontal="center" vertical="center" wrapText="1"/>
    </xf>
    <xf numFmtId="0" fontId="10" fillId="28" borderId="56" xfId="2" applyFont="1" applyFill="1" applyBorder="1" applyAlignment="1">
      <alignment horizontal="left" vertical="center" wrapText="1"/>
    </xf>
    <xf numFmtId="0" fontId="10" fillId="0" borderId="56" xfId="2" applyFont="1" applyFill="1" applyBorder="1" applyAlignment="1">
      <alignment horizontal="left" vertical="center" wrapText="1"/>
    </xf>
    <xf numFmtId="164" fontId="11" fillId="5" borderId="29" xfId="2" applyNumberFormat="1" applyFont="1" applyFill="1" applyBorder="1" applyAlignment="1">
      <alignment horizontal="center" vertical="center" wrapText="1"/>
    </xf>
    <xf numFmtId="0" fontId="11" fillId="0" borderId="29" xfId="1" applyFont="1" applyFill="1" applyBorder="1" applyAlignment="1">
      <alignment horizontal="center" vertical="center" wrapText="1"/>
    </xf>
    <xf numFmtId="0" fontId="11" fillId="0" borderId="55" xfId="1" applyFont="1" applyBorder="1" applyAlignment="1">
      <alignment horizontal="center" vertical="center" wrapText="1"/>
    </xf>
    <xf numFmtId="49" fontId="11" fillId="0" borderId="55" xfId="1" applyNumberFormat="1" applyFont="1" applyBorder="1" applyAlignment="1">
      <alignment horizontal="center" vertical="center" wrapText="1"/>
    </xf>
    <xf numFmtId="0" fontId="11" fillId="0" borderId="29" xfId="1" applyFont="1" applyBorder="1" applyAlignment="1">
      <alignment horizontal="left" vertical="center" wrapText="1"/>
    </xf>
    <xf numFmtId="0" fontId="11" fillId="0" borderId="45" xfId="1" applyFont="1" applyFill="1" applyBorder="1" applyAlignment="1">
      <alignment horizontal="center" vertical="center" wrapText="1"/>
    </xf>
    <xf numFmtId="9" fontId="11" fillId="0" borderId="29" xfId="1" applyNumberFormat="1" applyFont="1" applyBorder="1" applyAlignment="1">
      <alignment horizontal="center" vertical="center" wrapText="1"/>
    </xf>
    <xf numFmtId="0" fontId="10" fillId="29" borderId="29" xfId="2" applyFont="1" applyFill="1" applyBorder="1" applyAlignment="1">
      <alignment horizontal="left" vertical="center" wrapText="1"/>
    </xf>
    <xf numFmtId="0" fontId="10" fillId="33" borderId="56" xfId="2" applyFont="1" applyFill="1" applyBorder="1" applyAlignment="1">
      <alignment horizontal="left" vertical="center" wrapText="1"/>
    </xf>
    <xf numFmtId="164" fontId="6" fillId="33" borderId="31" xfId="2" applyNumberFormat="1" applyFont="1" applyFill="1" applyBorder="1" applyAlignment="1">
      <alignment horizontal="center" vertical="center" wrapText="1"/>
    </xf>
    <xf numFmtId="0" fontId="10" fillId="33" borderId="30" xfId="2" applyFont="1" applyFill="1" applyBorder="1" applyAlignment="1">
      <alignment horizontal="left" vertical="center" wrapText="1"/>
    </xf>
    <xf numFmtId="164" fontId="6" fillId="33" borderId="29" xfId="2" applyNumberFormat="1" applyFont="1" applyFill="1" applyBorder="1" applyAlignment="1">
      <alignment horizontal="center" vertical="center" wrapText="1"/>
    </xf>
    <xf numFmtId="164" fontId="6" fillId="28" borderId="29" xfId="2" applyNumberFormat="1" applyFont="1" applyFill="1" applyBorder="1" applyAlignment="1">
      <alignment horizontal="center" vertical="center" wrapText="1"/>
    </xf>
    <xf numFmtId="0" fontId="35" fillId="28" borderId="29" xfId="2" applyFont="1" applyFill="1" applyBorder="1" applyAlignment="1">
      <alignment horizontal="left" vertical="center" wrapText="1"/>
    </xf>
    <xf numFmtId="0" fontId="2" fillId="33" borderId="29" xfId="1" quotePrefix="1" applyFont="1" applyFill="1" applyBorder="1" applyAlignment="1">
      <alignment horizontal="center" vertical="center" wrapText="1"/>
    </xf>
    <xf numFmtId="0" fontId="35" fillId="4" borderId="29" xfId="2" applyFont="1" applyFill="1" applyBorder="1" applyAlignment="1">
      <alignment horizontal="left" vertical="center" wrapText="1"/>
    </xf>
    <xf numFmtId="164" fontId="6" fillId="5" borderId="29" xfId="2" applyNumberFormat="1" applyFont="1" applyFill="1" applyBorder="1" applyAlignment="1">
      <alignment horizontal="center" vertical="center" wrapText="1"/>
    </xf>
    <xf numFmtId="1" fontId="9" fillId="0" borderId="50" xfId="2" applyNumberFormat="1" applyFont="1" applyFill="1" applyBorder="1" applyAlignment="1">
      <alignment horizontal="center" vertical="center" wrapText="1"/>
    </xf>
    <xf numFmtId="0" fontId="35" fillId="4" borderId="48" xfId="2" applyFont="1" applyFill="1" applyBorder="1" applyAlignment="1">
      <alignment horizontal="left" vertical="center" wrapText="1"/>
    </xf>
    <xf numFmtId="164" fontId="2" fillId="5" borderId="48" xfId="2" applyNumberFormat="1" applyFont="1" applyFill="1" applyBorder="1" applyAlignment="1">
      <alignment horizontal="center" vertical="center" wrapText="1"/>
    </xf>
    <xf numFmtId="0" fontId="2" fillId="0" borderId="48" xfId="1" applyFont="1" applyFill="1" applyBorder="1" applyAlignment="1">
      <alignment horizontal="center" vertical="center" wrapText="1"/>
    </xf>
    <xf numFmtId="0" fontId="2" fillId="0" borderId="48" xfId="1" applyFont="1" applyBorder="1" applyAlignment="1">
      <alignment horizontal="center" vertical="center" wrapText="1"/>
    </xf>
    <xf numFmtId="0" fontId="2" fillId="0" borderId="57" xfId="1" applyFont="1" applyBorder="1" applyAlignment="1">
      <alignment horizontal="center" vertical="center" wrapText="1"/>
    </xf>
    <xf numFmtId="49" fontId="2" fillId="0" borderId="57" xfId="1" applyNumberFormat="1" applyFont="1" applyBorder="1" applyAlignment="1">
      <alignment horizontal="center" vertical="center" wrapText="1"/>
    </xf>
    <xf numFmtId="164" fontId="2" fillId="0" borderId="48" xfId="1" applyNumberFormat="1" applyFont="1" applyBorder="1" applyAlignment="1">
      <alignment horizontal="center" vertical="center" wrapText="1"/>
    </xf>
    <xf numFmtId="164" fontId="2" fillId="0" borderId="58" xfId="1" applyNumberFormat="1" applyFont="1" applyBorder="1" applyAlignment="1">
      <alignment horizontal="center" vertical="center" wrapText="1"/>
    </xf>
    <xf numFmtId="0" fontId="2" fillId="0" borderId="58" xfId="1" applyFont="1" applyBorder="1" applyAlignment="1">
      <alignment horizontal="center" vertical="center" wrapText="1"/>
    </xf>
    <xf numFmtId="0" fontId="2" fillId="0" borderId="48" xfId="1" applyFont="1" applyBorder="1" applyAlignment="1">
      <alignment horizontal="left" vertical="center" wrapText="1"/>
    </xf>
    <xf numFmtId="9" fontId="2" fillId="0" borderId="48" xfId="1" applyNumberFormat="1" applyFont="1" applyBorder="1" applyAlignment="1">
      <alignment horizontal="center" vertical="center" wrapText="1"/>
    </xf>
    <xf numFmtId="0" fontId="2" fillId="0" borderId="59" xfId="1" applyFont="1" applyBorder="1" applyAlignment="1">
      <alignment horizontal="center" vertical="center" wrapText="1"/>
    </xf>
    <xf numFmtId="0" fontId="6" fillId="0" borderId="51" xfId="1" applyFont="1" applyBorder="1" applyAlignment="1">
      <alignment horizontal="center" vertical="center" wrapText="1"/>
    </xf>
    <xf numFmtId="0" fontId="6" fillId="0" borderId="52" xfId="1" applyFont="1" applyBorder="1" applyAlignment="1">
      <alignment horizontal="center" vertical="center" wrapText="1"/>
    </xf>
    <xf numFmtId="0" fontId="6" fillId="0" borderId="53" xfId="1" applyFont="1" applyBorder="1" applyAlignment="1">
      <alignment horizontal="center" vertical="center" wrapText="1"/>
    </xf>
    <xf numFmtId="0" fontId="6" fillId="0" borderId="51" xfId="1" applyFont="1" applyFill="1" applyBorder="1" applyAlignment="1">
      <alignment horizontal="center" vertical="center" wrapText="1"/>
    </xf>
    <xf numFmtId="0" fontId="38" fillId="0" borderId="51" xfId="1" applyFont="1" applyBorder="1" applyAlignment="1">
      <alignment horizontal="center" vertical="center" wrapText="1"/>
    </xf>
    <xf numFmtId="0" fontId="6" fillId="0" borderId="54" xfId="1" applyFont="1" applyFill="1" applyBorder="1" applyAlignment="1">
      <alignment horizontal="center" vertical="center" wrapText="1"/>
    </xf>
    <xf numFmtId="0" fontId="5" fillId="0" borderId="0" xfId="1" applyFont="1" applyBorder="1" applyAlignment="1">
      <alignment vertical="center" wrapText="1"/>
    </xf>
    <xf numFmtId="0" fontId="5" fillId="0" borderId="0" xfId="1" applyFont="1" applyBorder="1" applyAlignment="1">
      <alignment vertical="center" wrapText="1"/>
    </xf>
    <xf numFmtId="0" fontId="8" fillId="0" borderId="0" xfId="1" applyNumberFormat="1" applyFont="1" applyFill="1" applyBorder="1" applyAlignment="1">
      <alignment horizontal="center" vertical="center" wrapText="1"/>
    </xf>
    <xf numFmtId="0" fontId="6" fillId="0" borderId="9" xfId="1" applyFont="1" applyBorder="1" applyAlignment="1">
      <alignment horizontal="center" vertical="center" wrapText="1"/>
    </xf>
    <xf numFmtId="14" fontId="6" fillId="0" borderId="29" xfId="1" applyNumberFormat="1" applyFont="1" applyBorder="1" applyAlignment="1">
      <alignment horizontal="center" vertical="center" wrapText="1"/>
    </xf>
    <xf numFmtId="0" fontId="6" fillId="0" borderId="9" xfId="1" applyFont="1" applyFill="1" applyBorder="1" applyAlignment="1">
      <alignment horizontal="center" vertical="center" wrapText="1"/>
    </xf>
    <xf numFmtId="14" fontId="6" fillId="0" borderId="29" xfId="1" applyNumberFormat="1" applyFont="1" applyFill="1" applyBorder="1" applyAlignment="1">
      <alignment horizontal="center" vertical="center" wrapText="1"/>
    </xf>
    <xf numFmtId="14" fontId="38" fillId="0" borderId="29" xfId="1" applyNumberFormat="1" applyFont="1" applyBorder="1" applyAlignment="1">
      <alignment horizontal="center" vertical="center" wrapText="1"/>
    </xf>
    <xf numFmtId="0" fontId="6" fillId="0" borderId="50" xfId="1" applyFont="1" applyFill="1" applyBorder="1" applyAlignment="1">
      <alignment horizontal="center" vertical="center" wrapText="1"/>
    </xf>
    <xf numFmtId="14" fontId="6" fillId="0" borderId="48" xfId="1" applyNumberFormat="1" applyFont="1" applyFill="1" applyBorder="1" applyAlignment="1">
      <alignment horizontal="center" vertical="center" wrapText="1"/>
    </xf>
    <xf numFmtId="0" fontId="6" fillId="0" borderId="60" xfId="1" applyFont="1" applyBorder="1" applyAlignment="1">
      <alignment horizontal="center" vertical="center" wrapText="1"/>
    </xf>
    <xf numFmtId="14" fontId="6" fillId="0" borderId="31" xfId="1" applyNumberFormat="1" applyFont="1" applyBorder="1" applyAlignment="1">
      <alignment horizontal="center" vertical="center" wrapText="1"/>
    </xf>
    <xf numFmtId="0" fontId="6" fillId="0" borderId="62" xfId="1" applyFont="1" applyBorder="1" applyAlignment="1">
      <alignment horizontal="center" vertical="center" wrapText="1"/>
    </xf>
    <xf numFmtId="14" fontId="6" fillId="0" borderId="63" xfId="1" applyNumberFormat="1" applyFont="1" applyBorder="1" applyAlignment="1">
      <alignment horizontal="center" vertical="center" wrapText="1"/>
    </xf>
    <xf numFmtId="0" fontId="2" fillId="0" borderId="0" xfId="1" applyBorder="1" applyAlignment="1">
      <alignment horizontal="center"/>
    </xf>
    <xf numFmtId="0" fontId="6" fillId="0" borderId="0" xfId="1" applyFont="1" applyBorder="1" applyAlignment="1">
      <alignment horizontal="center" vertical="center" wrapText="1"/>
    </xf>
    <xf numFmtId="0" fontId="6" fillId="0" borderId="0" xfId="1" applyFont="1" applyFill="1" applyBorder="1" applyAlignment="1">
      <alignment horizontal="center" vertical="center" wrapText="1"/>
    </xf>
    <xf numFmtId="0" fontId="38" fillId="0" borderId="0" xfId="1" applyFont="1" applyBorder="1" applyAlignment="1">
      <alignment horizontal="center" vertical="center" wrapText="1"/>
    </xf>
    <xf numFmtId="0" fontId="2" fillId="0" borderId="0" xfId="1" applyBorder="1" applyAlignment="1">
      <alignment horizontal="left"/>
    </xf>
    <xf numFmtId="0" fontId="2" fillId="0" borderId="0" xfId="1" applyFont="1" applyBorder="1" applyAlignment="1">
      <alignment horizontal="center" vertical="center" wrapText="1"/>
    </xf>
    <xf numFmtId="14" fontId="2" fillId="0" borderId="0" xfId="1" applyNumberFormat="1" applyBorder="1" applyAlignment="1">
      <alignment horizontal="left"/>
    </xf>
    <xf numFmtId="164" fontId="6" fillId="0" borderId="46" xfId="1" applyNumberFormat="1" applyFont="1" applyBorder="1" applyAlignment="1">
      <alignment horizontal="right" vertical="center" wrapText="1"/>
    </xf>
    <xf numFmtId="4" fontId="2" fillId="0" borderId="23" xfId="1" applyNumberFormat="1" applyBorder="1" applyAlignment="1">
      <alignment horizontal="center" vertical="center"/>
    </xf>
    <xf numFmtId="4" fontId="2" fillId="0" borderId="47" xfId="1" applyNumberFormat="1" applyBorder="1" applyAlignment="1">
      <alignment vertical="center"/>
    </xf>
    <xf numFmtId="164" fontId="42" fillId="5" borderId="31" xfId="2" applyNumberFormat="1" applyFont="1" applyFill="1" applyBorder="1" applyAlignment="1">
      <alignment horizontal="center" vertical="center" wrapText="1"/>
    </xf>
    <xf numFmtId="0" fontId="42" fillId="0" borderId="31" xfId="1" quotePrefix="1" applyFont="1" applyFill="1" applyBorder="1" applyAlignment="1">
      <alignment horizontal="center" vertical="center" wrapText="1"/>
    </xf>
    <xf numFmtId="0" fontId="42" fillId="32" borderId="31" xfId="1" applyFont="1" applyFill="1" applyBorder="1" applyAlignment="1">
      <alignment horizontal="center" vertical="center" wrapText="1"/>
    </xf>
    <xf numFmtId="0" fontId="42" fillId="0" borderId="31" xfId="1" applyFont="1" applyBorder="1" applyAlignment="1">
      <alignment horizontal="center" vertical="center" wrapText="1"/>
    </xf>
    <xf numFmtId="0" fontId="42" fillId="0" borderId="55" xfId="1" applyFont="1" applyBorder="1" applyAlignment="1">
      <alignment horizontal="center" vertical="center" wrapText="1"/>
    </xf>
    <xf numFmtId="49" fontId="42" fillId="0" borderId="55" xfId="1" applyNumberFormat="1" applyFont="1" applyBorder="1" applyAlignment="1">
      <alignment horizontal="center" vertical="center" wrapText="1"/>
    </xf>
    <xf numFmtId="164" fontId="42" fillId="0" borderId="31" xfId="1" applyNumberFormat="1" applyFont="1" applyBorder="1" applyAlignment="1">
      <alignment horizontal="center" vertical="center" wrapText="1"/>
    </xf>
    <xf numFmtId="164" fontId="42" fillId="0" borderId="56" xfId="1" applyNumberFormat="1" applyFont="1" applyBorder="1" applyAlignment="1">
      <alignment horizontal="left" vertical="center" wrapText="1" shrinkToFit="1"/>
    </xf>
    <xf numFmtId="0" fontId="42" fillId="0" borderId="56" xfId="1" applyFont="1" applyBorder="1" applyAlignment="1">
      <alignment horizontal="center" vertical="center" wrapText="1"/>
    </xf>
    <xf numFmtId="0" fontId="42" fillId="0" borderId="31" xfId="1" applyFont="1" applyBorder="1" applyAlignment="1">
      <alignment horizontal="left" vertical="center" wrapText="1"/>
    </xf>
    <xf numFmtId="9" fontId="42" fillId="0" borderId="31" xfId="1" applyNumberFormat="1" applyFont="1" applyBorder="1" applyAlignment="1">
      <alignment horizontal="center" vertical="center" wrapText="1"/>
    </xf>
    <xf numFmtId="0" fontId="42" fillId="0" borderId="61" xfId="1" applyFont="1" applyBorder="1" applyAlignment="1">
      <alignment horizontal="center" vertical="center" wrapText="1"/>
    </xf>
    <xf numFmtId="0" fontId="41" fillId="0" borderId="64" xfId="1" applyFont="1" applyBorder="1" applyAlignment="1">
      <alignment horizontal="center" vertical="center" wrapText="1"/>
    </xf>
    <xf numFmtId="0" fontId="41" fillId="0" borderId="60" xfId="1" applyFont="1" applyBorder="1" applyAlignment="1">
      <alignment horizontal="center" vertical="center" wrapText="1"/>
    </xf>
    <xf numFmtId="14" fontId="41" fillId="0" borderId="31" xfId="1" applyNumberFormat="1" applyFont="1" applyBorder="1" applyAlignment="1">
      <alignment horizontal="center" vertical="center" wrapText="1"/>
    </xf>
    <xf numFmtId="0" fontId="42" fillId="0" borderId="0" xfId="1" applyFont="1" applyAlignment="1">
      <alignment horizontal="right" vertical="center"/>
    </xf>
    <xf numFmtId="9" fontId="2" fillId="0" borderId="0" xfId="1" applyNumberFormat="1" applyBorder="1" applyAlignment="1">
      <alignment vertical="center"/>
    </xf>
    <xf numFmtId="4" fontId="2" fillId="0" borderId="0" xfId="1" applyNumberFormat="1" applyBorder="1" applyAlignment="1">
      <alignment vertical="center"/>
    </xf>
    <xf numFmtId="4" fontId="0" fillId="0" borderId="0" xfId="0" applyNumberFormat="1" applyBorder="1" applyAlignment="1">
      <alignment vertical="center"/>
    </xf>
    <xf numFmtId="0" fontId="2" fillId="0" borderId="67" xfId="1" applyFont="1" applyFill="1" applyBorder="1" applyAlignment="1">
      <alignment horizontal="left" vertical="center"/>
    </xf>
    <xf numFmtId="4" fontId="0" fillId="0" borderId="68" xfId="0" applyNumberFormat="1" applyBorder="1" applyAlignment="1">
      <alignment horizontal="center" vertical="center"/>
    </xf>
    <xf numFmtId="1" fontId="39" fillId="0" borderId="60" xfId="2" applyNumberFormat="1" applyFont="1" applyFill="1" applyBorder="1" applyAlignment="1">
      <alignment horizontal="center" vertical="center" wrapText="1"/>
    </xf>
    <xf numFmtId="0" fontId="40" fillId="0" borderId="56" xfId="2" applyFont="1" applyFill="1" applyBorder="1" applyAlignment="1">
      <alignment horizontal="left" vertical="center" wrapText="1"/>
    </xf>
    <xf numFmtId="164" fontId="41" fillId="0" borderId="31" xfId="2" applyNumberFormat="1" applyFont="1" applyFill="1" applyBorder="1" applyAlignment="1">
      <alignment horizontal="center" vertical="center" wrapText="1"/>
    </xf>
    <xf numFmtId="0" fontId="35" fillId="31" borderId="29" xfId="2" applyFont="1" applyFill="1" applyBorder="1" applyAlignment="1">
      <alignment horizontal="left" vertical="center" wrapText="1"/>
    </xf>
    <xf numFmtId="0" fontId="2" fillId="29" borderId="50" xfId="1" applyFont="1" applyFill="1" applyBorder="1" applyAlignment="1">
      <alignment horizontal="left" vertical="center"/>
    </xf>
    <xf numFmtId="0" fontId="5" fillId="0" borderId="0" xfId="1" applyFont="1" applyBorder="1" applyAlignment="1">
      <alignment vertical="center" wrapText="1"/>
    </xf>
    <xf numFmtId="14" fontId="6" fillId="0" borderId="45" xfId="1" applyNumberFormat="1" applyFont="1" applyBorder="1" applyAlignment="1">
      <alignment horizontal="center" vertical="center" wrapText="1"/>
    </xf>
    <xf numFmtId="14" fontId="6" fillId="0" borderId="55" xfId="1" applyNumberFormat="1" applyFont="1" applyBorder="1" applyAlignment="1">
      <alignment horizontal="center" vertical="center" wrapText="1"/>
    </xf>
    <xf numFmtId="14" fontId="6" fillId="0" borderId="69" xfId="1" applyNumberFormat="1" applyFont="1" applyBorder="1" applyAlignment="1">
      <alignment horizontal="center" vertical="center" wrapText="1"/>
    </xf>
    <xf numFmtId="14" fontId="6" fillId="0" borderId="45" xfId="1" applyNumberFormat="1" applyFont="1" applyFill="1" applyBorder="1" applyAlignment="1">
      <alignment horizontal="center" vertical="center" wrapText="1"/>
    </xf>
    <xf numFmtId="14" fontId="38" fillId="0" borderId="45" xfId="1" applyNumberFormat="1" applyFont="1" applyBorder="1" applyAlignment="1">
      <alignment horizontal="center" vertical="center" wrapText="1"/>
    </xf>
    <xf numFmtId="14" fontId="41" fillId="0" borderId="55" xfId="1" applyNumberFormat="1" applyFont="1" applyBorder="1" applyAlignment="1">
      <alignment horizontal="center" vertical="center" wrapText="1"/>
    </xf>
    <xf numFmtId="14" fontId="6" fillId="0" borderId="57" xfId="1" applyNumberFormat="1" applyFont="1" applyFill="1" applyBorder="1" applyAlignment="1">
      <alignment horizontal="center" vertical="center" wrapText="1"/>
    </xf>
    <xf numFmtId="0" fontId="10" fillId="29" borderId="12" xfId="2" applyFont="1" applyFill="1" applyBorder="1" applyAlignment="1">
      <alignment horizontal="left" vertical="center" wrapText="1"/>
    </xf>
    <xf numFmtId="164" fontId="6" fillId="29" borderId="12" xfId="2" applyNumberFormat="1" applyFont="1" applyFill="1" applyBorder="1" applyAlignment="1">
      <alignment horizontal="center" vertical="center" wrapText="1"/>
    </xf>
    <xf numFmtId="164" fontId="2" fillId="5" borderId="12" xfId="2" applyNumberFormat="1" applyFont="1" applyFill="1" applyBorder="1" applyAlignment="1">
      <alignment horizontal="center" vertical="center" wrapText="1"/>
    </xf>
    <xf numFmtId="0" fontId="2" fillId="0" borderId="12" xfId="1" applyFont="1" applyFill="1" applyBorder="1" applyAlignment="1">
      <alignment horizontal="center" vertical="center" wrapText="1"/>
    </xf>
    <xf numFmtId="49" fontId="2" fillId="0" borderId="12" xfId="1" applyNumberFormat="1" applyFont="1" applyBorder="1" applyAlignment="1">
      <alignment horizontal="center" vertical="center" wrapText="1"/>
    </xf>
    <xf numFmtId="0" fontId="6" fillId="0" borderId="34" xfId="1" applyFont="1" applyBorder="1" applyAlignment="1">
      <alignment horizontal="center" vertical="center" wrapText="1"/>
    </xf>
    <xf numFmtId="14" fontId="6" fillId="0" borderId="12" xfId="1" applyNumberFormat="1" applyFont="1" applyBorder="1" applyAlignment="1">
      <alignment horizontal="center" vertical="center" wrapText="1"/>
    </xf>
    <xf numFmtId="14" fontId="6" fillId="0" borderId="33" xfId="1" applyNumberFormat="1" applyFont="1" applyBorder="1" applyAlignment="1">
      <alignment horizontal="center" vertical="center" wrapText="1"/>
    </xf>
    <xf numFmtId="0" fontId="8" fillId="2" borderId="70" xfId="1" applyNumberFormat="1" applyFont="1" applyFill="1" applyBorder="1" applyAlignment="1">
      <alignment horizontal="center" vertical="center" wrapText="1"/>
    </xf>
    <xf numFmtId="0" fontId="8" fillId="3" borderId="70" xfId="1" applyNumberFormat="1" applyFont="1" applyFill="1" applyBorder="1" applyAlignment="1">
      <alignment horizontal="center" vertical="center" wrapText="1"/>
    </xf>
    <xf numFmtId="165" fontId="8" fillId="3" borderId="70" xfId="1" applyNumberFormat="1" applyFont="1" applyFill="1" applyBorder="1" applyAlignment="1">
      <alignment horizontal="center" vertical="center" wrapText="1"/>
    </xf>
    <xf numFmtId="0" fontId="8" fillId="3" borderId="71" xfId="1" applyNumberFormat="1" applyFont="1" applyFill="1" applyBorder="1" applyAlignment="1">
      <alignment horizontal="center" vertical="center" wrapText="1"/>
    </xf>
    <xf numFmtId="0" fontId="8" fillId="2" borderId="71" xfId="1" applyNumberFormat="1" applyFont="1" applyFill="1" applyBorder="1" applyAlignment="1">
      <alignment horizontal="center" vertical="center" wrapText="1"/>
    </xf>
    <xf numFmtId="0" fontId="8" fillId="0" borderId="71" xfId="1" applyNumberFormat="1" applyFont="1" applyFill="1" applyBorder="1" applyAlignment="1">
      <alignment horizontal="center" vertical="center" wrapText="1"/>
    </xf>
    <xf numFmtId="0" fontId="8" fillId="0" borderId="70" xfId="1" applyNumberFormat="1" applyFont="1" applyFill="1" applyBorder="1" applyAlignment="1">
      <alignment horizontal="center" vertical="center" wrapText="1"/>
    </xf>
    <xf numFmtId="0" fontId="8" fillId="0" borderId="72" xfId="1" applyNumberFormat="1" applyFont="1" applyFill="1" applyBorder="1" applyAlignment="1">
      <alignment horizontal="center" vertical="center" wrapText="1"/>
    </xf>
    <xf numFmtId="0" fontId="8" fillId="0" borderId="73" xfId="1" applyNumberFormat="1" applyFont="1" applyFill="1" applyBorder="1" applyAlignment="1">
      <alignment horizontal="center" vertical="center" textRotation="90" wrapText="1"/>
    </xf>
    <xf numFmtId="0" fontId="8" fillId="0" borderId="74" xfId="1" applyNumberFormat="1" applyFont="1" applyFill="1" applyBorder="1" applyAlignment="1">
      <alignment horizontal="center" vertical="center" wrapText="1"/>
    </xf>
    <xf numFmtId="0" fontId="8" fillId="0" borderId="75" xfId="1" applyNumberFormat="1" applyFont="1" applyFill="1" applyBorder="1" applyAlignment="1">
      <alignment horizontal="center" vertical="center" wrapText="1"/>
    </xf>
    <xf numFmtId="0" fontId="8" fillId="0" borderId="76" xfId="1" applyNumberFormat="1" applyFont="1" applyFill="1" applyBorder="1" applyAlignment="1">
      <alignment horizontal="center" vertical="center" wrapText="1"/>
    </xf>
    <xf numFmtId="4" fontId="6" fillId="0" borderId="29" xfId="1" applyNumberFormat="1" applyFont="1" applyFill="1" applyBorder="1" applyAlignment="1">
      <alignment horizontal="center" vertical="center" wrapText="1"/>
    </xf>
    <xf numFmtId="4" fontId="6" fillId="0" borderId="48" xfId="1" applyNumberFormat="1" applyFont="1" applyFill="1" applyBorder="1" applyAlignment="1">
      <alignment horizontal="center" vertical="center" wrapText="1"/>
    </xf>
    <xf numFmtId="4" fontId="6" fillId="0" borderId="26" xfId="1" applyNumberFormat="1" applyFont="1" applyBorder="1" applyAlignment="1">
      <alignment horizontal="center" vertical="center" wrapText="1"/>
    </xf>
    <xf numFmtId="4" fontId="6" fillId="0" borderId="25" xfId="1" applyNumberFormat="1" applyFont="1" applyBorder="1" applyAlignment="1">
      <alignment horizontal="center" vertical="center" wrapText="1"/>
    </xf>
    <xf numFmtId="4" fontId="6" fillId="0" borderId="25" xfId="1" applyNumberFormat="1" applyFont="1" applyFill="1" applyBorder="1" applyAlignment="1">
      <alignment horizontal="center" vertical="center" wrapText="1"/>
    </xf>
    <xf numFmtId="4" fontId="41" fillId="0" borderId="25" xfId="1" applyNumberFormat="1" applyFont="1" applyBorder="1" applyAlignment="1">
      <alignment horizontal="center" vertical="center" wrapText="1"/>
    </xf>
    <xf numFmtId="4" fontId="6" fillId="0" borderId="59" xfId="1" applyNumberFormat="1" applyFont="1" applyFill="1" applyBorder="1" applyAlignment="1">
      <alignment horizontal="center" vertical="center" wrapText="1"/>
    </xf>
    <xf numFmtId="14" fontId="6" fillId="0" borderId="29" xfId="1" quotePrefix="1" applyNumberFormat="1" applyFont="1" applyFill="1" applyBorder="1" applyAlignment="1">
      <alignment horizontal="center" vertical="center" wrapText="1"/>
    </xf>
    <xf numFmtId="4" fontId="6" fillId="0" borderId="29" xfId="1" quotePrefix="1" applyNumberFormat="1" applyFont="1" applyFill="1" applyBorder="1" applyAlignment="1">
      <alignment horizontal="center" vertical="center" wrapText="1"/>
    </xf>
    <xf numFmtId="0" fontId="8" fillId="0" borderId="77" xfId="1" applyNumberFormat="1" applyFont="1" applyFill="1" applyBorder="1" applyAlignment="1">
      <alignment horizontal="center" vertical="center" wrapText="1"/>
    </xf>
    <xf numFmtId="4" fontId="2" fillId="0" borderId="0" xfId="1" applyNumberFormat="1" applyAlignment="1">
      <alignment horizontal="center" vertical="top"/>
    </xf>
    <xf numFmtId="0" fontId="2" fillId="0" borderId="0" xfId="1" applyAlignment="1">
      <alignment horizontal="center" vertical="top"/>
    </xf>
    <xf numFmtId="9" fontId="2" fillId="0" borderId="0" xfId="1" applyNumberFormat="1" applyAlignment="1">
      <alignment horizontal="center"/>
    </xf>
    <xf numFmtId="0" fontId="6" fillId="2" borderId="9" xfId="1" applyFont="1" applyFill="1" applyBorder="1" applyAlignment="1">
      <alignment horizontal="center" vertical="center" wrapText="1"/>
    </xf>
    <xf numFmtId="0" fontId="38" fillId="2" borderId="9" xfId="1" applyFont="1" applyFill="1" applyBorder="1" applyAlignment="1">
      <alignment horizontal="center" vertical="center" wrapText="1"/>
    </xf>
    <xf numFmtId="0" fontId="41" fillId="2" borderId="60" xfId="1" applyFont="1" applyFill="1" applyBorder="1" applyAlignment="1">
      <alignment horizontal="center" vertical="center" wrapText="1"/>
    </xf>
    <xf numFmtId="4" fontId="6" fillId="0" borderId="25" xfId="1" quotePrefix="1" applyNumberFormat="1" applyFont="1" applyBorder="1" applyAlignment="1">
      <alignment horizontal="center" vertical="center" wrapText="1"/>
    </xf>
    <xf numFmtId="4" fontId="6" fillId="0" borderId="25" xfId="1" quotePrefix="1" applyNumberFormat="1" applyFont="1" applyFill="1" applyBorder="1" applyAlignment="1">
      <alignment horizontal="center" vertical="center" wrapText="1"/>
    </xf>
    <xf numFmtId="1" fontId="9" fillId="29" borderId="37" xfId="2" applyNumberFormat="1" applyFont="1" applyFill="1" applyBorder="1" applyAlignment="1">
      <alignment horizontal="center" vertical="center" wrapText="1"/>
    </xf>
    <xf numFmtId="0" fontId="10" fillId="29" borderId="38" xfId="2" applyFont="1" applyFill="1" applyBorder="1" applyAlignment="1">
      <alignment horizontal="left" vertical="center" wrapText="1"/>
    </xf>
    <xf numFmtId="164" fontId="6" fillId="29" borderId="38" xfId="2" applyNumberFormat="1" applyFont="1" applyFill="1" applyBorder="1" applyAlignment="1">
      <alignment horizontal="center" vertical="center" wrapText="1"/>
    </xf>
    <xf numFmtId="14" fontId="6" fillId="0" borderId="12" xfId="1" applyNumberFormat="1" applyFont="1" applyFill="1" applyBorder="1" applyAlignment="1">
      <alignment horizontal="center" vertical="center" wrapText="1"/>
    </xf>
    <xf numFmtId="4" fontId="6" fillId="0" borderId="12" xfId="1" applyNumberFormat="1" applyFont="1" applyFill="1" applyBorder="1" applyAlignment="1">
      <alignment horizontal="center" vertical="center" wrapText="1"/>
    </xf>
    <xf numFmtId="14" fontId="41" fillId="0" borderId="29" xfId="1" applyNumberFormat="1" applyFont="1" applyFill="1" applyBorder="1" applyAlignment="1">
      <alignment horizontal="center" vertical="center" wrapText="1"/>
    </xf>
    <xf numFmtId="4" fontId="41" fillId="0" borderId="29" xfId="1" applyNumberFormat="1" applyFont="1" applyFill="1" applyBorder="1" applyAlignment="1">
      <alignment horizontal="center" vertical="center" wrapText="1"/>
    </xf>
    <xf numFmtId="14" fontId="6" fillId="2" borderId="12" xfId="1" applyNumberFormat="1" applyFont="1" applyFill="1" applyBorder="1" applyAlignment="1">
      <alignment horizontal="center" vertical="center" wrapText="1"/>
    </xf>
    <xf numFmtId="4" fontId="6" fillId="2" borderId="12" xfId="1" applyNumberFormat="1" applyFont="1" applyFill="1" applyBorder="1" applyAlignment="1">
      <alignment horizontal="center" vertical="center" wrapText="1"/>
    </xf>
    <xf numFmtId="4" fontId="6" fillId="2" borderId="26" xfId="1" applyNumberFormat="1" applyFont="1" applyFill="1" applyBorder="1" applyAlignment="1">
      <alignment horizontal="center" vertical="center" wrapText="1"/>
    </xf>
    <xf numFmtId="14" fontId="6" fillId="2" borderId="38" xfId="1" applyNumberFormat="1" applyFont="1" applyFill="1" applyBorder="1" applyAlignment="1">
      <alignment horizontal="center" vertical="center" wrapText="1"/>
    </xf>
    <xf numFmtId="4" fontId="6" fillId="2" borderId="38" xfId="1" applyNumberFormat="1" applyFont="1" applyFill="1" applyBorder="1" applyAlignment="1">
      <alignment horizontal="center" vertical="center" wrapText="1"/>
    </xf>
    <xf numFmtId="4" fontId="6" fillId="2" borderId="41" xfId="1" applyNumberFormat="1" applyFont="1" applyFill="1" applyBorder="1" applyAlignment="1">
      <alignment horizontal="center" vertical="center" wrapText="1"/>
    </xf>
    <xf numFmtId="14" fontId="6" fillId="2" borderId="29" xfId="1" applyNumberFormat="1" applyFont="1" applyFill="1" applyBorder="1" applyAlignment="1">
      <alignment horizontal="center" vertical="center" wrapText="1"/>
    </xf>
    <xf numFmtId="4" fontId="6" fillId="2" borderId="29" xfId="1" applyNumberFormat="1" applyFont="1" applyFill="1" applyBorder="1" applyAlignment="1">
      <alignment horizontal="center" vertical="center" wrapText="1"/>
    </xf>
    <xf numFmtId="4" fontId="6" fillId="2" borderId="25" xfId="1" applyNumberFormat="1" applyFont="1" applyFill="1" applyBorder="1" applyAlignment="1">
      <alignment horizontal="center" vertical="center" wrapText="1"/>
    </xf>
    <xf numFmtId="14" fontId="38" fillId="2" borderId="29" xfId="1" applyNumberFormat="1" applyFont="1" applyFill="1" applyBorder="1" applyAlignment="1">
      <alignment horizontal="center" vertical="center" wrapText="1"/>
    </xf>
    <xf numFmtId="4" fontId="38" fillId="2" borderId="29" xfId="1" applyNumberFormat="1" applyFont="1" applyFill="1" applyBorder="1" applyAlignment="1">
      <alignment horizontal="center" vertical="center" wrapText="1"/>
    </xf>
    <xf numFmtId="4" fontId="38" fillId="2" borderId="25" xfId="1" applyNumberFormat="1" applyFont="1" applyFill="1" applyBorder="1" applyAlignment="1">
      <alignment horizontal="center" vertical="center" wrapText="1"/>
    </xf>
    <xf numFmtId="164" fontId="6" fillId="0" borderId="29" xfId="2" applyNumberFormat="1" applyFont="1" applyFill="1" applyBorder="1" applyAlignment="1">
      <alignment horizontal="center" vertical="center" wrapText="1"/>
    </xf>
    <xf numFmtId="0" fontId="5" fillId="0" borderId="0" xfId="1" applyFont="1" applyBorder="1" applyAlignment="1">
      <alignment vertical="center" wrapText="1"/>
    </xf>
    <xf numFmtId="0" fontId="2" fillId="0" borderId="0" xfId="1" applyFont="1" applyFill="1" applyAlignment="1">
      <alignment vertical="center"/>
    </xf>
    <xf numFmtId="1" fontId="9" fillId="0" borderId="34" xfId="2" applyNumberFormat="1" applyFont="1" applyFill="1" applyBorder="1" applyAlignment="1">
      <alignment horizontal="center" vertical="center" wrapText="1"/>
    </xf>
    <xf numFmtId="0" fontId="10" fillId="0" borderId="12" xfId="2" applyFont="1" applyFill="1" applyBorder="1" applyAlignment="1">
      <alignment horizontal="left" vertical="center" wrapText="1"/>
    </xf>
    <xf numFmtId="164" fontId="6" fillId="0" borderId="12" xfId="2" applyNumberFormat="1" applyFont="1" applyFill="1" applyBorder="1" applyAlignment="1">
      <alignment horizontal="center" vertical="center" wrapText="1"/>
    </xf>
    <xf numFmtId="164" fontId="2" fillId="0" borderId="12" xfId="2" applyNumberFormat="1" applyFont="1" applyFill="1" applyBorder="1" applyAlignment="1">
      <alignment horizontal="center" vertical="center" wrapText="1"/>
    </xf>
    <xf numFmtId="49" fontId="2" fillId="0" borderId="12" xfId="1" applyNumberFormat="1" applyFont="1" applyFill="1" applyBorder="1" applyAlignment="1">
      <alignment horizontal="center" vertical="center" wrapText="1"/>
    </xf>
    <xf numFmtId="164" fontId="2" fillId="0" borderId="12" xfId="1" applyNumberFormat="1" applyFont="1" applyFill="1" applyBorder="1" applyAlignment="1">
      <alignment horizontal="center" vertical="center" wrapText="1"/>
    </xf>
    <xf numFmtId="164" fontId="2" fillId="0" borderId="32" xfId="1" applyNumberFormat="1" applyFont="1" applyFill="1" applyBorder="1" applyAlignment="1">
      <alignment horizontal="left" vertical="center" wrapText="1" shrinkToFit="1"/>
    </xf>
    <xf numFmtId="0" fontId="2" fillId="0" borderId="32" xfId="1" applyFont="1" applyFill="1" applyBorder="1" applyAlignment="1">
      <alignment horizontal="center" vertical="center" wrapText="1"/>
    </xf>
    <xf numFmtId="0" fontId="2" fillId="0" borderId="12" xfId="1" applyFont="1" applyFill="1" applyBorder="1" applyAlignment="1">
      <alignment horizontal="left" vertical="center" wrapText="1"/>
    </xf>
    <xf numFmtId="9" fontId="2" fillId="0" borderId="12" xfId="1" applyNumberFormat="1" applyFont="1" applyFill="1" applyBorder="1" applyAlignment="1">
      <alignment horizontal="center" vertical="center" wrapText="1"/>
    </xf>
    <xf numFmtId="0" fontId="2" fillId="0" borderId="26" xfId="1" applyFont="1" applyFill="1" applyBorder="1" applyAlignment="1">
      <alignment horizontal="center" vertical="center" wrapText="1"/>
    </xf>
    <xf numFmtId="0" fontId="6" fillId="0" borderId="53" xfId="1" applyFont="1" applyFill="1" applyBorder="1" applyAlignment="1">
      <alignment horizontal="center" vertical="center" wrapText="1"/>
    </xf>
    <xf numFmtId="0" fontId="6" fillId="0" borderId="34" xfId="1" applyFont="1" applyFill="1" applyBorder="1" applyAlignment="1">
      <alignment horizontal="center" vertical="center" wrapText="1"/>
    </xf>
    <xf numFmtId="14" fontId="6" fillId="0" borderId="33" xfId="1" applyNumberFormat="1" applyFont="1" applyFill="1" applyBorder="1" applyAlignment="1">
      <alignment horizontal="center" vertical="center" wrapText="1"/>
    </xf>
    <xf numFmtId="4" fontId="6" fillId="0" borderId="26" xfId="1" applyNumberFormat="1" applyFont="1" applyFill="1" applyBorder="1" applyAlignment="1">
      <alignment horizontal="center" vertical="center" wrapText="1"/>
    </xf>
    <xf numFmtId="0" fontId="2" fillId="0" borderId="0" xfId="1" applyFont="1" applyFill="1"/>
    <xf numFmtId="0" fontId="10" fillId="0" borderId="31" xfId="2" applyFont="1" applyFill="1" applyBorder="1" applyAlignment="1">
      <alignment horizontal="left" vertical="center" wrapText="1"/>
    </xf>
    <xf numFmtId="164" fontId="6" fillId="0" borderId="31" xfId="2" applyNumberFormat="1" applyFont="1" applyFill="1" applyBorder="1" applyAlignment="1">
      <alignment horizontal="center" vertical="center" wrapText="1"/>
    </xf>
    <xf numFmtId="164" fontId="2" fillId="0" borderId="31" xfId="2" applyNumberFormat="1" applyFont="1" applyFill="1" applyBorder="1" applyAlignment="1">
      <alignment horizontal="center" vertical="center" wrapText="1"/>
    </xf>
    <xf numFmtId="49" fontId="2" fillId="0" borderId="29" xfId="1" applyNumberFormat="1" applyFont="1" applyFill="1" applyBorder="1" applyAlignment="1">
      <alignment horizontal="center" vertical="center" wrapText="1"/>
    </xf>
    <xf numFmtId="0" fontId="2" fillId="0" borderId="30" xfId="1" applyFont="1" applyFill="1" applyBorder="1" applyAlignment="1">
      <alignment horizontal="center" vertical="center" wrapText="1"/>
    </xf>
    <xf numFmtId="0" fontId="2" fillId="0" borderId="29" xfId="1" applyFont="1" applyFill="1" applyBorder="1" applyAlignment="1">
      <alignment horizontal="left" vertical="center" wrapText="1"/>
    </xf>
    <xf numFmtId="0" fontId="6" fillId="0" borderId="60" xfId="1" applyFont="1" applyFill="1" applyBorder="1" applyAlignment="1">
      <alignment horizontal="center" vertical="center" wrapText="1"/>
    </xf>
    <xf numFmtId="14" fontId="6" fillId="0" borderId="31" xfId="1" applyNumberFormat="1" applyFont="1" applyFill="1" applyBorder="1" applyAlignment="1">
      <alignment horizontal="center" vertical="center" wrapText="1"/>
    </xf>
    <xf numFmtId="14" fontId="6" fillId="0" borderId="55" xfId="1" applyNumberFormat="1" applyFont="1" applyFill="1" applyBorder="1" applyAlignment="1">
      <alignment horizontal="center" vertical="center" wrapText="1"/>
    </xf>
    <xf numFmtId="0" fontId="2" fillId="0" borderId="0" xfId="1" applyFill="1" applyAlignment="1">
      <alignment vertical="center"/>
    </xf>
    <xf numFmtId="0" fontId="2" fillId="0" borderId="0" xfId="1" applyFill="1"/>
    <xf numFmtId="0" fontId="10" fillId="0" borderId="30" xfId="2" applyFont="1" applyFill="1" applyBorder="1" applyAlignment="1">
      <alignment horizontal="left" vertical="center" wrapText="1"/>
    </xf>
    <xf numFmtId="164" fontId="2" fillId="0" borderId="29" xfId="2" applyNumberFormat="1" applyFont="1" applyFill="1" applyBorder="1" applyAlignment="1">
      <alignment horizontal="center" vertical="center" wrapText="1"/>
    </xf>
    <xf numFmtId="0" fontId="11" fillId="0" borderId="0" xfId="1" applyFont="1" applyFill="1"/>
    <xf numFmtId="164" fontId="6" fillId="0" borderId="30" xfId="1" applyNumberFormat="1" applyFont="1" applyFill="1" applyBorder="1" applyAlignment="1">
      <alignment horizontal="center" vertical="center"/>
    </xf>
    <xf numFmtId="0" fontId="12" fillId="0" borderId="56" xfId="2" applyFont="1" applyFill="1" applyBorder="1" applyAlignment="1">
      <alignment horizontal="left" vertical="center" wrapText="1"/>
    </xf>
    <xf numFmtId="164" fontId="38" fillId="0" borderId="31" xfId="2" applyNumberFormat="1" applyFont="1" applyFill="1" applyBorder="1" applyAlignment="1">
      <alignment horizontal="center" vertical="center" wrapText="1"/>
    </xf>
    <xf numFmtId="164" fontId="11" fillId="0" borderId="29" xfId="2" applyNumberFormat="1" applyFont="1" applyFill="1" applyBorder="1" applyAlignment="1">
      <alignment horizontal="center" vertical="center" wrapText="1"/>
    </xf>
    <xf numFmtId="0" fontId="11" fillId="0" borderId="55" xfId="1" applyFont="1" applyFill="1" applyBorder="1" applyAlignment="1">
      <alignment horizontal="center" vertical="center" wrapText="1"/>
    </xf>
    <xf numFmtId="49" fontId="11" fillId="0" borderId="55" xfId="1" applyNumberFormat="1" applyFont="1" applyFill="1" applyBorder="1" applyAlignment="1">
      <alignment horizontal="center" vertical="center" wrapText="1"/>
    </xf>
    <xf numFmtId="164" fontId="11" fillId="0" borderId="30" xfId="1" applyNumberFormat="1" applyFont="1" applyFill="1" applyBorder="1" applyAlignment="1">
      <alignment horizontal="left" vertical="center" wrapText="1" shrinkToFit="1"/>
    </xf>
    <xf numFmtId="0" fontId="11" fillId="0" borderId="29" xfId="1" applyFont="1" applyFill="1" applyBorder="1" applyAlignment="1">
      <alignment horizontal="left" vertical="center" wrapText="1"/>
    </xf>
    <xf numFmtId="9" fontId="11" fillId="0" borderId="29" xfId="1" applyNumberFormat="1" applyFont="1" applyFill="1" applyBorder="1" applyAlignment="1">
      <alignment horizontal="center" vertical="center" wrapText="1"/>
    </xf>
    <xf numFmtId="0" fontId="11" fillId="0" borderId="25" xfId="1" applyFont="1" applyFill="1" applyBorder="1" applyAlignment="1">
      <alignment horizontal="center" vertical="center" wrapText="1"/>
    </xf>
    <xf numFmtId="0" fontId="38" fillId="0" borderId="51" xfId="1" applyFont="1" applyFill="1" applyBorder="1" applyAlignment="1">
      <alignment horizontal="center" vertical="center" wrapText="1"/>
    </xf>
    <xf numFmtId="0" fontId="38" fillId="0" borderId="9" xfId="1" applyFont="1" applyFill="1" applyBorder="1" applyAlignment="1">
      <alignment horizontal="center" vertical="center" wrapText="1"/>
    </xf>
    <xf numFmtId="14" fontId="38" fillId="0" borderId="29" xfId="1" applyNumberFormat="1" applyFont="1" applyFill="1" applyBorder="1" applyAlignment="1">
      <alignment horizontal="center" vertical="center" wrapText="1"/>
    </xf>
    <xf numFmtId="14" fontId="38" fillId="0" borderId="45" xfId="1" applyNumberFormat="1" applyFont="1" applyFill="1" applyBorder="1" applyAlignment="1">
      <alignment horizontal="center" vertical="center" wrapText="1"/>
    </xf>
    <xf numFmtId="4" fontId="38" fillId="0" borderId="29" xfId="1" applyNumberFormat="1" applyFont="1" applyFill="1" applyBorder="1" applyAlignment="1">
      <alignment horizontal="center" vertical="center" wrapText="1"/>
    </xf>
    <xf numFmtId="4" fontId="38" fillId="0" borderId="25" xfId="1" applyNumberFormat="1" applyFont="1" applyFill="1" applyBorder="1" applyAlignment="1">
      <alignment horizontal="center" vertical="center" wrapText="1"/>
    </xf>
    <xf numFmtId="0" fontId="38" fillId="0" borderId="0" xfId="1" applyFont="1" applyFill="1" applyBorder="1" applyAlignment="1">
      <alignment horizontal="center" vertical="center" wrapText="1"/>
    </xf>
    <xf numFmtId="0" fontId="10" fillId="0" borderId="29" xfId="2" applyFont="1" applyFill="1" applyBorder="1" applyAlignment="1">
      <alignment horizontal="left" vertical="center" wrapText="1"/>
    </xf>
    <xf numFmtId="0" fontId="35" fillId="0" borderId="29" xfId="2" applyFont="1" applyFill="1" applyBorder="1" applyAlignment="1">
      <alignment horizontal="left" vertical="center" wrapText="1"/>
    </xf>
    <xf numFmtId="164" fontId="42" fillId="0" borderId="31" xfId="2" applyNumberFormat="1" applyFont="1" applyFill="1" applyBorder="1" applyAlignment="1">
      <alignment horizontal="center" vertical="center" wrapText="1"/>
    </xf>
    <xf numFmtId="0" fontId="42" fillId="0" borderId="31" xfId="1" applyFont="1" applyFill="1" applyBorder="1" applyAlignment="1">
      <alignment horizontal="center" vertical="center" wrapText="1"/>
    </xf>
    <xf numFmtId="0" fontId="42" fillId="0" borderId="55" xfId="1" applyFont="1" applyFill="1" applyBorder="1" applyAlignment="1">
      <alignment horizontal="center" vertical="center" wrapText="1"/>
    </xf>
    <xf numFmtId="49" fontId="42" fillId="0" borderId="55" xfId="1" applyNumberFormat="1" applyFont="1" applyFill="1" applyBorder="1" applyAlignment="1">
      <alignment horizontal="center" vertical="center" wrapText="1"/>
    </xf>
    <xf numFmtId="164" fontId="42" fillId="0" borderId="31" xfId="1" applyNumberFormat="1" applyFont="1" applyFill="1" applyBorder="1" applyAlignment="1">
      <alignment horizontal="center" vertical="center" wrapText="1"/>
    </xf>
    <xf numFmtId="164" fontId="42" fillId="0" borderId="56" xfId="1" applyNumberFormat="1" applyFont="1" applyFill="1" applyBorder="1" applyAlignment="1">
      <alignment horizontal="left" vertical="center" wrapText="1" shrinkToFit="1"/>
    </xf>
    <xf numFmtId="0" fontId="42" fillId="0" borderId="56" xfId="1" applyFont="1" applyFill="1" applyBorder="1" applyAlignment="1">
      <alignment horizontal="center" vertical="center" wrapText="1"/>
    </xf>
    <xf numFmtId="0" fontId="42" fillId="0" borderId="31" xfId="1" applyFont="1" applyFill="1" applyBorder="1" applyAlignment="1">
      <alignment horizontal="left" vertical="center" wrapText="1"/>
    </xf>
    <xf numFmtId="9" fontId="42" fillId="0" borderId="31" xfId="1" applyNumberFormat="1" applyFont="1" applyFill="1" applyBorder="1" applyAlignment="1">
      <alignment horizontal="center" vertical="center" wrapText="1"/>
    </xf>
    <xf numFmtId="0" fontId="42" fillId="0" borderId="61" xfId="1" applyFont="1" applyFill="1" applyBorder="1" applyAlignment="1">
      <alignment horizontal="center" vertical="center" wrapText="1"/>
    </xf>
    <xf numFmtId="0" fontId="41" fillId="0" borderId="64" xfId="1" applyFont="1" applyFill="1" applyBorder="1" applyAlignment="1">
      <alignment horizontal="center" vertical="center" wrapText="1"/>
    </xf>
    <xf numFmtId="0" fontId="41" fillId="0" borderId="60" xfId="1" applyFont="1" applyFill="1" applyBorder="1" applyAlignment="1">
      <alignment horizontal="center" vertical="center" wrapText="1"/>
    </xf>
    <xf numFmtId="14" fontId="41" fillId="0" borderId="31" xfId="1" applyNumberFormat="1" applyFont="1" applyFill="1" applyBorder="1" applyAlignment="1">
      <alignment horizontal="center" vertical="center" wrapText="1"/>
    </xf>
    <xf numFmtId="14" fontId="41" fillId="0" borderId="55" xfId="1" applyNumberFormat="1" applyFont="1" applyFill="1" applyBorder="1" applyAlignment="1">
      <alignment horizontal="center" vertical="center" wrapText="1"/>
    </xf>
    <xf numFmtId="4" fontId="41" fillId="0" borderId="25" xfId="1" applyNumberFormat="1" applyFont="1" applyFill="1" applyBorder="1" applyAlignment="1">
      <alignment horizontal="center" vertical="center" wrapText="1"/>
    </xf>
    <xf numFmtId="1" fontId="9" fillId="0" borderId="60" xfId="2" applyNumberFormat="1" applyFont="1" applyFill="1" applyBorder="1" applyAlignment="1">
      <alignment horizontal="center" vertical="center" wrapText="1"/>
    </xf>
    <xf numFmtId="0" fontId="2" fillId="0" borderId="31" xfId="1" applyFont="1" applyFill="1" applyBorder="1" applyAlignment="1">
      <alignment horizontal="center" vertical="center" wrapText="1"/>
    </xf>
    <xf numFmtId="49" fontId="2" fillId="0" borderId="31" xfId="1" applyNumberFormat="1" applyFont="1" applyFill="1" applyBorder="1" applyAlignment="1">
      <alignment horizontal="center" vertical="center" wrapText="1"/>
    </xf>
    <xf numFmtId="164" fontId="2" fillId="0" borderId="31" xfId="1" applyNumberFormat="1" applyFont="1" applyFill="1" applyBorder="1" applyAlignment="1">
      <alignment horizontal="center" vertical="center" wrapText="1"/>
    </xf>
    <xf numFmtId="164" fontId="2" fillId="0" borderId="56" xfId="1" applyNumberFormat="1" applyFont="1" applyFill="1" applyBorder="1" applyAlignment="1">
      <alignment horizontal="left" vertical="center" wrapText="1" shrinkToFit="1"/>
    </xf>
    <xf numFmtId="0" fontId="2" fillId="0" borderId="56" xfId="1" applyFont="1" applyFill="1" applyBorder="1" applyAlignment="1">
      <alignment horizontal="center" vertical="center" wrapText="1"/>
    </xf>
    <xf numFmtId="0" fontId="2" fillId="0" borderId="31" xfId="1" applyFont="1" applyFill="1" applyBorder="1" applyAlignment="1">
      <alignment horizontal="left" vertical="center" wrapText="1"/>
    </xf>
    <xf numFmtId="9" fontId="2" fillId="0" borderId="31" xfId="1" applyNumberFormat="1" applyFont="1" applyFill="1" applyBorder="1" applyAlignment="1">
      <alignment horizontal="center" vertical="center" wrapText="1"/>
    </xf>
    <xf numFmtId="0" fontId="2" fillId="0" borderId="61" xfId="1" applyFont="1" applyFill="1" applyBorder="1" applyAlignment="1">
      <alignment horizontal="center" vertical="center" wrapText="1"/>
    </xf>
    <xf numFmtId="0" fontId="6" fillId="0" borderId="64" xfId="1" applyFont="1" applyFill="1" applyBorder="1" applyAlignment="1">
      <alignment horizontal="center" vertical="center" wrapText="1"/>
    </xf>
    <xf numFmtId="4" fontId="6" fillId="0" borderId="31" xfId="1" applyNumberFormat="1" applyFont="1" applyFill="1" applyBorder="1" applyAlignment="1">
      <alignment horizontal="center" vertical="center" wrapText="1"/>
    </xf>
    <xf numFmtId="4" fontId="6" fillId="0" borderId="61" xfId="1" applyNumberFormat="1" applyFont="1" applyFill="1" applyBorder="1" applyAlignment="1">
      <alignment horizontal="center" vertical="center" wrapText="1"/>
    </xf>
    <xf numFmtId="0" fontId="6" fillId="0" borderId="0" xfId="1" applyFont="1" applyAlignment="1">
      <alignment horizontal="center" vertical="center"/>
    </xf>
    <xf numFmtId="1" fontId="43" fillId="28" borderId="9" xfId="2" applyNumberFormat="1" applyFont="1" applyFill="1" applyBorder="1" applyAlignment="1">
      <alignment horizontal="center" vertical="center" wrapText="1"/>
    </xf>
    <xf numFmtId="0" fontId="35" fillId="28" borderId="56" xfId="2" applyFont="1" applyFill="1" applyBorder="1" applyAlignment="1">
      <alignment horizontal="left" vertical="center" wrapText="1"/>
    </xf>
    <xf numFmtId="164" fontId="44" fillId="28" borderId="29" xfId="2" applyNumberFormat="1" applyFont="1" applyFill="1" applyBorder="1" applyAlignment="1">
      <alignment horizontal="center" vertical="center" wrapText="1"/>
    </xf>
    <xf numFmtId="164" fontId="44" fillId="28" borderId="31" xfId="2" applyNumberFormat="1" applyFont="1" applyFill="1" applyBorder="1" applyAlignment="1">
      <alignment horizontal="center" vertical="center" wrapText="1"/>
    </xf>
    <xf numFmtId="1" fontId="43" fillId="33" borderId="9" xfId="2" applyNumberFormat="1" applyFont="1" applyFill="1" applyBorder="1" applyAlignment="1">
      <alignment horizontal="center" vertical="center" wrapText="1"/>
    </xf>
    <xf numFmtId="0" fontId="35" fillId="33" borderId="56" xfId="2" applyFont="1" applyFill="1" applyBorder="1" applyAlignment="1">
      <alignment horizontal="left" vertical="center" wrapText="1"/>
    </xf>
    <xf numFmtId="164" fontId="44" fillId="33" borderId="31" xfId="2" applyNumberFormat="1" applyFont="1" applyFill="1" applyBorder="1" applyAlignment="1">
      <alignment horizontal="center" vertical="center" wrapText="1"/>
    </xf>
    <xf numFmtId="0" fontId="6" fillId="0" borderId="25" xfId="1" applyFont="1" applyBorder="1" applyAlignment="1">
      <alignment horizontal="center" vertical="center" wrapText="1"/>
    </xf>
    <xf numFmtId="0" fontId="6" fillId="0" borderId="0" xfId="1" applyFont="1" applyAlignment="1">
      <alignment vertical="center"/>
    </xf>
    <xf numFmtId="0" fontId="6" fillId="0" borderId="0" xfId="1" applyFont="1" applyAlignment="1">
      <alignment horizontal="right" vertical="center"/>
    </xf>
    <xf numFmtId="4" fontId="0" fillId="0" borderId="0" xfId="0" applyNumberFormat="1" applyBorder="1" applyAlignment="1">
      <alignment horizontal="center" vertical="center"/>
    </xf>
    <xf numFmtId="0" fontId="40" fillId="2" borderId="56" xfId="2" applyFont="1" applyFill="1" applyBorder="1" applyAlignment="1">
      <alignment horizontal="left" vertical="center" wrapText="1"/>
    </xf>
    <xf numFmtId="164" fontId="41" fillId="2" borderId="31" xfId="2" applyNumberFormat="1" applyFont="1" applyFill="1" applyBorder="1" applyAlignment="1">
      <alignment horizontal="center" vertical="center" wrapText="1"/>
    </xf>
    <xf numFmtId="1" fontId="43" fillId="28" borderId="60" xfId="2" applyNumberFormat="1" applyFont="1" applyFill="1" applyBorder="1" applyAlignment="1">
      <alignment horizontal="center" vertical="center" wrapText="1"/>
    </xf>
    <xf numFmtId="0" fontId="45" fillId="2" borderId="0" xfId="1" applyFont="1" applyFill="1" applyBorder="1" applyAlignment="1">
      <alignment horizontal="left" vertical="center"/>
    </xf>
    <xf numFmtId="0" fontId="46" fillId="2" borderId="56" xfId="2" applyFont="1" applyFill="1" applyBorder="1" applyAlignment="1">
      <alignment horizontal="left" vertical="center" wrapText="1"/>
    </xf>
    <xf numFmtId="164" fontId="45" fillId="2" borderId="29" xfId="2" applyNumberFormat="1" applyFont="1" applyFill="1" applyBorder="1" applyAlignment="1">
      <alignment horizontal="center" vertical="center" wrapText="1"/>
    </xf>
    <xf numFmtId="1" fontId="48" fillId="2" borderId="9" xfId="2" applyNumberFormat="1" applyFont="1" applyFill="1" applyBorder="1" applyAlignment="1">
      <alignment horizontal="center" vertical="center" wrapText="1"/>
    </xf>
    <xf numFmtId="1" fontId="49" fillId="2" borderId="60" xfId="2" applyNumberFormat="1" applyFont="1" applyFill="1" applyBorder="1" applyAlignment="1">
      <alignment horizontal="center" vertical="center" wrapText="1"/>
    </xf>
    <xf numFmtId="1" fontId="43" fillId="0" borderId="9" xfId="2" applyNumberFormat="1" applyFont="1" applyFill="1" applyBorder="1" applyAlignment="1">
      <alignment horizontal="center" vertical="center" wrapText="1"/>
    </xf>
    <xf numFmtId="164" fontId="44" fillId="0" borderId="29" xfId="2" applyNumberFormat="1" applyFont="1" applyFill="1" applyBorder="1" applyAlignment="1">
      <alignment horizontal="center" vertical="center" wrapText="1"/>
    </xf>
    <xf numFmtId="0" fontId="35" fillId="0" borderId="56" xfId="2" applyFont="1" applyFill="1" applyBorder="1" applyAlignment="1">
      <alignment horizontal="left" vertical="center" wrapText="1"/>
    </xf>
    <xf numFmtId="0" fontId="12" fillId="31" borderId="56" xfId="2" applyFont="1" applyFill="1" applyBorder="1" applyAlignment="1">
      <alignment horizontal="left" vertical="center" wrapText="1"/>
    </xf>
    <xf numFmtId="164" fontId="38" fillId="31" borderId="31" xfId="2" applyNumberFormat="1" applyFont="1" applyFill="1" applyBorder="1" applyAlignment="1">
      <alignment horizontal="center" vertical="center" wrapText="1"/>
    </xf>
    <xf numFmtId="0" fontId="5" fillId="0" borderId="0" xfId="1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5" fillId="0" borderId="0" xfId="1" applyNumberFormat="1" applyFont="1" applyBorder="1" applyAlignment="1">
      <alignment horizontal="center" vertical="center" wrapText="1"/>
    </xf>
    <xf numFmtId="0" fontId="3" fillId="0" borderId="27" xfId="1" applyFont="1" applyBorder="1" applyAlignment="1">
      <alignment horizontal="center" vertical="center" wrapText="1"/>
    </xf>
    <xf numFmtId="0" fontId="4" fillId="0" borderId="0" xfId="1" applyFont="1" applyBorder="1" applyAlignment="1">
      <alignment horizontal="center" vertical="center" wrapText="1"/>
    </xf>
    <xf numFmtId="0" fontId="5" fillId="0" borderId="0" xfId="1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4" fillId="0" borderId="27" xfId="1" applyFont="1" applyBorder="1" applyAlignment="1">
      <alignment horizontal="center" vertical="center" wrapText="1"/>
    </xf>
    <xf numFmtId="9" fontId="2" fillId="0" borderId="23" xfId="1" applyNumberFormat="1" applyBorder="1" applyAlignment="1">
      <alignment vertical="center"/>
    </xf>
    <xf numFmtId="0" fontId="0" fillId="0" borderId="29" xfId="0" applyBorder="1" applyAlignment="1">
      <alignment vertical="center"/>
    </xf>
    <xf numFmtId="4" fontId="2" fillId="0" borderId="42" xfId="1" applyNumberFormat="1" applyBorder="1" applyAlignment="1">
      <alignment horizontal="center" vertical="center"/>
    </xf>
    <xf numFmtId="4" fontId="0" fillId="0" borderId="43" xfId="0" applyNumberFormat="1" applyBorder="1" applyAlignment="1">
      <alignment vertical="center"/>
    </xf>
    <xf numFmtId="4" fontId="0" fillId="0" borderId="44" xfId="0" applyNumberFormat="1" applyBorder="1" applyAlignment="1">
      <alignment vertical="center"/>
    </xf>
    <xf numFmtId="4" fontId="0" fillId="0" borderId="31" xfId="0" applyNumberForma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4" fontId="0" fillId="0" borderId="65" xfId="0" applyNumberFormat="1" applyBorder="1" applyAlignment="1">
      <alignment vertical="center"/>
    </xf>
    <xf numFmtId="0" fontId="0" fillId="0" borderId="66" xfId="0" applyBorder="1" applyAlignment="1">
      <alignment vertical="center"/>
    </xf>
  </cellXfs>
  <cellStyles count="7380">
    <cellStyle name="20 % – Zvýraznění1 2" xfId="3"/>
    <cellStyle name="20 % – Zvýraznění1 3" xfId="4"/>
    <cellStyle name="20 % – Zvýraznění1 4" xfId="5"/>
    <cellStyle name="20 % – Zvýraznění1 5" xfId="6"/>
    <cellStyle name="20 % – Zvýraznění2 2" xfId="7"/>
    <cellStyle name="20 % – Zvýraznění2 3" xfId="8"/>
    <cellStyle name="20 % – Zvýraznění2 4" xfId="9"/>
    <cellStyle name="20 % – Zvýraznění2 5" xfId="10"/>
    <cellStyle name="20 % – Zvýraznění3 2" xfId="11"/>
    <cellStyle name="20 % – Zvýraznění3 3" xfId="12"/>
    <cellStyle name="20 % – Zvýraznění3 4" xfId="13"/>
    <cellStyle name="20 % – Zvýraznění3 5" xfId="14"/>
    <cellStyle name="20 % – Zvýraznění4 2" xfId="15"/>
    <cellStyle name="20 % – Zvýraznění4 3" xfId="16"/>
    <cellStyle name="20 % – Zvýraznění4 4" xfId="17"/>
    <cellStyle name="20 % – Zvýraznění4 5" xfId="18"/>
    <cellStyle name="20 % – Zvýraznění5 2" xfId="19"/>
    <cellStyle name="20 % – Zvýraznění5 3" xfId="20"/>
    <cellStyle name="20 % – Zvýraznění5 4" xfId="21"/>
    <cellStyle name="20 % – Zvýraznění5 5" xfId="22"/>
    <cellStyle name="20 % – Zvýraznění6 2" xfId="23"/>
    <cellStyle name="20 % – Zvýraznění6 3" xfId="24"/>
    <cellStyle name="20 % – Zvýraznění6 4" xfId="25"/>
    <cellStyle name="20 % – Zvýraznění6 5" xfId="26"/>
    <cellStyle name="40 % – Zvýraznění1 2" xfId="27"/>
    <cellStyle name="40 % – Zvýraznění1 3" xfId="28"/>
    <cellStyle name="40 % – Zvýraznění1 4" xfId="29"/>
    <cellStyle name="40 % – Zvýraznění1 5" xfId="30"/>
    <cellStyle name="40 % – Zvýraznění2 2" xfId="31"/>
    <cellStyle name="40 % – Zvýraznění2 3" xfId="32"/>
    <cellStyle name="40 % – Zvýraznění2 4" xfId="33"/>
    <cellStyle name="40 % – Zvýraznění2 5" xfId="34"/>
    <cellStyle name="40 % – Zvýraznění3 2" xfId="35"/>
    <cellStyle name="40 % – Zvýraznění3 3" xfId="36"/>
    <cellStyle name="40 % – Zvýraznění3 4" xfId="37"/>
    <cellStyle name="40 % – Zvýraznění3 5" xfId="38"/>
    <cellStyle name="40 % – Zvýraznění4 2" xfId="39"/>
    <cellStyle name="40 % – Zvýraznění4 3" xfId="40"/>
    <cellStyle name="40 % – Zvýraznění4 4" xfId="41"/>
    <cellStyle name="40 % – Zvýraznění4 5" xfId="42"/>
    <cellStyle name="40 % – Zvýraznění5 2" xfId="43"/>
    <cellStyle name="40 % – Zvýraznění5 3" xfId="44"/>
    <cellStyle name="40 % – Zvýraznění5 4" xfId="45"/>
    <cellStyle name="40 % – Zvýraznění5 5" xfId="46"/>
    <cellStyle name="40 % – Zvýraznění6 2" xfId="47"/>
    <cellStyle name="40 % – Zvýraznění6 3" xfId="48"/>
    <cellStyle name="40 % – Zvýraznění6 4" xfId="49"/>
    <cellStyle name="40 % – Zvýraznění6 5" xfId="50"/>
    <cellStyle name="60 % – Zvýraznění1 2" xfId="51"/>
    <cellStyle name="60 % – Zvýraznění1 3" xfId="52"/>
    <cellStyle name="60 % – Zvýraznění1 4" xfId="53"/>
    <cellStyle name="60 % – Zvýraznění1 5" xfId="54"/>
    <cellStyle name="60 % – Zvýraznění2 2" xfId="55"/>
    <cellStyle name="60 % – Zvýraznění2 3" xfId="56"/>
    <cellStyle name="60 % – Zvýraznění2 4" xfId="57"/>
    <cellStyle name="60 % – Zvýraznění2 5" xfId="58"/>
    <cellStyle name="60 % – Zvýraznění3 2" xfId="59"/>
    <cellStyle name="60 % – Zvýraznění3 3" xfId="60"/>
    <cellStyle name="60 % – Zvýraznění3 4" xfId="61"/>
    <cellStyle name="60 % – Zvýraznění3 5" xfId="62"/>
    <cellStyle name="60 % – Zvýraznění4 2" xfId="63"/>
    <cellStyle name="60 % – Zvýraznění4 3" xfId="64"/>
    <cellStyle name="60 % – Zvýraznění4 4" xfId="65"/>
    <cellStyle name="60 % – Zvýraznění4 5" xfId="66"/>
    <cellStyle name="60 % – Zvýraznění5 2" xfId="67"/>
    <cellStyle name="60 % – Zvýraznění5 3" xfId="68"/>
    <cellStyle name="60 % – Zvýraznění5 4" xfId="69"/>
    <cellStyle name="60 % – Zvýraznění5 5" xfId="70"/>
    <cellStyle name="60 % – Zvýraznění6 2" xfId="71"/>
    <cellStyle name="60 % – Zvýraznění6 3" xfId="72"/>
    <cellStyle name="60 % – Zvýraznění6 4" xfId="73"/>
    <cellStyle name="60 % – Zvýraznění6 5" xfId="74"/>
    <cellStyle name="Celkem 2" xfId="75"/>
    <cellStyle name="Celkem 3" xfId="76"/>
    <cellStyle name="Celkem 4" xfId="77"/>
    <cellStyle name="Celkem 5" xfId="78"/>
    <cellStyle name="Good" xfId="79"/>
    <cellStyle name="Chybně 2" xfId="80"/>
    <cellStyle name="Chybně 3" xfId="81"/>
    <cellStyle name="Chybně 4" xfId="82"/>
    <cellStyle name="Chybně 5" xfId="83"/>
    <cellStyle name="Kontrolní buňka 2" xfId="84"/>
    <cellStyle name="Kontrolní buňka 3" xfId="85"/>
    <cellStyle name="Kontrolní buňka 4" xfId="86"/>
    <cellStyle name="Kontrolní buňka 5" xfId="87"/>
    <cellStyle name="Nadpis 1 2" xfId="88"/>
    <cellStyle name="Nadpis 1 3" xfId="89"/>
    <cellStyle name="Nadpis 1 4" xfId="90"/>
    <cellStyle name="Nadpis 1 5" xfId="91"/>
    <cellStyle name="Nadpis 2 2" xfId="92"/>
    <cellStyle name="Nadpis 2 3" xfId="93"/>
    <cellStyle name="Nadpis 2 4" xfId="94"/>
    <cellStyle name="Nadpis 2 5" xfId="95"/>
    <cellStyle name="Nadpis 3 2" xfId="96"/>
    <cellStyle name="Nadpis 3 3" xfId="97"/>
    <cellStyle name="Nadpis 3 4" xfId="98"/>
    <cellStyle name="Nadpis 3 5" xfId="99"/>
    <cellStyle name="Nadpis 4 2" xfId="100"/>
    <cellStyle name="Nadpis 4 3" xfId="101"/>
    <cellStyle name="Nadpis 4 4" xfId="102"/>
    <cellStyle name="Nadpis 4 5" xfId="103"/>
    <cellStyle name="Název 2" xfId="104"/>
    <cellStyle name="Název 3" xfId="105"/>
    <cellStyle name="Název 4" xfId="106"/>
    <cellStyle name="Název 5" xfId="107"/>
    <cellStyle name="Neutrální 2" xfId="108"/>
    <cellStyle name="Neutrální 3" xfId="109"/>
    <cellStyle name="Neutrální 4" xfId="110"/>
    <cellStyle name="Neutrální 5" xfId="111"/>
    <cellStyle name="Normal_laroux" xfId="112"/>
    <cellStyle name="Normální" xfId="0" builtinId="0"/>
    <cellStyle name="normální 10" xfId="1"/>
    <cellStyle name="normální 10 10" xfId="113"/>
    <cellStyle name="normální 10 11" xfId="114"/>
    <cellStyle name="normální 10 12" xfId="115"/>
    <cellStyle name="normální 10 13" xfId="116"/>
    <cellStyle name="normální 10 13 2" xfId="117"/>
    <cellStyle name="normální 10 13 3" xfId="118"/>
    <cellStyle name="normální 10 14" xfId="119"/>
    <cellStyle name="normální 10 15" xfId="120"/>
    <cellStyle name="normální 10 16" xfId="121"/>
    <cellStyle name="normální 10 17" xfId="122"/>
    <cellStyle name="normální 10 18" xfId="123"/>
    <cellStyle name="normální 10 19" xfId="124"/>
    <cellStyle name="normální 10 2" xfId="125"/>
    <cellStyle name="normální 10 2 2" xfId="126"/>
    <cellStyle name="normální 10 2 3" xfId="127"/>
    <cellStyle name="normální 10 2 4" xfId="128"/>
    <cellStyle name="normální 10 2 5" xfId="129"/>
    <cellStyle name="normální 10 2 6" xfId="130"/>
    <cellStyle name="normální 10 2_1125_SZDC" xfId="131"/>
    <cellStyle name="normální 10 20" xfId="132"/>
    <cellStyle name="normální 10 21" xfId="133"/>
    <cellStyle name="normální 10 22" xfId="134"/>
    <cellStyle name="normální 10 23" xfId="135"/>
    <cellStyle name="normální 10 24" xfId="136"/>
    <cellStyle name="normální 10 25" xfId="137"/>
    <cellStyle name="normální 10 26" xfId="138"/>
    <cellStyle name="normální 10 27" xfId="139"/>
    <cellStyle name="normální 10 28" xfId="140"/>
    <cellStyle name="normální 10 29" xfId="141"/>
    <cellStyle name="normální 10 3" xfId="142"/>
    <cellStyle name="normální 10 3 2" xfId="143"/>
    <cellStyle name="normální 10 3 3" xfId="144"/>
    <cellStyle name="normální 10 3 4" xfId="145"/>
    <cellStyle name="normální 10 3 5" xfId="146"/>
    <cellStyle name="normální 10 3 6" xfId="147"/>
    <cellStyle name="normální 10 3_1125_SZDC" xfId="148"/>
    <cellStyle name="normální 10 30" xfId="149"/>
    <cellStyle name="normální 10 31" xfId="150"/>
    <cellStyle name="normální 10 32" xfId="151"/>
    <cellStyle name="normální 10 33" xfId="152"/>
    <cellStyle name="normální 10 34" xfId="153"/>
    <cellStyle name="normální 10 35" xfId="154"/>
    <cellStyle name="normální 10 36" xfId="155"/>
    <cellStyle name="normální 10 37" xfId="156"/>
    <cellStyle name="normální 10 38" xfId="157"/>
    <cellStyle name="normální 10 39" xfId="158"/>
    <cellStyle name="normální 10 4" xfId="159"/>
    <cellStyle name="normální 10 4 2" xfId="160"/>
    <cellStyle name="normální 10 4 3" xfId="161"/>
    <cellStyle name="normální 10 4 4" xfId="162"/>
    <cellStyle name="normální 10 4 5" xfId="163"/>
    <cellStyle name="normální 10 4 6" xfId="164"/>
    <cellStyle name="normální 10 4_1125_SZDC" xfId="165"/>
    <cellStyle name="normální 10 40" xfId="166"/>
    <cellStyle name="normální 10 41" xfId="167"/>
    <cellStyle name="normální 10 42" xfId="168"/>
    <cellStyle name="normální 10 43" xfId="169"/>
    <cellStyle name="normální 10 44" xfId="170"/>
    <cellStyle name="normální 10 45" xfId="171"/>
    <cellStyle name="normální 10 46" xfId="172"/>
    <cellStyle name="normální 10 47" xfId="173"/>
    <cellStyle name="normální 10 48" xfId="174"/>
    <cellStyle name="normální 10 49" xfId="175"/>
    <cellStyle name="normální 10 5" xfId="176"/>
    <cellStyle name="normální 10 5 2" xfId="177"/>
    <cellStyle name="normální 10 5 3" xfId="178"/>
    <cellStyle name="normální 10 5 4" xfId="179"/>
    <cellStyle name="normální 10 5 5" xfId="180"/>
    <cellStyle name="normální 10 5 6" xfId="181"/>
    <cellStyle name="normální 10 5_1125_SZDC" xfId="182"/>
    <cellStyle name="normální 10 50" xfId="183"/>
    <cellStyle name="normální 10 51" xfId="184"/>
    <cellStyle name="normální 10 52" xfId="185"/>
    <cellStyle name="normální 10 53" xfId="186"/>
    <cellStyle name="normální 10 54" xfId="187"/>
    <cellStyle name="normální 10 55" xfId="188"/>
    <cellStyle name="normální 10 56" xfId="189"/>
    <cellStyle name="normální 10 57" xfId="190"/>
    <cellStyle name="normální 10 58" xfId="191"/>
    <cellStyle name="normální 10 59" xfId="192"/>
    <cellStyle name="normální 10 6" xfId="193"/>
    <cellStyle name="normální 10 6 2" xfId="194"/>
    <cellStyle name="normální 10 6 3" xfId="195"/>
    <cellStyle name="normální 10 6 4" xfId="196"/>
    <cellStyle name="normální 10 6 5" xfId="197"/>
    <cellStyle name="normální 10 6 6" xfId="198"/>
    <cellStyle name="normální 10 6_1125_SZDC" xfId="199"/>
    <cellStyle name="normální 10 60" xfId="200"/>
    <cellStyle name="normální 10 61" xfId="201"/>
    <cellStyle name="normální 10 62" xfId="202"/>
    <cellStyle name="normální 10 63" xfId="203"/>
    <cellStyle name="normální 10 64" xfId="204"/>
    <cellStyle name="normální 10 65" xfId="205"/>
    <cellStyle name="normální 10 66" xfId="206"/>
    <cellStyle name="normální 10 67" xfId="207"/>
    <cellStyle name="normální 10 68" xfId="208"/>
    <cellStyle name="normální 10 69" xfId="209"/>
    <cellStyle name="normální 10 7" xfId="210"/>
    <cellStyle name="normální 10 7 2" xfId="211"/>
    <cellStyle name="normální 10 7 3" xfId="212"/>
    <cellStyle name="normální 10 7 4" xfId="213"/>
    <cellStyle name="normální 10 7 5" xfId="214"/>
    <cellStyle name="normální 10 7 6" xfId="215"/>
    <cellStyle name="normální 10 7_1125_SZDC" xfId="216"/>
    <cellStyle name="normální 10 70" xfId="217"/>
    <cellStyle name="normální 10 71" xfId="218"/>
    <cellStyle name="normální 10 72" xfId="219"/>
    <cellStyle name="normální 10 73" xfId="220"/>
    <cellStyle name="normální 10 74" xfId="221"/>
    <cellStyle name="normální 10 75" xfId="222"/>
    <cellStyle name="normální 10 76" xfId="223"/>
    <cellStyle name="normální 10 8" xfId="224"/>
    <cellStyle name="normální 10 8 2" xfId="225"/>
    <cellStyle name="normální 10 8 3" xfId="226"/>
    <cellStyle name="normální 10 8 4" xfId="227"/>
    <cellStyle name="normální 10 8 5" xfId="228"/>
    <cellStyle name="normální 10 8 6" xfId="229"/>
    <cellStyle name="normální 10 8_1125_SZDC" xfId="230"/>
    <cellStyle name="normální 10 9" xfId="231"/>
    <cellStyle name="normální 10 9 2" xfId="232"/>
    <cellStyle name="normální 10 9 3" xfId="233"/>
    <cellStyle name="normální 10 9 4" xfId="234"/>
    <cellStyle name="normální 10 9 5" xfId="235"/>
    <cellStyle name="normální 10 9 6" xfId="236"/>
    <cellStyle name="normální 10 9_1125_SZDC" xfId="237"/>
    <cellStyle name="normální 11 10" xfId="238"/>
    <cellStyle name="normální 11 11" xfId="239"/>
    <cellStyle name="normální 11 12" xfId="240"/>
    <cellStyle name="normální 11 13" xfId="241"/>
    <cellStyle name="normální 11 14" xfId="242"/>
    <cellStyle name="normální 11 15" xfId="243"/>
    <cellStyle name="normální 11 16" xfId="244"/>
    <cellStyle name="normální 11 17" xfId="245"/>
    <cellStyle name="normální 11 18" xfId="246"/>
    <cellStyle name="normální 11 19" xfId="247"/>
    <cellStyle name="normální 11 2" xfId="248"/>
    <cellStyle name="normální 11 2 2" xfId="249"/>
    <cellStyle name="normální 11 2 3" xfId="250"/>
    <cellStyle name="normální 11 2 4" xfId="251"/>
    <cellStyle name="normální 11 2 5" xfId="252"/>
    <cellStyle name="normální 11 2 6" xfId="253"/>
    <cellStyle name="normální 11 2_1125_SZDC" xfId="254"/>
    <cellStyle name="normální 11 20" xfId="255"/>
    <cellStyle name="normální 11 21" xfId="256"/>
    <cellStyle name="normální 11 22" xfId="257"/>
    <cellStyle name="normální 11 23" xfId="258"/>
    <cellStyle name="normální 11 24" xfId="259"/>
    <cellStyle name="normální 11 25" xfId="260"/>
    <cellStyle name="normální 11 26" xfId="261"/>
    <cellStyle name="normální 11 27" xfId="262"/>
    <cellStyle name="normální 11 28" xfId="263"/>
    <cellStyle name="normální 11 29" xfId="264"/>
    <cellStyle name="normální 11 3" xfId="265"/>
    <cellStyle name="normální 11 3 2" xfId="266"/>
    <cellStyle name="normální 11 3 3" xfId="267"/>
    <cellStyle name="normální 11 3 4" xfId="268"/>
    <cellStyle name="normální 11 3 5" xfId="269"/>
    <cellStyle name="normální 11 3 6" xfId="270"/>
    <cellStyle name="normální 11 3_1125_SZDC" xfId="271"/>
    <cellStyle name="normální 11 30" xfId="272"/>
    <cellStyle name="normální 11 31" xfId="273"/>
    <cellStyle name="normální 11 32" xfId="274"/>
    <cellStyle name="normální 11 33" xfId="275"/>
    <cellStyle name="normální 11 34" xfId="276"/>
    <cellStyle name="normální 11 35" xfId="277"/>
    <cellStyle name="normální 11 36" xfId="278"/>
    <cellStyle name="normální 11 37" xfId="279"/>
    <cellStyle name="normální 11 38" xfId="280"/>
    <cellStyle name="normální 11 39" xfId="281"/>
    <cellStyle name="normální 11 4" xfId="282"/>
    <cellStyle name="normální 11 4 2" xfId="283"/>
    <cellStyle name="normální 11 4 3" xfId="284"/>
    <cellStyle name="normální 11 4 4" xfId="285"/>
    <cellStyle name="normální 11 4 5" xfId="286"/>
    <cellStyle name="normální 11 4 6" xfId="287"/>
    <cellStyle name="normální 11 4_1125_SZDC" xfId="288"/>
    <cellStyle name="normální 11 40" xfId="289"/>
    <cellStyle name="normální 11 41" xfId="290"/>
    <cellStyle name="normální 11 42" xfId="291"/>
    <cellStyle name="normální 11 43" xfId="292"/>
    <cellStyle name="normální 11 44" xfId="293"/>
    <cellStyle name="normální 11 45" xfId="294"/>
    <cellStyle name="normální 11 46" xfId="295"/>
    <cellStyle name="normální 11 47" xfId="296"/>
    <cellStyle name="normální 11 48" xfId="297"/>
    <cellStyle name="normální 11 49" xfId="298"/>
    <cellStyle name="normální 11 5" xfId="299"/>
    <cellStyle name="normální 11 5 2" xfId="300"/>
    <cellStyle name="normální 11 5 3" xfId="301"/>
    <cellStyle name="normální 11 5 4" xfId="302"/>
    <cellStyle name="normální 11 5 5" xfId="303"/>
    <cellStyle name="normální 11 5 6" xfId="304"/>
    <cellStyle name="normální 11 5_1125_SZDC" xfId="305"/>
    <cellStyle name="normální 11 50" xfId="306"/>
    <cellStyle name="normální 11 51" xfId="307"/>
    <cellStyle name="normální 11 52" xfId="308"/>
    <cellStyle name="normální 11 53" xfId="309"/>
    <cellStyle name="normální 11 54" xfId="310"/>
    <cellStyle name="normální 11 55" xfId="311"/>
    <cellStyle name="normální 11 56" xfId="312"/>
    <cellStyle name="normální 11 57" xfId="313"/>
    <cellStyle name="normální 11 58" xfId="314"/>
    <cellStyle name="normální 11 59" xfId="315"/>
    <cellStyle name="normální 11 6" xfId="316"/>
    <cellStyle name="normální 11 6 2" xfId="317"/>
    <cellStyle name="normální 11 6 3" xfId="318"/>
    <cellStyle name="normální 11 6 4" xfId="319"/>
    <cellStyle name="normální 11 6 5" xfId="320"/>
    <cellStyle name="normální 11 6 6" xfId="321"/>
    <cellStyle name="normální 11 6_1125_SZDC" xfId="322"/>
    <cellStyle name="normální 11 60" xfId="323"/>
    <cellStyle name="normální 11 61" xfId="324"/>
    <cellStyle name="normální 11 62" xfId="325"/>
    <cellStyle name="normální 11 63" xfId="326"/>
    <cellStyle name="normální 11 64" xfId="327"/>
    <cellStyle name="normální 11 65" xfId="328"/>
    <cellStyle name="normální 11 66" xfId="329"/>
    <cellStyle name="normální 11 67" xfId="330"/>
    <cellStyle name="normální 11 68" xfId="331"/>
    <cellStyle name="normální 11 69" xfId="332"/>
    <cellStyle name="normální 11 7" xfId="333"/>
    <cellStyle name="normální 11 7 2" xfId="334"/>
    <cellStyle name="normální 11 7 3" xfId="335"/>
    <cellStyle name="normální 11 7 4" xfId="336"/>
    <cellStyle name="normální 11 7 5" xfId="337"/>
    <cellStyle name="normální 11 7 6" xfId="338"/>
    <cellStyle name="normální 11 7_1125_SZDC" xfId="339"/>
    <cellStyle name="normální 11 70" xfId="340"/>
    <cellStyle name="normální 11 71" xfId="341"/>
    <cellStyle name="normální 11 72" xfId="342"/>
    <cellStyle name="normální 11 73" xfId="343"/>
    <cellStyle name="normální 11 74" xfId="344"/>
    <cellStyle name="normální 11 75" xfId="345"/>
    <cellStyle name="normální 11 76" xfId="346"/>
    <cellStyle name="normální 11 8" xfId="347"/>
    <cellStyle name="normální 11 8 2" xfId="348"/>
    <cellStyle name="normální 11 8 3" xfId="349"/>
    <cellStyle name="normální 11 8 4" xfId="350"/>
    <cellStyle name="normální 11 8 5" xfId="351"/>
    <cellStyle name="normální 11 8 6" xfId="352"/>
    <cellStyle name="normální 11 8_1125_SZDC" xfId="353"/>
    <cellStyle name="normální 11 9" xfId="354"/>
    <cellStyle name="normální 11 9 2" xfId="355"/>
    <cellStyle name="normální 11 9 3" xfId="356"/>
    <cellStyle name="normální 11 9 4" xfId="357"/>
    <cellStyle name="normální 11 9 5" xfId="358"/>
    <cellStyle name="normální 11 9 6" xfId="359"/>
    <cellStyle name="normální 11 9_1125_SZDC" xfId="360"/>
    <cellStyle name="normální 12" xfId="361"/>
    <cellStyle name="normální 12 10" xfId="362"/>
    <cellStyle name="normální 12 10 2" xfId="363"/>
    <cellStyle name="normální 12 10 2 2" xfId="364"/>
    <cellStyle name="normální 12 10 2 2 2" xfId="365"/>
    <cellStyle name="normální 12 10 2 2 2 2" xfId="366"/>
    <cellStyle name="normální 12 10 2 2 3" xfId="367"/>
    <cellStyle name="normální 12 10 2 2 3 2" xfId="368"/>
    <cellStyle name="normální 12 10 2 2 4" xfId="369"/>
    <cellStyle name="normální 12 10 2 2 4 2" xfId="370"/>
    <cellStyle name="normální 12 10 2 2 5" xfId="371"/>
    <cellStyle name="normální 12 10 2 3" xfId="372"/>
    <cellStyle name="normální 12 10 2 3 2" xfId="373"/>
    <cellStyle name="normální 12 10 2 4" xfId="374"/>
    <cellStyle name="normální 12 10 2 4 2" xfId="375"/>
    <cellStyle name="normální 12 10 2 5" xfId="376"/>
    <cellStyle name="normální 12 10 2 5 2" xfId="377"/>
    <cellStyle name="normální 12 10 2 6" xfId="378"/>
    <cellStyle name="normální 12 10 3" xfId="379"/>
    <cellStyle name="normální 12 10 3 2" xfId="380"/>
    <cellStyle name="normální 12 10 3 2 2" xfId="381"/>
    <cellStyle name="normální 12 10 3 3" xfId="382"/>
    <cellStyle name="normální 12 10 3 3 2" xfId="383"/>
    <cellStyle name="normální 12 10 3 4" xfId="384"/>
    <cellStyle name="normální 12 10 3 4 2" xfId="385"/>
    <cellStyle name="normální 12 10 3 5" xfId="386"/>
    <cellStyle name="normální 12 10 4" xfId="387"/>
    <cellStyle name="normální 12 10 4 2" xfId="388"/>
    <cellStyle name="normální 12 10 4 2 2" xfId="389"/>
    <cellStyle name="normální 12 10 4 3" xfId="390"/>
    <cellStyle name="normální 12 10 4 3 2" xfId="391"/>
    <cellStyle name="normální 12 10 4 4" xfId="392"/>
    <cellStyle name="normální 12 10 4 4 2" xfId="393"/>
    <cellStyle name="normální 12 10 4 5" xfId="394"/>
    <cellStyle name="normální 12 10 5" xfId="395"/>
    <cellStyle name="normální 12 10 5 2" xfId="396"/>
    <cellStyle name="normální 12 10 6" xfId="397"/>
    <cellStyle name="normální 12 10 6 2" xfId="398"/>
    <cellStyle name="normální 12 10 7" xfId="399"/>
    <cellStyle name="normální 12 10 7 2" xfId="400"/>
    <cellStyle name="normální 12 10 8" xfId="401"/>
    <cellStyle name="normální 12 11" xfId="402"/>
    <cellStyle name="normální 12 11 2" xfId="403"/>
    <cellStyle name="normální 12 11 2 2" xfId="404"/>
    <cellStyle name="normální 12 11 2 2 2" xfId="405"/>
    <cellStyle name="normální 12 11 2 2 2 2" xfId="406"/>
    <cellStyle name="normální 12 11 2 2 3" xfId="407"/>
    <cellStyle name="normální 12 11 2 2 3 2" xfId="408"/>
    <cellStyle name="normální 12 11 2 2 4" xfId="409"/>
    <cellStyle name="normální 12 11 2 2 4 2" xfId="410"/>
    <cellStyle name="normální 12 11 2 2 5" xfId="411"/>
    <cellStyle name="normální 12 11 2 3" xfId="412"/>
    <cellStyle name="normální 12 11 2 3 2" xfId="413"/>
    <cellStyle name="normální 12 11 2 4" xfId="414"/>
    <cellStyle name="normální 12 11 2 4 2" xfId="415"/>
    <cellStyle name="normální 12 11 2 5" xfId="416"/>
    <cellStyle name="normální 12 11 2 5 2" xfId="417"/>
    <cellStyle name="normální 12 11 2 6" xfId="418"/>
    <cellStyle name="normální 12 11 3" xfId="419"/>
    <cellStyle name="normální 12 11 3 2" xfId="420"/>
    <cellStyle name="normální 12 11 3 2 2" xfId="421"/>
    <cellStyle name="normální 12 11 3 3" xfId="422"/>
    <cellStyle name="normální 12 11 3 3 2" xfId="423"/>
    <cellStyle name="normální 12 11 3 4" xfId="424"/>
    <cellStyle name="normální 12 11 3 4 2" xfId="425"/>
    <cellStyle name="normální 12 11 3 5" xfId="426"/>
    <cellStyle name="normální 12 11 4" xfId="427"/>
    <cellStyle name="normální 12 11 4 2" xfId="428"/>
    <cellStyle name="normální 12 11 4 2 2" xfId="429"/>
    <cellStyle name="normální 12 11 4 3" xfId="430"/>
    <cellStyle name="normální 12 11 4 3 2" xfId="431"/>
    <cellStyle name="normální 12 11 4 4" xfId="432"/>
    <cellStyle name="normální 12 11 4 4 2" xfId="433"/>
    <cellStyle name="normální 12 11 4 5" xfId="434"/>
    <cellStyle name="normální 12 11 5" xfId="435"/>
    <cellStyle name="normální 12 11 5 2" xfId="436"/>
    <cellStyle name="normální 12 11 6" xfId="437"/>
    <cellStyle name="normální 12 11 6 2" xfId="438"/>
    <cellStyle name="normální 12 11 7" xfId="439"/>
    <cellStyle name="normální 12 11 7 2" xfId="440"/>
    <cellStyle name="normální 12 11 8" xfId="441"/>
    <cellStyle name="normální 12 12" xfId="442"/>
    <cellStyle name="normální 12 12 2" xfId="443"/>
    <cellStyle name="normální 12 12 2 2" xfId="444"/>
    <cellStyle name="normální 12 12 2 2 2" xfId="445"/>
    <cellStyle name="normální 12 12 2 2 2 2" xfId="446"/>
    <cellStyle name="normální 12 12 2 2 3" xfId="447"/>
    <cellStyle name="normální 12 12 2 2 3 2" xfId="448"/>
    <cellStyle name="normální 12 12 2 2 4" xfId="449"/>
    <cellStyle name="normální 12 12 2 2 4 2" xfId="450"/>
    <cellStyle name="normální 12 12 2 2 5" xfId="451"/>
    <cellStyle name="normální 12 12 2 3" xfId="452"/>
    <cellStyle name="normální 12 12 2 3 2" xfId="453"/>
    <cellStyle name="normální 12 12 2 4" xfId="454"/>
    <cellStyle name="normální 12 12 2 4 2" xfId="455"/>
    <cellStyle name="normální 12 12 2 5" xfId="456"/>
    <cellStyle name="normální 12 12 2 5 2" xfId="457"/>
    <cellStyle name="normální 12 12 2 6" xfId="458"/>
    <cellStyle name="normální 12 12 3" xfId="459"/>
    <cellStyle name="normální 12 12 3 2" xfId="460"/>
    <cellStyle name="normální 12 12 3 2 2" xfId="461"/>
    <cellStyle name="normální 12 12 3 3" xfId="462"/>
    <cellStyle name="normální 12 12 3 3 2" xfId="463"/>
    <cellStyle name="normální 12 12 3 4" xfId="464"/>
    <cellStyle name="normální 12 12 3 4 2" xfId="465"/>
    <cellStyle name="normální 12 12 3 5" xfId="466"/>
    <cellStyle name="normální 12 12 4" xfId="467"/>
    <cellStyle name="normální 12 12 4 2" xfId="468"/>
    <cellStyle name="normální 12 12 4 2 2" xfId="469"/>
    <cellStyle name="normální 12 12 4 3" xfId="470"/>
    <cellStyle name="normální 12 12 4 3 2" xfId="471"/>
    <cellStyle name="normální 12 12 4 4" xfId="472"/>
    <cellStyle name="normální 12 12 4 4 2" xfId="473"/>
    <cellStyle name="normální 12 12 4 5" xfId="474"/>
    <cellStyle name="normální 12 12 5" xfId="475"/>
    <cellStyle name="normální 12 12 5 2" xfId="476"/>
    <cellStyle name="normální 12 12 6" xfId="477"/>
    <cellStyle name="normální 12 12 6 2" xfId="478"/>
    <cellStyle name="normální 12 12 7" xfId="479"/>
    <cellStyle name="normální 12 12 7 2" xfId="480"/>
    <cellStyle name="normální 12 12 8" xfId="481"/>
    <cellStyle name="normální 12 13" xfId="482"/>
    <cellStyle name="normální 12 13 2" xfId="483"/>
    <cellStyle name="normální 12 13 2 2" xfId="484"/>
    <cellStyle name="normální 12 13 2 2 2" xfId="485"/>
    <cellStyle name="normální 12 13 2 2 2 2" xfId="486"/>
    <cellStyle name="normální 12 13 2 2 3" xfId="487"/>
    <cellStyle name="normální 12 13 2 2 3 2" xfId="488"/>
    <cellStyle name="normální 12 13 2 2 4" xfId="489"/>
    <cellStyle name="normální 12 13 2 2 4 2" xfId="490"/>
    <cellStyle name="normální 12 13 2 2 5" xfId="491"/>
    <cellStyle name="normální 12 13 2 3" xfId="492"/>
    <cellStyle name="normální 12 13 2 3 2" xfId="493"/>
    <cellStyle name="normální 12 13 2 4" xfId="494"/>
    <cellStyle name="normální 12 13 2 4 2" xfId="495"/>
    <cellStyle name="normální 12 13 2 5" xfId="496"/>
    <cellStyle name="normální 12 13 2 5 2" xfId="497"/>
    <cellStyle name="normální 12 13 2 6" xfId="498"/>
    <cellStyle name="normální 12 13 3" xfId="499"/>
    <cellStyle name="normální 12 13 3 2" xfId="500"/>
    <cellStyle name="normální 12 13 3 2 2" xfId="501"/>
    <cellStyle name="normální 12 13 3 3" xfId="502"/>
    <cellStyle name="normální 12 13 3 3 2" xfId="503"/>
    <cellStyle name="normální 12 13 3 4" xfId="504"/>
    <cellStyle name="normální 12 13 3 4 2" xfId="505"/>
    <cellStyle name="normální 12 13 3 5" xfId="506"/>
    <cellStyle name="normální 12 13 4" xfId="507"/>
    <cellStyle name="normální 12 13 4 2" xfId="508"/>
    <cellStyle name="normální 12 13 4 2 2" xfId="509"/>
    <cellStyle name="normální 12 13 4 3" xfId="510"/>
    <cellStyle name="normální 12 13 4 3 2" xfId="511"/>
    <cellStyle name="normální 12 13 4 4" xfId="512"/>
    <cellStyle name="normální 12 13 4 4 2" xfId="513"/>
    <cellStyle name="normální 12 13 4 5" xfId="514"/>
    <cellStyle name="normální 12 13 5" xfId="515"/>
    <cellStyle name="normální 12 13 5 2" xfId="516"/>
    <cellStyle name="normální 12 13 6" xfId="517"/>
    <cellStyle name="normální 12 13 6 2" xfId="518"/>
    <cellStyle name="normální 12 13 7" xfId="519"/>
    <cellStyle name="normální 12 13 7 2" xfId="520"/>
    <cellStyle name="normální 12 13 8" xfId="521"/>
    <cellStyle name="normální 12 14" xfId="522"/>
    <cellStyle name="normální 12 14 2" xfId="523"/>
    <cellStyle name="normální 12 14 2 2" xfId="524"/>
    <cellStyle name="normální 12 14 2 2 2" xfId="525"/>
    <cellStyle name="normální 12 14 2 2 2 2" xfId="526"/>
    <cellStyle name="normální 12 14 2 2 3" xfId="527"/>
    <cellStyle name="normální 12 14 2 2 3 2" xfId="528"/>
    <cellStyle name="normální 12 14 2 2 4" xfId="529"/>
    <cellStyle name="normální 12 14 2 2 4 2" xfId="530"/>
    <cellStyle name="normální 12 14 2 2 5" xfId="531"/>
    <cellStyle name="normální 12 14 2 3" xfId="532"/>
    <cellStyle name="normální 12 14 2 3 2" xfId="533"/>
    <cellStyle name="normální 12 14 2 4" xfId="534"/>
    <cellStyle name="normální 12 14 2 4 2" xfId="535"/>
    <cellStyle name="normální 12 14 2 5" xfId="536"/>
    <cellStyle name="normální 12 14 2 5 2" xfId="537"/>
    <cellStyle name="normální 12 14 2 6" xfId="538"/>
    <cellStyle name="normální 12 14 3" xfId="539"/>
    <cellStyle name="normální 12 14 3 2" xfId="540"/>
    <cellStyle name="normální 12 14 3 2 2" xfId="541"/>
    <cellStyle name="normální 12 14 3 3" xfId="542"/>
    <cellStyle name="normální 12 14 3 3 2" xfId="543"/>
    <cellStyle name="normální 12 14 3 4" xfId="544"/>
    <cellStyle name="normální 12 14 3 4 2" xfId="545"/>
    <cellStyle name="normální 12 14 3 5" xfId="546"/>
    <cellStyle name="normální 12 14 4" xfId="547"/>
    <cellStyle name="normální 12 14 4 2" xfId="548"/>
    <cellStyle name="normální 12 14 4 2 2" xfId="549"/>
    <cellStyle name="normální 12 14 4 3" xfId="550"/>
    <cellStyle name="normální 12 14 4 3 2" xfId="551"/>
    <cellStyle name="normální 12 14 4 4" xfId="552"/>
    <cellStyle name="normální 12 14 4 4 2" xfId="553"/>
    <cellStyle name="normální 12 14 4 5" xfId="554"/>
    <cellStyle name="normální 12 14 5" xfId="555"/>
    <cellStyle name="normální 12 14 5 2" xfId="556"/>
    <cellStyle name="normální 12 14 6" xfId="557"/>
    <cellStyle name="normální 12 14 6 2" xfId="558"/>
    <cellStyle name="normální 12 14 7" xfId="559"/>
    <cellStyle name="normální 12 14 7 2" xfId="560"/>
    <cellStyle name="normální 12 14 8" xfId="561"/>
    <cellStyle name="normální 12 15" xfId="562"/>
    <cellStyle name="normální 12 15 2" xfId="563"/>
    <cellStyle name="normální 12 15 2 2" xfId="564"/>
    <cellStyle name="normální 12 15 2 2 2" xfId="565"/>
    <cellStyle name="normální 12 15 2 2 2 2" xfId="566"/>
    <cellStyle name="normální 12 15 2 2 3" xfId="567"/>
    <cellStyle name="normální 12 15 2 2 3 2" xfId="568"/>
    <cellStyle name="normální 12 15 2 2 4" xfId="569"/>
    <cellStyle name="normální 12 15 2 2 4 2" xfId="570"/>
    <cellStyle name="normální 12 15 2 2 5" xfId="571"/>
    <cellStyle name="normální 12 15 2 3" xfId="572"/>
    <cellStyle name="normální 12 15 2 3 2" xfId="573"/>
    <cellStyle name="normální 12 15 2 4" xfId="574"/>
    <cellStyle name="normální 12 15 2 4 2" xfId="575"/>
    <cellStyle name="normální 12 15 2 5" xfId="576"/>
    <cellStyle name="normální 12 15 2 5 2" xfId="577"/>
    <cellStyle name="normální 12 15 2 6" xfId="578"/>
    <cellStyle name="normální 12 15 3" xfId="579"/>
    <cellStyle name="normální 12 15 3 2" xfId="580"/>
    <cellStyle name="normální 12 15 3 2 2" xfId="581"/>
    <cellStyle name="normální 12 15 3 3" xfId="582"/>
    <cellStyle name="normální 12 15 3 3 2" xfId="583"/>
    <cellStyle name="normální 12 15 3 4" xfId="584"/>
    <cellStyle name="normální 12 15 3 4 2" xfId="585"/>
    <cellStyle name="normální 12 15 3 5" xfId="586"/>
    <cellStyle name="normální 12 15 4" xfId="587"/>
    <cellStyle name="normální 12 15 4 2" xfId="588"/>
    <cellStyle name="normální 12 15 4 2 2" xfId="589"/>
    <cellStyle name="normální 12 15 4 3" xfId="590"/>
    <cellStyle name="normální 12 15 4 3 2" xfId="591"/>
    <cellStyle name="normální 12 15 4 4" xfId="592"/>
    <cellStyle name="normální 12 15 4 4 2" xfId="593"/>
    <cellStyle name="normální 12 15 4 5" xfId="594"/>
    <cellStyle name="normální 12 15 5" xfId="595"/>
    <cellStyle name="normální 12 15 5 2" xfId="596"/>
    <cellStyle name="normální 12 15 6" xfId="597"/>
    <cellStyle name="normální 12 15 6 2" xfId="598"/>
    <cellStyle name="normální 12 15 7" xfId="599"/>
    <cellStyle name="normální 12 15 7 2" xfId="600"/>
    <cellStyle name="normální 12 15 8" xfId="601"/>
    <cellStyle name="normální 12 16" xfId="602"/>
    <cellStyle name="normální 12 16 2" xfId="603"/>
    <cellStyle name="normální 12 16 2 2" xfId="604"/>
    <cellStyle name="normální 12 16 2 2 2" xfId="605"/>
    <cellStyle name="normální 12 16 2 2 2 2" xfId="606"/>
    <cellStyle name="normální 12 16 2 2 3" xfId="607"/>
    <cellStyle name="normální 12 16 2 2 3 2" xfId="608"/>
    <cellStyle name="normální 12 16 2 2 4" xfId="609"/>
    <cellStyle name="normální 12 16 2 2 4 2" xfId="610"/>
    <cellStyle name="normální 12 16 2 2 5" xfId="611"/>
    <cellStyle name="normální 12 16 2 3" xfId="612"/>
    <cellStyle name="normální 12 16 2 3 2" xfId="613"/>
    <cellStyle name="normální 12 16 2 4" xfId="614"/>
    <cellStyle name="normální 12 16 2 4 2" xfId="615"/>
    <cellStyle name="normální 12 16 2 5" xfId="616"/>
    <cellStyle name="normální 12 16 2 5 2" xfId="617"/>
    <cellStyle name="normální 12 16 2 6" xfId="618"/>
    <cellStyle name="normální 12 16 3" xfId="619"/>
    <cellStyle name="normální 12 16 3 2" xfId="620"/>
    <cellStyle name="normální 12 16 3 2 2" xfId="621"/>
    <cellStyle name="normální 12 16 3 3" xfId="622"/>
    <cellStyle name="normální 12 16 3 3 2" xfId="623"/>
    <cellStyle name="normální 12 16 3 4" xfId="624"/>
    <cellStyle name="normální 12 16 3 4 2" xfId="625"/>
    <cellStyle name="normální 12 16 3 5" xfId="626"/>
    <cellStyle name="normální 12 16 4" xfId="627"/>
    <cellStyle name="normální 12 16 4 2" xfId="628"/>
    <cellStyle name="normální 12 16 4 2 2" xfId="629"/>
    <cellStyle name="normální 12 16 4 3" xfId="630"/>
    <cellStyle name="normální 12 16 4 3 2" xfId="631"/>
    <cellStyle name="normální 12 16 4 4" xfId="632"/>
    <cellStyle name="normální 12 16 4 4 2" xfId="633"/>
    <cellStyle name="normální 12 16 4 5" xfId="634"/>
    <cellStyle name="normální 12 16 5" xfId="635"/>
    <cellStyle name="normální 12 16 5 2" xfId="636"/>
    <cellStyle name="normální 12 16 6" xfId="637"/>
    <cellStyle name="normální 12 16 6 2" xfId="638"/>
    <cellStyle name="normální 12 16 7" xfId="639"/>
    <cellStyle name="normální 12 16 7 2" xfId="640"/>
    <cellStyle name="normální 12 16 8" xfId="641"/>
    <cellStyle name="normální 12 17" xfId="642"/>
    <cellStyle name="normální 12 17 2" xfId="643"/>
    <cellStyle name="normální 12 17 2 2" xfId="644"/>
    <cellStyle name="normální 12 17 2 2 2" xfId="645"/>
    <cellStyle name="normální 12 17 2 2 2 2" xfId="646"/>
    <cellStyle name="normální 12 17 2 2 3" xfId="647"/>
    <cellStyle name="normální 12 17 2 2 3 2" xfId="648"/>
    <cellStyle name="normální 12 17 2 2 4" xfId="649"/>
    <cellStyle name="normální 12 17 2 2 4 2" xfId="650"/>
    <cellStyle name="normální 12 17 2 2 5" xfId="651"/>
    <cellStyle name="normální 12 17 2 3" xfId="652"/>
    <cellStyle name="normální 12 17 2 3 2" xfId="653"/>
    <cellStyle name="normální 12 17 2 4" xfId="654"/>
    <cellStyle name="normální 12 17 2 4 2" xfId="655"/>
    <cellStyle name="normální 12 17 2 5" xfId="656"/>
    <cellStyle name="normální 12 17 2 5 2" xfId="657"/>
    <cellStyle name="normální 12 17 2 6" xfId="658"/>
    <cellStyle name="normální 12 17 3" xfId="659"/>
    <cellStyle name="normální 12 17 3 2" xfId="660"/>
    <cellStyle name="normální 12 17 3 2 2" xfId="661"/>
    <cellStyle name="normální 12 17 3 3" xfId="662"/>
    <cellStyle name="normální 12 17 3 3 2" xfId="663"/>
    <cellStyle name="normální 12 17 3 4" xfId="664"/>
    <cellStyle name="normální 12 17 3 4 2" xfId="665"/>
    <cellStyle name="normální 12 17 3 5" xfId="666"/>
    <cellStyle name="normální 12 17 4" xfId="667"/>
    <cellStyle name="normální 12 17 4 2" xfId="668"/>
    <cellStyle name="normální 12 17 4 2 2" xfId="669"/>
    <cellStyle name="normální 12 17 4 3" xfId="670"/>
    <cellStyle name="normální 12 17 4 3 2" xfId="671"/>
    <cellStyle name="normální 12 17 4 4" xfId="672"/>
    <cellStyle name="normální 12 17 4 4 2" xfId="673"/>
    <cellStyle name="normální 12 17 4 5" xfId="674"/>
    <cellStyle name="normální 12 17 5" xfId="675"/>
    <cellStyle name="normální 12 17 5 2" xfId="676"/>
    <cellStyle name="normální 12 17 6" xfId="677"/>
    <cellStyle name="normální 12 17 6 2" xfId="678"/>
    <cellStyle name="normální 12 17 7" xfId="679"/>
    <cellStyle name="normální 12 17 7 2" xfId="680"/>
    <cellStyle name="normální 12 17 8" xfId="681"/>
    <cellStyle name="normální 12 18" xfId="682"/>
    <cellStyle name="normální 12 18 2" xfId="683"/>
    <cellStyle name="normální 12 18 2 2" xfId="684"/>
    <cellStyle name="normální 12 18 2 2 2" xfId="685"/>
    <cellStyle name="normální 12 18 2 2 2 2" xfId="686"/>
    <cellStyle name="normální 12 18 2 2 3" xfId="687"/>
    <cellStyle name="normální 12 18 2 2 3 2" xfId="688"/>
    <cellStyle name="normální 12 18 2 2 4" xfId="689"/>
    <cellStyle name="normální 12 18 2 2 4 2" xfId="690"/>
    <cellStyle name="normální 12 18 2 2 5" xfId="691"/>
    <cellStyle name="normální 12 18 2 3" xfId="692"/>
    <cellStyle name="normální 12 18 2 3 2" xfId="693"/>
    <cellStyle name="normální 12 18 2 4" xfId="694"/>
    <cellStyle name="normální 12 18 2 4 2" xfId="695"/>
    <cellStyle name="normální 12 18 2 5" xfId="696"/>
    <cellStyle name="normální 12 18 2 5 2" xfId="697"/>
    <cellStyle name="normální 12 18 2 6" xfId="698"/>
    <cellStyle name="normální 12 18 3" xfId="699"/>
    <cellStyle name="normální 12 18 3 2" xfId="700"/>
    <cellStyle name="normální 12 18 3 2 2" xfId="701"/>
    <cellStyle name="normální 12 18 3 3" xfId="702"/>
    <cellStyle name="normální 12 18 3 3 2" xfId="703"/>
    <cellStyle name="normální 12 18 3 4" xfId="704"/>
    <cellStyle name="normální 12 18 3 4 2" xfId="705"/>
    <cellStyle name="normální 12 18 3 5" xfId="706"/>
    <cellStyle name="normální 12 18 4" xfId="707"/>
    <cellStyle name="normální 12 18 4 2" xfId="708"/>
    <cellStyle name="normální 12 18 4 2 2" xfId="709"/>
    <cellStyle name="normální 12 18 4 3" xfId="710"/>
    <cellStyle name="normální 12 18 4 3 2" xfId="711"/>
    <cellStyle name="normální 12 18 4 4" xfId="712"/>
    <cellStyle name="normální 12 18 4 4 2" xfId="713"/>
    <cellStyle name="normální 12 18 4 5" xfId="714"/>
    <cellStyle name="normální 12 18 5" xfId="715"/>
    <cellStyle name="normální 12 18 5 2" xfId="716"/>
    <cellStyle name="normální 12 18 6" xfId="717"/>
    <cellStyle name="normální 12 18 6 2" xfId="718"/>
    <cellStyle name="normální 12 18 7" xfId="719"/>
    <cellStyle name="normální 12 18 7 2" xfId="720"/>
    <cellStyle name="normální 12 18 8" xfId="721"/>
    <cellStyle name="normální 12 19" xfId="722"/>
    <cellStyle name="normální 12 19 2" xfId="723"/>
    <cellStyle name="normální 12 19 2 2" xfId="724"/>
    <cellStyle name="normální 12 19 2 2 2" xfId="725"/>
    <cellStyle name="normální 12 19 2 2 2 2" xfId="726"/>
    <cellStyle name="normální 12 19 2 2 3" xfId="727"/>
    <cellStyle name="normální 12 19 2 2 3 2" xfId="728"/>
    <cellStyle name="normální 12 19 2 2 4" xfId="729"/>
    <cellStyle name="normální 12 19 2 2 4 2" xfId="730"/>
    <cellStyle name="normální 12 19 2 2 5" xfId="731"/>
    <cellStyle name="normální 12 19 2 3" xfId="732"/>
    <cellStyle name="normální 12 19 2 3 2" xfId="733"/>
    <cellStyle name="normální 12 19 2 4" xfId="734"/>
    <cellStyle name="normální 12 19 2 4 2" xfId="735"/>
    <cellStyle name="normální 12 19 2 5" xfId="736"/>
    <cellStyle name="normální 12 19 2 5 2" xfId="737"/>
    <cellStyle name="normální 12 19 2 6" xfId="738"/>
    <cellStyle name="normální 12 19 3" xfId="739"/>
    <cellStyle name="normální 12 19 3 2" xfId="740"/>
    <cellStyle name="normální 12 19 3 2 2" xfId="741"/>
    <cellStyle name="normální 12 19 3 3" xfId="742"/>
    <cellStyle name="normální 12 19 3 3 2" xfId="743"/>
    <cellStyle name="normální 12 19 3 4" xfId="744"/>
    <cellStyle name="normální 12 19 3 4 2" xfId="745"/>
    <cellStyle name="normální 12 19 3 5" xfId="746"/>
    <cellStyle name="normální 12 19 4" xfId="747"/>
    <cellStyle name="normální 12 19 4 2" xfId="748"/>
    <cellStyle name="normální 12 19 4 2 2" xfId="749"/>
    <cellStyle name="normální 12 19 4 3" xfId="750"/>
    <cellStyle name="normální 12 19 4 3 2" xfId="751"/>
    <cellStyle name="normální 12 19 4 4" xfId="752"/>
    <cellStyle name="normální 12 19 4 4 2" xfId="753"/>
    <cellStyle name="normální 12 19 4 5" xfId="754"/>
    <cellStyle name="normální 12 19 5" xfId="755"/>
    <cellStyle name="normální 12 19 5 2" xfId="756"/>
    <cellStyle name="normální 12 19 6" xfId="757"/>
    <cellStyle name="normální 12 19 6 2" xfId="758"/>
    <cellStyle name="normální 12 19 7" xfId="759"/>
    <cellStyle name="normální 12 19 7 2" xfId="760"/>
    <cellStyle name="normální 12 19 8" xfId="761"/>
    <cellStyle name="normální 12 2" xfId="762"/>
    <cellStyle name="normální 12 2 2" xfId="763"/>
    <cellStyle name="normální 12 2 3" xfId="764"/>
    <cellStyle name="normální 12 2 4" xfId="765"/>
    <cellStyle name="normální 12 2 5" xfId="766"/>
    <cellStyle name="normální 12 2 6" xfId="767"/>
    <cellStyle name="normální 12 2_1125_SZDC" xfId="768"/>
    <cellStyle name="normální 12 20" xfId="769"/>
    <cellStyle name="normální 12 20 2" xfId="770"/>
    <cellStyle name="normální 12 20 2 2" xfId="771"/>
    <cellStyle name="normální 12 20 2 2 2" xfId="772"/>
    <cellStyle name="normální 12 20 2 2 2 2" xfId="773"/>
    <cellStyle name="normální 12 20 2 2 3" xfId="774"/>
    <cellStyle name="normální 12 20 2 2 3 2" xfId="775"/>
    <cellStyle name="normální 12 20 2 2 4" xfId="776"/>
    <cellStyle name="normální 12 20 2 2 4 2" xfId="777"/>
    <cellStyle name="normální 12 20 2 2 5" xfId="778"/>
    <cellStyle name="normální 12 20 2 3" xfId="779"/>
    <cellStyle name="normální 12 20 2 3 2" xfId="780"/>
    <cellStyle name="normální 12 20 2 4" xfId="781"/>
    <cellStyle name="normální 12 20 2 4 2" xfId="782"/>
    <cellStyle name="normální 12 20 2 5" xfId="783"/>
    <cellStyle name="normální 12 20 2 5 2" xfId="784"/>
    <cellStyle name="normální 12 20 2 6" xfId="785"/>
    <cellStyle name="normální 12 20 3" xfId="786"/>
    <cellStyle name="normální 12 20 3 2" xfId="787"/>
    <cellStyle name="normální 12 20 3 2 2" xfId="788"/>
    <cellStyle name="normální 12 20 3 3" xfId="789"/>
    <cellStyle name="normální 12 20 3 3 2" xfId="790"/>
    <cellStyle name="normální 12 20 3 4" xfId="791"/>
    <cellStyle name="normální 12 20 3 4 2" xfId="792"/>
    <cellStyle name="normální 12 20 3 5" xfId="793"/>
    <cellStyle name="normální 12 20 4" xfId="794"/>
    <cellStyle name="normální 12 20 4 2" xfId="795"/>
    <cellStyle name="normální 12 20 4 2 2" xfId="796"/>
    <cellStyle name="normální 12 20 4 3" xfId="797"/>
    <cellStyle name="normální 12 20 4 3 2" xfId="798"/>
    <cellStyle name="normální 12 20 4 4" xfId="799"/>
    <cellStyle name="normální 12 20 4 4 2" xfId="800"/>
    <cellStyle name="normální 12 20 4 5" xfId="801"/>
    <cellStyle name="normální 12 20 5" xfId="802"/>
    <cellStyle name="normální 12 20 5 2" xfId="803"/>
    <cellStyle name="normální 12 20 6" xfId="804"/>
    <cellStyle name="normální 12 20 6 2" xfId="805"/>
    <cellStyle name="normální 12 20 7" xfId="806"/>
    <cellStyle name="normální 12 20 7 2" xfId="807"/>
    <cellStyle name="normální 12 20 8" xfId="808"/>
    <cellStyle name="normální 12 21" xfId="809"/>
    <cellStyle name="normální 12 21 2" xfId="810"/>
    <cellStyle name="normální 12 21 2 2" xfId="811"/>
    <cellStyle name="normální 12 21 2 2 2" xfId="812"/>
    <cellStyle name="normální 12 21 2 2 2 2" xfId="813"/>
    <cellStyle name="normální 12 21 2 2 3" xfId="814"/>
    <cellStyle name="normální 12 21 2 2 3 2" xfId="815"/>
    <cellStyle name="normální 12 21 2 2 4" xfId="816"/>
    <cellStyle name="normální 12 21 2 2 4 2" xfId="817"/>
    <cellStyle name="normální 12 21 2 2 5" xfId="818"/>
    <cellStyle name="normální 12 21 2 3" xfId="819"/>
    <cellStyle name="normální 12 21 2 3 2" xfId="820"/>
    <cellStyle name="normální 12 21 2 4" xfId="821"/>
    <cellStyle name="normální 12 21 2 4 2" xfId="822"/>
    <cellStyle name="normální 12 21 2 5" xfId="823"/>
    <cellStyle name="normální 12 21 2 5 2" xfId="824"/>
    <cellStyle name="normální 12 21 2 6" xfId="825"/>
    <cellStyle name="normální 12 21 3" xfId="826"/>
    <cellStyle name="normální 12 21 3 2" xfId="827"/>
    <cellStyle name="normální 12 21 3 2 2" xfId="828"/>
    <cellStyle name="normální 12 21 3 3" xfId="829"/>
    <cellStyle name="normální 12 21 3 3 2" xfId="830"/>
    <cellStyle name="normální 12 21 3 4" xfId="831"/>
    <cellStyle name="normální 12 21 3 4 2" xfId="832"/>
    <cellStyle name="normální 12 21 3 5" xfId="833"/>
    <cellStyle name="normální 12 21 4" xfId="834"/>
    <cellStyle name="normální 12 21 4 2" xfId="835"/>
    <cellStyle name="normální 12 21 4 2 2" xfId="836"/>
    <cellStyle name="normální 12 21 4 3" xfId="837"/>
    <cellStyle name="normální 12 21 4 3 2" xfId="838"/>
    <cellStyle name="normální 12 21 4 4" xfId="839"/>
    <cellStyle name="normální 12 21 4 4 2" xfId="840"/>
    <cellStyle name="normální 12 21 4 5" xfId="841"/>
    <cellStyle name="normální 12 21 5" xfId="842"/>
    <cellStyle name="normální 12 21 5 2" xfId="843"/>
    <cellStyle name="normální 12 21 6" xfId="844"/>
    <cellStyle name="normální 12 21 6 2" xfId="845"/>
    <cellStyle name="normální 12 21 7" xfId="846"/>
    <cellStyle name="normální 12 21 7 2" xfId="847"/>
    <cellStyle name="normální 12 21 8" xfId="848"/>
    <cellStyle name="normální 12 22" xfId="849"/>
    <cellStyle name="normální 12 22 2" xfId="850"/>
    <cellStyle name="normální 12 22 2 2" xfId="851"/>
    <cellStyle name="normální 12 22 2 2 2" xfId="852"/>
    <cellStyle name="normální 12 22 2 2 2 2" xfId="853"/>
    <cellStyle name="normální 12 22 2 2 3" xfId="854"/>
    <cellStyle name="normální 12 22 2 2 3 2" xfId="855"/>
    <cellStyle name="normální 12 22 2 2 4" xfId="856"/>
    <cellStyle name="normální 12 22 2 2 4 2" xfId="857"/>
    <cellStyle name="normální 12 22 2 2 5" xfId="858"/>
    <cellStyle name="normální 12 22 2 3" xfId="859"/>
    <cellStyle name="normální 12 22 2 3 2" xfId="860"/>
    <cellStyle name="normální 12 22 2 4" xfId="861"/>
    <cellStyle name="normální 12 22 2 4 2" xfId="862"/>
    <cellStyle name="normální 12 22 2 5" xfId="863"/>
    <cellStyle name="normální 12 22 2 5 2" xfId="864"/>
    <cellStyle name="normální 12 22 2 6" xfId="865"/>
    <cellStyle name="normální 12 22 3" xfId="866"/>
    <cellStyle name="normální 12 22 3 2" xfId="867"/>
    <cellStyle name="normální 12 22 3 2 2" xfId="868"/>
    <cellStyle name="normální 12 22 3 3" xfId="869"/>
    <cellStyle name="normální 12 22 3 3 2" xfId="870"/>
    <cellStyle name="normální 12 22 3 4" xfId="871"/>
    <cellStyle name="normální 12 22 3 4 2" xfId="872"/>
    <cellStyle name="normální 12 22 3 5" xfId="873"/>
    <cellStyle name="normální 12 22 4" xfId="874"/>
    <cellStyle name="normální 12 22 4 2" xfId="875"/>
    <cellStyle name="normální 12 22 4 2 2" xfId="876"/>
    <cellStyle name="normální 12 22 4 3" xfId="877"/>
    <cellStyle name="normální 12 22 4 3 2" xfId="878"/>
    <cellStyle name="normální 12 22 4 4" xfId="879"/>
    <cellStyle name="normální 12 22 4 4 2" xfId="880"/>
    <cellStyle name="normální 12 22 4 5" xfId="881"/>
    <cellStyle name="normální 12 22 5" xfId="882"/>
    <cellStyle name="normální 12 22 5 2" xfId="883"/>
    <cellStyle name="normální 12 22 6" xfId="884"/>
    <cellStyle name="normální 12 22 6 2" xfId="885"/>
    <cellStyle name="normální 12 22 7" xfId="886"/>
    <cellStyle name="normální 12 22 7 2" xfId="887"/>
    <cellStyle name="normální 12 22 8" xfId="888"/>
    <cellStyle name="normální 12 23" xfId="889"/>
    <cellStyle name="normální 12 23 2" xfId="890"/>
    <cellStyle name="normální 12 23 2 2" xfId="891"/>
    <cellStyle name="normální 12 23 2 2 2" xfId="892"/>
    <cellStyle name="normální 12 23 2 2 2 2" xfId="893"/>
    <cellStyle name="normální 12 23 2 2 3" xfId="894"/>
    <cellStyle name="normální 12 23 2 2 3 2" xfId="895"/>
    <cellStyle name="normální 12 23 2 2 4" xfId="896"/>
    <cellStyle name="normální 12 23 2 2 4 2" xfId="897"/>
    <cellStyle name="normální 12 23 2 2 5" xfId="898"/>
    <cellStyle name="normální 12 23 2 3" xfId="899"/>
    <cellStyle name="normální 12 23 2 3 2" xfId="900"/>
    <cellStyle name="normální 12 23 2 4" xfId="901"/>
    <cellStyle name="normální 12 23 2 4 2" xfId="902"/>
    <cellStyle name="normální 12 23 2 5" xfId="903"/>
    <cellStyle name="normální 12 23 2 5 2" xfId="904"/>
    <cellStyle name="normální 12 23 2 6" xfId="905"/>
    <cellStyle name="normální 12 23 3" xfId="906"/>
    <cellStyle name="normální 12 23 3 2" xfId="907"/>
    <cellStyle name="normální 12 23 3 2 2" xfId="908"/>
    <cellStyle name="normální 12 23 3 3" xfId="909"/>
    <cellStyle name="normální 12 23 3 3 2" xfId="910"/>
    <cellStyle name="normální 12 23 3 4" xfId="911"/>
    <cellStyle name="normální 12 23 3 4 2" xfId="912"/>
    <cellStyle name="normální 12 23 3 5" xfId="913"/>
    <cellStyle name="normální 12 23 4" xfId="914"/>
    <cellStyle name="normální 12 23 4 2" xfId="915"/>
    <cellStyle name="normální 12 23 4 2 2" xfId="916"/>
    <cellStyle name="normální 12 23 4 3" xfId="917"/>
    <cellStyle name="normální 12 23 4 3 2" xfId="918"/>
    <cellStyle name="normální 12 23 4 4" xfId="919"/>
    <cellStyle name="normální 12 23 4 4 2" xfId="920"/>
    <cellStyle name="normální 12 23 4 5" xfId="921"/>
    <cellStyle name="normální 12 23 5" xfId="922"/>
    <cellStyle name="normální 12 23 5 2" xfId="923"/>
    <cellStyle name="normální 12 23 6" xfId="924"/>
    <cellStyle name="normální 12 23 6 2" xfId="925"/>
    <cellStyle name="normální 12 23 7" xfId="926"/>
    <cellStyle name="normální 12 23 7 2" xfId="927"/>
    <cellStyle name="normální 12 23 8" xfId="928"/>
    <cellStyle name="normální 12 24" xfId="929"/>
    <cellStyle name="normální 12 24 2" xfId="930"/>
    <cellStyle name="normální 12 24 2 2" xfId="931"/>
    <cellStyle name="normální 12 24 2 2 2" xfId="932"/>
    <cellStyle name="normální 12 24 2 2 2 2" xfId="933"/>
    <cellStyle name="normální 12 24 2 2 3" xfId="934"/>
    <cellStyle name="normální 12 24 2 2 3 2" xfId="935"/>
    <cellStyle name="normální 12 24 2 2 4" xfId="936"/>
    <cellStyle name="normální 12 24 2 2 4 2" xfId="937"/>
    <cellStyle name="normální 12 24 2 2 5" xfId="938"/>
    <cellStyle name="normální 12 24 2 3" xfId="939"/>
    <cellStyle name="normální 12 24 2 3 2" xfId="940"/>
    <cellStyle name="normální 12 24 2 4" xfId="941"/>
    <cellStyle name="normální 12 24 2 4 2" xfId="942"/>
    <cellStyle name="normální 12 24 2 5" xfId="943"/>
    <cellStyle name="normální 12 24 2 5 2" xfId="944"/>
    <cellStyle name="normální 12 24 2 6" xfId="945"/>
    <cellStyle name="normální 12 24 3" xfId="946"/>
    <cellStyle name="normální 12 24 3 2" xfId="947"/>
    <cellStyle name="normální 12 24 3 2 2" xfId="948"/>
    <cellStyle name="normální 12 24 3 3" xfId="949"/>
    <cellStyle name="normální 12 24 3 3 2" xfId="950"/>
    <cellStyle name="normální 12 24 3 4" xfId="951"/>
    <cellStyle name="normální 12 24 3 4 2" xfId="952"/>
    <cellStyle name="normální 12 24 3 5" xfId="953"/>
    <cellStyle name="normální 12 24 4" xfId="954"/>
    <cellStyle name="normální 12 24 4 2" xfId="955"/>
    <cellStyle name="normální 12 24 4 2 2" xfId="956"/>
    <cellStyle name="normální 12 24 4 3" xfId="957"/>
    <cellStyle name="normální 12 24 4 3 2" xfId="958"/>
    <cellStyle name="normální 12 24 4 4" xfId="959"/>
    <cellStyle name="normální 12 24 4 4 2" xfId="960"/>
    <cellStyle name="normální 12 24 4 5" xfId="961"/>
    <cellStyle name="normální 12 24 5" xfId="962"/>
    <cellStyle name="normální 12 24 5 2" xfId="963"/>
    <cellStyle name="normální 12 24 6" xfId="964"/>
    <cellStyle name="normální 12 24 6 2" xfId="965"/>
    <cellStyle name="normální 12 24 7" xfId="966"/>
    <cellStyle name="normální 12 24 7 2" xfId="967"/>
    <cellStyle name="normální 12 24 8" xfId="968"/>
    <cellStyle name="normální 12 25" xfId="969"/>
    <cellStyle name="normální 12 25 2" xfId="970"/>
    <cellStyle name="normální 12 25 2 2" xfId="971"/>
    <cellStyle name="normální 12 25 2 2 2" xfId="972"/>
    <cellStyle name="normální 12 25 2 2 2 2" xfId="973"/>
    <cellStyle name="normální 12 25 2 2 3" xfId="974"/>
    <cellStyle name="normální 12 25 2 2 3 2" xfId="975"/>
    <cellStyle name="normální 12 25 2 2 4" xfId="976"/>
    <cellStyle name="normální 12 25 2 2 4 2" xfId="977"/>
    <cellStyle name="normální 12 25 2 2 5" xfId="978"/>
    <cellStyle name="normální 12 25 2 3" xfId="979"/>
    <cellStyle name="normální 12 25 2 3 2" xfId="980"/>
    <cellStyle name="normální 12 25 2 4" xfId="981"/>
    <cellStyle name="normální 12 25 2 4 2" xfId="982"/>
    <cellStyle name="normální 12 25 2 5" xfId="983"/>
    <cellStyle name="normální 12 25 2 5 2" xfId="984"/>
    <cellStyle name="normální 12 25 2 6" xfId="985"/>
    <cellStyle name="normální 12 25 3" xfId="986"/>
    <cellStyle name="normální 12 25 3 2" xfId="987"/>
    <cellStyle name="normální 12 25 3 2 2" xfId="988"/>
    <cellStyle name="normální 12 25 3 3" xfId="989"/>
    <cellStyle name="normální 12 25 3 3 2" xfId="990"/>
    <cellStyle name="normální 12 25 3 4" xfId="991"/>
    <cellStyle name="normální 12 25 3 4 2" xfId="992"/>
    <cellStyle name="normální 12 25 3 5" xfId="993"/>
    <cellStyle name="normální 12 25 4" xfId="994"/>
    <cellStyle name="normální 12 25 4 2" xfId="995"/>
    <cellStyle name="normální 12 25 4 2 2" xfId="996"/>
    <cellStyle name="normální 12 25 4 3" xfId="997"/>
    <cellStyle name="normální 12 25 4 3 2" xfId="998"/>
    <cellStyle name="normální 12 25 4 4" xfId="999"/>
    <cellStyle name="normální 12 25 4 4 2" xfId="1000"/>
    <cellStyle name="normální 12 25 4 5" xfId="1001"/>
    <cellStyle name="normální 12 25 5" xfId="1002"/>
    <cellStyle name="normální 12 25 5 2" xfId="1003"/>
    <cellStyle name="normální 12 25 6" xfId="1004"/>
    <cellStyle name="normální 12 25 6 2" xfId="1005"/>
    <cellStyle name="normální 12 25 7" xfId="1006"/>
    <cellStyle name="normální 12 25 7 2" xfId="1007"/>
    <cellStyle name="normální 12 25 8" xfId="1008"/>
    <cellStyle name="normální 12 26" xfId="1009"/>
    <cellStyle name="normální 12 26 2" xfId="1010"/>
    <cellStyle name="normální 12 26 2 2" xfId="1011"/>
    <cellStyle name="normální 12 26 2 2 2" xfId="1012"/>
    <cellStyle name="normální 12 26 2 2 2 2" xfId="1013"/>
    <cellStyle name="normální 12 26 2 2 3" xfId="1014"/>
    <cellStyle name="normální 12 26 2 2 3 2" xfId="1015"/>
    <cellStyle name="normální 12 26 2 2 4" xfId="1016"/>
    <cellStyle name="normální 12 26 2 2 4 2" xfId="1017"/>
    <cellStyle name="normální 12 26 2 2 5" xfId="1018"/>
    <cellStyle name="normální 12 26 2 3" xfId="1019"/>
    <cellStyle name="normální 12 26 2 3 2" xfId="1020"/>
    <cellStyle name="normální 12 26 2 4" xfId="1021"/>
    <cellStyle name="normální 12 26 2 4 2" xfId="1022"/>
    <cellStyle name="normální 12 26 2 5" xfId="1023"/>
    <cellStyle name="normální 12 26 2 5 2" xfId="1024"/>
    <cellStyle name="normální 12 26 2 6" xfId="1025"/>
    <cellStyle name="normální 12 26 3" xfId="1026"/>
    <cellStyle name="normální 12 26 3 2" xfId="1027"/>
    <cellStyle name="normální 12 26 3 2 2" xfId="1028"/>
    <cellStyle name="normální 12 26 3 3" xfId="1029"/>
    <cellStyle name="normální 12 26 3 3 2" xfId="1030"/>
    <cellStyle name="normální 12 26 3 4" xfId="1031"/>
    <cellStyle name="normální 12 26 3 4 2" xfId="1032"/>
    <cellStyle name="normální 12 26 3 5" xfId="1033"/>
    <cellStyle name="normální 12 26 4" xfId="1034"/>
    <cellStyle name="normální 12 26 4 2" xfId="1035"/>
    <cellStyle name="normální 12 26 4 2 2" xfId="1036"/>
    <cellStyle name="normální 12 26 4 3" xfId="1037"/>
    <cellStyle name="normální 12 26 4 3 2" xfId="1038"/>
    <cellStyle name="normální 12 26 4 4" xfId="1039"/>
    <cellStyle name="normální 12 26 4 4 2" xfId="1040"/>
    <cellStyle name="normální 12 26 4 5" xfId="1041"/>
    <cellStyle name="normální 12 26 5" xfId="1042"/>
    <cellStyle name="normální 12 26 5 2" xfId="1043"/>
    <cellStyle name="normální 12 26 6" xfId="1044"/>
    <cellStyle name="normální 12 26 6 2" xfId="1045"/>
    <cellStyle name="normální 12 26 7" xfId="1046"/>
    <cellStyle name="normální 12 26 7 2" xfId="1047"/>
    <cellStyle name="normální 12 26 8" xfId="1048"/>
    <cellStyle name="normální 12 27" xfId="1049"/>
    <cellStyle name="normální 12 27 2" xfId="1050"/>
    <cellStyle name="normální 12 27 2 2" xfId="1051"/>
    <cellStyle name="normální 12 27 2 2 2" xfId="1052"/>
    <cellStyle name="normální 12 27 2 2 2 2" xfId="1053"/>
    <cellStyle name="normální 12 27 2 2 3" xfId="1054"/>
    <cellStyle name="normální 12 27 2 2 3 2" xfId="1055"/>
    <cellStyle name="normální 12 27 2 2 4" xfId="1056"/>
    <cellStyle name="normální 12 27 2 2 4 2" xfId="1057"/>
    <cellStyle name="normální 12 27 2 2 5" xfId="1058"/>
    <cellStyle name="normální 12 27 2 3" xfId="1059"/>
    <cellStyle name="normální 12 27 2 3 2" xfId="1060"/>
    <cellStyle name="normální 12 27 2 4" xfId="1061"/>
    <cellStyle name="normální 12 27 2 4 2" xfId="1062"/>
    <cellStyle name="normální 12 27 2 5" xfId="1063"/>
    <cellStyle name="normální 12 27 2 5 2" xfId="1064"/>
    <cellStyle name="normální 12 27 2 6" xfId="1065"/>
    <cellStyle name="normální 12 27 3" xfId="1066"/>
    <cellStyle name="normální 12 27 3 2" xfId="1067"/>
    <cellStyle name="normální 12 27 3 2 2" xfId="1068"/>
    <cellStyle name="normální 12 27 3 3" xfId="1069"/>
    <cellStyle name="normální 12 27 3 3 2" xfId="1070"/>
    <cellStyle name="normální 12 27 3 4" xfId="1071"/>
    <cellStyle name="normální 12 27 3 4 2" xfId="1072"/>
    <cellStyle name="normální 12 27 3 5" xfId="1073"/>
    <cellStyle name="normální 12 27 4" xfId="1074"/>
    <cellStyle name="normální 12 27 4 2" xfId="1075"/>
    <cellStyle name="normální 12 27 4 2 2" xfId="1076"/>
    <cellStyle name="normální 12 27 4 3" xfId="1077"/>
    <cellStyle name="normální 12 27 4 3 2" xfId="1078"/>
    <cellStyle name="normální 12 27 4 4" xfId="1079"/>
    <cellStyle name="normální 12 27 4 4 2" xfId="1080"/>
    <cellStyle name="normální 12 27 4 5" xfId="1081"/>
    <cellStyle name="normální 12 27 5" xfId="1082"/>
    <cellStyle name="normální 12 27 5 2" xfId="1083"/>
    <cellStyle name="normální 12 27 6" xfId="1084"/>
    <cellStyle name="normální 12 27 6 2" xfId="1085"/>
    <cellStyle name="normální 12 27 7" xfId="1086"/>
    <cellStyle name="normální 12 27 7 2" xfId="1087"/>
    <cellStyle name="normální 12 27 8" xfId="1088"/>
    <cellStyle name="normální 12 28" xfId="1089"/>
    <cellStyle name="normální 12 28 2" xfId="1090"/>
    <cellStyle name="normální 12 28 2 2" xfId="1091"/>
    <cellStyle name="normální 12 28 2 2 2" xfId="1092"/>
    <cellStyle name="normální 12 28 2 2 2 2" xfId="1093"/>
    <cellStyle name="normální 12 28 2 2 3" xfId="1094"/>
    <cellStyle name="normální 12 28 2 2 3 2" xfId="1095"/>
    <cellStyle name="normální 12 28 2 2 4" xfId="1096"/>
    <cellStyle name="normální 12 28 2 2 4 2" xfId="1097"/>
    <cellStyle name="normální 12 28 2 2 5" xfId="1098"/>
    <cellStyle name="normální 12 28 2 3" xfId="1099"/>
    <cellStyle name="normální 12 28 2 3 2" xfId="1100"/>
    <cellStyle name="normální 12 28 2 4" xfId="1101"/>
    <cellStyle name="normální 12 28 2 4 2" xfId="1102"/>
    <cellStyle name="normální 12 28 2 5" xfId="1103"/>
    <cellStyle name="normální 12 28 2 5 2" xfId="1104"/>
    <cellStyle name="normální 12 28 2 6" xfId="1105"/>
    <cellStyle name="normální 12 28 3" xfId="1106"/>
    <cellStyle name="normální 12 28 3 2" xfId="1107"/>
    <cellStyle name="normální 12 28 3 2 2" xfId="1108"/>
    <cellStyle name="normální 12 28 3 3" xfId="1109"/>
    <cellStyle name="normální 12 28 3 3 2" xfId="1110"/>
    <cellStyle name="normální 12 28 3 4" xfId="1111"/>
    <cellStyle name="normální 12 28 3 4 2" xfId="1112"/>
    <cellStyle name="normální 12 28 3 5" xfId="1113"/>
    <cellStyle name="normální 12 28 4" xfId="1114"/>
    <cellStyle name="normální 12 28 4 2" xfId="1115"/>
    <cellStyle name="normální 12 28 4 2 2" xfId="1116"/>
    <cellStyle name="normální 12 28 4 3" xfId="1117"/>
    <cellStyle name="normální 12 28 4 3 2" xfId="1118"/>
    <cellStyle name="normální 12 28 4 4" xfId="1119"/>
    <cellStyle name="normální 12 28 4 4 2" xfId="1120"/>
    <cellStyle name="normální 12 28 4 5" xfId="1121"/>
    <cellStyle name="normální 12 28 5" xfId="1122"/>
    <cellStyle name="normální 12 28 5 2" xfId="1123"/>
    <cellStyle name="normální 12 28 6" xfId="1124"/>
    <cellStyle name="normální 12 28 6 2" xfId="1125"/>
    <cellStyle name="normální 12 28 7" xfId="1126"/>
    <cellStyle name="normální 12 28 7 2" xfId="1127"/>
    <cellStyle name="normální 12 28 8" xfId="1128"/>
    <cellStyle name="normální 12 29" xfId="1129"/>
    <cellStyle name="normální 12 29 2" xfId="1130"/>
    <cellStyle name="normální 12 29 2 2" xfId="1131"/>
    <cellStyle name="normální 12 29 2 2 2" xfId="1132"/>
    <cellStyle name="normální 12 29 2 2 2 2" xfId="1133"/>
    <cellStyle name="normální 12 29 2 2 3" xfId="1134"/>
    <cellStyle name="normální 12 29 2 2 3 2" xfId="1135"/>
    <cellStyle name="normální 12 29 2 2 4" xfId="1136"/>
    <cellStyle name="normální 12 29 2 2 4 2" xfId="1137"/>
    <cellStyle name="normální 12 29 2 2 5" xfId="1138"/>
    <cellStyle name="normální 12 29 2 3" xfId="1139"/>
    <cellStyle name="normální 12 29 2 3 2" xfId="1140"/>
    <cellStyle name="normální 12 29 2 4" xfId="1141"/>
    <cellStyle name="normální 12 29 2 4 2" xfId="1142"/>
    <cellStyle name="normální 12 29 2 5" xfId="1143"/>
    <cellStyle name="normální 12 29 2 5 2" xfId="1144"/>
    <cellStyle name="normální 12 29 2 6" xfId="1145"/>
    <cellStyle name="normální 12 29 3" xfId="1146"/>
    <cellStyle name="normální 12 29 3 2" xfId="1147"/>
    <cellStyle name="normální 12 29 3 2 2" xfId="1148"/>
    <cellStyle name="normální 12 29 3 3" xfId="1149"/>
    <cellStyle name="normální 12 29 3 3 2" xfId="1150"/>
    <cellStyle name="normální 12 29 3 4" xfId="1151"/>
    <cellStyle name="normální 12 29 3 4 2" xfId="1152"/>
    <cellStyle name="normální 12 29 3 5" xfId="1153"/>
    <cellStyle name="normální 12 29 4" xfId="1154"/>
    <cellStyle name="normální 12 29 4 2" xfId="1155"/>
    <cellStyle name="normální 12 29 4 2 2" xfId="1156"/>
    <cellStyle name="normální 12 29 4 3" xfId="1157"/>
    <cellStyle name="normální 12 29 4 3 2" xfId="1158"/>
    <cellStyle name="normální 12 29 4 4" xfId="1159"/>
    <cellStyle name="normální 12 29 4 4 2" xfId="1160"/>
    <cellStyle name="normální 12 29 4 5" xfId="1161"/>
    <cellStyle name="normální 12 29 5" xfId="1162"/>
    <cellStyle name="normální 12 29 5 2" xfId="1163"/>
    <cellStyle name="normální 12 29 6" xfId="1164"/>
    <cellStyle name="normální 12 29 6 2" xfId="1165"/>
    <cellStyle name="normální 12 29 7" xfId="1166"/>
    <cellStyle name="normální 12 29 7 2" xfId="1167"/>
    <cellStyle name="normální 12 29 8" xfId="1168"/>
    <cellStyle name="normální 12 3" xfId="1169"/>
    <cellStyle name="normální 12 3 2" xfId="1170"/>
    <cellStyle name="normální 12 3 3" xfId="1171"/>
    <cellStyle name="normální 12 3 4" xfId="1172"/>
    <cellStyle name="normální 12 3 5" xfId="1173"/>
    <cellStyle name="normální 12 3 6" xfId="1174"/>
    <cellStyle name="normální 12 3_1125_SZDC" xfId="1175"/>
    <cellStyle name="normální 12 30" xfId="1176"/>
    <cellStyle name="normální 12 30 2" xfId="1177"/>
    <cellStyle name="normální 12 30 2 2" xfId="1178"/>
    <cellStyle name="normální 12 30 2 2 2" xfId="1179"/>
    <cellStyle name="normální 12 30 2 2 2 2" xfId="1180"/>
    <cellStyle name="normální 12 30 2 2 3" xfId="1181"/>
    <cellStyle name="normální 12 30 2 2 3 2" xfId="1182"/>
    <cellStyle name="normální 12 30 2 2 4" xfId="1183"/>
    <cellStyle name="normální 12 30 2 2 4 2" xfId="1184"/>
    <cellStyle name="normální 12 30 2 2 5" xfId="1185"/>
    <cellStyle name="normální 12 30 2 3" xfId="1186"/>
    <cellStyle name="normální 12 30 2 3 2" xfId="1187"/>
    <cellStyle name="normální 12 30 2 4" xfId="1188"/>
    <cellStyle name="normální 12 30 2 4 2" xfId="1189"/>
    <cellStyle name="normální 12 30 2 5" xfId="1190"/>
    <cellStyle name="normální 12 30 2 5 2" xfId="1191"/>
    <cellStyle name="normální 12 30 2 6" xfId="1192"/>
    <cellStyle name="normální 12 30 3" xfId="1193"/>
    <cellStyle name="normální 12 30 3 2" xfId="1194"/>
    <cellStyle name="normální 12 30 3 2 2" xfId="1195"/>
    <cellStyle name="normální 12 30 3 3" xfId="1196"/>
    <cellStyle name="normální 12 30 3 3 2" xfId="1197"/>
    <cellStyle name="normální 12 30 3 4" xfId="1198"/>
    <cellStyle name="normální 12 30 3 4 2" xfId="1199"/>
    <cellStyle name="normální 12 30 3 5" xfId="1200"/>
    <cellStyle name="normální 12 30 4" xfId="1201"/>
    <cellStyle name="normální 12 30 4 2" xfId="1202"/>
    <cellStyle name="normální 12 30 4 2 2" xfId="1203"/>
    <cellStyle name="normální 12 30 4 3" xfId="1204"/>
    <cellStyle name="normální 12 30 4 3 2" xfId="1205"/>
    <cellStyle name="normální 12 30 4 4" xfId="1206"/>
    <cellStyle name="normální 12 30 4 4 2" xfId="1207"/>
    <cellStyle name="normální 12 30 4 5" xfId="1208"/>
    <cellStyle name="normální 12 30 5" xfId="1209"/>
    <cellStyle name="normální 12 30 5 2" xfId="1210"/>
    <cellStyle name="normální 12 30 6" xfId="1211"/>
    <cellStyle name="normální 12 30 6 2" xfId="1212"/>
    <cellStyle name="normální 12 30 7" xfId="1213"/>
    <cellStyle name="normální 12 30 7 2" xfId="1214"/>
    <cellStyle name="normální 12 30 8" xfId="1215"/>
    <cellStyle name="normální 12 31" xfId="1216"/>
    <cellStyle name="normální 12 31 2" xfId="1217"/>
    <cellStyle name="normální 12 31 2 2" xfId="1218"/>
    <cellStyle name="normální 12 31 2 2 2" xfId="1219"/>
    <cellStyle name="normální 12 31 2 2 2 2" xfId="1220"/>
    <cellStyle name="normální 12 31 2 2 3" xfId="1221"/>
    <cellStyle name="normální 12 31 2 2 3 2" xfId="1222"/>
    <cellStyle name="normální 12 31 2 2 4" xfId="1223"/>
    <cellStyle name="normální 12 31 2 2 4 2" xfId="1224"/>
    <cellStyle name="normální 12 31 2 2 5" xfId="1225"/>
    <cellStyle name="normální 12 31 2 3" xfId="1226"/>
    <cellStyle name="normální 12 31 2 3 2" xfId="1227"/>
    <cellStyle name="normální 12 31 2 4" xfId="1228"/>
    <cellStyle name="normální 12 31 2 4 2" xfId="1229"/>
    <cellStyle name="normální 12 31 2 5" xfId="1230"/>
    <cellStyle name="normální 12 31 2 5 2" xfId="1231"/>
    <cellStyle name="normální 12 31 2 6" xfId="1232"/>
    <cellStyle name="normální 12 31 3" xfId="1233"/>
    <cellStyle name="normální 12 31 3 2" xfId="1234"/>
    <cellStyle name="normální 12 31 3 2 2" xfId="1235"/>
    <cellStyle name="normální 12 31 3 3" xfId="1236"/>
    <cellStyle name="normální 12 31 3 3 2" xfId="1237"/>
    <cellStyle name="normální 12 31 3 4" xfId="1238"/>
    <cellStyle name="normální 12 31 3 4 2" xfId="1239"/>
    <cellStyle name="normální 12 31 3 5" xfId="1240"/>
    <cellStyle name="normální 12 31 4" xfId="1241"/>
    <cellStyle name="normální 12 31 4 2" xfId="1242"/>
    <cellStyle name="normální 12 31 4 2 2" xfId="1243"/>
    <cellStyle name="normální 12 31 4 3" xfId="1244"/>
    <cellStyle name="normální 12 31 4 3 2" xfId="1245"/>
    <cellStyle name="normální 12 31 4 4" xfId="1246"/>
    <cellStyle name="normální 12 31 4 4 2" xfId="1247"/>
    <cellStyle name="normální 12 31 4 5" xfId="1248"/>
    <cellStyle name="normální 12 31 5" xfId="1249"/>
    <cellStyle name="normální 12 31 5 2" xfId="1250"/>
    <cellStyle name="normální 12 31 6" xfId="1251"/>
    <cellStyle name="normální 12 31 6 2" xfId="1252"/>
    <cellStyle name="normální 12 31 7" xfId="1253"/>
    <cellStyle name="normální 12 31 7 2" xfId="1254"/>
    <cellStyle name="normální 12 31 8" xfId="1255"/>
    <cellStyle name="normální 12 32" xfId="1256"/>
    <cellStyle name="normální 12 32 2" xfId="1257"/>
    <cellStyle name="normální 12 32 2 2" xfId="1258"/>
    <cellStyle name="normální 12 32 2 2 2" xfId="1259"/>
    <cellStyle name="normální 12 32 2 2 2 2" xfId="1260"/>
    <cellStyle name="normální 12 32 2 2 3" xfId="1261"/>
    <cellStyle name="normální 12 32 2 2 3 2" xfId="1262"/>
    <cellStyle name="normální 12 32 2 2 4" xfId="1263"/>
    <cellStyle name="normální 12 32 2 2 4 2" xfId="1264"/>
    <cellStyle name="normální 12 32 2 2 5" xfId="1265"/>
    <cellStyle name="normální 12 32 2 3" xfId="1266"/>
    <cellStyle name="normální 12 32 2 3 2" xfId="1267"/>
    <cellStyle name="normální 12 32 2 4" xfId="1268"/>
    <cellStyle name="normální 12 32 2 4 2" xfId="1269"/>
    <cellStyle name="normální 12 32 2 5" xfId="1270"/>
    <cellStyle name="normální 12 32 2 5 2" xfId="1271"/>
    <cellStyle name="normální 12 32 2 6" xfId="1272"/>
    <cellStyle name="normální 12 32 3" xfId="1273"/>
    <cellStyle name="normální 12 32 3 2" xfId="1274"/>
    <cellStyle name="normální 12 32 3 2 2" xfId="1275"/>
    <cellStyle name="normální 12 32 3 3" xfId="1276"/>
    <cellStyle name="normální 12 32 3 3 2" xfId="1277"/>
    <cellStyle name="normální 12 32 3 4" xfId="1278"/>
    <cellStyle name="normální 12 32 3 4 2" xfId="1279"/>
    <cellStyle name="normální 12 32 3 5" xfId="1280"/>
    <cellStyle name="normální 12 32 4" xfId="1281"/>
    <cellStyle name="normální 12 32 4 2" xfId="1282"/>
    <cellStyle name="normální 12 32 4 2 2" xfId="1283"/>
    <cellStyle name="normální 12 32 4 3" xfId="1284"/>
    <cellStyle name="normální 12 32 4 3 2" xfId="1285"/>
    <cellStyle name="normální 12 32 4 4" xfId="1286"/>
    <cellStyle name="normální 12 32 4 4 2" xfId="1287"/>
    <cellStyle name="normální 12 32 4 5" xfId="1288"/>
    <cellStyle name="normální 12 32 5" xfId="1289"/>
    <cellStyle name="normální 12 32 5 2" xfId="1290"/>
    <cellStyle name="normální 12 32 6" xfId="1291"/>
    <cellStyle name="normální 12 32 6 2" xfId="1292"/>
    <cellStyle name="normální 12 32 7" xfId="1293"/>
    <cellStyle name="normální 12 32 7 2" xfId="1294"/>
    <cellStyle name="normální 12 32 8" xfId="1295"/>
    <cellStyle name="normální 12 33" xfId="1296"/>
    <cellStyle name="normální 12 33 2" xfId="1297"/>
    <cellStyle name="normální 12 33 2 2" xfId="1298"/>
    <cellStyle name="normální 12 33 2 2 2" xfId="1299"/>
    <cellStyle name="normální 12 33 2 2 2 2" xfId="1300"/>
    <cellStyle name="normální 12 33 2 2 3" xfId="1301"/>
    <cellStyle name="normální 12 33 2 2 3 2" xfId="1302"/>
    <cellStyle name="normální 12 33 2 2 4" xfId="1303"/>
    <cellStyle name="normální 12 33 2 2 4 2" xfId="1304"/>
    <cellStyle name="normální 12 33 2 2 5" xfId="1305"/>
    <cellStyle name="normální 12 33 2 3" xfId="1306"/>
    <cellStyle name="normální 12 33 2 3 2" xfId="1307"/>
    <cellStyle name="normální 12 33 2 4" xfId="1308"/>
    <cellStyle name="normální 12 33 2 4 2" xfId="1309"/>
    <cellStyle name="normální 12 33 2 5" xfId="1310"/>
    <cellStyle name="normální 12 33 2 5 2" xfId="1311"/>
    <cellStyle name="normální 12 33 2 6" xfId="1312"/>
    <cellStyle name="normální 12 33 3" xfId="1313"/>
    <cellStyle name="normální 12 33 3 2" xfId="1314"/>
    <cellStyle name="normální 12 33 3 2 2" xfId="1315"/>
    <cellStyle name="normální 12 33 3 3" xfId="1316"/>
    <cellStyle name="normální 12 33 3 3 2" xfId="1317"/>
    <cellStyle name="normální 12 33 3 4" xfId="1318"/>
    <cellStyle name="normální 12 33 3 4 2" xfId="1319"/>
    <cellStyle name="normální 12 33 3 5" xfId="1320"/>
    <cellStyle name="normální 12 33 4" xfId="1321"/>
    <cellStyle name="normální 12 33 4 2" xfId="1322"/>
    <cellStyle name="normální 12 33 4 2 2" xfId="1323"/>
    <cellStyle name="normální 12 33 4 3" xfId="1324"/>
    <cellStyle name="normální 12 33 4 3 2" xfId="1325"/>
    <cellStyle name="normální 12 33 4 4" xfId="1326"/>
    <cellStyle name="normální 12 33 4 4 2" xfId="1327"/>
    <cellStyle name="normální 12 33 4 5" xfId="1328"/>
    <cellStyle name="normální 12 33 5" xfId="1329"/>
    <cellStyle name="normální 12 33 5 2" xfId="1330"/>
    <cellStyle name="normální 12 33 6" xfId="1331"/>
    <cellStyle name="normální 12 33 6 2" xfId="1332"/>
    <cellStyle name="normální 12 33 7" xfId="1333"/>
    <cellStyle name="normální 12 33 7 2" xfId="1334"/>
    <cellStyle name="normální 12 33 8" xfId="1335"/>
    <cellStyle name="normální 12 34" xfId="1336"/>
    <cellStyle name="normální 12 34 2" xfId="1337"/>
    <cellStyle name="normální 12 34 2 2" xfId="1338"/>
    <cellStyle name="normální 12 34 2 2 2" xfId="1339"/>
    <cellStyle name="normální 12 34 2 2 2 2" xfId="1340"/>
    <cellStyle name="normální 12 34 2 2 3" xfId="1341"/>
    <cellStyle name="normální 12 34 2 2 3 2" xfId="1342"/>
    <cellStyle name="normální 12 34 2 2 4" xfId="1343"/>
    <cellStyle name="normální 12 34 2 2 4 2" xfId="1344"/>
    <cellStyle name="normální 12 34 2 2 5" xfId="1345"/>
    <cellStyle name="normální 12 34 2 3" xfId="1346"/>
    <cellStyle name="normální 12 34 2 3 2" xfId="1347"/>
    <cellStyle name="normální 12 34 2 4" xfId="1348"/>
    <cellStyle name="normální 12 34 2 4 2" xfId="1349"/>
    <cellStyle name="normální 12 34 2 5" xfId="1350"/>
    <cellStyle name="normální 12 34 2 5 2" xfId="1351"/>
    <cellStyle name="normální 12 34 2 6" xfId="1352"/>
    <cellStyle name="normální 12 34 3" xfId="1353"/>
    <cellStyle name="normální 12 34 3 2" xfId="1354"/>
    <cellStyle name="normální 12 34 3 2 2" xfId="1355"/>
    <cellStyle name="normální 12 34 3 3" xfId="1356"/>
    <cellStyle name="normální 12 34 3 3 2" xfId="1357"/>
    <cellStyle name="normální 12 34 3 4" xfId="1358"/>
    <cellStyle name="normální 12 34 3 4 2" xfId="1359"/>
    <cellStyle name="normální 12 34 3 5" xfId="1360"/>
    <cellStyle name="normální 12 34 4" xfId="1361"/>
    <cellStyle name="normální 12 34 4 2" xfId="1362"/>
    <cellStyle name="normální 12 34 4 2 2" xfId="1363"/>
    <cellStyle name="normální 12 34 4 3" xfId="1364"/>
    <cellStyle name="normální 12 34 4 3 2" xfId="1365"/>
    <cellStyle name="normální 12 34 4 4" xfId="1366"/>
    <cellStyle name="normální 12 34 4 4 2" xfId="1367"/>
    <cellStyle name="normální 12 34 4 5" xfId="1368"/>
    <cellStyle name="normální 12 34 5" xfId="1369"/>
    <cellStyle name="normální 12 34 5 2" xfId="1370"/>
    <cellStyle name="normální 12 34 6" xfId="1371"/>
    <cellStyle name="normální 12 34 6 2" xfId="1372"/>
    <cellStyle name="normální 12 34 7" xfId="1373"/>
    <cellStyle name="normální 12 34 7 2" xfId="1374"/>
    <cellStyle name="normální 12 34 8" xfId="1375"/>
    <cellStyle name="normální 12 35" xfId="1376"/>
    <cellStyle name="normální 12 35 2" xfId="1377"/>
    <cellStyle name="normální 12 35 2 2" xfId="1378"/>
    <cellStyle name="normální 12 35 2 2 2" xfId="1379"/>
    <cellStyle name="normální 12 35 2 2 2 2" xfId="1380"/>
    <cellStyle name="normální 12 35 2 2 3" xfId="1381"/>
    <cellStyle name="normální 12 35 2 2 3 2" xfId="1382"/>
    <cellStyle name="normální 12 35 2 2 4" xfId="1383"/>
    <cellStyle name="normální 12 35 2 2 4 2" xfId="1384"/>
    <cellStyle name="normální 12 35 2 2 5" xfId="1385"/>
    <cellStyle name="normální 12 35 2 3" xfId="1386"/>
    <cellStyle name="normální 12 35 2 3 2" xfId="1387"/>
    <cellStyle name="normální 12 35 2 4" xfId="1388"/>
    <cellStyle name="normální 12 35 2 4 2" xfId="1389"/>
    <cellStyle name="normální 12 35 2 5" xfId="1390"/>
    <cellStyle name="normální 12 35 2 5 2" xfId="1391"/>
    <cellStyle name="normální 12 35 2 6" xfId="1392"/>
    <cellStyle name="normální 12 35 3" xfId="1393"/>
    <cellStyle name="normální 12 35 3 2" xfId="1394"/>
    <cellStyle name="normální 12 35 3 2 2" xfId="1395"/>
    <cellStyle name="normální 12 35 3 3" xfId="1396"/>
    <cellStyle name="normální 12 35 3 3 2" xfId="1397"/>
    <cellStyle name="normální 12 35 3 4" xfId="1398"/>
    <cellStyle name="normální 12 35 3 4 2" xfId="1399"/>
    <cellStyle name="normální 12 35 3 5" xfId="1400"/>
    <cellStyle name="normální 12 35 4" xfId="1401"/>
    <cellStyle name="normální 12 35 4 2" xfId="1402"/>
    <cellStyle name="normální 12 35 4 2 2" xfId="1403"/>
    <cellStyle name="normální 12 35 4 3" xfId="1404"/>
    <cellStyle name="normální 12 35 4 3 2" xfId="1405"/>
    <cellStyle name="normální 12 35 4 4" xfId="1406"/>
    <cellStyle name="normální 12 35 4 4 2" xfId="1407"/>
    <cellStyle name="normální 12 35 4 5" xfId="1408"/>
    <cellStyle name="normální 12 35 5" xfId="1409"/>
    <cellStyle name="normální 12 35 5 2" xfId="1410"/>
    <cellStyle name="normální 12 35 6" xfId="1411"/>
    <cellStyle name="normální 12 35 6 2" xfId="1412"/>
    <cellStyle name="normální 12 35 7" xfId="1413"/>
    <cellStyle name="normální 12 35 7 2" xfId="1414"/>
    <cellStyle name="normální 12 35 8" xfId="1415"/>
    <cellStyle name="normální 12 36" xfId="1416"/>
    <cellStyle name="normální 12 36 2" xfId="1417"/>
    <cellStyle name="normální 12 36 2 2" xfId="1418"/>
    <cellStyle name="normální 12 36 2 2 2" xfId="1419"/>
    <cellStyle name="normální 12 36 2 2 2 2" xfId="1420"/>
    <cellStyle name="normální 12 36 2 2 3" xfId="1421"/>
    <cellStyle name="normální 12 36 2 2 3 2" xfId="1422"/>
    <cellStyle name="normální 12 36 2 2 4" xfId="1423"/>
    <cellStyle name="normální 12 36 2 2 4 2" xfId="1424"/>
    <cellStyle name="normální 12 36 2 2 5" xfId="1425"/>
    <cellStyle name="normální 12 36 2 3" xfId="1426"/>
    <cellStyle name="normální 12 36 2 3 2" xfId="1427"/>
    <cellStyle name="normální 12 36 2 4" xfId="1428"/>
    <cellStyle name="normální 12 36 2 4 2" xfId="1429"/>
    <cellStyle name="normální 12 36 2 5" xfId="1430"/>
    <cellStyle name="normální 12 36 2 5 2" xfId="1431"/>
    <cellStyle name="normální 12 36 2 6" xfId="1432"/>
    <cellStyle name="normální 12 36 3" xfId="1433"/>
    <cellStyle name="normální 12 36 3 2" xfId="1434"/>
    <cellStyle name="normální 12 36 3 2 2" xfId="1435"/>
    <cellStyle name="normální 12 36 3 3" xfId="1436"/>
    <cellStyle name="normální 12 36 3 3 2" xfId="1437"/>
    <cellStyle name="normální 12 36 3 4" xfId="1438"/>
    <cellStyle name="normální 12 36 3 4 2" xfId="1439"/>
    <cellStyle name="normální 12 36 3 5" xfId="1440"/>
    <cellStyle name="normální 12 36 4" xfId="1441"/>
    <cellStyle name="normální 12 36 4 2" xfId="1442"/>
    <cellStyle name="normální 12 36 4 2 2" xfId="1443"/>
    <cellStyle name="normální 12 36 4 3" xfId="1444"/>
    <cellStyle name="normální 12 36 4 3 2" xfId="1445"/>
    <cellStyle name="normální 12 36 4 4" xfId="1446"/>
    <cellStyle name="normální 12 36 4 4 2" xfId="1447"/>
    <cellStyle name="normální 12 36 4 5" xfId="1448"/>
    <cellStyle name="normální 12 36 5" xfId="1449"/>
    <cellStyle name="normální 12 36 5 2" xfId="1450"/>
    <cellStyle name="normální 12 36 6" xfId="1451"/>
    <cellStyle name="normální 12 36 6 2" xfId="1452"/>
    <cellStyle name="normální 12 36 7" xfId="1453"/>
    <cellStyle name="normální 12 36 7 2" xfId="1454"/>
    <cellStyle name="normální 12 36 8" xfId="1455"/>
    <cellStyle name="normální 12 37" xfId="1456"/>
    <cellStyle name="normální 12 37 2" xfId="1457"/>
    <cellStyle name="normální 12 37 2 2" xfId="1458"/>
    <cellStyle name="normální 12 37 2 2 2" xfId="1459"/>
    <cellStyle name="normální 12 37 2 2 2 2" xfId="1460"/>
    <cellStyle name="normální 12 37 2 2 3" xfId="1461"/>
    <cellStyle name="normální 12 37 2 2 3 2" xfId="1462"/>
    <cellStyle name="normální 12 37 2 2 4" xfId="1463"/>
    <cellStyle name="normální 12 37 2 2 4 2" xfId="1464"/>
    <cellStyle name="normální 12 37 2 2 5" xfId="1465"/>
    <cellStyle name="normální 12 37 2 3" xfId="1466"/>
    <cellStyle name="normální 12 37 2 3 2" xfId="1467"/>
    <cellStyle name="normální 12 37 2 4" xfId="1468"/>
    <cellStyle name="normální 12 37 2 4 2" xfId="1469"/>
    <cellStyle name="normální 12 37 2 5" xfId="1470"/>
    <cellStyle name="normální 12 37 2 5 2" xfId="1471"/>
    <cellStyle name="normální 12 37 2 6" xfId="1472"/>
    <cellStyle name="normální 12 37 3" xfId="1473"/>
    <cellStyle name="normální 12 37 3 2" xfId="1474"/>
    <cellStyle name="normální 12 37 3 2 2" xfId="1475"/>
    <cellStyle name="normální 12 37 3 3" xfId="1476"/>
    <cellStyle name="normální 12 37 3 3 2" xfId="1477"/>
    <cellStyle name="normální 12 37 3 4" xfId="1478"/>
    <cellStyle name="normální 12 37 3 4 2" xfId="1479"/>
    <cellStyle name="normální 12 37 3 5" xfId="1480"/>
    <cellStyle name="normální 12 37 4" xfId="1481"/>
    <cellStyle name="normální 12 37 4 2" xfId="1482"/>
    <cellStyle name="normální 12 37 4 2 2" xfId="1483"/>
    <cellStyle name="normální 12 37 4 3" xfId="1484"/>
    <cellStyle name="normální 12 37 4 3 2" xfId="1485"/>
    <cellStyle name="normální 12 37 4 4" xfId="1486"/>
    <cellStyle name="normální 12 37 4 4 2" xfId="1487"/>
    <cellStyle name="normální 12 37 4 5" xfId="1488"/>
    <cellStyle name="normální 12 37 5" xfId="1489"/>
    <cellStyle name="normální 12 37 5 2" xfId="1490"/>
    <cellStyle name="normální 12 37 6" xfId="1491"/>
    <cellStyle name="normální 12 37 6 2" xfId="1492"/>
    <cellStyle name="normální 12 37 7" xfId="1493"/>
    <cellStyle name="normální 12 37 7 2" xfId="1494"/>
    <cellStyle name="normální 12 37 8" xfId="1495"/>
    <cellStyle name="normální 12 38" xfId="1496"/>
    <cellStyle name="normální 12 38 2" xfId="1497"/>
    <cellStyle name="normální 12 38 2 2" xfId="1498"/>
    <cellStyle name="normální 12 38 2 2 2" xfId="1499"/>
    <cellStyle name="normální 12 38 2 2 2 2" xfId="1500"/>
    <cellStyle name="normální 12 38 2 2 3" xfId="1501"/>
    <cellStyle name="normální 12 38 2 2 3 2" xfId="1502"/>
    <cellStyle name="normální 12 38 2 2 4" xfId="1503"/>
    <cellStyle name="normální 12 38 2 2 4 2" xfId="1504"/>
    <cellStyle name="normální 12 38 2 2 5" xfId="1505"/>
    <cellStyle name="normální 12 38 2 3" xfId="1506"/>
    <cellStyle name="normální 12 38 2 3 2" xfId="1507"/>
    <cellStyle name="normální 12 38 2 4" xfId="1508"/>
    <cellStyle name="normální 12 38 2 4 2" xfId="1509"/>
    <cellStyle name="normální 12 38 2 5" xfId="1510"/>
    <cellStyle name="normální 12 38 2 5 2" xfId="1511"/>
    <cellStyle name="normální 12 38 2 6" xfId="1512"/>
    <cellStyle name="normální 12 38 3" xfId="1513"/>
    <cellStyle name="normální 12 38 3 2" xfId="1514"/>
    <cellStyle name="normální 12 38 3 2 2" xfId="1515"/>
    <cellStyle name="normální 12 38 3 3" xfId="1516"/>
    <cellStyle name="normální 12 38 3 3 2" xfId="1517"/>
    <cellStyle name="normální 12 38 3 4" xfId="1518"/>
    <cellStyle name="normální 12 38 3 4 2" xfId="1519"/>
    <cellStyle name="normální 12 38 3 5" xfId="1520"/>
    <cellStyle name="normální 12 38 4" xfId="1521"/>
    <cellStyle name="normální 12 38 4 2" xfId="1522"/>
    <cellStyle name="normální 12 38 4 2 2" xfId="1523"/>
    <cellStyle name="normální 12 38 4 3" xfId="1524"/>
    <cellStyle name="normální 12 38 4 3 2" xfId="1525"/>
    <cellStyle name="normální 12 38 4 4" xfId="1526"/>
    <cellStyle name="normální 12 38 4 4 2" xfId="1527"/>
    <cellStyle name="normální 12 38 4 5" xfId="1528"/>
    <cellStyle name="normální 12 38 5" xfId="1529"/>
    <cellStyle name="normální 12 38 5 2" xfId="1530"/>
    <cellStyle name="normální 12 38 6" xfId="1531"/>
    <cellStyle name="normální 12 38 6 2" xfId="1532"/>
    <cellStyle name="normální 12 38 7" xfId="1533"/>
    <cellStyle name="normální 12 38 7 2" xfId="1534"/>
    <cellStyle name="normální 12 38 8" xfId="1535"/>
    <cellStyle name="normální 12 39" xfId="1536"/>
    <cellStyle name="normální 12 39 2" xfId="1537"/>
    <cellStyle name="normální 12 39 2 2" xfId="1538"/>
    <cellStyle name="normální 12 39 2 2 2" xfId="1539"/>
    <cellStyle name="normální 12 39 2 2 2 2" xfId="1540"/>
    <cellStyle name="normální 12 39 2 2 3" xfId="1541"/>
    <cellStyle name="normální 12 39 2 2 3 2" xfId="1542"/>
    <cellStyle name="normální 12 39 2 2 4" xfId="1543"/>
    <cellStyle name="normální 12 39 2 2 4 2" xfId="1544"/>
    <cellStyle name="normální 12 39 2 2 5" xfId="1545"/>
    <cellStyle name="normální 12 39 2 3" xfId="1546"/>
    <cellStyle name="normální 12 39 2 3 2" xfId="1547"/>
    <cellStyle name="normální 12 39 2 4" xfId="1548"/>
    <cellStyle name="normální 12 39 2 4 2" xfId="1549"/>
    <cellStyle name="normální 12 39 2 5" xfId="1550"/>
    <cellStyle name="normální 12 39 2 5 2" xfId="1551"/>
    <cellStyle name="normální 12 39 2 6" xfId="1552"/>
    <cellStyle name="normální 12 39 3" xfId="1553"/>
    <cellStyle name="normální 12 39 3 2" xfId="1554"/>
    <cellStyle name="normální 12 39 3 2 2" xfId="1555"/>
    <cellStyle name="normální 12 39 3 3" xfId="1556"/>
    <cellStyle name="normální 12 39 3 3 2" xfId="1557"/>
    <cellStyle name="normální 12 39 3 4" xfId="1558"/>
    <cellStyle name="normální 12 39 3 4 2" xfId="1559"/>
    <cellStyle name="normální 12 39 3 5" xfId="1560"/>
    <cellStyle name="normální 12 39 4" xfId="1561"/>
    <cellStyle name="normální 12 39 4 2" xfId="1562"/>
    <cellStyle name="normální 12 39 4 2 2" xfId="1563"/>
    <cellStyle name="normální 12 39 4 3" xfId="1564"/>
    <cellStyle name="normální 12 39 4 3 2" xfId="1565"/>
    <cellStyle name="normální 12 39 4 4" xfId="1566"/>
    <cellStyle name="normální 12 39 4 4 2" xfId="1567"/>
    <cellStyle name="normální 12 39 4 5" xfId="1568"/>
    <cellStyle name="normální 12 39 5" xfId="1569"/>
    <cellStyle name="normální 12 39 5 2" xfId="1570"/>
    <cellStyle name="normální 12 39 6" xfId="1571"/>
    <cellStyle name="normální 12 39 6 2" xfId="1572"/>
    <cellStyle name="normální 12 39 7" xfId="1573"/>
    <cellStyle name="normální 12 39 7 2" xfId="1574"/>
    <cellStyle name="normální 12 39 8" xfId="1575"/>
    <cellStyle name="normální 12 4" xfId="1576"/>
    <cellStyle name="normální 12 4 2" xfId="1577"/>
    <cellStyle name="normální 12 4 3" xfId="1578"/>
    <cellStyle name="normální 12 4 4" xfId="1579"/>
    <cellStyle name="normální 12 4 5" xfId="1580"/>
    <cellStyle name="normální 12 4 6" xfId="1581"/>
    <cellStyle name="normální 12 4_1125_SZDC" xfId="1582"/>
    <cellStyle name="normální 12 40" xfId="1583"/>
    <cellStyle name="normální 12 40 2" xfId="1584"/>
    <cellStyle name="normální 12 40 2 2" xfId="1585"/>
    <cellStyle name="normální 12 40 2 2 2" xfId="1586"/>
    <cellStyle name="normální 12 40 2 2 2 2" xfId="1587"/>
    <cellStyle name="normální 12 40 2 2 3" xfId="1588"/>
    <cellStyle name="normální 12 40 2 2 3 2" xfId="1589"/>
    <cellStyle name="normální 12 40 2 2 4" xfId="1590"/>
    <cellStyle name="normální 12 40 2 2 4 2" xfId="1591"/>
    <cellStyle name="normální 12 40 2 2 5" xfId="1592"/>
    <cellStyle name="normální 12 40 2 3" xfId="1593"/>
    <cellStyle name="normální 12 40 2 3 2" xfId="1594"/>
    <cellStyle name="normální 12 40 2 4" xfId="1595"/>
    <cellStyle name="normální 12 40 2 4 2" xfId="1596"/>
    <cellStyle name="normální 12 40 2 5" xfId="1597"/>
    <cellStyle name="normální 12 40 2 5 2" xfId="1598"/>
    <cellStyle name="normální 12 40 2 6" xfId="1599"/>
    <cellStyle name="normální 12 40 3" xfId="1600"/>
    <cellStyle name="normální 12 40 3 2" xfId="1601"/>
    <cellStyle name="normální 12 40 3 2 2" xfId="1602"/>
    <cellStyle name="normální 12 40 3 3" xfId="1603"/>
    <cellStyle name="normální 12 40 3 3 2" xfId="1604"/>
    <cellStyle name="normální 12 40 3 4" xfId="1605"/>
    <cellStyle name="normální 12 40 3 4 2" xfId="1606"/>
    <cellStyle name="normální 12 40 3 5" xfId="1607"/>
    <cellStyle name="normální 12 40 4" xfId="1608"/>
    <cellStyle name="normální 12 40 4 2" xfId="1609"/>
    <cellStyle name="normální 12 40 4 2 2" xfId="1610"/>
    <cellStyle name="normální 12 40 4 3" xfId="1611"/>
    <cellStyle name="normální 12 40 4 3 2" xfId="1612"/>
    <cellStyle name="normální 12 40 4 4" xfId="1613"/>
    <cellStyle name="normální 12 40 4 4 2" xfId="1614"/>
    <cellStyle name="normální 12 40 4 5" xfId="1615"/>
    <cellStyle name="normální 12 40 5" xfId="1616"/>
    <cellStyle name="normální 12 40 5 2" xfId="1617"/>
    <cellStyle name="normální 12 40 6" xfId="1618"/>
    <cellStyle name="normální 12 40 6 2" xfId="1619"/>
    <cellStyle name="normální 12 40 7" xfId="1620"/>
    <cellStyle name="normální 12 40 7 2" xfId="1621"/>
    <cellStyle name="normální 12 40 8" xfId="1622"/>
    <cellStyle name="normální 12 41" xfId="1623"/>
    <cellStyle name="normální 12 41 2" xfId="1624"/>
    <cellStyle name="normální 12 41 2 2" xfId="1625"/>
    <cellStyle name="normální 12 41 2 2 2" xfId="1626"/>
    <cellStyle name="normální 12 41 2 2 2 2" xfId="1627"/>
    <cellStyle name="normální 12 41 2 2 3" xfId="1628"/>
    <cellStyle name="normální 12 41 2 2 3 2" xfId="1629"/>
    <cellStyle name="normální 12 41 2 2 4" xfId="1630"/>
    <cellStyle name="normální 12 41 2 2 4 2" xfId="1631"/>
    <cellStyle name="normální 12 41 2 2 5" xfId="1632"/>
    <cellStyle name="normální 12 41 2 3" xfId="1633"/>
    <cellStyle name="normální 12 41 2 3 2" xfId="1634"/>
    <cellStyle name="normální 12 41 2 4" xfId="1635"/>
    <cellStyle name="normální 12 41 2 4 2" xfId="1636"/>
    <cellStyle name="normální 12 41 2 5" xfId="1637"/>
    <cellStyle name="normální 12 41 2 5 2" xfId="1638"/>
    <cellStyle name="normální 12 41 2 6" xfId="1639"/>
    <cellStyle name="normální 12 41 3" xfId="1640"/>
    <cellStyle name="normální 12 41 3 2" xfId="1641"/>
    <cellStyle name="normální 12 41 3 2 2" xfId="1642"/>
    <cellStyle name="normální 12 41 3 3" xfId="1643"/>
    <cellStyle name="normální 12 41 3 3 2" xfId="1644"/>
    <cellStyle name="normální 12 41 3 4" xfId="1645"/>
    <cellStyle name="normální 12 41 3 4 2" xfId="1646"/>
    <cellStyle name="normální 12 41 3 5" xfId="1647"/>
    <cellStyle name="normální 12 41 4" xfId="1648"/>
    <cellStyle name="normální 12 41 4 2" xfId="1649"/>
    <cellStyle name="normální 12 41 4 2 2" xfId="1650"/>
    <cellStyle name="normální 12 41 4 3" xfId="1651"/>
    <cellStyle name="normální 12 41 4 3 2" xfId="1652"/>
    <cellStyle name="normální 12 41 4 4" xfId="1653"/>
    <cellStyle name="normální 12 41 4 4 2" xfId="1654"/>
    <cellStyle name="normální 12 41 4 5" xfId="1655"/>
    <cellStyle name="normální 12 41 5" xfId="1656"/>
    <cellStyle name="normální 12 41 5 2" xfId="1657"/>
    <cellStyle name="normální 12 41 6" xfId="1658"/>
    <cellStyle name="normální 12 41 6 2" xfId="1659"/>
    <cellStyle name="normální 12 41 7" xfId="1660"/>
    <cellStyle name="normální 12 41 7 2" xfId="1661"/>
    <cellStyle name="normální 12 41 8" xfId="1662"/>
    <cellStyle name="normální 12 42" xfId="1663"/>
    <cellStyle name="normální 12 42 2" xfId="1664"/>
    <cellStyle name="normální 12 42 2 2" xfId="1665"/>
    <cellStyle name="normální 12 42 2 2 2" xfId="1666"/>
    <cellStyle name="normální 12 42 2 2 2 2" xfId="1667"/>
    <cellStyle name="normální 12 42 2 2 3" xfId="1668"/>
    <cellStyle name="normální 12 42 2 2 3 2" xfId="1669"/>
    <cellStyle name="normální 12 42 2 2 4" xfId="1670"/>
    <cellStyle name="normální 12 42 2 2 4 2" xfId="1671"/>
    <cellStyle name="normální 12 42 2 2 5" xfId="1672"/>
    <cellStyle name="normální 12 42 2 3" xfId="1673"/>
    <cellStyle name="normální 12 42 2 3 2" xfId="1674"/>
    <cellStyle name="normální 12 42 2 4" xfId="1675"/>
    <cellStyle name="normální 12 42 2 4 2" xfId="1676"/>
    <cellStyle name="normální 12 42 2 5" xfId="1677"/>
    <cellStyle name="normální 12 42 2 5 2" xfId="1678"/>
    <cellStyle name="normální 12 42 2 6" xfId="1679"/>
    <cellStyle name="normální 12 42 3" xfId="1680"/>
    <cellStyle name="normální 12 42 3 2" xfId="1681"/>
    <cellStyle name="normální 12 42 3 2 2" xfId="1682"/>
    <cellStyle name="normální 12 42 3 3" xfId="1683"/>
    <cellStyle name="normální 12 42 3 3 2" xfId="1684"/>
    <cellStyle name="normální 12 42 3 4" xfId="1685"/>
    <cellStyle name="normální 12 42 3 4 2" xfId="1686"/>
    <cellStyle name="normální 12 42 3 5" xfId="1687"/>
    <cellStyle name="normální 12 42 4" xfId="1688"/>
    <cellStyle name="normální 12 42 4 2" xfId="1689"/>
    <cellStyle name="normální 12 42 4 2 2" xfId="1690"/>
    <cellStyle name="normální 12 42 4 3" xfId="1691"/>
    <cellStyle name="normální 12 42 4 3 2" xfId="1692"/>
    <cellStyle name="normální 12 42 4 4" xfId="1693"/>
    <cellStyle name="normální 12 42 4 4 2" xfId="1694"/>
    <cellStyle name="normální 12 42 4 5" xfId="1695"/>
    <cellStyle name="normální 12 42 5" xfId="1696"/>
    <cellStyle name="normální 12 42 5 2" xfId="1697"/>
    <cellStyle name="normální 12 42 6" xfId="1698"/>
    <cellStyle name="normální 12 42 6 2" xfId="1699"/>
    <cellStyle name="normální 12 42 7" xfId="1700"/>
    <cellStyle name="normální 12 42 7 2" xfId="1701"/>
    <cellStyle name="normální 12 42 8" xfId="1702"/>
    <cellStyle name="normální 12 43" xfId="1703"/>
    <cellStyle name="normální 12 43 2" xfId="1704"/>
    <cellStyle name="normální 12 43 2 2" xfId="1705"/>
    <cellStyle name="normální 12 43 2 2 2" xfId="1706"/>
    <cellStyle name="normální 12 43 2 2 2 2" xfId="1707"/>
    <cellStyle name="normální 12 43 2 2 3" xfId="1708"/>
    <cellStyle name="normální 12 43 2 2 3 2" xfId="1709"/>
    <cellStyle name="normální 12 43 2 2 4" xfId="1710"/>
    <cellStyle name="normální 12 43 2 2 4 2" xfId="1711"/>
    <cellStyle name="normální 12 43 2 2 5" xfId="1712"/>
    <cellStyle name="normální 12 43 2 3" xfId="1713"/>
    <cellStyle name="normální 12 43 2 3 2" xfId="1714"/>
    <cellStyle name="normální 12 43 2 4" xfId="1715"/>
    <cellStyle name="normální 12 43 2 4 2" xfId="1716"/>
    <cellStyle name="normální 12 43 2 5" xfId="1717"/>
    <cellStyle name="normální 12 43 2 5 2" xfId="1718"/>
    <cellStyle name="normální 12 43 2 6" xfId="1719"/>
    <cellStyle name="normální 12 43 3" xfId="1720"/>
    <cellStyle name="normální 12 43 3 2" xfId="1721"/>
    <cellStyle name="normální 12 43 3 2 2" xfId="1722"/>
    <cellStyle name="normální 12 43 3 3" xfId="1723"/>
    <cellStyle name="normální 12 43 3 3 2" xfId="1724"/>
    <cellStyle name="normální 12 43 3 4" xfId="1725"/>
    <cellStyle name="normální 12 43 3 4 2" xfId="1726"/>
    <cellStyle name="normální 12 43 3 5" xfId="1727"/>
    <cellStyle name="normální 12 43 4" xfId="1728"/>
    <cellStyle name="normální 12 43 4 2" xfId="1729"/>
    <cellStyle name="normální 12 43 4 2 2" xfId="1730"/>
    <cellStyle name="normální 12 43 4 3" xfId="1731"/>
    <cellStyle name="normální 12 43 4 3 2" xfId="1732"/>
    <cellStyle name="normální 12 43 4 4" xfId="1733"/>
    <cellStyle name="normální 12 43 4 4 2" xfId="1734"/>
    <cellStyle name="normální 12 43 4 5" xfId="1735"/>
    <cellStyle name="normální 12 43 5" xfId="1736"/>
    <cellStyle name="normální 12 43 5 2" xfId="1737"/>
    <cellStyle name="normální 12 43 6" xfId="1738"/>
    <cellStyle name="normální 12 43 6 2" xfId="1739"/>
    <cellStyle name="normální 12 43 7" xfId="1740"/>
    <cellStyle name="normální 12 43 7 2" xfId="1741"/>
    <cellStyle name="normální 12 43 8" xfId="1742"/>
    <cellStyle name="normální 12 44" xfId="1743"/>
    <cellStyle name="normální 12 44 2" xfId="1744"/>
    <cellStyle name="normální 12 44 2 2" xfId="1745"/>
    <cellStyle name="normální 12 44 2 2 2" xfId="1746"/>
    <cellStyle name="normální 12 44 2 2 2 2" xfId="1747"/>
    <cellStyle name="normální 12 44 2 2 3" xfId="1748"/>
    <cellStyle name="normální 12 44 2 2 3 2" xfId="1749"/>
    <cellStyle name="normální 12 44 2 2 4" xfId="1750"/>
    <cellStyle name="normální 12 44 2 2 4 2" xfId="1751"/>
    <cellStyle name="normální 12 44 2 2 5" xfId="1752"/>
    <cellStyle name="normální 12 44 2 3" xfId="1753"/>
    <cellStyle name="normální 12 44 2 3 2" xfId="1754"/>
    <cellStyle name="normální 12 44 2 4" xfId="1755"/>
    <cellStyle name="normální 12 44 2 4 2" xfId="1756"/>
    <cellStyle name="normální 12 44 2 5" xfId="1757"/>
    <cellStyle name="normální 12 44 2 5 2" xfId="1758"/>
    <cellStyle name="normální 12 44 2 6" xfId="1759"/>
    <cellStyle name="normální 12 44 3" xfId="1760"/>
    <cellStyle name="normální 12 44 3 2" xfId="1761"/>
    <cellStyle name="normální 12 44 3 2 2" xfId="1762"/>
    <cellStyle name="normální 12 44 3 3" xfId="1763"/>
    <cellStyle name="normální 12 44 3 3 2" xfId="1764"/>
    <cellStyle name="normální 12 44 3 4" xfId="1765"/>
    <cellStyle name="normální 12 44 3 4 2" xfId="1766"/>
    <cellStyle name="normální 12 44 3 5" xfId="1767"/>
    <cellStyle name="normální 12 44 4" xfId="1768"/>
    <cellStyle name="normální 12 44 4 2" xfId="1769"/>
    <cellStyle name="normální 12 44 4 2 2" xfId="1770"/>
    <cellStyle name="normální 12 44 4 3" xfId="1771"/>
    <cellStyle name="normální 12 44 4 3 2" xfId="1772"/>
    <cellStyle name="normální 12 44 4 4" xfId="1773"/>
    <cellStyle name="normální 12 44 4 4 2" xfId="1774"/>
    <cellStyle name="normální 12 44 4 5" xfId="1775"/>
    <cellStyle name="normální 12 44 5" xfId="1776"/>
    <cellStyle name="normální 12 44 5 2" xfId="1777"/>
    <cellStyle name="normální 12 44 6" xfId="1778"/>
    <cellStyle name="normální 12 44 6 2" xfId="1779"/>
    <cellStyle name="normální 12 44 7" xfId="1780"/>
    <cellStyle name="normální 12 44 7 2" xfId="1781"/>
    <cellStyle name="normální 12 44 8" xfId="1782"/>
    <cellStyle name="normální 12 45" xfId="1783"/>
    <cellStyle name="normální 12 45 2" xfId="1784"/>
    <cellStyle name="normální 12 45 2 2" xfId="1785"/>
    <cellStyle name="normální 12 45 2 2 2" xfId="1786"/>
    <cellStyle name="normální 12 45 2 2 2 2" xfId="1787"/>
    <cellStyle name="normální 12 45 2 2 3" xfId="1788"/>
    <cellStyle name="normální 12 45 2 2 3 2" xfId="1789"/>
    <cellStyle name="normální 12 45 2 2 4" xfId="1790"/>
    <cellStyle name="normální 12 45 2 2 4 2" xfId="1791"/>
    <cellStyle name="normální 12 45 2 2 5" xfId="1792"/>
    <cellStyle name="normální 12 45 2 3" xfId="1793"/>
    <cellStyle name="normální 12 45 2 3 2" xfId="1794"/>
    <cellStyle name="normální 12 45 2 4" xfId="1795"/>
    <cellStyle name="normální 12 45 2 4 2" xfId="1796"/>
    <cellStyle name="normální 12 45 2 5" xfId="1797"/>
    <cellStyle name="normální 12 45 2 5 2" xfId="1798"/>
    <cellStyle name="normální 12 45 2 6" xfId="1799"/>
    <cellStyle name="normální 12 45 3" xfId="1800"/>
    <cellStyle name="normální 12 45 3 2" xfId="1801"/>
    <cellStyle name="normální 12 45 3 2 2" xfId="1802"/>
    <cellStyle name="normální 12 45 3 3" xfId="1803"/>
    <cellStyle name="normální 12 45 3 3 2" xfId="1804"/>
    <cellStyle name="normální 12 45 3 4" xfId="1805"/>
    <cellStyle name="normální 12 45 3 4 2" xfId="1806"/>
    <cellStyle name="normální 12 45 3 5" xfId="1807"/>
    <cellStyle name="normální 12 45 4" xfId="1808"/>
    <cellStyle name="normální 12 45 4 2" xfId="1809"/>
    <cellStyle name="normální 12 45 4 2 2" xfId="1810"/>
    <cellStyle name="normální 12 45 4 3" xfId="1811"/>
    <cellStyle name="normální 12 45 4 3 2" xfId="1812"/>
    <cellStyle name="normální 12 45 4 4" xfId="1813"/>
    <cellStyle name="normální 12 45 4 4 2" xfId="1814"/>
    <cellStyle name="normální 12 45 4 5" xfId="1815"/>
    <cellStyle name="normální 12 45 5" xfId="1816"/>
    <cellStyle name="normální 12 45 5 2" xfId="1817"/>
    <cellStyle name="normální 12 45 6" xfId="1818"/>
    <cellStyle name="normální 12 45 6 2" xfId="1819"/>
    <cellStyle name="normální 12 45 7" xfId="1820"/>
    <cellStyle name="normální 12 45 7 2" xfId="1821"/>
    <cellStyle name="normální 12 45 8" xfId="1822"/>
    <cellStyle name="normální 12 46" xfId="1823"/>
    <cellStyle name="normální 12 46 2" xfId="1824"/>
    <cellStyle name="normální 12 46 2 2" xfId="1825"/>
    <cellStyle name="normální 12 46 2 2 2" xfId="1826"/>
    <cellStyle name="normální 12 46 2 2 2 2" xfId="1827"/>
    <cellStyle name="normální 12 46 2 2 3" xfId="1828"/>
    <cellStyle name="normální 12 46 2 2 3 2" xfId="1829"/>
    <cellStyle name="normální 12 46 2 2 4" xfId="1830"/>
    <cellStyle name="normální 12 46 2 2 4 2" xfId="1831"/>
    <cellStyle name="normální 12 46 2 2 5" xfId="1832"/>
    <cellStyle name="normální 12 46 2 3" xfId="1833"/>
    <cellStyle name="normální 12 46 2 3 2" xfId="1834"/>
    <cellStyle name="normální 12 46 2 4" xfId="1835"/>
    <cellStyle name="normální 12 46 2 4 2" xfId="1836"/>
    <cellStyle name="normální 12 46 2 5" xfId="1837"/>
    <cellStyle name="normální 12 46 2 5 2" xfId="1838"/>
    <cellStyle name="normální 12 46 2 6" xfId="1839"/>
    <cellStyle name="normální 12 46 3" xfId="1840"/>
    <cellStyle name="normální 12 46 3 2" xfId="1841"/>
    <cellStyle name="normální 12 46 3 2 2" xfId="1842"/>
    <cellStyle name="normální 12 46 3 3" xfId="1843"/>
    <cellStyle name="normální 12 46 3 3 2" xfId="1844"/>
    <cellStyle name="normální 12 46 3 4" xfId="1845"/>
    <cellStyle name="normální 12 46 3 4 2" xfId="1846"/>
    <cellStyle name="normální 12 46 3 5" xfId="1847"/>
    <cellStyle name="normální 12 46 4" xfId="1848"/>
    <cellStyle name="normální 12 46 4 2" xfId="1849"/>
    <cellStyle name="normální 12 46 4 2 2" xfId="1850"/>
    <cellStyle name="normální 12 46 4 3" xfId="1851"/>
    <cellStyle name="normální 12 46 4 3 2" xfId="1852"/>
    <cellStyle name="normální 12 46 4 4" xfId="1853"/>
    <cellStyle name="normální 12 46 4 4 2" xfId="1854"/>
    <cellStyle name="normální 12 46 4 5" xfId="1855"/>
    <cellStyle name="normální 12 46 5" xfId="1856"/>
    <cellStyle name="normální 12 46 5 2" xfId="1857"/>
    <cellStyle name="normální 12 46 6" xfId="1858"/>
    <cellStyle name="normální 12 46 6 2" xfId="1859"/>
    <cellStyle name="normální 12 46 7" xfId="1860"/>
    <cellStyle name="normální 12 46 7 2" xfId="1861"/>
    <cellStyle name="normální 12 46 8" xfId="1862"/>
    <cellStyle name="normální 12 47" xfId="1863"/>
    <cellStyle name="normální 12 47 2" xfId="1864"/>
    <cellStyle name="normální 12 47 2 2" xfId="1865"/>
    <cellStyle name="normální 12 47 2 2 2" xfId="1866"/>
    <cellStyle name="normální 12 47 2 2 2 2" xfId="1867"/>
    <cellStyle name="normální 12 47 2 2 3" xfId="1868"/>
    <cellStyle name="normální 12 47 2 2 3 2" xfId="1869"/>
    <cellStyle name="normální 12 47 2 2 4" xfId="1870"/>
    <cellStyle name="normální 12 47 2 2 4 2" xfId="1871"/>
    <cellStyle name="normální 12 47 2 2 5" xfId="1872"/>
    <cellStyle name="normální 12 47 2 3" xfId="1873"/>
    <cellStyle name="normální 12 47 2 3 2" xfId="1874"/>
    <cellStyle name="normální 12 47 2 4" xfId="1875"/>
    <cellStyle name="normální 12 47 2 4 2" xfId="1876"/>
    <cellStyle name="normální 12 47 2 5" xfId="1877"/>
    <cellStyle name="normální 12 47 2 5 2" xfId="1878"/>
    <cellStyle name="normální 12 47 2 6" xfId="1879"/>
    <cellStyle name="normální 12 47 3" xfId="1880"/>
    <cellStyle name="normální 12 47 3 2" xfId="1881"/>
    <cellStyle name="normální 12 47 3 2 2" xfId="1882"/>
    <cellStyle name="normální 12 47 3 3" xfId="1883"/>
    <cellStyle name="normální 12 47 3 3 2" xfId="1884"/>
    <cellStyle name="normální 12 47 3 4" xfId="1885"/>
    <cellStyle name="normální 12 47 3 4 2" xfId="1886"/>
    <cellStyle name="normální 12 47 3 5" xfId="1887"/>
    <cellStyle name="normální 12 47 4" xfId="1888"/>
    <cellStyle name="normální 12 47 4 2" xfId="1889"/>
    <cellStyle name="normální 12 47 4 2 2" xfId="1890"/>
    <cellStyle name="normální 12 47 4 3" xfId="1891"/>
    <cellStyle name="normální 12 47 4 3 2" xfId="1892"/>
    <cellStyle name="normální 12 47 4 4" xfId="1893"/>
    <cellStyle name="normální 12 47 4 4 2" xfId="1894"/>
    <cellStyle name="normální 12 47 4 5" xfId="1895"/>
    <cellStyle name="normální 12 47 5" xfId="1896"/>
    <cellStyle name="normální 12 47 5 2" xfId="1897"/>
    <cellStyle name="normální 12 47 6" xfId="1898"/>
    <cellStyle name="normální 12 47 6 2" xfId="1899"/>
    <cellStyle name="normální 12 47 7" xfId="1900"/>
    <cellStyle name="normální 12 47 7 2" xfId="1901"/>
    <cellStyle name="normální 12 47 8" xfId="1902"/>
    <cellStyle name="normální 12 48" xfId="1903"/>
    <cellStyle name="normální 12 48 2" xfId="1904"/>
    <cellStyle name="normální 12 48 2 2" xfId="1905"/>
    <cellStyle name="normální 12 48 2 2 2" xfId="1906"/>
    <cellStyle name="normální 12 48 2 2 2 2" xfId="1907"/>
    <cellStyle name="normální 12 48 2 2 3" xfId="1908"/>
    <cellStyle name="normální 12 48 2 2 3 2" xfId="1909"/>
    <cellStyle name="normální 12 48 2 2 4" xfId="1910"/>
    <cellStyle name="normální 12 48 2 2 4 2" xfId="1911"/>
    <cellStyle name="normální 12 48 2 2 5" xfId="1912"/>
    <cellStyle name="normální 12 48 2 3" xfId="1913"/>
    <cellStyle name="normální 12 48 2 3 2" xfId="1914"/>
    <cellStyle name="normální 12 48 2 4" xfId="1915"/>
    <cellStyle name="normální 12 48 2 4 2" xfId="1916"/>
    <cellStyle name="normální 12 48 2 5" xfId="1917"/>
    <cellStyle name="normální 12 48 2 5 2" xfId="1918"/>
    <cellStyle name="normální 12 48 2 6" xfId="1919"/>
    <cellStyle name="normální 12 48 3" xfId="1920"/>
    <cellStyle name="normální 12 48 3 2" xfId="1921"/>
    <cellStyle name="normální 12 48 3 2 2" xfId="1922"/>
    <cellStyle name="normální 12 48 3 3" xfId="1923"/>
    <cellStyle name="normální 12 48 3 3 2" xfId="1924"/>
    <cellStyle name="normální 12 48 3 4" xfId="1925"/>
    <cellStyle name="normální 12 48 3 4 2" xfId="1926"/>
    <cellStyle name="normální 12 48 3 5" xfId="1927"/>
    <cellStyle name="normální 12 48 4" xfId="1928"/>
    <cellStyle name="normální 12 48 4 2" xfId="1929"/>
    <cellStyle name="normální 12 48 4 2 2" xfId="1930"/>
    <cellStyle name="normální 12 48 4 3" xfId="1931"/>
    <cellStyle name="normální 12 48 4 3 2" xfId="1932"/>
    <cellStyle name="normální 12 48 4 4" xfId="1933"/>
    <cellStyle name="normální 12 48 4 4 2" xfId="1934"/>
    <cellStyle name="normální 12 48 4 5" xfId="1935"/>
    <cellStyle name="normální 12 48 5" xfId="1936"/>
    <cellStyle name="normální 12 48 5 2" xfId="1937"/>
    <cellStyle name="normální 12 48 6" xfId="1938"/>
    <cellStyle name="normální 12 48 6 2" xfId="1939"/>
    <cellStyle name="normální 12 48 7" xfId="1940"/>
    <cellStyle name="normální 12 48 7 2" xfId="1941"/>
    <cellStyle name="normální 12 48 8" xfId="1942"/>
    <cellStyle name="normální 12 49" xfId="1943"/>
    <cellStyle name="normální 12 49 2" xfId="1944"/>
    <cellStyle name="normální 12 49 2 2" xfId="1945"/>
    <cellStyle name="normální 12 49 2 2 2" xfId="1946"/>
    <cellStyle name="normální 12 49 2 2 2 2" xfId="1947"/>
    <cellStyle name="normální 12 49 2 2 3" xfId="1948"/>
    <cellStyle name="normální 12 49 2 2 3 2" xfId="1949"/>
    <cellStyle name="normální 12 49 2 2 4" xfId="1950"/>
    <cellStyle name="normální 12 49 2 2 4 2" xfId="1951"/>
    <cellStyle name="normální 12 49 2 2 5" xfId="1952"/>
    <cellStyle name="normální 12 49 2 3" xfId="1953"/>
    <cellStyle name="normální 12 49 2 3 2" xfId="1954"/>
    <cellStyle name="normální 12 49 2 4" xfId="1955"/>
    <cellStyle name="normální 12 49 2 4 2" xfId="1956"/>
    <cellStyle name="normální 12 49 2 5" xfId="1957"/>
    <cellStyle name="normální 12 49 2 5 2" xfId="1958"/>
    <cellStyle name="normální 12 49 2 6" xfId="1959"/>
    <cellStyle name="normální 12 49 3" xfId="1960"/>
    <cellStyle name="normální 12 49 3 2" xfId="1961"/>
    <cellStyle name="normální 12 49 3 2 2" xfId="1962"/>
    <cellStyle name="normální 12 49 3 3" xfId="1963"/>
    <cellStyle name="normální 12 49 3 3 2" xfId="1964"/>
    <cellStyle name="normální 12 49 3 4" xfId="1965"/>
    <cellStyle name="normální 12 49 3 4 2" xfId="1966"/>
    <cellStyle name="normální 12 49 3 5" xfId="1967"/>
    <cellStyle name="normální 12 49 4" xfId="1968"/>
    <cellStyle name="normální 12 49 4 2" xfId="1969"/>
    <cellStyle name="normální 12 49 4 2 2" xfId="1970"/>
    <cellStyle name="normální 12 49 4 3" xfId="1971"/>
    <cellStyle name="normální 12 49 4 3 2" xfId="1972"/>
    <cellStyle name="normální 12 49 4 4" xfId="1973"/>
    <cellStyle name="normální 12 49 4 4 2" xfId="1974"/>
    <cellStyle name="normální 12 49 4 5" xfId="1975"/>
    <cellStyle name="normální 12 49 5" xfId="1976"/>
    <cellStyle name="normální 12 49 5 2" xfId="1977"/>
    <cellStyle name="normální 12 49 6" xfId="1978"/>
    <cellStyle name="normální 12 49 6 2" xfId="1979"/>
    <cellStyle name="normální 12 49 7" xfId="1980"/>
    <cellStyle name="normální 12 49 7 2" xfId="1981"/>
    <cellStyle name="normální 12 49 8" xfId="1982"/>
    <cellStyle name="normální 12 5" xfId="1983"/>
    <cellStyle name="normální 12 5 2" xfId="1984"/>
    <cellStyle name="normální 12 5 3" xfId="1985"/>
    <cellStyle name="normální 12 5 4" xfId="1986"/>
    <cellStyle name="normální 12 5 5" xfId="1987"/>
    <cellStyle name="normální 12 5 6" xfId="1988"/>
    <cellStyle name="normální 12 5_1125_SZDC" xfId="1989"/>
    <cellStyle name="normální 12 50" xfId="1990"/>
    <cellStyle name="normální 12 50 2" xfId="1991"/>
    <cellStyle name="normální 12 50 2 2" xfId="1992"/>
    <cellStyle name="normální 12 50 2 2 2" xfId="1993"/>
    <cellStyle name="normální 12 50 2 2 2 2" xfId="1994"/>
    <cellStyle name="normální 12 50 2 2 3" xfId="1995"/>
    <cellStyle name="normální 12 50 2 2 3 2" xfId="1996"/>
    <cellStyle name="normální 12 50 2 2 4" xfId="1997"/>
    <cellStyle name="normální 12 50 2 2 4 2" xfId="1998"/>
    <cellStyle name="normální 12 50 2 2 5" xfId="1999"/>
    <cellStyle name="normální 12 50 2 3" xfId="2000"/>
    <cellStyle name="normální 12 50 2 3 2" xfId="2001"/>
    <cellStyle name="normální 12 50 2 4" xfId="2002"/>
    <cellStyle name="normální 12 50 2 4 2" xfId="2003"/>
    <cellStyle name="normální 12 50 2 5" xfId="2004"/>
    <cellStyle name="normální 12 50 2 5 2" xfId="2005"/>
    <cellStyle name="normální 12 50 2 6" xfId="2006"/>
    <cellStyle name="normální 12 50 3" xfId="2007"/>
    <cellStyle name="normální 12 50 3 2" xfId="2008"/>
    <cellStyle name="normální 12 50 3 2 2" xfId="2009"/>
    <cellStyle name="normální 12 50 3 3" xfId="2010"/>
    <cellStyle name="normální 12 50 3 3 2" xfId="2011"/>
    <cellStyle name="normální 12 50 3 4" xfId="2012"/>
    <cellStyle name="normální 12 50 3 4 2" xfId="2013"/>
    <cellStyle name="normální 12 50 3 5" xfId="2014"/>
    <cellStyle name="normální 12 50 4" xfId="2015"/>
    <cellStyle name="normální 12 50 4 2" xfId="2016"/>
    <cellStyle name="normální 12 50 4 2 2" xfId="2017"/>
    <cellStyle name="normální 12 50 4 3" xfId="2018"/>
    <cellStyle name="normální 12 50 4 3 2" xfId="2019"/>
    <cellStyle name="normální 12 50 4 4" xfId="2020"/>
    <cellStyle name="normální 12 50 4 4 2" xfId="2021"/>
    <cellStyle name="normální 12 50 4 5" xfId="2022"/>
    <cellStyle name="normální 12 50 5" xfId="2023"/>
    <cellStyle name="normální 12 50 5 2" xfId="2024"/>
    <cellStyle name="normální 12 50 6" xfId="2025"/>
    <cellStyle name="normální 12 50 6 2" xfId="2026"/>
    <cellStyle name="normální 12 50 7" xfId="2027"/>
    <cellStyle name="normální 12 50 7 2" xfId="2028"/>
    <cellStyle name="normální 12 50 8" xfId="2029"/>
    <cellStyle name="normální 12 51" xfId="2030"/>
    <cellStyle name="normální 12 51 2" xfId="2031"/>
    <cellStyle name="normální 12 51 2 2" xfId="2032"/>
    <cellStyle name="normální 12 51 2 2 2" xfId="2033"/>
    <cellStyle name="normální 12 51 2 2 2 2" xfId="2034"/>
    <cellStyle name="normální 12 51 2 2 3" xfId="2035"/>
    <cellStyle name="normální 12 51 2 2 3 2" xfId="2036"/>
    <cellStyle name="normální 12 51 2 2 4" xfId="2037"/>
    <cellStyle name="normální 12 51 2 2 4 2" xfId="2038"/>
    <cellStyle name="normální 12 51 2 2 5" xfId="2039"/>
    <cellStyle name="normální 12 51 2 3" xfId="2040"/>
    <cellStyle name="normální 12 51 2 3 2" xfId="2041"/>
    <cellStyle name="normální 12 51 2 4" xfId="2042"/>
    <cellStyle name="normální 12 51 2 4 2" xfId="2043"/>
    <cellStyle name="normální 12 51 2 5" xfId="2044"/>
    <cellStyle name="normální 12 51 2 5 2" xfId="2045"/>
    <cellStyle name="normální 12 51 2 6" xfId="2046"/>
    <cellStyle name="normální 12 51 3" xfId="2047"/>
    <cellStyle name="normální 12 51 3 2" xfId="2048"/>
    <cellStyle name="normální 12 51 3 2 2" xfId="2049"/>
    <cellStyle name="normální 12 51 3 3" xfId="2050"/>
    <cellStyle name="normální 12 51 3 3 2" xfId="2051"/>
    <cellStyle name="normální 12 51 3 4" xfId="2052"/>
    <cellStyle name="normální 12 51 3 4 2" xfId="2053"/>
    <cellStyle name="normální 12 51 3 5" xfId="2054"/>
    <cellStyle name="normální 12 51 4" xfId="2055"/>
    <cellStyle name="normální 12 51 4 2" xfId="2056"/>
    <cellStyle name="normální 12 51 4 2 2" xfId="2057"/>
    <cellStyle name="normální 12 51 4 3" xfId="2058"/>
    <cellStyle name="normální 12 51 4 3 2" xfId="2059"/>
    <cellStyle name="normální 12 51 4 4" xfId="2060"/>
    <cellStyle name="normální 12 51 4 4 2" xfId="2061"/>
    <cellStyle name="normální 12 51 4 5" xfId="2062"/>
    <cellStyle name="normální 12 51 5" xfId="2063"/>
    <cellStyle name="normální 12 51 5 2" xfId="2064"/>
    <cellStyle name="normální 12 51 6" xfId="2065"/>
    <cellStyle name="normální 12 51 6 2" xfId="2066"/>
    <cellStyle name="normální 12 51 7" xfId="2067"/>
    <cellStyle name="normální 12 51 7 2" xfId="2068"/>
    <cellStyle name="normální 12 51 8" xfId="2069"/>
    <cellStyle name="normální 12 52" xfId="2070"/>
    <cellStyle name="normální 12 52 2" xfId="2071"/>
    <cellStyle name="normální 12 52 2 2" xfId="2072"/>
    <cellStyle name="normální 12 52 2 2 2" xfId="2073"/>
    <cellStyle name="normální 12 52 2 2 2 2" xfId="2074"/>
    <cellStyle name="normální 12 52 2 2 3" xfId="2075"/>
    <cellStyle name="normální 12 52 2 2 3 2" xfId="2076"/>
    <cellStyle name="normální 12 52 2 2 4" xfId="2077"/>
    <cellStyle name="normální 12 52 2 2 4 2" xfId="2078"/>
    <cellStyle name="normální 12 52 2 2 5" xfId="2079"/>
    <cellStyle name="normální 12 52 2 3" xfId="2080"/>
    <cellStyle name="normální 12 52 2 3 2" xfId="2081"/>
    <cellStyle name="normální 12 52 2 4" xfId="2082"/>
    <cellStyle name="normální 12 52 2 4 2" xfId="2083"/>
    <cellStyle name="normální 12 52 2 5" xfId="2084"/>
    <cellStyle name="normální 12 52 2 5 2" xfId="2085"/>
    <cellStyle name="normální 12 52 2 6" xfId="2086"/>
    <cellStyle name="normální 12 52 3" xfId="2087"/>
    <cellStyle name="normální 12 52 3 2" xfId="2088"/>
    <cellStyle name="normální 12 52 3 2 2" xfId="2089"/>
    <cellStyle name="normální 12 52 3 3" xfId="2090"/>
    <cellStyle name="normální 12 52 3 3 2" xfId="2091"/>
    <cellStyle name="normální 12 52 3 4" xfId="2092"/>
    <cellStyle name="normální 12 52 3 4 2" xfId="2093"/>
    <cellStyle name="normální 12 52 3 5" xfId="2094"/>
    <cellStyle name="normální 12 52 4" xfId="2095"/>
    <cellStyle name="normální 12 52 4 2" xfId="2096"/>
    <cellStyle name="normální 12 52 4 2 2" xfId="2097"/>
    <cellStyle name="normální 12 52 4 3" xfId="2098"/>
    <cellStyle name="normální 12 52 4 3 2" xfId="2099"/>
    <cellStyle name="normální 12 52 4 4" xfId="2100"/>
    <cellStyle name="normální 12 52 4 4 2" xfId="2101"/>
    <cellStyle name="normální 12 52 4 5" xfId="2102"/>
    <cellStyle name="normální 12 52 5" xfId="2103"/>
    <cellStyle name="normální 12 52 5 2" xfId="2104"/>
    <cellStyle name="normální 12 52 6" xfId="2105"/>
    <cellStyle name="normální 12 52 6 2" xfId="2106"/>
    <cellStyle name="normální 12 52 7" xfId="2107"/>
    <cellStyle name="normální 12 52 7 2" xfId="2108"/>
    <cellStyle name="normální 12 52 8" xfId="2109"/>
    <cellStyle name="normální 12 53" xfId="2110"/>
    <cellStyle name="normální 12 53 2" xfId="2111"/>
    <cellStyle name="normální 12 53 2 2" xfId="2112"/>
    <cellStyle name="normální 12 53 2 2 2" xfId="2113"/>
    <cellStyle name="normální 12 53 2 2 2 2" xfId="2114"/>
    <cellStyle name="normální 12 53 2 2 3" xfId="2115"/>
    <cellStyle name="normální 12 53 2 2 3 2" xfId="2116"/>
    <cellStyle name="normální 12 53 2 2 4" xfId="2117"/>
    <cellStyle name="normální 12 53 2 2 4 2" xfId="2118"/>
    <cellStyle name="normální 12 53 2 2 5" xfId="2119"/>
    <cellStyle name="normální 12 53 2 3" xfId="2120"/>
    <cellStyle name="normální 12 53 2 3 2" xfId="2121"/>
    <cellStyle name="normální 12 53 2 4" xfId="2122"/>
    <cellStyle name="normální 12 53 2 4 2" xfId="2123"/>
    <cellStyle name="normální 12 53 2 5" xfId="2124"/>
    <cellStyle name="normální 12 53 2 5 2" xfId="2125"/>
    <cellStyle name="normální 12 53 2 6" xfId="2126"/>
    <cellStyle name="normální 12 53 3" xfId="2127"/>
    <cellStyle name="normální 12 53 3 2" xfId="2128"/>
    <cellStyle name="normální 12 53 3 2 2" xfId="2129"/>
    <cellStyle name="normální 12 53 3 3" xfId="2130"/>
    <cellStyle name="normální 12 53 3 3 2" xfId="2131"/>
    <cellStyle name="normální 12 53 3 4" xfId="2132"/>
    <cellStyle name="normální 12 53 3 4 2" xfId="2133"/>
    <cellStyle name="normální 12 53 3 5" xfId="2134"/>
    <cellStyle name="normální 12 53 4" xfId="2135"/>
    <cellStyle name="normální 12 53 4 2" xfId="2136"/>
    <cellStyle name="normální 12 53 4 2 2" xfId="2137"/>
    <cellStyle name="normální 12 53 4 3" xfId="2138"/>
    <cellStyle name="normální 12 53 4 3 2" xfId="2139"/>
    <cellStyle name="normální 12 53 4 4" xfId="2140"/>
    <cellStyle name="normální 12 53 4 4 2" xfId="2141"/>
    <cellStyle name="normální 12 53 4 5" xfId="2142"/>
    <cellStyle name="normální 12 53 5" xfId="2143"/>
    <cellStyle name="normální 12 53 5 2" xfId="2144"/>
    <cellStyle name="normální 12 53 6" xfId="2145"/>
    <cellStyle name="normální 12 53 6 2" xfId="2146"/>
    <cellStyle name="normální 12 53 7" xfId="2147"/>
    <cellStyle name="normální 12 53 7 2" xfId="2148"/>
    <cellStyle name="normální 12 53 8" xfId="2149"/>
    <cellStyle name="normální 12 54" xfId="2150"/>
    <cellStyle name="normální 12 54 2" xfId="2151"/>
    <cellStyle name="normální 12 54 2 2" xfId="2152"/>
    <cellStyle name="normální 12 54 2 2 2" xfId="2153"/>
    <cellStyle name="normální 12 54 2 2 2 2" xfId="2154"/>
    <cellStyle name="normální 12 54 2 2 3" xfId="2155"/>
    <cellStyle name="normální 12 54 2 2 3 2" xfId="2156"/>
    <cellStyle name="normální 12 54 2 2 4" xfId="2157"/>
    <cellStyle name="normální 12 54 2 2 4 2" xfId="2158"/>
    <cellStyle name="normální 12 54 2 2 5" xfId="2159"/>
    <cellStyle name="normální 12 54 2 3" xfId="2160"/>
    <cellStyle name="normální 12 54 2 3 2" xfId="2161"/>
    <cellStyle name="normální 12 54 2 4" xfId="2162"/>
    <cellStyle name="normální 12 54 2 4 2" xfId="2163"/>
    <cellStyle name="normální 12 54 2 5" xfId="2164"/>
    <cellStyle name="normální 12 54 2 5 2" xfId="2165"/>
    <cellStyle name="normální 12 54 2 6" xfId="2166"/>
    <cellStyle name="normální 12 54 3" xfId="2167"/>
    <cellStyle name="normální 12 54 3 2" xfId="2168"/>
    <cellStyle name="normální 12 54 3 2 2" xfId="2169"/>
    <cellStyle name="normální 12 54 3 3" xfId="2170"/>
    <cellStyle name="normální 12 54 3 3 2" xfId="2171"/>
    <cellStyle name="normální 12 54 3 4" xfId="2172"/>
    <cellStyle name="normální 12 54 3 4 2" xfId="2173"/>
    <cellStyle name="normální 12 54 3 5" xfId="2174"/>
    <cellStyle name="normální 12 54 4" xfId="2175"/>
    <cellStyle name="normální 12 54 4 2" xfId="2176"/>
    <cellStyle name="normální 12 54 4 2 2" xfId="2177"/>
    <cellStyle name="normální 12 54 4 3" xfId="2178"/>
    <cellStyle name="normální 12 54 4 3 2" xfId="2179"/>
    <cellStyle name="normální 12 54 4 4" xfId="2180"/>
    <cellStyle name="normální 12 54 4 4 2" xfId="2181"/>
    <cellStyle name="normální 12 54 4 5" xfId="2182"/>
    <cellStyle name="normální 12 54 5" xfId="2183"/>
    <cellStyle name="normální 12 54 5 2" xfId="2184"/>
    <cellStyle name="normální 12 54 6" xfId="2185"/>
    <cellStyle name="normální 12 54 6 2" xfId="2186"/>
    <cellStyle name="normální 12 54 7" xfId="2187"/>
    <cellStyle name="normální 12 54 7 2" xfId="2188"/>
    <cellStyle name="normální 12 54 8" xfId="2189"/>
    <cellStyle name="normální 12 55" xfId="2190"/>
    <cellStyle name="normální 12 55 2" xfId="2191"/>
    <cellStyle name="normální 12 55 2 2" xfId="2192"/>
    <cellStyle name="normální 12 55 2 2 2" xfId="2193"/>
    <cellStyle name="normální 12 55 2 2 2 2" xfId="2194"/>
    <cellStyle name="normální 12 55 2 2 3" xfId="2195"/>
    <cellStyle name="normální 12 55 2 2 3 2" xfId="2196"/>
    <cellStyle name="normální 12 55 2 2 4" xfId="2197"/>
    <cellStyle name="normální 12 55 2 2 4 2" xfId="2198"/>
    <cellStyle name="normální 12 55 2 2 5" xfId="2199"/>
    <cellStyle name="normální 12 55 2 3" xfId="2200"/>
    <cellStyle name="normální 12 55 2 3 2" xfId="2201"/>
    <cellStyle name="normální 12 55 2 4" xfId="2202"/>
    <cellStyle name="normální 12 55 2 4 2" xfId="2203"/>
    <cellStyle name="normální 12 55 2 5" xfId="2204"/>
    <cellStyle name="normální 12 55 2 5 2" xfId="2205"/>
    <cellStyle name="normální 12 55 2 6" xfId="2206"/>
    <cellStyle name="normální 12 55 3" xfId="2207"/>
    <cellStyle name="normální 12 55 3 2" xfId="2208"/>
    <cellStyle name="normální 12 55 3 2 2" xfId="2209"/>
    <cellStyle name="normální 12 55 3 3" xfId="2210"/>
    <cellStyle name="normální 12 55 3 3 2" xfId="2211"/>
    <cellStyle name="normální 12 55 3 4" xfId="2212"/>
    <cellStyle name="normální 12 55 3 4 2" xfId="2213"/>
    <cellStyle name="normální 12 55 3 5" xfId="2214"/>
    <cellStyle name="normální 12 55 4" xfId="2215"/>
    <cellStyle name="normální 12 55 4 2" xfId="2216"/>
    <cellStyle name="normální 12 55 4 2 2" xfId="2217"/>
    <cellStyle name="normální 12 55 4 3" xfId="2218"/>
    <cellStyle name="normální 12 55 4 3 2" xfId="2219"/>
    <cellStyle name="normální 12 55 4 4" xfId="2220"/>
    <cellStyle name="normální 12 55 4 4 2" xfId="2221"/>
    <cellStyle name="normální 12 55 4 5" xfId="2222"/>
    <cellStyle name="normální 12 55 5" xfId="2223"/>
    <cellStyle name="normální 12 55 5 2" xfId="2224"/>
    <cellStyle name="normální 12 55 6" xfId="2225"/>
    <cellStyle name="normální 12 55 6 2" xfId="2226"/>
    <cellStyle name="normální 12 55 7" xfId="2227"/>
    <cellStyle name="normální 12 55 7 2" xfId="2228"/>
    <cellStyle name="normální 12 55 8" xfId="2229"/>
    <cellStyle name="normální 12 56" xfId="2230"/>
    <cellStyle name="normální 12 56 2" xfId="2231"/>
    <cellStyle name="normální 12 56 2 2" xfId="2232"/>
    <cellStyle name="normální 12 56 2 2 2" xfId="2233"/>
    <cellStyle name="normální 12 56 2 2 2 2" xfId="2234"/>
    <cellStyle name="normální 12 56 2 2 3" xfId="2235"/>
    <cellStyle name="normální 12 56 2 2 3 2" xfId="2236"/>
    <cellStyle name="normální 12 56 2 2 4" xfId="2237"/>
    <cellStyle name="normální 12 56 2 2 4 2" xfId="2238"/>
    <cellStyle name="normální 12 56 2 2 5" xfId="2239"/>
    <cellStyle name="normální 12 56 2 3" xfId="2240"/>
    <cellStyle name="normální 12 56 2 3 2" xfId="2241"/>
    <cellStyle name="normální 12 56 2 4" xfId="2242"/>
    <cellStyle name="normální 12 56 2 4 2" xfId="2243"/>
    <cellStyle name="normální 12 56 2 5" xfId="2244"/>
    <cellStyle name="normální 12 56 2 5 2" xfId="2245"/>
    <cellStyle name="normální 12 56 2 6" xfId="2246"/>
    <cellStyle name="normální 12 56 3" xfId="2247"/>
    <cellStyle name="normální 12 56 3 2" xfId="2248"/>
    <cellStyle name="normální 12 56 3 2 2" xfId="2249"/>
    <cellStyle name="normální 12 56 3 3" xfId="2250"/>
    <cellStyle name="normální 12 56 3 3 2" xfId="2251"/>
    <cellStyle name="normální 12 56 3 4" xfId="2252"/>
    <cellStyle name="normální 12 56 3 4 2" xfId="2253"/>
    <cellStyle name="normální 12 56 3 5" xfId="2254"/>
    <cellStyle name="normální 12 56 4" xfId="2255"/>
    <cellStyle name="normální 12 56 4 2" xfId="2256"/>
    <cellStyle name="normální 12 56 4 2 2" xfId="2257"/>
    <cellStyle name="normální 12 56 4 3" xfId="2258"/>
    <cellStyle name="normální 12 56 4 3 2" xfId="2259"/>
    <cellStyle name="normální 12 56 4 4" xfId="2260"/>
    <cellStyle name="normální 12 56 4 4 2" xfId="2261"/>
    <cellStyle name="normální 12 56 4 5" xfId="2262"/>
    <cellStyle name="normální 12 56 5" xfId="2263"/>
    <cellStyle name="normální 12 56 5 2" xfId="2264"/>
    <cellStyle name="normální 12 56 6" xfId="2265"/>
    <cellStyle name="normální 12 56 6 2" xfId="2266"/>
    <cellStyle name="normální 12 56 7" xfId="2267"/>
    <cellStyle name="normální 12 56 7 2" xfId="2268"/>
    <cellStyle name="normální 12 56 8" xfId="2269"/>
    <cellStyle name="normální 12 57" xfId="2270"/>
    <cellStyle name="normální 12 57 2" xfId="2271"/>
    <cellStyle name="normální 12 57 2 2" xfId="2272"/>
    <cellStyle name="normální 12 57 2 2 2" xfId="2273"/>
    <cellStyle name="normální 12 57 2 2 2 2" xfId="2274"/>
    <cellStyle name="normální 12 57 2 2 3" xfId="2275"/>
    <cellStyle name="normální 12 57 2 2 3 2" xfId="2276"/>
    <cellStyle name="normální 12 57 2 2 4" xfId="2277"/>
    <cellStyle name="normální 12 57 2 2 4 2" xfId="2278"/>
    <cellStyle name="normální 12 57 2 2 5" xfId="2279"/>
    <cellStyle name="normální 12 57 2 3" xfId="2280"/>
    <cellStyle name="normální 12 57 2 3 2" xfId="2281"/>
    <cellStyle name="normální 12 57 2 4" xfId="2282"/>
    <cellStyle name="normální 12 57 2 4 2" xfId="2283"/>
    <cellStyle name="normální 12 57 2 5" xfId="2284"/>
    <cellStyle name="normální 12 57 2 5 2" xfId="2285"/>
    <cellStyle name="normální 12 57 2 6" xfId="2286"/>
    <cellStyle name="normální 12 57 3" xfId="2287"/>
    <cellStyle name="normální 12 57 3 2" xfId="2288"/>
    <cellStyle name="normální 12 57 3 2 2" xfId="2289"/>
    <cellStyle name="normální 12 57 3 3" xfId="2290"/>
    <cellStyle name="normální 12 57 3 3 2" xfId="2291"/>
    <cellStyle name="normální 12 57 3 4" xfId="2292"/>
    <cellStyle name="normální 12 57 3 4 2" xfId="2293"/>
    <cellStyle name="normální 12 57 3 5" xfId="2294"/>
    <cellStyle name="normální 12 57 4" xfId="2295"/>
    <cellStyle name="normální 12 57 4 2" xfId="2296"/>
    <cellStyle name="normální 12 57 4 2 2" xfId="2297"/>
    <cellStyle name="normální 12 57 4 3" xfId="2298"/>
    <cellStyle name="normální 12 57 4 3 2" xfId="2299"/>
    <cellStyle name="normální 12 57 4 4" xfId="2300"/>
    <cellStyle name="normální 12 57 4 4 2" xfId="2301"/>
    <cellStyle name="normální 12 57 4 5" xfId="2302"/>
    <cellStyle name="normální 12 57 5" xfId="2303"/>
    <cellStyle name="normální 12 57 5 2" xfId="2304"/>
    <cellStyle name="normální 12 57 6" xfId="2305"/>
    <cellStyle name="normální 12 57 6 2" xfId="2306"/>
    <cellStyle name="normální 12 57 7" xfId="2307"/>
    <cellStyle name="normální 12 57 7 2" xfId="2308"/>
    <cellStyle name="normální 12 57 8" xfId="2309"/>
    <cellStyle name="normální 12 58" xfId="2310"/>
    <cellStyle name="normální 12 58 2" xfId="2311"/>
    <cellStyle name="normální 12 58 2 2" xfId="2312"/>
    <cellStyle name="normální 12 58 2 2 2" xfId="2313"/>
    <cellStyle name="normální 12 58 2 2 2 2" xfId="2314"/>
    <cellStyle name="normální 12 58 2 2 3" xfId="2315"/>
    <cellStyle name="normální 12 58 2 2 3 2" xfId="2316"/>
    <cellStyle name="normální 12 58 2 2 4" xfId="2317"/>
    <cellStyle name="normální 12 58 2 2 4 2" xfId="2318"/>
    <cellStyle name="normální 12 58 2 2 5" xfId="2319"/>
    <cellStyle name="normální 12 58 2 3" xfId="2320"/>
    <cellStyle name="normální 12 58 2 3 2" xfId="2321"/>
    <cellStyle name="normální 12 58 2 4" xfId="2322"/>
    <cellStyle name="normální 12 58 2 4 2" xfId="2323"/>
    <cellStyle name="normální 12 58 2 5" xfId="2324"/>
    <cellStyle name="normální 12 58 2 5 2" xfId="2325"/>
    <cellStyle name="normální 12 58 2 6" xfId="2326"/>
    <cellStyle name="normální 12 58 3" xfId="2327"/>
    <cellStyle name="normální 12 58 3 2" xfId="2328"/>
    <cellStyle name="normální 12 58 3 2 2" xfId="2329"/>
    <cellStyle name="normální 12 58 3 3" xfId="2330"/>
    <cellStyle name="normální 12 58 3 3 2" xfId="2331"/>
    <cellStyle name="normální 12 58 3 4" xfId="2332"/>
    <cellStyle name="normální 12 58 3 4 2" xfId="2333"/>
    <cellStyle name="normální 12 58 3 5" xfId="2334"/>
    <cellStyle name="normální 12 58 4" xfId="2335"/>
    <cellStyle name="normální 12 58 4 2" xfId="2336"/>
    <cellStyle name="normální 12 58 4 2 2" xfId="2337"/>
    <cellStyle name="normální 12 58 4 3" xfId="2338"/>
    <cellStyle name="normální 12 58 4 3 2" xfId="2339"/>
    <cellStyle name="normální 12 58 4 4" xfId="2340"/>
    <cellStyle name="normální 12 58 4 4 2" xfId="2341"/>
    <cellStyle name="normální 12 58 4 5" xfId="2342"/>
    <cellStyle name="normální 12 58 5" xfId="2343"/>
    <cellStyle name="normální 12 58 5 2" xfId="2344"/>
    <cellStyle name="normální 12 58 6" xfId="2345"/>
    <cellStyle name="normální 12 58 6 2" xfId="2346"/>
    <cellStyle name="normální 12 58 7" xfId="2347"/>
    <cellStyle name="normální 12 58 7 2" xfId="2348"/>
    <cellStyle name="normální 12 58 8" xfId="2349"/>
    <cellStyle name="normální 12 59" xfId="2350"/>
    <cellStyle name="normální 12 59 2" xfId="2351"/>
    <cellStyle name="normální 12 59 2 2" xfId="2352"/>
    <cellStyle name="normální 12 59 2 2 2" xfId="2353"/>
    <cellStyle name="normální 12 59 2 2 2 2" xfId="2354"/>
    <cellStyle name="normální 12 59 2 2 3" xfId="2355"/>
    <cellStyle name="normální 12 59 2 2 3 2" xfId="2356"/>
    <cellStyle name="normální 12 59 2 2 4" xfId="2357"/>
    <cellStyle name="normální 12 59 2 2 4 2" xfId="2358"/>
    <cellStyle name="normální 12 59 2 2 5" xfId="2359"/>
    <cellStyle name="normální 12 59 2 3" xfId="2360"/>
    <cellStyle name="normální 12 59 2 3 2" xfId="2361"/>
    <cellStyle name="normální 12 59 2 4" xfId="2362"/>
    <cellStyle name="normální 12 59 2 4 2" xfId="2363"/>
    <cellStyle name="normální 12 59 2 5" xfId="2364"/>
    <cellStyle name="normální 12 59 2 5 2" xfId="2365"/>
    <cellStyle name="normální 12 59 2 6" xfId="2366"/>
    <cellStyle name="normální 12 59 3" xfId="2367"/>
    <cellStyle name="normální 12 59 3 2" xfId="2368"/>
    <cellStyle name="normální 12 59 3 2 2" xfId="2369"/>
    <cellStyle name="normální 12 59 3 3" xfId="2370"/>
    <cellStyle name="normální 12 59 3 3 2" xfId="2371"/>
    <cellStyle name="normální 12 59 3 4" xfId="2372"/>
    <cellStyle name="normální 12 59 3 4 2" xfId="2373"/>
    <cellStyle name="normální 12 59 3 5" xfId="2374"/>
    <cellStyle name="normální 12 59 4" xfId="2375"/>
    <cellStyle name="normální 12 59 4 2" xfId="2376"/>
    <cellStyle name="normální 12 59 4 2 2" xfId="2377"/>
    <cellStyle name="normální 12 59 4 3" xfId="2378"/>
    <cellStyle name="normální 12 59 4 3 2" xfId="2379"/>
    <cellStyle name="normální 12 59 4 4" xfId="2380"/>
    <cellStyle name="normální 12 59 4 4 2" xfId="2381"/>
    <cellStyle name="normální 12 59 4 5" xfId="2382"/>
    <cellStyle name="normální 12 59 5" xfId="2383"/>
    <cellStyle name="normální 12 59 5 2" xfId="2384"/>
    <cellStyle name="normální 12 59 6" xfId="2385"/>
    <cellStyle name="normální 12 59 6 2" xfId="2386"/>
    <cellStyle name="normální 12 59 7" xfId="2387"/>
    <cellStyle name="normální 12 59 7 2" xfId="2388"/>
    <cellStyle name="normální 12 59 8" xfId="2389"/>
    <cellStyle name="normální 12 6" xfId="2390"/>
    <cellStyle name="normální 12 6 2" xfId="2391"/>
    <cellStyle name="normální 12 6 3" xfId="2392"/>
    <cellStyle name="normální 12 6 4" xfId="2393"/>
    <cellStyle name="normální 12 6 5" xfId="2394"/>
    <cellStyle name="normální 12 6 6" xfId="2395"/>
    <cellStyle name="normální 12 6_1125_SZDC" xfId="2396"/>
    <cellStyle name="normální 12 60" xfId="2397"/>
    <cellStyle name="normální 12 60 2" xfId="2398"/>
    <cellStyle name="normální 12 60 2 2" xfId="2399"/>
    <cellStyle name="normální 12 60 2 2 2" xfId="2400"/>
    <cellStyle name="normální 12 60 2 2 2 2" xfId="2401"/>
    <cellStyle name="normální 12 60 2 2 3" xfId="2402"/>
    <cellStyle name="normální 12 60 2 2 3 2" xfId="2403"/>
    <cellStyle name="normální 12 60 2 2 4" xfId="2404"/>
    <cellStyle name="normální 12 60 2 2 4 2" xfId="2405"/>
    <cellStyle name="normální 12 60 2 2 5" xfId="2406"/>
    <cellStyle name="normální 12 60 2 3" xfId="2407"/>
    <cellStyle name="normální 12 60 2 3 2" xfId="2408"/>
    <cellStyle name="normální 12 60 2 4" xfId="2409"/>
    <cellStyle name="normální 12 60 2 4 2" xfId="2410"/>
    <cellStyle name="normální 12 60 2 5" xfId="2411"/>
    <cellStyle name="normální 12 60 2 5 2" xfId="2412"/>
    <cellStyle name="normální 12 60 2 6" xfId="2413"/>
    <cellStyle name="normální 12 60 3" xfId="2414"/>
    <cellStyle name="normální 12 60 3 2" xfId="2415"/>
    <cellStyle name="normální 12 60 3 2 2" xfId="2416"/>
    <cellStyle name="normální 12 60 3 3" xfId="2417"/>
    <cellStyle name="normální 12 60 3 3 2" xfId="2418"/>
    <cellStyle name="normální 12 60 3 4" xfId="2419"/>
    <cellStyle name="normální 12 60 3 4 2" xfId="2420"/>
    <cellStyle name="normální 12 60 3 5" xfId="2421"/>
    <cellStyle name="normální 12 60 4" xfId="2422"/>
    <cellStyle name="normální 12 60 4 2" xfId="2423"/>
    <cellStyle name="normální 12 60 4 2 2" xfId="2424"/>
    <cellStyle name="normální 12 60 4 3" xfId="2425"/>
    <cellStyle name="normální 12 60 4 3 2" xfId="2426"/>
    <cellStyle name="normální 12 60 4 4" xfId="2427"/>
    <cellStyle name="normální 12 60 4 4 2" xfId="2428"/>
    <cellStyle name="normální 12 60 4 5" xfId="2429"/>
    <cellStyle name="normální 12 60 5" xfId="2430"/>
    <cellStyle name="normální 12 60 5 2" xfId="2431"/>
    <cellStyle name="normální 12 60 6" xfId="2432"/>
    <cellStyle name="normální 12 60 6 2" xfId="2433"/>
    <cellStyle name="normální 12 60 7" xfId="2434"/>
    <cellStyle name="normální 12 60 7 2" xfId="2435"/>
    <cellStyle name="normální 12 60 8" xfId="2436"/>
    <cellStyle name="normální 12 61" xfId="2437"/>
    <cellStyle name="normální 12 61 2" xfId="2438"/>
    <cellStyle name="normální 12 61 2 2" xfId="2439"/>
    <cellStyle name="normální 12 61 2 2 2" xfId="2440"/>
    <cellStyle name="normální 12 61 2 2 2 2" xfId="2441"/>
    <cellStyle name="normální 12 61 2 2 3" xfId="2442"/>
    <cellStyle name="normální 12 61 2 2 3 2" xfId="2443"/>
    <cellStyle name="normální 12 61 2 2 4" xfId="2444"/>
    <cellStyle name="normální 12 61 2 2 4 2" xfId="2445"/>
    <cellStyle name="normální 12 61 2 2 5" xfId="2446"/>
    <cellStyle name="normální 12 61 2 3" xfId="2447"/>
    <cellStyle name="normální 12 61 2 3 2" xfId="2448"/>
    <cellStyle name="normální 12 61 2 4" xfId="2449"/>
    <cellStyle name="normální 12 61 2 4 2" xfId="2450"/>
    <cellStyle name="normální 12 61 2 5" xfId="2451"/>
    <cellStyle name="normální 12 61 2 5 2" xfId="2452"/>
    <cellStyle name="normální 12 61 2 6" xfId="2453"/>
    <cellStyle name="normální 12 61 3" xfId="2454"/>
    <cellStyle name="normální 12 61 3 2" xfId="2455"/>
    <cellStyle name="normální 12 61 3 2 2" xfId="2456"/>
    <cellStyle name="normální 12 61 3 3" xfId="2457"/>
    <cellStyle name="normální 12 61 3 3 2" xfId="2458"/>
    <cellStyle name="normální 12 61 3 4" xfId="2459"/>
    <cellStyle name="normální 12 61 3 4 2" xfId="2460"/>
    <cellStyle name="normální 12 61 3 5" xfId="2461"/>
    <cellStyle name="normální 12 61 4" xfId="2462"/>
    <cellStyle name="normální 12 61 4 2" xfId="2463"/>
    <cellStyle name="normální 12 61 4 2 2" xfId="2464"/>
    <cellStyle name="normální 12 61 4 3" xfId="2465"/>
    <cellStyle name="normální 12 61 4 3 2" xfId="2466"/>
    <cellStyle name="normální 12 61 4 4" xfId="2467"/>
    <cellStyle name="normální 12 61 4 4 2" xfId="2468"/>
    <cellStyle name="normální 12 61 4 5" xfId="2469"/>
    <cellStyle name="normální 12 61 5" xfId="2470"/>
    <cellStyle name="normální 12 61 5 2" xfId="2471"/>
    <cellStyle name="normální 12 61 6" xfId="2472"/>
    <cellStyle name="normální 12 61 6 2" xfId="2473"/>
    <cellStyle name="normální 12 61 7" xfId="2474"/>
    <cellStyle name="normální 12 61 7 2" xfId="2475"/>
    <cellStyle name="normální 12 61 8" xfId="2476"/>
    <cellStyle name="normální 12 62" xfId="2477"/>
    <cellStyle name="normální 12 62 2" xfId="2478"/>
    <cellStyle name="normální 12 62 2 2" xfId="2479"/>
    <cellStyle name="normální 12 62 2 2 2" xfId="2480"/>
    <cellStyle name="normální 12 62 2 2 2 2" xfId="2481"/>
    <cellStyle name="normální 12 62 2 2 3" xfId="2482"/>
    <cellStyle name="normální 12 62 2 2 3 2" xfId="2483"/>
    <cellStyle name="normální 12 62 2 2 4" xfId="2484"/>
    <cellStyle name="normální 12 62 2 2 4 2" xfId="2485"/>
    <cellStyle name="normální 12 62 2 2 5" xfId="2486"/>
    <cellStyle name="normální 12 62 2 3" xfId="2487"/>
    <cellStyle name="normální 12 62 2 3 2" xfId="2488"/>
    <cellStyle name="normální 12 62 2 4" xfId="2489"/>
    <cellStyle name="normální 12 62 2 4 2" xfId="2490"/>
    <cellStyle name="normální 12 62 2 5" xfId="2491"/>
    <cellStyle name="normální 12 62 2 5 2" xfId="2492"/>
    <cellStyle name="normální 12 62 2 6" xfId="2493"/>
    <cellStyle name="normální 12 62 3" xfId="2494"/>
    <cellStyle name="normální 12 62 3 2" xfId="2495"/>
    <cellStyle name="normální 12 62 3 2 2" xfId="2496"/>
    <cellStyle name="normální 12 62 3 3" xfId="2497"/>
    <cellStyle name="normální 12 62 3 3 2" xfId="2498"/>
    <cellStyle name="normální 12 62 3 4" xfId="2499"/>
    <cellStyle name="normální 12 62 3 4 2" xfId="2500"/>
    <cellStyle name="normální 12 62 3 5" xfId="2501"/>
    <cellStyle name="normální 12 62 4" xfId="2502"/>
    <cellStyle name="normální 12 62 4 2" xfId="2503"/>
    <cellStyle name="normální 12 62 4 2 2" xfId="2504"/>
    <cellStyle name="normální 12 62 4 3" xfId="2505"/>
    <cellStyle name="normální 12 62 4 3 2" xfId="2506"/>
    <cellStyle name="normální 12 62 4 4" xfId="2507"/>
    <cellStyle name="normální 12 62 4 4 2" xfId="2508"/>
    <cellStyle name="normální 12 62 4 5" xfId="2509"/>
    <cellStyle name="normální 12 62 5" xfId="2510"/>
    <cellStyle name="normální 12 62 5 2" xfId="2511"/>
    <cellStyle name="normální 12 62 6" xfId="2512"/>
    <cellStyle name="normální 12 62 6 2" xfId="2513"/>
    <cellStyle name="normální 12 62 7" xfId="2514"/>
    <cellStyle name="normální 12 62 7 2" xfId="2515"/>
    <cellStyle name="normální 12 62 8" xfId="2516"/>
    <cellStyle name="normální 12 63" xfId="2517"/>
    <cellStyle name="normální 12 63 2" xfId="2518"/>
    <cellStyle name="normální 12 63 2 2" xfId="2519"/>
    <cellStyle name="normální 12 63 2 2 2" xfId="2520"/>
    <cellStyle name="normální 12 63 2 2 2 2" xfId="2521"/>
    <cellStyle name="normální 12 63 2 2 3" xfId="2522"/>
    <cellStyle name="normální 12 63 2 2 3 2" xfId="2523"/>
    <cellStyle name="normální 12 63 2 2 4" xfId="2524"/>
    <cellStyle name="normální 12 63 2 2 4 2" xfId="2525"/>
    <cellStyle name="normální 12 63 2 2 5" xfId="2526"/>
    <cellStyle name="normální 12 63 2 3" xfId="2527"/>
    <cellStyle name="normální 12 63 2 3 2" xfId="2528"/>
    <cellStyle name="normální 12 63 2 4" xfId="2529"/>
    <cellStyle name="normální 12 63 2 4 2" xfId="2530"/>
    <cellStyle name="normální 12 63 2 5" xfId="2531"/>
    <cellStyle name="normální 12 63 2 5 2" xfId="2532"/>
    <cellStyle name="normální 12 63 2 6" xfId="2533"/>
    <cellStyle name="normální 12 63 3" xfId="2534"/>
    <cellStyle name="normální 12 63 3 2" xfId="2535"/>
    <cellStyle name="normální 12 63 3 2 2" xfId="2536"/>
    <cellStyle name="normální 12 63 3 3" xfId="2537"/>
    <cellStyle name="normální 12 63 3 3 2" xfId="2538"/>
    <cellStyle name="normální 12 63 3 4" xfId="2539"/>
    <cellStyle name="normální 12 63 3 4 2" xfId="2540"/>
    <cellStyle name="normální 12 63 3 5" xfId="2541"/>
    <cellStyle name="normální 12 63 4" xfId="2542"/>
    <cellStyle name="normální 12 63 4 2" xfId="2543"/>
    <cellStyle name="normální 12 63 4 2 2" xfId="2544"/>
    <cellStyle name="normální 12 63 4 3" xfId="2545"/>
    <cellStyle name="normální 12 63 4 3 2" xfId="2546"/>
    <cellStyle name="normální 12 63 4 4" xfId="2547"/>
    <cellStyle name="normální 12 63 4 4 2" xfId="2548"/>
    <cellStyle name="normální 12 63 4 5" xfId="2549"/>
    <cellStyle name="normální 12 63 5" xfId="2550"/>
    <cellStyle name="normální 12 63 5 2" xfId="2551"/>
    <cellStyle name="normální 12 63 6" xfId="2552"/>
    <cellStyle name="normální 12 63 6 2" xfId="2553"/>
    <cellStyle name="normální 12 63 7" xfId="2554"/>
    <cellStyle name="normální 12 63 7 2" xfId="2555"/>
    <cellStyle name="normální 12 63 8" xfId="2556"/>
    <cellStyle name="normální 12 64" xfId="2557"/>
    <cellStyle name="normální 12 64 2" xfId="2558"/>
    <cellStyle name="normální 12 64 2 2" xfId="2559"/>
    <cellStyle name="normální 12 64 2 2 2" xfId="2560"/>
    <cellStyle name="normální 12 64 2 2 2 2" xfId="2561"/>
    <cellStyle name="normální 12 64 2 2 3" xfId="2562"/>
    <cellStyle name="normální 12 64 2 2 3 2" xfId="2563"/>
    <cellStyle name="normální 12 64 2 2 4" xfId="2564"/>
    <cellStyle name="normální 12 64 2 2 4 2" xfId="2565"/>
    <cellStyle name="normální 12 64 2 2 5" xfId="2566"/>
    <cellStyle name="normální 12 64 2 3" xfId="2567"/>
    <cellStyle name="normální 12 64 2 3 2" xfId="2568"/>
    <cellStyle name="normální 12 64 2 4" xfId="2569"/>
    <cellStyle name="normální 12 64 2 4 2" xfId="2570"/>
    <cellStyle name="normální 12 64 2 5" xfId="2571"/>
    <cellStyle name="normální 12 64 2 5 2" xfId="2572"/>
    <cellStyle name="normální 12 64 2 6" xfId="2573"/>
    <cellStyle name="normální 12 64 3" xfId="2574"/>
    <cellStyle name="normální 12 64 3 2" xfId="2575"/>
    <cellStyle name="normální 12 64 3 2 2" xfId="2576"/>
    <cellStyle name="normální 12 64 3 3" xfId="2577"/>
    <cellStyle name="normální 12 64 3 3 2" xfId="2578"/>
    <cellStyle name="normální 12 64 3 4" xfId="2579"/>
    <cellStyle name="normální 12 64 3 4 2" xfId="2580"/>
    <cellStyle name="normální 12 64 3 5" xfId="2581"/>
    <cellStyle name="normální 12 64 4" xfId="2582"/>
    <cellStyle name="normální 12 64 4 2" xfId="2583"/>
    <cellStyle name="normální 12 64 4 2 2" xfId="2584"/>
    <cellStyle name="normální 12 64 4 3" xfId="2585"/>
    <cellStyle name="normální 12 64 4 3 2" xfId="2586"/>
    <cellStyle name="normální 12 64 4 4" xfId="2587"/>
    <cellStyle name="normální 12 64 4 4 2" xfId="2588"/>
    <cellStyle name="normální 12 64 4 5" xfId="2589"/>
    <cellStyle name="normální 12 64 5" xfId="2590"/>
    <cellStyle name="normální 12 64 5 2" xfId="2591"/>
    <cellStyle name="normální 12 64 6" xfId="2592"/>
    <cellStyle name="normální 12 64 6 2" xfId="2593"/>
    <cellStyle name="normální 12 64 7" xfId="2594"/>
    <cellStyle name="normální 12 64 7 2" xfId="2595"/>
    <cellStyle name="normální 12 64 8" xfId="2596"/>
    <cellStyle name="normální 12 65" xfId="2597"/>
    <cellStyle name="normální 12 65 2" xfId="2598"/>
    <cellStyle name="normální 12 65 2 2" xfId="2599"/>
    <cellStyle name="normální 12 65 2 2 2" xfId="2600"/>
    <cellStyle name="normální 12 65 2 2 2 2" xfId="2601"/>
    <cellStyle name="normální 12 65 2 2 3" xfId="2602"/>
    <cellStyle name="normální 12 65 2 2 3 2" xfId="2603"/>
    <cellStyle name="normální 12 65 2 2 4" xfId="2604"/>
    <cellStyle name="normální 12 65 2 2 4 2" xfId="2605"/>
    <cellStyle name="normální 12 65 2 2 5" xfId="2606"/>
    <cellStyle name="normální 12 65 2 3" xfId="2607"/>
    <cellStyle name="normální 12 65 2 3 2" xfId="2608"/>
    <cellStyle name="normální 12 65 2 4" xfId="2609"/>
    <cellStyle name="normální 12 65 2 4 2" xfId="2610"/>
    <cellStyle name="normální 12 65 2 5" xfId="2611"/>
    <cellStyle name="normální 12 65 2 5 2" xfId="2612"/>
    <cellStyle name="normální 12 65 2 6" xfId="2613"/>
    <cellStyle name="normální 12 65 3" xfId="2614"/>
    <cellStyle name="normální 12 65 3 2" xfId="2615"/>
    <cellStyle name="normální 12 65 3 2 2" xfId="2616"/>
    <cellStyle name="normální 12 65 3 3" xfId="2617"/>
    <cellStyle name="normální 12 65 3 3 2" xfId="2618"/>
    <cellStyle name="normální 12 65 3 4" xfId="2619"/>
    <cellStyle name="normální 12 65 3 4 2" xfId="2620"/>
    <cellStyle name="normální 12 65 3 5" xfId="2621"/>
    <cellStyle name="normální 12 65 4" xfId="2622"/>
    <cellStyle name="normální 12 65 4 2" xfId="2623"/>
    <cellStyle name="normální 12 65 4 2 2" xfId="2624"/>
    <cellStyle name="normální 12 65 4 3" xfId="2625"/>
    <cellStyle name="normální 12 65 4 3 2" xfId="2626"/>
    <cellStyle name="normální 12 65 4 4" xfId="2627"/>
    <cellStyle name="normální 12 65 4 4 2" xfId="2628"/>
    <cellStyle name="normální 12 65 4 5" xfId="2629"/>
    <cellStyle name="normální 12 65 5" xfId="2630"/>
    <cellStyle name="normální 12 65 5 2" xfId="2631"/>
    <cellStyle name="normální 12 65 6" xfId="2632"/>
    <cellStyle name="normální 12 65 6 2" xfId="2633"/>
    <cellStyle name="normální 12 65 7" xfId="2634"/>
    <cellStyle name="normální 12 65 7 2" xfId="2635"/>
    <cellStyle name="normální 12 65 8" xfId="2636"/>
    <cellStyle name="normální 12 66" xfId="2637"/>
    <cellStyle name="normální 12 66 2" xfId="2638"/>
    <cellStyle name="normální 12 66 2 2" xfId="2639"/>
    <cellStyle name="normální 12 66 2 2 2" xfId="2640"/>
    <cellStyle name="normální 12 66 2 2 2 2" xfId="2641"/>
    <cellStyle name="normální 12 66 2 2 3" xfId="2642"/>
    <cellStyle name="normální 12 66 2 2 3 2" xfId="2643"/>
    <cellStyle name="normální 12 66 2 2 4" xfId="2644"/>
    <cellStyle name="normální 12 66 2 2 4 2" xfId="2645"/>
    <cellStyle name="normální 12 66 2 2 5" xfId="2646"/>
    <cellStyle name="normální 12 66 2 3" xfId="2647"/>
    <cellStyle name="normální 12 66 2 3 2" xfId="2648"/>
    <cellStyle name="normální 12 66 2 4" xfId="2649"/>
    <cellStyle name="normální 12 66 2 4 2" xfId="2650"/>
    <cellStyle name="normální 12 66 2 5" xfId="2651"/>
    <cellStyle name="normální 12 66 2 5 2" xfId="2652"/>
    <cellStyle name="normální 12 66 2 6" xfId="2653"/>
    <cellStyle name="normální 12 66 3" xfId="2654"/>
    <cellStyle name="normální 12 66 3 2" xfId="2655"/>
    <cellStyle name="normální 12 66 3 2 2" xfId="2656"/>
    <cellStyle name="normální 12 66 3 3" xfId="2657"/>
    <cellStyle name="normální 12 66 3 3 2" xfId="2658"/>
    <cellStyle name="normální 12 66 3 4" xfId="2659"/>
    <cellStyle name="normální 12 66 3 4 2" xfId="2660"/>
    <cellStyle name="normální 12 66 3 5" xfId="2661"/>
    <cellStyle name="normální 12 66 4" xfId="2662"/>
    <cellStyle name="normální 12 66 4 2" xfId="2663"/>
    <cellStyle name="normální 12 66 4 2 2" xfId="2664"/>
    <cellStyle name="normální 12 66 4 3" xfId="2665"/>
    <cellStyle name="normální 12 66 4 3 2" xfId="2666"/>
    <cellStyle name="normální 12 66 4 4" xfId="2667"/>
    <cellStyle name="normální 12 66 4 4 2" xfId="2668"/>
    <cellStyle name="normální 12 66 4 5" xfId="2669"/>
    <cellStyle name="normální 12 66 5" xfId="2670"/>
    <cellStyle name="normální 12 66 5 2" xfId="2671"/>
    <cellStyle name="normální 12 66 6" xfId="2672"/>
    <cellStyle name="normální 12 66 6 2" xfId="2673"/>
    <cellStyle name="normální 12 66 7" xfId="2674"/>
    <cellStyle name="normální 12 66 7 2" xfId="2675"/>
    <cellStyle name="normální 12 66 8" xfId="2676"/>
    <cellStyle name="normální 12 67" xfId="2677"/>
    <cellStyle name="normální 12 67 2" xfId="2678"/>
    <cellStyle name="normální 12 67 2 2" xfId="2679"/>
    <cellStyle name="normální 12 67 2 2 2" xfId="2680"/>
    <cellStyle name="normální 12 67 2 2 2 2" xfId="2681"/>
    <cellStyle name="normální 12 67 2 2 3" xfId="2682"/>
    <cellStyle name="normální 12 67 2 2 3 2" xfId="2683"/>
    <cellStyle name="normální 12 67 2 2 4" xfId="2684"/>
    <cellStyle name="normální 12 67 2 2 4 2" xfId="2685"/>
    <cellStyle name="normální 12 67 2 2 5" xfId="2686"/>
    <cellStyle name="normální 12 67 2 3" xfId="2687"/>
    <cellStyle name="normální 12 67 2 3 2" xfId="2688"/>
    <cellStyle name="normální 12 67 2 4" xfId="2689"/>
    <cellStyle name="normální 12 67 2 4 2" xfId="2690"/>
    <cellStyle name="normální 12 67 2 5" xfId="2691"/>
    <cellStyle name="normální 12 67 2 5 2" xfId="2692"/>
    <cellStyle name="normální 12 67 2 6" xfId="2693"/>
    <cellStyle name="normální 12 67 3" xfId="2694"/>
    <cellStyle name="normální 12 67 3 2" xfId="2695"/>
    <cellStyle name="normální 12 67 3 2 2" xfId="2696"/>
    <cellStyle name="normální 12 67 3 3" xfId="2697"/>
    <cellStyle name="normální 12 67 3 3 2" xfId="2698"/>
    <cellStyle name="normální 12 67 3 4" xfId="2699"/>
    <cellStyle name="normální 12 67 3 4 2" xfId="2700"/>
    <cellStyle name="normální 12 67 3 5" xfId="2701"/>
    <cellStyle name="normální 12 67 4" xfId="2702"/>
    <cellStyle name="normální 12 67 4 2" xfId="2703"/>
    <cellStyle name="normální 12 67 4 2 2" xfId="2704"/>
    <cellStyle name="normální 12 67 4 3" xfId="2705"/>
    <cellStyle name="normální 12 67 4 3 2" xfId="2706"/>
    <cellStyle name="normální 12 67 4 4" xfId="2707"/>
    <cellStyle name="normální 12 67 4 4 2" xfId="2708"/>
    <cellStyle name="normální 12 67 4 5" xfId="2709"/>
    <cellStyle name="normální 12 67 5" xfId="2710"/>
    <cellStyle name="normální 12 67 5 2" xfId="2711"/>
    <cellStyle name="normální 12 67 6" xfId="2712"/>
    <cellStyle name="normální 12 67 6 2" xfId="2713"/>
    <cellStyle name="normální 12 67 7" xfId="2714"/>
    <cellStyle name="normální 12 67 7 2" xfId="2715"/>
    <cellStyle name="normální 12 67 8" xfId="2716"/>
    <cellStyle name="normální 12 68" xfId="2717"/>
    <cellStyle name="normální 12 68 2" xfId="2718"/>
    <cellStyle name="normální 12 68 2 2" xfId="2719"/>
    <cellStyle name="normální 12 68 2 2 2" xfId="2720"/>
    <cellStyle name="normální 12 68 2 2 2 2" xfId="2721"/>
    <cellStyle name="normální 12 68 2 2 3" xfId="2722"/>
    <cellStyle name="normální 12 68 2 2 3 2" xfId="2723"/>
    <cellStyle name="normální 12 68 2 2 4" xfId="2724"/>
    <cellStyle name="normální 12 68 2 2 4 2" xfId="2725"/>
    <cellStyle name="normální 12 68 2 2 5" xfId="2726"/>
    <cellStyle name="normální 12 68 2 3" xfId="2727"/>
    <cellStyle name="normální 12 68 2 3 2" xfId="2728"/>
    <cellStyle name="normální 12 68 2 4" xfId="2729"/>
    <cellStyle name="normální 12 68 2 4 2" xfId="2730"/>
    <cellStyle name="normální 12 68 2 5" xfId="2731"/>
    <cellStyle name="normální 12 68 2 5 2" xfId="2732"/>
    <cellStyle name="normální 12 68 2 6" xfId="2733"/>
    <cellStyle name="normální 12 68 3" xfId="2734"/>
    <cellStyle name="normální 12 68 3 2" xfId="2735"/>
    <cellStyle name="normální 12 68 3 2 2" xfId="2736"/>
    <cellStyle name="normální 12 68 3 3" xfId="2737"/>
    <cellStyle name="normální 12 68 3 3 2" xfId="2738"/>
    <cellStyle name="normální 12 68 3 4" xfId="2739"/>
    <cellStyle name="normální 12 68 3 4 2" xfId="2740"/>
    <cellStyle name="normální 12 68 3 5" xfId="2741"/>
    <cellStyle name="normální 12 68 4" xfId="2742"/>
    <cellStyle name="normální 12 68 4 2" xfId="2743"/>
    <cellStyle name="normální 12 68 4 2 2" xfId="2744"/>
    <cellStyle name="normální 12 68 4 3" xfId="2745"/>
    <cellStyle name="normální 12 68 4 3 2" xfId="2746"/>
    <cellStyle name="normální 12 68 4 4" xfId="2747"/>
    <cellStyle name="normální 12 68 4 4 2" xfId="2748"/>
    <cellStyle name="normální 12 68 4 5" xfId="2749"/>
    <cellStyle name="normální 12 68 5" xfId="2750"/>
    <cellStyle name="normální 12 68 5 2" xfId="2751"/>
    <cellStyle name="normální 12 68 6" xfId="2752"/>
    <cellStyle name="normální 12 68 6 2" xfId="2753"/>
    <cellStyle name="normální 12 68 7" xfId="2754"/>
    <cellStyle name="normální 12 68 7 2" xfId="2755"/>
    <cellStyle name="normální 12 68 8" xfId="2756"/>
    <cellStyle name="normální 12 69" xfId="2757"/>
    <cellStyle name="normální 12 69 2" xfId="2758"/>
    <cellStyle name="normální 12 69 2 2" xfId="2759"/>
    <cellStyle name="normální 12 69 2 2 2" xfId="2760"/>
    <cellStyle name="normální 12 69 2 2 2 2" xfId="2761"/>
    <cellStyle name="normální 12 69 2 2 3" xfId="2762"/>
    <cellStyle name="normální 12 69 2 2 3 2" xfId="2763"/>
    <cellStyle name="normální 12 69 2 2 4" xfId="2764"/>
    <cellStyle name="normální 12 69 2 2 4 2" xfId="2765"/>
    <cellStyle name="normální 12 69 2 2 5" xfId="2766"/>
    <cellStyle name="normální 12 69 2 3" xfId="2767"/>
    <cellStyle name="normální 12 69 2 3 2" xfId="2768"/>
    <cellStyle name="normální 12 69 2 4" xfId="2769"/>
    <cellStyle name="normální 12 69 2 4 2" xfId="2770"/>
    <cellStyle name="normální 12 69 2 5" xfId="2771"/>
    <cellStyle name="normální 12 69 2 5 2" xfId="2772"/>
    <cellStyle name="normální 12 69 2 6" xfId="2773"/>
    <cellStyle name="normální 12 69 3" xfId="2774"/>
    <cellStyle name="normální 12 69 3 2" xfId="2775"/>
    <cellStyle name="normální 12 69 3 2 2" xfId="2776"/>
    <cellStyle name="normální 12 69 3 3" xfId="2777"/>
    <cellStyle name="normální 12 69 3 3 2" xfId="2778"/>
    <cellStyle name="normální 12 69 3 4" xfId="2779"/>
    <cellStyle name="normální 12 69 3 4 2" xfId="2780"/>
    <cellStyle name="normální 12 69 3 5" xfId="2781"/>
    <cellStyle name="normální 12 69 4" xfId="2782"/>
    <cellStyle name="normální 12 69 4 2" xfId="2783"/>
    <cellStyle name="normální 12 69 4 2 2" xfId="2784"/>
    <cellStyle name="normální 12 69 4 3" xfId="2785"/>
    <cellStyle name="normální 12 69 4 3 2" xfId="2786"/>
    <cellStyle name="normální 12 69 4 4" xfId="2787"/>
    <cellStyle name="normální 12 69 4 4 2" xfId="2788"/>
    <cellStyle name="normální 12 69 4 5" xfId="2789"/>
    <cellStyle name="normální 12 69 5" xfId="2790"/>
    <cellStyle name="normální 12 69 5 2" xfId="2791"/>
    <cellStyle name="normální 12 69 6" xfId="2792"/>
    <cellStyle name="normální 12 69 6 2" xfId="2793"/>
    <cellStyle name="normální 12 69 7" xfId="2794"/>
    <cellStyle name="normální 12 69 7 2" xfId="2795"/>
    <cellStyle name="normální 12 69 8" xfId="2796"/>
    <cellStyle name="normální 12 7" xfId="2797"/>
    <cellStyle name="normální 12 7 2" xfId="2798"/>
    <cellStyle name="normální 12 7 3" xfId="2799"/>
    <cellStyle name="normální 12 7 4" xfId="2800"/>
    <cellStyle name="normální 12 7 5" xfId="2801"/>
    <cellStyle name="normální 12 7 6" xfId="2802"/>
    <cellStyle name="normální 12 7_1125_SZDC" xfId="2803"/>
    <cellStyle name="normální 12 70" xfId="2804"/>
    <cellStyle name="normální 12 70 2" xfId="2805"/>
    <cellStyle name="normální 12 70 2 2" xfId="2806"/>
    <cellStyle name="normální 12 70 2 2 2" xfId="2807"/>
    <cellStyle name="normální 12 70 2 2 2 2" xfId="2808"/>
    <cellStyle name="normální 12 70 2 2 3" xfId="2809"/>
    <cellStyle name="normální 12 70 2 2 3 2" xfId="2810"/>
    <cellStyle name="normální 12 70 2 2 4" xfId="2811"/>
    <cellStyle name="normální 12 70 2 2 4 2" xfId="2812"/>
    <cellStyle name="normální 12 70 2 2 5" xfId="2813"/>
    <cellStyle name="normální 12 70 2 3" xfId="2814"/>
    <cellStyle name="normální 12 70 2 3 2" xfId="2815"/>
    <cellStyle name="normální 12 70 2 4" xfId="2816"/>
    <cellStyle name="normální 12 70 2 4 2" xfId="2817"/>
    <cellStyle name="normální 12 70 2 5" xfId="2818"/>
    <cellStyle name="normální 12 70 2 5 2" xfId="2819"/>
    <cellStyle name="normální 12 70 2 6" xfId="2820"/>
    <cellStyle name="normální 12 70 3" xfId="2821"/>
    <cellStyle name="normální 12 70 3 2" xfId="2822"/>
    <cellStyle name="normální 12 70 3 2 2" xfId="2823"/>
    <cellStyle name="normální 12 70 3 3" xfId="2824"/>
    <cellStyle name="normální 12 70 3 3 2" xfId="2825"/>
    <cellStyle name="normální 12 70 3 4" xfId="2826"/>
    <cellStyle name="normální 12 70 3 4 2" xfId="2827"/>
    <cellStyle name="normální 12 70 3 5" xfId="2828"/>
    <cellStyle name="normální 12 70 4" xfId="2829"/>
    <cellStyle name="normální 12 70 4 2" xfId="2830"/>
    <cellStyle name="normální 12 70 4 2 2" xfId="2831"/>
    <cellStyle name="normální 12 70 4 3" xfId="2832"/>
    <cellStyle name="normální 12 70 4 3 2" xfId="2833"/>
    <cellStyle name="normální 12 70 4 4" xfId="2834"/>
    <cellStyle name="normální 12 70 4 4 2" xfId="2835"/>
    <cellStyle name="normální 12 70 4 5" xfId="2836"/>
    <cellStyle name="normální 12 70 5" xfId="2837"/>
    <cellStyle name="normální 12 70 5 2" xfId="2838"/>
    <cellStyle name="normální 12 70 6" xfId="2839"/>
    <cellStyle name="normální 12 70 6 2" xfId="2840"/>
    <cellStyle name="normální 12 70 7" xfId="2841"/>
    <cellStyle name="normální 12 70 7 2" xfId="2842"/>
    <cellStyle name="normální 12 70 8" xfId="2843"/>
    <cellStyle name="normální 12 71" xfId="2844"/>
    <cellStyle name="normální 12 71 2" xfId="2845"/>
    <cellStyle name="normální 12 71 2 2" xfId="2846"/>
    <cellStyle name="normální 12 71 2 2 2" xfId="2847"/>
    <cellStyle name="normální 12 71 2 2 2 2" xfId="2848"/>
    <cellStyle name="normální 12 71 2 2 3" xfId="2849"/>
    <cellStyle name="normální 12 71 2 2 3 2" xfId="2850"/>
    <cellStyle name="normální 12 71 2 2 4" xfId="2851"/>
    <cellStyle name="normální 12 71 2 2 4 2" xfId="2852"/>
    <cellStyle name="normální 12 71 2 2 5" xfId="2853"/>
    <cellStyle name="normální 12 71 2 3" xfId="2854"/>
    <cellStyle name="normální 12 71 2 3 2" xfId="2855"/>
    <cellStyle name="normální 12 71 2 4" xfId="2856"/>
    <cellStyle name="normální 12 71 2 4 2" xfId="2857"/>
    <cellStyle name="normální 12 71 2 5" xfId="2858"/>
    <cellStyle name="normální 12 71 2 5 2" xfId="2859"/>
    <cellStyle name="normální 12 71 2 6" xfId="2860"/>
    <cellStyle name="normální 12 71 3" xfId="2861"/>
    <cellStyle name="normální 12 71 3 2" xfId="2862"/>
    <cellStyle name="normální 12 71 3 2 2" xfId="2863"/>
    <cellStyle name="normální 12 71 3 3" xfId="2864"/>
    <cellStyle name="normální 12 71 3 3 2" xfId="2865"/>
    <cellStyle name="normální 12 71 3 4" xfId="2866"/>
    <cellStyle name="normální 12 71 3 4 2" xfId="2867"/>
    <cellStyle name="normální 12 71 3 5" xfId="2868"/>
    <cellStyle name="normální 12 71 4" xfId="2869"/>
    <cellStyle name="normální 12 71 4 2" xfId="2870"/>
    <cellStyle name="normální 12 71 4 2 2" xfId="2871"/>
    <cellStyle name="normální 12 71 4 3" xfId="2872"/>
    <cellStyle name="normální 12 71 4 3 2" xfId="2873"/>
    <cellStyle name="normální 12 71 4 4" xfId="2874"/>
    <cellStyle name="normální 12 71 4 4 2" xfId="2875"/>
    <cellStyle name="normální 12 71 4 5" xfId="2876"/>
    <cellStyle name="normální 12 71 5" xfId="2877"/>
    <cellStyle name="normální 12 71 5 2" xfId="2878"/>
    <cellStyle name="normální 12 71 6" xfId="2879"/>
    <cellStyle name="normální 12 71 6 2" xfId="2880"/>
    <cellStyle name="normální 12 71 7" xfId="2881"/>
    <cellStyle name="normální 12 71 7 2" xfId="2882"/>
    <cellStyle name="normální 12 71 8" xfId="2883"/>
    <cellStyle name="normální 12 72" xfId="2884"/>
    <cellStyle name="normální 12 72 2" xfId="2885"/>
    <cellStyle name="normální 12 72 2 2" xfId="2886"/>
    <cellStyle name="normální 12 72 2 2 2" xfId="2887"/>
    <cellStyle name="normální 12 72 2 2 2 2" xfId="2888"/>
    <cellStyle name="normální 12 72 2 2 3" xfId="2889"/>
    <cellStyle name="normální 12 72 2 2 3 2" xfId="2890"/>
    <cellStyle name="normální 12 72 2 2 4" xfId="2891"/>
    <cellStyle name="normální 12 72 2 2 4 2" xfId="2892"/>
    <cellStyle name="normální 12 72 2 2 5" xfId="2893"/>
    <cellStyle name="normální 12 72 2 3" xfId="2894"/>
    <cellStyle name="normální 12 72 2 3 2" xfId="2895"/>
    <cellStyle name="normální 12 72 2 4" xfId="2896"/>
    <cellStyle name="normální 12 72 2 4 2" xfId="2897"/>
    <cellStyle name="normální 12 72 2 5" xfId="2898"/>
    <cellStyle name="normální 12 72 2 5 2" xfId="2899"/>
    <cellStyle name="normální 12 72 2 6" xfId="2900"/>
    <cellStyle name="normální 12 72 3" xfId="2901"/>
    <cellStyle name="normální 12 72 3 2" xfId="2902"/>
    <cellStyle name="normální 12 72 3 2 2" xfId="2903"/>
    <cellStyle name="normální 12 72 3 3" xfId="2904"/>
    <cellStyle name="normální 12 72 3 3 2" xfId="2905"/>
    <cellStyle name="normální 12 72 3 4" xfId="2906"/>
    <cellStyle name="normální 12 72 3 4 2" xfId="2907"/>
    <cellStyle name="normální 12 72 3 5" xfId="2908"/>
    <cellStyle name="normální 12 72 4" xfId="2909"/>
    <cellStyle name="normální 12 72 4 2" xfId="2910"/>
    <cellStyle name="normální 12 72 4 2 2" xfId="2911"/>
    <cellStyle name="normální 12 72 4 3" xfId="2912"/>
    <cellStyle name="normální 12 72 4 3 2" xfId="2913"/>
    <cellStyle name="normální 12 72 4 4" xfId="2914"/>
    <cellStyle name="normální 12 72 4 4 2" xfId="2915"/>
    <cellStyle name="normální 12 72 4 5" xfId="2916"/>
    <cellStyle name="normální 12 72 5" xfId="2917"/>
    <cellStyle name="normální 12 72 5 2" xfId="2918"/>
    <cellStyle name="normální 12 72 6" xfId="2919"/>
    <cellStyle name="normální 12 72 6 2" xfId="2920"/>
    <cellStyle name="normální 12 72 7" xfId="2921"/>
    <cellStyle name="normální 12 72 7 2" xfId="2922"/>
    <cellStyle name="normální 12 72 8" xfId="2923"/>
    <cellStyle name="normální 12 73" xfId="2924"/>
    <cellStyle name="normální 12 73 2" xfId="2925"/>
    <cellStyle name="normální 12 73 3" xfId="2926"/>
    <cellStyle name="normální 12 73 3 2" xfId="2927"/>
    <cellStyle name="normální 12 73 3 2 2" xfId="2928"/>
    <cellStyle name="normální 12 73 3 3" xfId="2929"/>
    <cellStyle name="normální 12 73 3 3 2" xfId="2930"/>
    <cellStyle name="normální 12 73 3 4" xfId="2931"/>
    <cellStyle name="normální 12 73 3 4 2" xfId="2932"/>
    <cellStyle name="normální 12 73 3 5" xfId="2933"/>
    <cellStyle name="normální 12 73 4" xfId="2934"/>
    <cellStyle name="normální 12 73 4 2" xfId="2935"/>
    <cellStyle name="normální 12 73 4 2 2" xfId="2936"/>
    <cellStyle name="normální 12 73 4 3" xfId="2937"/>
    <cellStyle name="normální 12 73 4 3 2" xfId="2938"/>
    <cellStyle name="normální 12 73 4 4" xfId="2939"/>
    <cellStyle name="normální 12 73 4 4 2" xfId="2940"/>
    <cellStyle name="normální 12 73 4 5" xfId="2941"/>
    <cellStyle name="normální 12 73 5" xfId="2942"/>
    <cellStyle name="normální 12 73 5 2" xfId="2943"/>
    <cellStyle name="normální 12 73 6" xfId="2944"/>
    <cellStyle name="normální 12 73 6 2" xfId="2945"/>
    <cellStyle name="normální 12 73 7" xfId="2946"/>
    <cellStyle name="normální 12 73 7 2" xfId="2947"/>
    <cellStyle name="normální 12 73 8" xfId="2948"/>
    <cellStyle name="normální 12 74" xfId="2949"/>
    <cellStyle name="normální 12 74 2" xfId="2950"/>
    <cellStyle name="normální 12 74 2 2" xfId="2951"/>
    <cellStyle name="normální 12 74 2 2 2" xfId="2952"/>
    <cellStyle name="normální 12 74 2 3" xfId="2953"/>
    <cellStyle name="normální 12 74 2 3 2" xfId="2954"/>
    <cellStyle name="normální 12 74 2 4" xfId="2955"/>
    <cellStyle name="normální 12 74 2 4 2" xfId="2956"/>
    <cellStyle name="normální 12 74 2 5" xfId="2957"/>
    <cellStyle name="normální 12 74 3" xfId="2958"/>
    <cellStyle name="normální 12 74 4" xfId="2959"/>
    <cellStyle name="normální 12 74 4 2" xfId="2960"/>
    <cellStyle name="normální 12 74 5" xfId="2961"/>
    <cellStyle name="normální 12 74 5 2" xfId="2962"/>
    <cellStyle name="normální 12 74 6" xfId="2963"/>
    <cellStyle name="normální 12 74 6 2" xfId="2964"/>
    <cellStyle name="normální 12 74 7" xfId="2965"/>
    <cellStyle name="normální 12 75" xfId="2966"/>
    <cellStyle name="normální 12 75 2" xfId="2967"/>
    <cellStyle name="normální 12 75 2 2" xfId="2968"/>
    <cellStyle name="normální 12 75 3" xfId="2969"/>
    <cellStyle name="normální 12 75 3 2" xfId="2970"/>
    <cellStyle name="normální 12 75 4" xfId="2971"/>
    <cellStyle name="normální 12 75 4 2" xfId="2972"/>
    <cellStyle name="normální 12 75 5" xfId="2973"/>
    <cellStyle name="Normální 12 76" xfId="2974"/>
    <cellStyle name="normální 12 77" xfId="2975"/>
    <cellStyle name="normální 12 77 2" xfId="2976"/>
    <cellStyle name="normální 12 78" xfId="2977"/>
    <cellStyle name="normální 12 78 2" xfId="2978"/>
    <cellStyle name="normální 12 79" xfId="2979"/>
    <cellStyle name="normální 12 79 2" xfId="2980"/>
    <cellStyle name="normální 12 8" xfId="2981"/>
    <cellStyle name="normální 12 8 2" xfId="2982"/>
    <cellStyle name="normální 12 8 3" xfId="2983"/>
    <cellStyle name="normální 12 8 4" xfId="2984"/>
    <cellStyle name="normální 12 8 5" xfId="2985"/>
    <cellStyle name="normální 12 8 6" xfId="2986"/>
    <cellStyle name="normální 12 8_1125_SZDC" xfId="2987"/>
    <cellStyle name="normální 12 80" xfId="2988"/>
    <cellStyle name="normální 12 9" xfId="2989"/>
    <cellStyle name="normální 12 9 2" xfId="2990"/>
    <cellStyle name="normální 12 9 3" xfId="2991"/>
    <cellStyle name="normální 12 9 4" xfId="2992"/>
    <cellStyle name="normální 12 9 5" xfId="2993"/>
    <cellStyle name="normální 12 9 6" xfId="2994"/>
    <cellStyle name="normální 12 9_1125_SZDC" xfId="2995"/>
    <cellStyle name="normální 13 10" xfId="2996"/>
    <cellStyle name="normální 13 11" xfId="2997"/>
    <cellStyle name="normální 13 12" xfId="2998"/>
    <cellStyle name="normální 13 13" xfId="2999"/>
    <cellStyle name="normální 13 14" xfId="3000"/>
    <cellStyle name="normální 13 15" xfId="3001"/>
    <cellStyle name="normální 13 16" xfId="3002"/>
    <cellStyle name="normální 13 17" xfId="3003"/>
    <cellStyle name="normální 13 18" xfId="3004"/>
    <cellStyle name="normální 13 19" xfId="3005"/>
    <cellStyle name="normální 13 2" xfId="3006"/>
    <cellStyle name="normální 13 2 2" xfId="3007"/>
    <cellStyle name="normální 13 2 3" xfId="3008"/>
    <cellStyle name="normální 13 2 4" xfId="3009"/>
    <cellStyle name="normální 13 2 5" xfId="3010"/>
    <cellStyle name="normální 13 2 6" xfId="3011"/>
    <cellStyle name="normální 13 2_1125_SZDC" xfId="3012"/>
    <cellStyle name="normální 13 20" xfId="3013"/>
    <cellStyle name="normální 13 21" xfId="3014"/>
    <cellStyle name="normální 13 22" xfId="3015"/>
    <cellStyle name="normální 13 23" xfId="3016"/>
    <cellStyle name="normální 13 24" xfId="3017"/>
    <cellStyle name="normální 13 25" xfId="3018"/>
    <cellStyle name="normální 13 26" xfId="3019"/>
    <cellStyle name="normální 13 27" xfId="3020"/>
    <cellStyle name="normální 13 28" xfId="3021"/>
    <cellStyle name="normální 13 29" xfId="3022"/>
    <cellStyle name="normální 13 3" xfId="3023"/>
    <cellStyle name="normální 13 3 2" xfId="3024"/>
    <cellStyle name="normální 13 3 3" xfId="3025"/>
    <cellStyle name="normální 13 3 4" xfId="3026"/>
    <cellStyle name="normální 13 3 5" xfId="3027"/>
    <cellStyle name="normální 13 3 6" xfId="3028"/>
    <cellStyle name="normální 13 3_1125_SZDC" xfId="3029"/>
    <cellStyle name="normální 13 30" xfId="3030"/>
    <cellStyle name="normální 13 31" xfId="3031"/>
    <cellStyle name="normální 13 32" xfId="3032"/>
    <cellStyle name="normální 13 33" xfId="3033"/>
    <cellStyle name="normální 13 34" xfId="3034"/>
    <cellStyle name="normální 13 35" xfId="3035"/>
    <cellStyle name="normální 13 36" xfId="3036"/>
    <cellStyle name="normální 13 37" xfId="3037"/>
    <cellStyle name="normální 13 38" xfId="3038"/>
    <cellStyle name="normální 13 39" xfId="3039"/>
    <cellStyle name="normální 13 4" xfId="3040"/>
    <cellStyle name="normální 13 4 2" xfId="3041"/>
    <cellStyle name="normální 13 4 3" xfId="3042"/>
    <cellStyle name="normální 13 4 4" xfId="3043"/>
    <cellStyle name="normální 13 4 5" xfId="3044"/>
    <cellStyle name="normální 13 4 6" xfId="3045"/>
    <cellStyle name="normální 13 4_1125_SZDC" xfId="3046"/>
    <cellStyle name="normální 13 40" xfId="3047"/>
    <cellStyle name="normální 13 41" xfId="3048"/>
    <cellStyle name="normální 13 42" xfId="3049"/>
    <cellStyle name="normální 13 43" xfId="3050"/>
    <cellStyle name="normální 13 44" xfId="3051"/>
    <cellStyle name="normální 13 45" xfId="3052"/>
    <cellStyle name="normální 13 46" xfId="3053"/>
    <cellStyle name="normální 13 47" xfId="3054"/>
    <cellStyle name="normální 13 48" xfId="3055"/>
    <cellStyle name="normální 13 49" xfId="3056"/>
    <cellStyle name="normální 13 5" xfId="3057"/>
    <cellStyle name="normální 13 5 2" xfId="3058"/>
    <cellStyle name="normální 13 5 3" xfId="3059"/>
    <cellStyle name="normální 13 5 4" xfId="3060"/>
    <cellStyle name="normální 13 5 5" xfId="3061"/>
    <cellStyle name="normální 13 5 6" xfId="3062"/>
    <cellStyle name="normální 13 5_1125_SZDC" xfId="3063"/>
    <cellStyle name="normální 13 50" xfId="3064"/>
    <cellStyle name="normální 13 51" xfId="3065"/>
    <cellStyle name="normální 13 52" xfId="3066"/>
    <cellStyle name="normální 13 53" xfId="3067"/>
    <cellStyle name="normální 13 54" xfId="3068"/>
    <cellStyle name="normální 13 55" xfId="3069"/>
    <cellStyle name="normální 13 56" xfId="3070"/>
    <cellStyle name="normální 13 57" xfId="3071"/>
    <cellStyle name="normální 13 58" xfId="3072"/>
    <cellStyle name="normální 13 59" xfId="3073"/>
    <cellStyle name="normální 13 6" xfId="3074"/>
    <cellStyle name="normální 13 6 2" xfId="3075"/>
    <cellStyle name="normální 13 6 3" xfId="3076"/>
    <cellStyle name="normální 13 6 4" xfId="3077"/>
    <cellStyle name="normální 13 6 5" xfId="3078"/>
    <cellStyle name="normální 13 6 6" xfId="3079"/>
    <cellStyle name="normální 13 6_1125_SZDC" xfId="3080"/>
    <cellStyle name="normální 13 60" xfId="3081"/>
    <cellStyle name="normální 13 61" xfId="3082"/>
    <cellStyle name="normální 13 62" xfId="3083"/>
    <cellStyle name="normální 13 63" xfId="3084"/>
    <cellStyle name="normální 13 64" xfId="3085"/>
    <cellStyle name="normální 13 65" xfId="3086"/>
    <cellStyle name="normální 13 66" xfId="3087"/>
    <cellStyle name="normální 13 67" xfId="3088"/>
    <cellStyle name="normální 13 68" xfId="3089"/>
    <cellStyle name="normální 13 69" xfId="3090"/>
    <cellStyle name="normální 13 7" xfId="3091"/>
    <cellStyle name="normální 13 7 2" xfId="3092"/>
    <cellStyle name="normální 13 7 3" xfId="3093"/>
    <cellStyle name="normální 13 7 4" xfId="3094"/>
    <cellStyle name="normální 13 7 5" xfId="3095"/>
    <cellStyle name="normální 13 7 6" xfId="3096"/>
    <cellStyle name="normální 13 7_1125_SZDC" xfId="3097"/>
    <cellStyle name="normální 13 70" xfId="3098"/>
    <cellStyle name="normální 13 71" xfId="3099"/>
    <cellStyle name="normální 13 72" xfId="3100"/>
    <cellStyle name="normální 13 73" xfId="3101"/>
    <cellStyle name="normální 13 74" xfId="3102"/>
    <cellStyle name="normální 13 75" xfId="3103"/>
    <cellStyle name="normální 13 76" xfId="3104"/>
    <cellStyle name="normální 13 8" xfId="3105"/>
    <cellStyle name="normální 13 8 2" xfId="3106"/>
    <cellStyle name="normální 13 8 3" xfId="3107"/>
    <cellStyle name="normální 13 8 4" xfId="3108"/>
    <cellStyle name="normální 13 8 5" xfId="3109"/>
    <cellStyle name="normální 13 8 6" xfId="3110"/>
    <cellStyle name="normální 13 8_1125_SZDC" xfId="3111"/>
    <cellStyle name="normální 13 9" xfId="3112"/>
    <cellStyle name="normální 13 9 2" xfId="3113"/>
    <cellStyle name="normální 13 9 3" xfId="3114"/>
    <cellStyle name="normální 13 9 4" xfId="3115"/>
    <cellStyle name="normální 13 9 5" xfId="3116"/>
    <cellStyle name="normální 13 9 6" xfId="3117"/>
    <cellStyle name="normální 13 9_1125_SZDC" xfId="3118"/>
    <cellStyle name="normální 14 10" xfId="3119"/>
    <cellStyle name="normální 14 11" xfId="3120"/>
    <cellStyle name="normální 14 12" xfId="3121"/>
    <cellStyle name="normální 14 13" xfId="3122"/>
    <cellStyle name="normální 14 14" xfId="3123"/>
    <cellStyle name="normální 14 15" xfId="3124"/>
    <cellStyle name="normální 14 16" xfId="3125"/>
    <cellStyle name="normální 14 17" xfId="3126"/>
    <cellStyle name="normální 14 18" xfId="3127"/>
    <cellStyle name="normální 14 19" xfId="3128"/>
    <cellStyle name="normální 14 2" xfId="3129"/>
    <cellStyle name="normální 14 2 2" xfId="3130"/>
    <cellStyle name="normální 14 2 3" xfId="3131"/>
    <cellStyle name="normální 14 2 4" xfId="3132"/>
    <cellStyle name="normální 14 2 5" xfId="3133"/>
    <cellStyle name="normální 14 2 6" xfId="3134"/>
    <cellStyle name="normální 14 2_1125_SZDC" xfId="3135"/>
    <cellStyle name="normální 14 20" xfId="3136"/>
    <cellStyle name="normální 14 21" xfId="3137"/>
    <cellStyle name="normální 14 22" xfId="3138"/>
    <cellStyle name="normální 14 23" xfId="3139"/>
    <cellStyle name="normální 14 24" xfId="3140"/>
    <cellStyle name="normální 14 25" xfId="3141"/>
    <cellStyle name="normální 14 26" xfId="3142"/>
    <cellStyle name="normální 14 27" xfId="3143"/>
    <cellStyle name="normální 14 28" xfId="3144"/>
    <cellStyle name="normální 14 29" xfId="3145"/>
    <cellStyle name="normální 14 3" xfId="3146"/>
    <cellStyle name="normální 14 3 2" xfId="3147"/>
    <cellStyle name="normální 14 3 3" xfId="3148"/>
    <cellStyle name="normální 14 3 4" xfId="3149"/>
    <cellStyle name="normální 14 3 5" xfId="3150"/>
    <cellStyle name="normální 14 3 6" xfId="3151"/>
    <cellStyle name="normální 14 3_1125_SZDC" xfId="3152"/>
    <cellStyle name="normální 14 30" xfId="3153"/>
    <cellStyle name="normální 14 31" xfId="3154"/>
    <cellStyle name="normální 14 32" xfId="3155"/>
    <cellStyle name="normální 14 33" xfId="3156"/>
    <cellStyle name="normální 14 34" xfId="3157"/>
    <cellStyle name="normální 14 35" xfId="3158"/>
    <cellStyle name="normální 14 36" xfId="3159"/>
    <cellStyle name="normální 14 37" xfId="3160"/>
    <cellStyle name="normální 14 38" xfId="3161"/>
    <cellStyle name="normální 14 39" xfId="3162"/>
    <cellStyle name="normální 14 4" xfId="3163"/>
    <cellStyle name="normální 14 4 2" xfId="3164"/>
    <cellStyle name="normální 14 4 3" xfId="3165"/>
    <cellStyle name="normální 14 4 4" xfId="3166"/>
    <cellStyle name="normální 14 4 5" xfId="3167"/>
    <cellStyle name="normální 14 4 6" xfId="3168"/>
    <cellStyle name="normální 14 4_1125_SZDC" xfId="3169"/>
    <cellStyle name="normální 14 40" xfId="3170"/>
    <cellStyle name="normální 14 41" xfId="3171"/>
    <cellStyle name="normální 14 42" xfId="3172"/>
    <cellStyle name="normální 14 43" xfId="3173"/>
    <cellStyle name="normální 14 44" xfId="3174"/>
    <cellStyle name="normální 14 45" xfId="3175"/>
    <cellStyle name="normální 14 46" xfId="3176"/>
    <cellStyle name="normální 14 47" xfId="3177"/>
    <cellStyle name="normální 14 48" xfId="3178"/>
    <cellStyle name="normální 14 49" xfId="3179"/>
    <cellStyle name="normální 14 5" xfId="3180"/>
    <cellStyle name="normální 14 5 2" xfId="3181"/>
    <cellStyle name="normální 14 5 3" xfId="3182"/>
    <cellStyle name="normální 14 5 4" xfId="3183"/>
    <cellStyle name="normální 14 5 5" xfId="3184"/>
    <cellStyle name="normální 14 5 6" xfId="3185"/>
    <cellStyle name="normální 14 5_1125_SZDC" xfId="3186"/>
    <cellStyle name="normální 14 50" xfId="3187"/>
    <cellStyle name="normální 14 51" xfId="3188"/>
    <cellStyle name="normální 14 52" xfId="3189"/>
    <cellStyle name="normální 14 53" xfId="3190"/>
    <cellStyle name="normální 14 54" xfId="3191"/>
    <cellStyle name="normální 14 55" xfId="3192"/>
    <cellStyle name="normální 14 56" xfId="3193"/>
    <cellStyle name="normální 14 57" xfId="3194"/>
    <cellStyle name="normální 14 58" xfId="3195"/>
    <cellStyle name="normální 14 59" xfId="3196"/>
    <cellStyle name="normální 14 6" xfId="3197"/>
    <cellStyle name="normální 14 6 2" xfId="3198"/>
    <cellStyle name="normální 14 6 3" xfId="3199"/>
    <cellStyle name="normální 14 6 4" xfId="3200"/>
    <cellStyle name="normální 14 6 5" xfId="3201"/>
    <cellStyle name="normální 14 6 6" xfId="3202"/>
    <cellStyle name="normální 14 6_1125_SZDC" xfId="3203"/>
    <cellStyle name="normální 14 60" xfId="3204"/>
    <cellStyle name="normální 14 61" xfId="3205"/>
    <cellStyle name="normální 14 62" xfId="3206"/>
    <cellStyle name="normální 14 63" xfId="3207"/>
    <cellStyle name="normální 14 64" xfId="3208"/>
    <cellStyle name="normální 14 65" xfId="3209"/>
    <cellStyle name="normální 14 66" xfId="3210"/>
    <cellStyle name="normální 14 67" xfId="3211"/>
    <cellStyle name="normální 14 68" xfId="3212"/>
    <cellStyle name="normální 14 69" xfId="3213"/>
    <cellStyle name="normální 14 7" xfId="3214"/>
    <cellStyle name="normální 14 7 2" xfId="3215"/>
    <cellStyle name="normální 14 7 3" xfId="3216"/>
    <cellStyle name="normální 14 7 4" xfId="3217"/>
    <cellStyle name="normální 14 7 5" xfId="3218"/>
    <cellStyle name="normální 14 7 6" xfId="3219"/>
    <cellStyle name="normální 14 7_1125_SZDC" xfId="3220"/>
    <cellStyle name="normální 14 70" xfId="3221"/>
    <cellStyle name="normální 14 71" xfId="3222"/>
    <cellStyle name="normální 14 72" xfId="3223"/>
    <cellStyle name="normální 14 73" xfId="3224"/>
    <cellStyle name="normální 14 74" xfId="3225"/>
    <cellStyle name="normální 14 75" xfId="3226"/>
    <cellStyle name="normální 14 76" xfId="3227"/>
    <cellStyle name="normální 14 77" xfId="3228"/>
    <cellStyle name="normální 14 78" xfId="3229"/>
    <cellStyle name="normální 14 79" xfId="3230"/>
    <cellStyle name="normální 14 8" xfId="3231"/>
    <cellStyle name="normální 14 8 2" xfId="3232"/>
    <cellStyle name="normální 14 8 3" xfId="3233"/>
    <cellStyle name="normální 14 8 4" xfId="3234"/>
    <cellStyle name="normální 14 8 5" xfId="3235"/>
    <cellStyle name="normální 14 8 6" xfId="3236"/>
    <cellStyle name="normální 14 8_1125_SZDC" xfId="3237"/>
    <cellStyle name="normální 14 80" xfId="3238"/>
    <cellStyle name="normální 14 81" xfId="3239"/>
    <cellStyle name="normální 14 82" xfId="3240"/>
    <cellStyle name="normální 14 83" xfId="3241"/>
    <cellStyle name="normální 14 84" xfId="3242"/>
    <cellStyle name="normální 14 85" xfId="3243"/>
    <cellStyle name="normální 14 86" xfId="3244"/>
    <cellStyle name="normální 14 9" xfId="3245"/>
    <cellStyle name="normální 14 9 2" xfId="3246"/>
    <cellStyle name="normální 14 9 3" xfId="3247"/>
    <cellStyle name="normální 14 9 4" xfId="3248"/>
    <cellStyle name="normální 14 9 5" xfId="3249"/>
    <cellStyle name="normální 14 9 6" xfId="3250"/>
    <cellStyle name="normální 14 9_1125_SZDC" xfId="3251"/>
    <cellStyle name="normální 15" xfId="3252"/>
    <cellStyle name="normální 15 2" xfId="3253"/>
    <cellStyle name="normální 15 2 2" xfId="3254"/>
    <cellStyle name="normální 15 2 2 2" xfId="3255"/>
    <cellStyle name="normální 15 2 2 2 2" xfId="3256"/>
    <cellStyle name="normální 15 2 2 3" xfId="3257"/>
    <cellStyle name="normální 15 2 2 3 2" xfId="3258"/>
    <cellStyle name="normální 15 2 2 4" xfId="3259"/>
    <cellStyle name="normální 15 2 2 4 2" xfId="3260"/>
    <cellStyle name="normální 15 2 2 5" xfId="3261"/>
    <cellStyle name="normální 15 2 3" xfId="3262"/>
    <cellStyle name="normální 15 2 3 2" xfId="3263"/>
    <cellStyle name="normální 15 2 3 2 2" xfId="3264"/>
    <cellStyle name="normální 15 2 3 3" xfId="3265"/>
    <cellStyle name="normální 15 2 3 3 2" xfId="3266"/>
    <cellStyle name="normální 15 2 3 4" xfId="3267"/>
    <cellStyle name="normální 15 2 3 4 2" xfId="3268"/>
    <cellStyle name="normální 15 2 3 5" xfId="3269"/>
    <cellStyle name="normální 15 2 4" xfId="3270"/>
    <cellStyle name="normální 15 2 4 2" xfId="3271"/>
    <cellStyle name="normální 15 2 5" xfId="3272"/>
    <cellStyle name="normální 15 2 5 2" xfId="3273"/>
    <cellStyle name="normální 15 2 6" xfId="3274"/>
    <cellStyle name="normální 15 2 6 2" xfId="3275"/>
    <cellStyle name="normální 15 2 7" xfId="3276"/>
    <cellStyle name="normální 15 3" xfId="3277"/>
    <cellStyle name="normální 15 3 2" xfId="3278"/>
    <cellStyle name="normální 15 3 2 2" xfId="3279"/>
    <cellStyle name="normální 15 3 2 2 2" xfId="3280"/>
    <cellStyle name="normální 15 3 2 3" xfId="3281"/>
    <cellStyle name="normální 15 3 2 3 2" xfId="3282"/>
    <cellStyle name="normální 15 3 2 4" xfId="3283"/>
    <cellStyle name="normální 15 3 2 4 2" xfId="3284"/>
    <cellStyle name="normální 15 3 2 5" xfId="3285"/>
    <cellStyle name="normální 15 3 3" xfId="3286"/>
    <cellStyle name="normální 15 3 3 2" xfId="3287"/>
    <cellStyle name="normální 15 3 4" xfId="3288"/>
    <cellStyle name="normální 15 3 4 2" xfId="3289"/>
    <cellStyle name="normální 15 3 5" xfId="3290"/>
    <cellStyle name="normální 15 3 5 2" xfId="3291"/>
    <cellStyle name="normální 15 3 6" xfId="3292"/>
    <cellStyle name="normální 15 4" xfId="3293"/>
    <cellStyle name="normální 15 4 2" xfId="3294"/>
    <cellStyle name="normální 15 4 2 2" xfId="3295"/>
    <cellStyle name="normální 15 4 3" xfId="3296"/>
    <cellStyle name="normální 15 4 3 2" xfId="3297"/>
    <cellStyle name="normální 15 4 4" xfId="3298"/>
    <cellStyle name="normální 15 4 4 2" xfId="3299"/>
    <cellStyle name="normální 15 4 5" xfId="3300"/>
    <cellStyle name="Normální 15 5" xfId="3301"/>
    <cellStyle name="normální 15 6" xfId="3302"/>
    <cellStyle name="normální 15 6 2" xfId="3303"/>
    <cellStyle name="normální 15 7" xfId="3304"/>
    <cellStyle name="normální 15 7 2" xfId="3305"/>
    <cellStyle name="normální 15 8" xfId="3306"/>
    <cellStyle name="normální 15 8 2" xfId="3307"/>
    <cellStyle name="normální 15 9" xfId="3308"/>
    <cellStyle name="normální 16 10" xfId="3309"/>
    <cellStyle name="normální 16 11" xfId="3310"/>
    <cellStyle name="normální 16 12" xfId="3311"/>
    <cellStyle name="normální 16 13" xfId="3312"/>
    <cellStyle name="normální 16 14" xfId="3313"/>
    <cellStyle name="normální 16 15" xfId="3314"/>
    <cellStyle name="normální 16 16" xfId="3315"/>
    <cellStyle name="normální 16 17" xfId="3316"/>
    <cellStyle name="normální 16 18" xfId="3317"/>
    <cellStyle name="normální 16 19" xfId="3318"/>
    <cellStyle name="normální 16 2" xfId="3319"/>
    <cellStyle name="normální 16 20" xfId="3320"/>
    <cellStyle name="normální 16 21" xfId="3321"/>
    <cellStyle name="normální 16 22" xfId="3322"/>
    <cellStyle name="normální 16 23" xfId="3323"/>
    <cellStyle name="normální 16 24" xfId="3324"/>
    <cellStyle name="normální 16 25" xfId="3325"/>
    <cellStyle name="normální 16 26" xfId="3326"/>
    <cellStyle name="normální 16 27" xfId="3327"/>
    <cellStyle name="normální 16 28" xfId="3328"/>
    <cellStyle name="normální 16 29" xfId="3329"/>
    <cellStyle name="normální 16 3" xfId="3330"/>
    <cellStyle name="normální 16 30" xfId="3331"/>
    <cellStyle name="normální 16 31" xfId="3332"/>
    <cellStyle name="normální 16 32" xfId="3333"/>
    <cellStyle name="normální 16 33" xfId="3334"/>
    <cellStyle name="normální 16 34" xfId="3335"/>
    <cellStyle name="normální 16 35" xfId="3336"/>
    <cellStyle name="normální 16 36" xfId="3337"/>
    <cellStyle name="normální 16 37" xfId="3338"/>
    <cellStyle name="normální 16 38" xfId="3339"/>
    <cellStyle name="normální 16 39" xfId="3340"/>
    <cellStyle name="normální 16 4" xfId="3341"/>
    <cellStyle name="normální 16 40" xfId="3342"/>
    <cellStyle name="normální 16 41" xfId="3343"/>
    <cellStyle name="normální 16 42" xfId="3344"/>
    <cellStyle name="normální 16 43" xfId="3345"/>
    <cellStyle name="normální 16 44" xfId="3346"/>
    <cellStyle name="normální 16 45" xfId="3347"/>
    <cellStyle name="normální 16 46" xfId="3348"/>
    <cellStyle name="normální 16 47" xfId="3349"/>
    <cellStyle name="normální 16 48" xfId="3350"/>
    <cellStyle name="normální 16 49" xfId="3351"/>
    <cellStyle name="normální 16 5" xfId="3352"/>
    <cellStyle name="normální 16 50" xfId="3353"/>
    <cellStyle name="normální 16 51" xfId="3354"/>
    <cellStyle name="normální 16 52" xfId="3355"/>
    <cellStyle name="normální 16 53" xfId="3356"/>
    <cellStyle name="normální 16 54" xfId="3357"/>
    <cellStyle name="normální 16 55" xfId="3358"/>
    <cellStyle name="normální 16 56" xfId="3359"/>
    <cellStyle name="normální 16 57" xfId="3360"/>
    <cellStyle name="normální 16 58" xfId="3361"/>
    <cellStyle name="normální 16 59" xfId="3362"/>
    <cellStyle name="normální 16 6" xfId="3363"/>
    <cellStyle name="normální 16 60" xfId="3364"/>
    <cellStyle name="normální 16 61" xfId="3365"/>
    <cellStyle name="normální 16 62" xfId="3366"/>
    <cellStyle name="normální 16 63" xfId="3367"/>
    <cellStyle name="normální 16 64" xfId="3368"/>
    <cellStyle name="normální 16 65" xfId="3369"/>
    <cellStyle name="normální 16 66" xfId="3370"/>
    <cellStyle name="normální 16 67" xfId="3371"/>
    <cellStyle name="normální 16 68" xfId="3372"/>
    <cellStyle name="normální 16 69" xfId="3373"/>
    <cellStyle name="normální 16 7" xfId="3374"/>
    <cellStyle name="normální 16 70" xfId="3375"/>
    <cellStyle name="normální 16 71" xfId="3376"/>
    <cellStyle name="normální 16 72" xfId="3377"/>
    <cellStyle name="normální 16 73" xfId="3378"/>
    <cellStyle name="normální 16 74" xfId="3379"/>
    <cellStyle name="normální 16 75" xfId="3380"/>
    <cellStyle name="normální 16 76" xfId="3381"/>
    <cellStyle name="normální 16 77" xfId="3382"/>
    <cellStyle name="normální 16 78" xfId="3383"/>
    <cellStyle name="normální 16 8" xfId="3384"/>
    <cellStyle name="normální 16 9" xfId="3385"/>
    <cellStyle name="normální 17" xfId="3386"/>
    <cellStyle name="normální 17 2" xfId="3387"/>
    <cellStyle name="normální 17 2 2" xfId="3388"/>
    <cellStyle name="normální 17 2 2 2" xfId="3389"/>
    <cellStyle name="normální 17 2 2 2 2" xfId="3390"/>
    <cellStyle name="normální 17 2 2 3" xfId="3391"/>
    <cellStyle name="normální 17 2 2 3 2" xfId="3392"/>
    <cellStyle name="normální 17 2 2 4" xfId="3393"/>
    <cellStyle name="normální 17 2 2 4 2" xfId="3394"/>
    <cellStyle name="normální 17 2 2 5" xfId="3395"/>
    <cellStyle name="normální 17 2 3" xfId="3396"/>
    <cellStyle name="normální 17 2 3 2" xfId="3397"/>
    <cellStyle name="normální 17 2 3 2 2" xfId="3398"/>
    <cellStyle name="normální 17 2 3 3" xfId="3399"/>
    <cellStyle name="normální 17 2 3 3 2" xfId="3400"/>
    <cellStyle name="normální 17 2 3 4" xfId="3401"/>
    <cellStyle name="normální 17 2 3 4 2" xfId="3402"/>
    <cellStyle name="normální 17 2 3 5" xfId="3403"/>
    <cellStyle name="normální 17 2 4" xfId="3404"/>
    <cellStyle name="normální 17 2 4 2" xfId="3405"/>
    <cellStyle name="normální 17 2 5" xfId="3406"/>
    <cellStyle name="normální 17 2 5 2" xfId="3407"/>
    <cellStyle name="normální 17 2 6" xfId="3408"/>
    <cellStyle name="normální 17 2 6 2" xfId="3409"/>
    <cellStyle name="normální 17 2 7" xfId="3410"/>
    <cellStyle name="normální 17 3" xfId="3411"/>
    <cellStyle name="normální 17 3 2" xfId="3412"/>
    <cellStyle name="normální 17 3 2 2" xfId="3413"/>
    <cellStyle name="normální 17 3 2 2 2" xfId="3414"/>
    <cellStyle name="normální 17 3 2 3" xfId="3415"/>
    <cellStyle name="normální 17 3 2 3 2" xfId="3416"/>
    <cellStyle name="normální 17 3 2 4" xfId="3417"/>
    <cellStyle name="normální 17 3 2 4 2" xfId="3418"/>
    <cellStyle name="normální 17 3 2 5" xfId="3419"/>
    <cellStyle name="normální 17 3 3" xfId="3420"/>
    <cellStyle name="normální 17 3 3 2" xfId="3421"/>
    <cellStyle name="normální 17 3 4" xfId="3422"/>
    <cellStyle name="normální 17 3 4 2" xfId="3423"/>
    <cellStyle name="normální 17 3 5" xfId="3424"/>
    <cellStyle name="normální 17 3 5 2" xfId="3425"/>
    <cellStyle name="normální 17 3 6" xfId="3426"/>
    <cellStyle name="normální 17 4" xfId="3427"/>
    <cellStyle name="normální 17 4 2" xfId="3428"/>
    <cellStyle name="normální 17 4 2 2" xfId="3429"/>
    <cellStyle name="normální 17 4 3" xfId="3430"/>
    <cellStyle name="normální 17 4 3 2" xfId="3431"/>
    <cellStyle name="normální 17 4 4" xfId="3432"/>
    <cellStyle name="normální 17 4 4 2" xfId="3433"/>
    <cellStyle name="normální 17 4 5" xfId="3434"/>
    <cellStyle name="Normální 17 5" xfId="3435"/>
    <cellStyle name="normální 17 6" xfId="3436"/>
    <cellStyle name="normální 17 6 2" xfId="3437"/>
    <cellStyle name="normální 17 7" xfId="3438"/>
    <cellStyle name="normální 17 7 2" xfId="3439"/>
    <cellStyle name="normální 17 8" xfId="3440"/>
    <cellStyle name="normální 17 8 2" xfId="3441"/>
    <cellStyle name="normální 17 9" xfId="3442"/>
    <cellStyle name="normální 18" xfId="3443"/>
    <cellStyle name="normální 18 2" xfId="3444"/>
    <cellStyle name="normální 18 3" xfId="3445"/>
    <cellStyle name="normální 19" xfId="3446"/>
    <cellStyle name="normální 19 2" xfId="3447"/>
    <cellStyle name="normální 19 3" xfId="3448"/>
    <cellStyle name="Normální 19 4" xfId="3449"/>
    <cellStyle name="normální 2" xfId="3450"/>
    <cellStyle name="normální 2 10" xfId="2"/>
    <cellStyle name="normální 2 10 2" xfId="3451"/>
    <cellStyle name="normální 2 10 2 2" xfId="3452"/>
    <cellStyle name="normální 2 10 2 3" xfId="3453"/>
    <cellStyle name="normální 2 10 3" xfId="3454"/>
    <cellStyle name="normální 2 10 4" xfId="3455"/>
    <cellStyle name="normální 2 10 5" xfId="3456"/>
    <cellStyle name="normální 2 10 6" xfId="3457"/>
    <cellStyle name="normální 2 10_1125_SZDC" xfId="3458"/>
    <cellStyle name="normální 2 100" xfId="3459"/>
    <cellStyle name="normální 2 100 2" xfId="3460"/>
    <cellStyle name="normální 2 100 2 2" xfId="3461"/>
    <cellStyle name="normální 2 100 2 2 2" xfId="3462"/>
    <cellStyle name="normální 2 100 2 2 2 2" xfId="3463"/>
    <cellStyle name="normální 2 100 2 2 3" xfId="3464"/>
    <cellStyle name="normální 2 100 2 2 3 2" xfId="3465"/>
    <cellStyle name="normální 2 100 2 2 4" xfId="3466"/>
    <cellStyle name="normální 2 100 2 2 4 2" xfId="3467"/>
    <cellStyle name="normální 2 100 2 2 5" xfId="3468"/>
    <cellStyle name="normální 2 100 2 3" xfId="3469"/>
    <cellStyle name="normální 2 100 2 3 2" xfId="3470"/>
    <cellStyle name="normální 2 100 2 4" xfId="3471"/>
    <cellStyle name="normální 2 100 2 4 2" xfId="3472"/>
    <cellStyle name="normální 2 100 2 5" xfId="3473"/>
    <cellStyle name="normální 2 100 2 5 2" xfId="3474"/>
    <cellStyle name="normální 2 100 2 6" xfId="3475"/>
    <cellStyle name="normální 2 100 3" xfId="3476"/>
    <cellStyle name="normální 2 100 3 2" xfId="3477"/>
    <cellStyle name="normální 2 100 3 2 2" xfId="3478"/>
    <cellStyle name="normální 2 100 3 3" xfId="3479"/>
    <cellStyle name="normální 2 100 3 3 2" xfId="3480"/>
    <cellStyle name="normální 2 100 3 4" xfId="3481"/>
    <cellStyle name="normální 2 100 3 4 2" xfId="3482"/>
    <cellStyle name="normální 2 100 3 5" xfId="3483"/>
    <cellStyle name="normální 2 100 4" xfId="3484"/>
    <cellStyle name="normální 2 100 4 2" xfId="3485"/>
    <cellStyle name="normální 2 100 4 2 2" xfId="3486"/>
    <cellStyle name="normální 2 100 4 3" xfId="3487"/>
    <cellStyle name="normální 2 100 4 3 2" xfId="3488"/>
    <cellStyle name="normální 2 100 4 4" xfId="3489"/>
    <cellStyle name="normální 2 100 4 4 2" xfId="3490"/>
    <cellStyle name="normální 2 100 4 5" xfId="3491"/>
    <cellStyle name="normální 2 100 5" xfId="3492"/>
    <cellStyle name="normální 2 100 5 2" xfId="3493"/>
    <cellStyle name="normální 2 100 6" xfId="3494"/>
    <cellStyle name="normální 2 100 6 2" xfId="3495"/>
    <cellStyle name="normální 2 100 7" xfId="3496"/>
    <cellStyle name="normální 2 100 7 2" xfId="3497"/>
    <cellStyle name="normální 2 100 8" xfId="3498"/>
    <cellStyle name="normální 2 101" xfId="3499"/>
    <cellStyle name="normální 2 101 2" xfId="3500"/>
    <cellStyle name="normální 2 101 2 2" xfId="3501"/>
    <cellStyle name="normální 2 101 2 2 2" xfId="3502"/>
    <cellStyle name="normální 2 101 2 2 2 2" xfId="3503"/>
    <cellStyle name="normální 2 101 2 2 3" xfId="3504"/>
    <cellStyle name="normální 2 101 2 2 3 2" xfId="3505"/>
    <cellStyle name="normální 2 101 2 2 4" xfId="3506"/>
    <cellStyle name="normální 2 101 2 2 4 2" xfId="3507"/>
    <cellStyle name="normální 2 101 2 2 5" xfId="3508"/>
    <cellStyle name="normální 2 101 2 3" xfId="3509"/>
    <cellStyle name="normální 2 101 2 3 2" xfId="3510"/>
    <cellStyle name="normální 2 101 2 4" xfId="3511"/>
    <cellStyle name="normální 2 101 2 4 2" xfId="3512"/>
    <cellStyle name="normální 2 101 2 5" xfId="3513"/>
    <cellStyle name="normální 2 101 2 5 2" xfId="3514"/>
    <cellStyle name="normální 2 101 2 6" xfId="3515"/>
    <cellStyle name="normální 2 101 3" xfId="3516"/>
    <cellStyle name="normální 2 101 3 2" xfId="3517"/>
    <cellStyle name="normální 2 101 3 2 2" xfId="3518"/>
    <cellStyle name="normální 2 101 3 3" xfId="3519"/>
    <cellStyle name="normální 2 101 3 3 2" xfId="3520"/>
    <cellStyle name="normální 2 101 3 4" xfId="3521"/>
    <cellStyle name="normální 2 101 3 4 2" xfId="3522"/>
    <cellStyle name="normální 2 101 3 5" xfId="3523"/>
    <cellStyle name="normální 2 101 4" xfId="3524"/>
    <cellStyle name="normální 2 101 4 2" xfId="3525"/>
    <cellStyle name="normální 2 101 4 2 2" xfId="3526"/>
    <cellStyle name="normální 2 101 4 3" xfId="3527"/>
    <cellStyle name="normální 2 101 4 3 2" xfId="3528"/>
    <cellStyle name="normální 2 101 4 4" xfId="3529"/>
    <cellStyle name="normální 2 101 4 4 2" xfId="3530"/>
    <cellStyle name="normální 2 101 4 5" xfId="3531"/>
    <cellStyle name="normální 2 101 5" xfId="3532"/>
    <cellStyle name="normální 2 101 5 2" xfId="3533"/>
    <cellStyle name="normální 2 101 6" xfId="3534"/>
    <cellStyle name="normální 2 101 6 2" xfId="3535"/>
    <cellStyle name="normální 2 101 7" xfId="3536"/>
    <cellStyle name="normální 2 101 7 2" xfId="3537"/>
    <cellStyle name="normální 2 101 8" xfId="3538"/>
    <cellStyle name="normální 2 102" xfId="3539"/>
    <cellStyle name="normální 2 103" xfId="3540"/>
    <cellStyle name="normální 2 104" xfId="3541"/>
    <cellStyle name="normální 2 105" xfId="3542"/>
    <cellStyle name="normální 2 106" xfId="3543"/>
    <cellStyle name="normální 2 107" xfId="3544"/>
    <cellStyle name="normální 2 108" xfId="3545"/>
    <cellStyle name="normální 2 109" xfId="3546"/>
    <cellStyle name="normální 2 11" xfId="3547"/>
    <cellStyle name="normální 2 11 2" xfId="3548"/>
    <cellStyle name="normální 2 11 3" xfId="3549"/>
    <cellStyle name="normální 2 11 4" xfId="3550"/>
    <cellStyle name="normální 2 11 5" xfId="3551"/>
    <cellStyle name="normální 2 11 6" xfId="3552"/>
    <cellStyle name="normální 2 11_1125_SZDC" xfId="3553"/>
    <cellStyle name="normální 2 110" xfId="3554"/>
    <cellStyle name="normální 2 111" xfId="3555"/>
    <cellStyle name="normální 2 112" xfId="3556"/>
    <cellStyle name="normální 2 113" xfId="3557"/>
    <cellStyle name="normální 2 114" xfId="3558"/>
    <cellStyle name="normální 2 115" xfId="3559"/>
    <cellStyle name="normální 2 116" xfId="3560"/>
    <cellStyle name="normální 2 117" xfId="3561"/>
    <cellStyle name="Normální 2 118" xfId="3562"/>
    <cellStyle name="Normální 2 118 2" xfId="3563"/>
    <cellStyle name="Normální 2 118 2 2" xfId="3564"/>
    <cellStyle name="Normální 2 118 3" xfId="3565"/>
    <cellStyle name="Normální 2 118 3 2" xfId="3566"/>
    <cellStyle name="Normální 2 118 4" xfId="3567"/>
    <cellStyle name="Normální 2 118 4 2" xfId="3568"/>
    <cellStyle name="Normální 2 118 5" xfId="3569"/>
    <cellStyle name="normální 2 12" xfId="3570"/>
    <cellStyle name="normální 2 12 2" xfId="3571"/>
    <cellStyle name="normální 2 12 3" xfId="3572"/>
    <cellStyle name="normální 2 12 4" xfId="3573"/>
    <cellStyle name="normální 2 12 5" xfId="3574"/>
    <cellStyle name="normální 2 12 6" xfId="3575"/>
    <cellStyle name="normální 2 12_1125_SZDC" xfId="3576"/>
    <cellStyle name="normální 2 13" xfId="3577"/>
    <cellStyle name="normální 2 13 2" xfId="3578"/>
    <cellStyle name="normální 2 13 3" xfId="3579"/>
    <cellStyle name="normální 2 13 4" xfId="3580"/>
    <cellStyle name="normální 2 13 5" xfId="3581"/>
    <cellStyle name="normální 2 13 6" xfId="3582"/>
    <cellStyle name="normální 2 13_1125_SZDC" xfId="3583"/>
    <cellStyle name="normální 2 14" xfId="3584"/>
    <cellStyle name="normální 2 14 2" xfId="3585"/>
    <cellStyle name="normální 2 14 3" xfId="3586"/>
    <cellStyle name="normální 2 14 4" xfId="3587"/>
    <cellStyle name="normální 2 14 5" xfId="3588"/>
    <cellStyle name="normální 2 14 6" xfId="3589"/>
    <cellStyle name="normální 2 14_1125_SZDC" xfId="3590"/>
    <cellStyle name="normální 2 15" xfId="3591"/>
    <cellStyle name="normální 2 15 2" xfId="3592"/>
    <cellStyle name="normální 2 15 3" xfId="3593"/>
    <cellStyle name="normální 2 15 4" xfId="3594"/>
    <cellStyle name="normální 2 15 5" xfId="3595"/>
    <cellStyle name="normální 2 15 6" xfId="3596"/>
    <cellStyle name="normální 2 15_1125_SZDC" xfId="3597"/>
    <cellStyle name="normální 2 16" xfId="3598"/>
    <cellStyle name="normální 2 16 2" xfId="3599"/>
    <cellStyle name="normální 2 16 3" xfId="3600"/>
    <cellStyle name="normální 2 16 4" xfId="3601"/>
    <cellStyle name="normální 2 16 5" xfId="3602"/>
    <cellStyle name="normální 2 16 6" xfId="3603"/>
    <cellStyle name="normální 2 16_1125_SZDC" xfId="3604"/>
    <cellStyle name="normální 2 17" xfId="3605"/>
    <cellStyle name="normální 2 17 2" xfId="3606"/>
    <cellStyle name="normální 2 17 3" xfId="3607"/>
    <cellStyle name="normální 2 17 4" xfId="3608"/>
    <cellStyle name="normální 2 17 5" xfId="3609"/>
    <cellStyle name="normální 2 17 6" xfId="3610"/>
    <cellStyle name="normální 2 17_1125_SZDC" xfId="3611"/>
    <cellStyle name="normální 2 18" xfId="3612"/>
    <cellStyle name="normální 2 18 2" xfId="3613"/>
    <cellStyle name="normální 2 18 3" xfId="3614"/>
    <cellStyle name="normální 2 18 4" xfId="3615"/>
    <cellStyle name="normální 2 18 5" xfId="3616"/>
    <cellStyle name="normální 2 18 6" xfId="3617"/>
    <cellStyle name="normální 2 18_1125_SZDC" xfId="3618"/>
    <cellStyle name="normální 2 19" xfId="3619"/>
    <cellStyle name="normální 2 19 2" xfId="3620"/>
    <cellStyle name="normální 2 19 3" xfId="3621"/>
    <cellStyle name="normální 2 19 4" xfId="3622"/>
    <cellStyle name="normální 2 19 5" xfId="3623"/>
    <cellStyle name="normální 2 19 6" xfId="3624"/>
    <cellStyle name="normální 2 19_1125_SZDC" xfId="3625"/>
    <cellStyle name="normální 2 2" xfId="3626"/>
    <cellStyle name="normální 2 2 2" xfId="3627"/>
    <cellStyle name="normální 2 2 3" xfId="3628"/>
    <cellStyle name="normální 2 2 4" xfId="3629"/>
    <cellStyle name="normální 2 2 5" xfId="3630"/>
    <cellStyle name="normální 2 2 6" xfId="3631"/>
    <cellStyle name="normální 2 2_1125_SZDC" xfId="3632"/>
    <cellStyle name="normální 2 20" xfId="3633"/>
    <cellStyle name="normální 2 20 2" xfId="3634"/>
    <cellStyle name="normální 2 20 3" xfId="3635"/>
    <cellStyle name="normální 2 20 4" xfId="3636"/>
    <cellStyle name="normální 2 20 5" xfId="3637"/>
    <cellStyle name="normální 2 20 6" xfId="3638"/>
    <cellStyle name="normální 2 20_1125_SZDC" xfId="3639"/>
    <cellStyle name="normální 2 21" xfId="3640"/>
    <cellStyle name="normální 2 21 2" xfId="3641"/>
    <cellStyle name="normální 2 21 3" xfId="3642"/>
    <cellStyle name="normální 2 21 4" xfId="3643"/>
    <cellStyle name="normální 2 21 5" xfId="3644"/>
    <cellStyle name="normální 2 21 6" xfId="3645"/>
    <cellStyle name="normální 2 21_1125_SZDC" xfId="3646"/>
    <cellStyle name="normální 2 22" xfId="3647"/>
    <cellStyle name="normální 2 22 2" xfId="3648"/>
    <cellStyle name="normální 2 22 3" xfId="3649"/>
    <cellStyle name="normální 2 22 4" xfId="3650"/>
    <cellStyle name="normální 2 22 5" xfId="3651"/>
    <cellStyle name="normální 2 22 6" xfId="3652"/>
    <cellStyle name="normální 2 22_1125_SZDC" xfId="3653"/>
    <cellStyle name="normální 2 23" xfId="3654"/>
    <cellStyle name="normální 2 23 2" xfId="3655"/>
    <cellStyle name="normální 2 23 3" xfId="3656"/>
    <cellStyle name="normální 2 23 4" xfId="3657"/>
    <cellStyle name="normální 2 23 5" xfId="3658"/>
    <cellStyle name="normální 2 23 6" xfId="3659"/>
    <cellStyle name="normální 2 23_1125_SZDC" xfId="3660"/>
    <cellStyle name="normální 2 24" xfId="3661"/>
    <cellStyle name="normální 2 24 10" xfId="3662"/>
    <cellStyle name="normální 2 24 11" xfId="3663"/>
    <cellStyle name="normální 2 24 12" xfId="3664"/>
    <cellStyle name="normální 2 24 13" xfId="3665"/>
    <cellStyle name="normální 2 24 14" xfId="3666"/>
    <cellStyle name="normální 2 24 15" xfId="3667"/>
    <cellStyle name="normální 2 24 16" xfId="3668"/>
    <cellStyle name="normální 2 24 17" xfId="3669"/>
    <cellStyle name="normální 2 24 18" xfId="3670"/>
    <cellStyle name="normální 2 24 19" xfId="3671"/>
    <cellStyle name="normální 2 24 2" xfId="3672"/>
    <cellStyle name="normální 2 24 20" xfId="3673"/>
    <cellStyle name="normální 2 24 21" xfId="3674"/>
    <cellStyle name="normální 2 24 22" xfId="3675"/>
    <cellStyle name="normální 2 24 23" xfId="3676"/>
    <cellStyle name="normální 2 24 24" xfId="3677"/>
    <cellStyle name="normální 2 24 25" xfId="3678"/>
    <cellStyle name="normální 2 24 26" xfId="3679"/>
    <cellStyle name="normální 2 24 27" xfId="3680"/>
    <cellStyle name="normální 2 24 28" xfId="3681"/>
    <cellStyle name="normální 2 24 29" xfId="3682"/>
    <cellStyle name="normální 2 24 3" xfId="3683"/>
    <cellStyle name="normální 2 24 30" xfId="3684"/>
    <cellStyle name="normální 2 24 31" xfId="3685"/>
    <cellStyle name="normální 2 24 32" xfId="3686"/>
    <cellStyle name="normální 2 24 33" xfId="3687"/>
    <cellStyle name="normální 2 24 34" xfId="3688"/>
    <cellStyle name="normální 2 24 35" xfId="3689"/>
    <cellStyle name="normální 2 24 36" xfId="3690"/>
    <cellStyle name="normální 2 24 37" xfId="3691"/>
    <cellStyle name="normální 2 24 38" xfId="3692"/>
    <cellStyle name="normální 2 24 39" xfId="3693"/>
    <cellStyle name="normální 2 24 4" xfId="3694"/>
    <cellStyle name="normální 2 24 40" xfId="3695"/>
    <cellStyle name="normální 2 24 41" xfId="3696"/>
    <cellStyle name="normální 2 24 42" xfId="3697"/>
    <cellStyle name="normální 2 24 43" xfId="3698"/>
    <cellStyle name="normální 2 24 44" xfId="3699"/>
    <cellStyle name="normální 2 24 45" xfId="3700"/>
    <cellStyle name="normální 2 24 46" xfId="3701"/>
    <cellStyle name="normální 2 24 47" xfId="3702"/>
    <cellStyle name="normální 2 24 48" xfId="3703"/>
    <cellStyle name="normální 2 24 49" xfId="3704"/>
    <cellStyle name="normální 2 24 5" xfId="3705"/>
    <cellStyle name="normální 2 24 50" xfId="3706"/>
    <cellStyle name="normální 2 24 51" xfId="3707"/>
    <cellStyle name="normální 2 24 52" xfId="3708"/>
    <cellStyle name="normální 2 24 53" xfId="3709"/>
    <cellStyle name="normální 2 24 54" xfId="3710"/>
    <cellStyle name="normální 2 24 55" xfId="3711"/>
    <cellStyle name="normální 2 24 56" xfId="3712"/>
    <cellStyle name="normální 2 24 57" xfId="3713"/>
    <cellStyle name="normální 2 24 58" xfId="3714"/>
    <cellStyle name="normální 2 24 59" xfId="3715"/>
    <cellStyle name="normální 2 24 6" xfId="3716"/>
    <cellStyle name="normální 2 24 60" xfId="3717"/>
    <cellStyle name="normální 2 24 61" xfId="3718"/>
    <cellStyle name="normální 2 24 62" xfId="3719"/>
    <cellStyle name="normální 2 24 63" xfId="3720"/>
    <cellStyle name="normální 2 24 64" xfId="3721"/>
    <cellStyle name="normální 2 24 65" xfId="3722"/>
    <cellStyle name="normální 2 24 66" xfId="3723"/>
    <cellStyle name="normální 2 24 67" xfId="3724"/>
    <cellStyle name="normální 2 24 68" xfId="3725"/>
    <cellStyle name="normální 2 24 69" xfId="3726"/>
    <cellStyle name="normální 2 24 7" xfId="3727"/>
    <cellStyle name="normální 2 24 70" xfId="3728"/>
    <cellStyle name="normální 2 24 71" xfId="3729"/>
    <cellStyle name="normální 2 24 72" xfId="3730"/>
    <cellStyle name="normální 2 24 73" xfId="3731"/>
    <cellStyle name="normální 2 24 74" xfId="3732"/>
    <cellStyle name="normální 2 24 75" xfId="3733"/>
    <cellStyle name="normální 2 24 76" xfId="3734"/>
    <cellStyle name="normální 2 24 77" xfId="3735"/>
    <cellStyle name="normální 2 24 78" xfId="3736"/>
    <cellStyle name="normální 2 24 8" xfId="3737"/>
    <cellStyle name="normální 2 24 9" xfId="3738"/>
    <cellStyle name="normální 2 24_1125_SZDC" xfId="3739"/>
    <cellStyle name="normální 2 25" xfId="3740"/>
    <cellStyle name="normální 2 26" xfId="3741"/>
    <cellStyle name="normální 2 27" xfId="3742"/>
    <cellStyle name="normální 2 28" xfId="3743"/>
    <cellStyle name="normální 2 28 2" xfId="3744"/>
    <cellStyle name="normální 2 28 3" xfId="3745"/>
    <cellStyle name="normální 2 29" xfId="3746"/>
    <cellStyle name="normální 2 3" xfId="3747"/>
    <cellStyle name="normální 2 3 2" xfId="3748"/>
    <cellStyle name="normální 2 3 3" xfId="3749"/>
    <cellStyle name="normální 2 3 4" xfId="3750"/>
    <cellStyle name="normální 2 3 5" xfId="3751"/>
    <cellStyle name="normální 2 3 6" xfId="3752"/>
    <cellStyle name="normální 2 3_1125_SZDC" xfId="3753"/>
    <cellStyle name="normální 2 30" xfId="3754"/>
    <cellStyle name="normální 2 31" xfId="3755"/>
    <cellStyle name="normální 2 32" xfId="3756"/>
    <cellStyle name="normální 2 33" xfId="3757"/>
    <cellStyle name="normální 2 34" xfId="3758"/>
    <cellStyle name="normální 2 35" xfId="3759"/>
    <cellStyle name="normální 2 36" xfId="3760"/>
    <cellStyle name="normální 2 37" xfId="3761"/>
    <cellStyle name="normální 2 38" xfId="3762"/>
    <cellStyle name="normální 2 39" xfId="3763"/>
    <cellStyle name="normální 2 39 2" xfId="3764"/>
    <cellStyle name="normální 2 39 2 2" xfId="3765"/>
    <cellStyle name="normální 2 39 2 2 2" xfId="3766"/>
    <cellStyle name="normální 2 39 2 2 2 2" xfId="3767"/>
    <cellStyle name="normální 2 39 2 2 3" xfId="3768"/>
    <cellStyle name="normální 2 39 2 2 3 2" xfId="3769"/>
    <cellStyle name="normální 2 39 2 2 4" xfId="3770"/>
    <cellStyle name="normální 2 39 2 2 4 2" xfId="3771"/>
    <cellStyle name="normální 2 39 2 2 5" xfId="3772"/>
    <cellStyle name="normální 2 39 2 3" xfId="3773"/>
    <cellStyle name="normální 2 39 2 3 2" xfId="3774"/>
    <cellStyle name="normální 2 39 2 4" xfId="3775"/>
    <cellStyle name="normální 2 39 2 4 2" xfId="3776"/>
    <cellStyle name="normální 2 39 2 5" xfId="3777"/>
    <cellStyle name="normální 2 39 2 5 2" xfId="3778"/>
    <cellStyle name="normální 2 39 2 6" xfId="3779"/>
    <cellStyle name="normální 2 39 3" xfId="3780"/>
    <cellStyle name="normální 2 39 3 2" xfId="3781"/>
    <cellStyle name="normální 2 39 3 2 2" xfId="3782"/>
    <cellStyle name="normální 2 39 3 3" xfId="3783"/>
    <cellStyle name="normální 2 39 3 3 2" xfId="3784"/>
    <cellStyle name="normální 2 39 3 4" xfId="3785"/>
    <cellStyle name="normální 2 39 3 4 2" xfId="3786"/>
    <cellStyle name="normální 2 39 3 5" xfId="3787"/>
    <cellStyle name="normální 2 39 4" xfId="3788"/>
    <cellStyle name="normální 2 39 4 2" xfId="3789"/>
    <cellStyle name="normální 2 39 4 2 2" xfId="3790"/>
    <cellStyle name="normální 2 39 4 3" xfId="3791"/>
    <cellStyle name="normální 2 39 4 3 2" xfId="3792"/>
    <cellStyle name="normální 2 39 4 4" xfId="3793"/>
    <cellStyle name="normální 2 39 4 4 2" xfId="3794"/>
    <cellStyle name="normální 2 39 4 5" xfId="3795"/>
    <cellStyle name="normální 2 39 5" xfId="3796"/>
    <cellStyle name="normální 2 39 5 2" xfId="3797"/>
    <cellStyle name="normální 2 39 6" xfId="3798"/>
    <cellStyle name="normální 2 39 6 2" xfId="3799"/>
    <cellStyle name="normální 2 39 7" xfId="3800"/>
    <cellStyle name="normální 2 39 7 2" xfId="3801"/>
    <cellStyle name="normální 2 39 8" xfId="3802"/>
    <cellStyle name="normální 2 4" xfId="3803"/>
    <cellStyle name="normální 2 4 2" xfId="3804"/>
    <cellStyle name="normální 2 4 3" xfId="3805"/>
    <cellStyle name="normální 2 4 4" xfId="3806"/>
    <cellStyle name="normální 2 4 5" xfId="3807"/>
    <cellStyle name="normální 2 4 6" xfId="3808"/>
    <cellStyle name="normální 2 4_1125_SZDC" xfId="3809"/>
    <cellStyle name="normální 2 40" xfId="3810"/>
    <cellStyle name="normální 2 40 2" xfId="3811"/>
    <cellStyle name="normální 2 40 2 2" xfId="3812"/>
    <cellStyle name="normální 2 40 2 2 2" xfId="3813"/>
    <cellStyle name="normální 2 40 2 2 2 2" xfId="3814"/>
    <cellStyle name="normální 2 40 2 2 3" xfId="3815"/>
    <cellStyle name="normální 2 40 2 2 3 2" xfId="3816"/>
    <cellStyle name="normální 2 40 2 2 4" xfId="3817"/>
    <cellStyle name="normální 2 40 2 2 4 2" xfId="3818"/>
    <cellStyle name="normální 2 40 2 2 5" xfId="3819"/>
    <cellStyle name="normální 2 40 2 3" xfId="3820"/>
    <cellStyle name="normální 2 40 2 3 2" xfId="3821"/>
    <cellStyle name="normální 2 40 2 4" xfId="3822"/>
    <cellStyle name="normální 2 40 2 4 2" xfId="3823"/>
    <cellStyle name="normální 2 40 2 5" xfId="3824"/>
    <cellStyle name="normální 2 40 2 5 2" xfId="3825"/>
    <cellStyle name="normální 2 40 2 6" xfId="3826"/>
    <cellStyle name="normální 2 40 3" xfId="3827"/>
    <cellStyle name="normální 2 40 3 2" xfId="3828"/>
    <cellStyle name="normální 2 40 3 2 2" xfId="3829"/>
    <cellStyle name="normální 2 40 3 3" xfId="3830"/>
    <cellStyle name="normální 2 40 3 3 2" xfId="3831"/>
    <cellStyle name="normální 2 40 3 4" xfId="3832"/>
    <cellStyle name="normální 2 40 3 4 2" xfId="3833"/>
    <cellStyle name="normální 2 40 3 5" xfId="3834"/>
    <cellStyle name="normální 2 40 4" xfId="3835"/>
    <cellStyle name="normální 2 40 4 2" xfId="3836"/>
    <cellStyle name="normální 2 40 4 2 2" xfId="3837"/>
    <cellStyle name="normální 2 40 4 3" xfId="3838"/>
    <cellStyle name="normální 2 40 4 3 2" xfId="3839"/>
    <cellStyle name="normální 2 40 4 4" xfId="3840"/>
    <cellStyle name="normální 2 40 4 4 2" xfId="3841"/>
    <cellStyle name="normální 2 40 4 5" xfId="3842"/>
    <cellStyle name="normální 2 40 5" xfId="3843"/>
    <cellStyle name="normální 2 40 5 2" xfId="3844"/>
    <cellStyle name="normální 2 40 6" xfId="3845"/>
    <cellStyle name="normální 2 40 6 2" xfId="3846"/>
    <cellStyle name="normální 2 40 7" xfId="3847"/>
    <cellStyle name="normální 2 40 7 2" xfId="3848"/>
    <cellStyle name="normální 2 40 8" xfId="3849"/>
    <cellStyle name="normální 2 41" xfId="3850"/>
    <cellStyle name="normální 2 41 2" xfId="3851"/>
    <cellStyle name="normální 2 41 2 2" xfId="3852"/>
    <cellStyle name="normální 2 41 2 2 2" xfId="3853"/>
    <cellStyle name="normální 2 41 2 2 2 2" xfId="3854"/>
    <cellStyle name="normální 2 41 2 2 3" xfId="3855"/>
    <cellStyle name="normální 2 41 2 2 3 2" xfId="3856"/>
    <cellStyle name="normální 2 41 2 2 4" xfId="3857"/>
    <cellStyle name="normální 2 41 2 2 4 2" xfId="3858"/>
    <cellStyle name="normální 2 41 2 2 5" xfId="3859"/>
    <cellStyle name="normální 2 41 2 3" xfId="3860"/>
    <cellStyle name="normální 2 41 2 3 2" xfId="3861"/>
    <cellStyle name="normální 2 41 2 4" xfId="3862"/>
    <cellStyle name="normální 2 41 2 4 2" xfId="3863"/>
    <cellStyle name="normální 2 41 2 5" xfId="3864"/>
    <cellStyle name="normální 2 41 2 5 2" xfId="3865"/>
    <cellStyle name="normální 2 41 2 6" xfId="3866"/>
    <cellStyle name="normální 2 41 3" xfId="3867"/>
    <cellStyle name="normální 2 41 3 2" xfId="3868"/>
    <cellStyle name="normální 2 41 3 2 2" xfId="3869"/>
    <cellStyle name="normální 2 41 3 3" xfId="3870"/>
    <cellStyle name="normální 2 41 3 3 2" xfId="3871"/>
    <cellStyle name="normální 2 41 3 4" xfId="3872"/>
    <cellStyle name="normální 2 41 3 4 2" xfId="3873"/>
    <cellStyle name="normální 2 41 3 5" xfId="3874"/>
    <cellStyle name="normální 2 41 4" xfId="3875"/>
    <cellStyle name="normální 2 41 4 2" xfId="3876"/>
    <cellStyle name="normální 2 41 4 2 2" xfId="3877"/>
    <cellStyle name="normální 2 41 4 3" xfId="3878"/>
    <cellStyle name="normální 2 41 4 3 2" xfId="3879"/>
    <cellStyle name="normální 2 41 4 4" xfId="3880"/>
    <cellStyle name="normální 2 41 4 4 2" xfId="3881"/>
    <cellStyle name="normální 2 41 4 5" xfId="3882"/>
    <cellStyle name="normální 2 41 5" xfId="3883"/>
    <cellStyle name="normální 2 41 5 2" xfId="3884"/>
    <cellStyle name="normální 2 41 6" xfId="3885"/>
    <cellStyle name="normální 2 41 6 2" xfId="3886"/>
    <cellStyle name="normální 2 41 7" xfId="3887"/>
    <cellStyle name="normální 2 41 7 2" xfId="3888"/>
    <cellStyle name="normální 2 41 8" xfId="3889"/>
    <cellStyle name="normální 2 42" xfId="3890"/>
    <cellStyle name="normální 2 42 2" xfId="3891"/>
    <cellStyle name="normální 2 42 2 2" xfId="3892"/>
    <cellStyle name="normální 2 42 2 2 2" xfId="3893"/>
    <cellStyle name="normální 2 42 2 2 2 2" xfId="3894"/>
    <cellStyle name="normální 2 42 2 2 3" xfId="3895"/>
    <cellStyle name="normální 2 42 2 2 3 2" xfId="3896"/>
    <cellStyle name="normální 2 42 2 2 4" xfId="3897"/>
    <cellStyle name="normální 2 42 2 2 4 2" xfId="3898"/>
    <cellStyle name="normální 2 42 2 2 5" xfId="3899"/>
    <cellStyle name="normální 2 42 2 3" xfId="3900"/>
    <cellStyle name="normální 2 42 2 3 2" xfId="3901"/>
    <cellStyle name="normální 2 42 2 4" xfId="3902"/>
    <cellStyle name="normální 2 42 2 4 2" xfId="3903"/>
    <cellStyle name="normální 2 42 2 5" xfId="3904"/>
    <cellStyle name="normální 2 42 2 5 2" xfId="3905"/>
    <cellStyle name="normální 2 42 2 6" xfId="3906"/>
    <cellStyle name="normální 2 42 3" xfId="3907"/>
    <cellStyle name="normální 2 42 3 2" xfId="3908"/>
    <cellStyle name="normální 2 42 3 2 2" xfId="3909"/>
    <cellStyle name="normální 2 42 3 3" xfId="3910"/>
    <cellStyle name="normální 2 42 3 3 2" xfId="3911"/>
    <cellStyle name="normální 2 42 3 4" xfId="3912"/>
    <cellStyle name="normální 2 42 3 4 2" xfId="3913"/>
    <cellStyle name="normální 2 42 3 5" xfId="3914"/>
    <cellStyle name="normální 2 42 4" xfId="3915"/>
    <cellStyle name="normální 2 42 4 2" xfId="3916"/>
    <cellStyle name="normální 2 42 4 2 2" xfId="3917"/>
    <cellStyle name="normální 2 42 4 3" xfId="3918"/>
    <cellStyle name="normální 2 42 4 3 2" xfId="3919"/>
    <cellStyle name="normální 2 42 4 4" xfId="3920"/>
    <cellStyle name="normální 2 42 4 4 2" xfId="3921"/>
    <cellStyle name="normální 2 42 4 5" xfId="3922"/>
    <cellStyle name="normální 2 42 5" xfId="3923"/>
    <cellStyle name="normální 2 42 5 2" xfId="3924"/>
    <cellStyle name="normální 2 42 6" xfId="3925"/>
    <cellStyle name="normální 2 42 6 2" xfId="3926"/>
    <cellStyle name="normální 2 42 7" xfId="3927"/>
    <cellStyle name="normální 2 42 7 2" xfId="3928"/>
    <cellStyle name="normální 2 42 8" xfId="3929"/>
    <cellStyle name="normální 2 43" xfId="3930"/>
    <cellStyle name="normální 2 43 2" xfId="3931"/>
    <cellStyle name="normální 2 43 2 2" xfId="3932"/>
    <cellStyle name="normální 2 43 2 2 2" xfId="3933"/>
    <cellStyle name="normální 2 43 2 2 2 2" xfId="3934"/>
    <cellStyle name="normální 2 43 2 2 3" xfId="3935"/>
    <cellStyle name="normální 2 43 2 2 3 2" xfId="3936"/>
    <cellStyle name="normální 2 43 2 2 4" xfId="3937"/>
    <cellStyle name="normální 2 43 2 2 4 2" xfId="3938"/>
    <cellStyle name="normální 2 43 2 2 5" xfId="3939"/>
    <cellStyle name="normální 2 43 2 3" xfId="3940"/>
    <cellStyle name="normální 2 43 2 3 2" xfId="3941"/>
    <cellStyle name="normální 2 43 2 4" xfId="3942"/>
    <cellStyle name="normální 2 43 2 4 2" xfId="3943"/>
    <cellStyle name="normální 2 43 2 5" xfId="3944"/>
    <cellStyle name="normální 2 43 2 5 2" xfId="3945"/>
    <cellStyle name="normální 2 43 2 6" xfId="3946"/>
    <cellStyle name="normální 2 43 3" xfId="3947"/>
    <cellStyle name="normální 2 43 3 2" xfId="3948"/>
    <cellStyle name="normální 2 43 3 2 2" xfId="3949"/>
    <cellStyle name="normální 2 43 3 3" xfId="3950"/>
    <cellStyle name="normální 2 43 3 3 2" xfId="3951"/>
    <cellStyle name="normální 2 43 3 4" xfId="3952"/>
    <cellStyle name="normální 2 43 3 4 2" xfId="3953"/>
    <cellStyle name="normální 2 43 3 5" xfId="3954"/>
    <cellStyle name="normální 2 43 4" xfId="3955"/>
    <cellStyle name="normální 2 43 4 2" xfId="3956"/>
    <cellStyle name="normální 2 43 4 2 2" xfId="3957"/>
    <cellStyle name="normální 2 43 4 3" xfId="3958"/>
    <cellStyle name="normální 2 43 4 3 2" xfId="3959"/>
    <cellStyle name="normální 2 43 4 4" xfId="3960"/>
    <cellStyle name="normální 2 43 4 4 2" xfId="3961"/>
    <cellStyle name="normální 2 43 4 5" xfId="3962"/>
    <cellStyle name="normální 2 43 5" xfId="3963"/>
    <cellStyle name="normální 2 43 5 2" xfId="3964"/>
    <cellStyle name="normální 2 43 6" xfId="3965"/>
    <cellStyle name="normální 2 43 6 2" xfId="3966"/>
    <cellStyle name="normální 2 43 7" xfId="3967"/>
    <cellStyle name="normální 2 43 7 2" xfId="3968"/>
    <cellStyle name="normální 2 43 8" xfId="3969"/>
    <cellStyle name="normální 2 44" xfId="3970"/>
    <cellStyle name="normální 2 44 2" xfId="3971"/>
    <cellStyle name="normální 2 44 2 2" xfId="3972"/>
    <cellStyle name="normální 2 44 2 2 2" xfId="3973"/>
    <cellStyle name="normální 2 44 2 2 2 2" xfId="3974"/>
    <cellStyle name="normální 2 44 2 2 3" xfId="3975"/>
    <cellStyle name="normální 2 44 2 2 3 2" xfId="3976"/>
    <cellStyle name="normální 2 44 2 2 4" xfId="3977"/>
    <cellStyle name="normální 2 44 2 2 4 2" xfId="3978"/>
    <cellStyle name="normální 2 44 2 2 5" xfId="3979"/>
    <cellStyle name="normální 2 44 2 3" xfId="3980"/>
    <cellStyle name="normální 2 44 2 3 2" xfId="3981"/>
    <cellStyle name="normální 2 44 2 4" xfId="3982"/>
    <cellStyle name="normální 2 44 2 4 2" xfId="3983"/>
    <cellStyle name="normální 2 44 2 5" xfId="3984"/>
    <cellStyle name="normální 2 44 2 5 2" xfId="3985"/>
    <cellStyle name="normální 2 44 2 6" xfId="3986"/>
    <cellStyle name="normální 2 44 3" xfId="3987"/>
    <cellStyle name="normální 2 44 3 2" xfId="3988"/>
    <cellStyle name="normální 2 44 3 2 2" xfId="3989"/>
    <cellStyle name="normální 2 44 3 3" xfId="3990"/>
    <cellStyle name="normální 2 44 3 3 2" xfId="3991"/>
    <cellStyle name="normální 2 44 3 4" xfId="3992"/>
    <cellStyle name="normální 2 44 3 4 2" xfId="3993"/>
    <cellStyle name="normální 2 44 3 5" xfId="3994"/>
    <cellStyle name="normální 2 44 4" xfId="3995"/>
    <cellStyle name="normální 2 44 4 2" xfId="3996"/>
    <cellStyle name="normální 2 44 4 2 2" xfId="3997"/>
    <cellStyle name="normální 2 44 4 3" xfId="3998"/>
    <cellStyle name="normální 2 44 4 3 2" xfId="3999"/>
    <cellStyle name="normální 2 44 4 4" xfId="4000"/>
    <cellStyle name="normální 2 44 4 4 2" xfId="4001"/>
    <cellStyle name="normální 2 44 4 5" xfId="4002"/>
    <cellStyle name="normální 2 44 5" xfId="4003"/>
    <cellStyle name="normální 2 44 5 2" xfId="4004"/>
    <cellStyle name="normální 2 44 6" xfId="4005"/>
    <cellStyle name="normální 2 44 6 2" xfId="4006"/>
    <cellStyle name="normální 2 44 7" xfId="4007"/>
    <cellStyle name="normální 2 44 7 2" xfId="4008"/>
    <cellStyle name="normální 2 44 8" xfId="4009"/>
    <cellStyle name="normální 2 45" xfId="4010"/>
    <cellStyle name="normální 2 45 2" xfId="4011"/>
    <cellStyle name="normální 2 45 2 2" xfId="4012"/>
    <cellStyle name="normální 2 45 2 2 2" xfId="4013"/>
    <cellStyle name="normální 2 45 2 2 2 2" xfId="4014"/>
    <cellStyle name="normální 2 45 2 2 3" xfId="4015"/>
    <cellStyle name="normální 2 45 2 2 3 2" xfId="4016"/>
    <cellStyle name="normální 2 45 2 2 4" xfId="4017"/>
    <cellStyle name="normální 2 45 2 2 4 2" xfId="4018"/>
    <cellStyle name="normální 2 45 2 2 5" xfId="4019"/>
    <cellStyle name="normální 2 45 2 3" xfId="4020"/>
    <cellStyle name="normální 2 45 2 3 2" xfId="4021"/>
    <cellStyle name="normální 2 45 2 4" xfId="4022"/>
    <cellStyle name="normální 2 45 2 4 2" xfId="4023"/>
    <cellStyle name="normální 2 45 2 5" xfId="4024"/>
    <cellStyle name="normální 2 45 2 5 2" xfId="4025"/>
    <cellStyle name="normální 2 45 2 6" xfId="4026"/>
    <cellStyle name="normální 2 45 3" xfId="4027"/>
    <cellStyle name="normální 2 45 3 2" xfId="4028"/>
    <cellStyle name="normální 2 45 3 2 2" xfId="4029"/>
    <cellStyle name="normální 2 45 3 3" xfId="4030"/>
    <cellStyle name="normální 2 45 3 3 2" xfId="4031"/>
    <cellStyle name="normální 2 45 3 4" xfId="4032"/>
    <cellStyle name="normální 2 45 3 4 2" xfId="4033"/>
    <cellStyle name="normální 2 45 3 5" xfId="4034"/>
    <cellStyle name="normální 2 45 4" xfId="4035"/>
    <cellStyle name="normální 2 45 4 2" xfId="4036"/>
    <cellStyle name="normální 2 45 4 2 2" xfId="4037"/>
    <cellStyle name="normální 2 45 4 3" xfId="4038"/>
    <cellStyle name="normální 2 45 4 3 2" xfId="4039"/>
    <cellStyle name="normální 2 45 4 4" xfId="4040"/>
    <cellStyle name="normální 2 45 4 4 2" xfId="4041"/>
    <cellStyle name="normální 2 45 4 5" xfId="4042"/>
    <cellStyle name="normální 2 45 5" xfId="4043"/>
    <cellStyle name="normální 2 45 5 2" xfId="4044"/>
    <cellStyle name="normální 2 45 6" xfId="4045"/>
    <cellStyle name="normální 2 45 6 2" xfId="4046"/>
    <cellStyle name="normální 2 45 7" xfId="4047"/>
    <cellStyle name="normální 2 45 7 2" xfId="4048"/>
    <cellStyle name="normální 2 45 8" xfId="4049"/>
    <cellStyle name="normální 2 46" xfId="4050"/>
    <cellStyle name="normální 2 46 2" xfId="4051"/>
    <cellStyle name="normální 2 46 2 2" xfId="4052"/>
    <cellStyle name="normální 2 46 2 2 2" xfId="4053"/>
    <cellStyle name="normální 2 46 2 2 2 2" xfId="4054"/>
    <cellStyle name="normální 2 46 2 2 3" xfId="4055"/>
    <cellStyle name="normální 2 46 2 2 3 2" xfId="4056"/>
    <cellStyle name="normální 2 46 2 2 4" xfId="4057"/>
    <cellStyle name="normální 2 46 2 2 4 2" xfId="4058"/>
    <cellStyle name="normální 2 46 2 2 5" xfId="4059"/>
    <cellStyle name="normální 2 46 2 3" xfId="4060"/>
    <cellStyle name="normální 2 46 2 3 2" xfId="4061"/>
    <cellStyle name="normální 2 46 2 4" xfId="4062"/>
    <cellStyle name="normální 2 46 2 4 2" xfId="4063"/>
    <cellStyle name="normální 2 46 2 5" xfId="4064"/>
    <cellStyle name="normální 2 46 2 5 2" xfId="4065"/>
    <cellStyle name="normální 2 46 2 6" xfId="4066"/>
    <cellStyle name="normální 2 46 3" xfId="4067"/>
    <cellStyle name="normální 2 46 3 2" xfId="4068"/>
    <cellStyle name="normální 2 46 3 2 2" xfId="4069"/>
    <cellStyle name="normální 2 46 3 3" xfId="4070"/>
    <cellStyle name="normální 2 46 3 3 2" xfId="4071"/>
    <cellStyle name="normální 2 46 3 4" xfId="4072"/>
    <cellStyle name="normální 2 46 3 4 2" xfId="4073"/>
    <cellStyle name="normální 2 46 3 5" xfId="4074"/>
    <cellStyle name="normální 2 46 4" xfId="4075"/>
    <cellStyle name="normální 2 46 4 2" xfId="4076"/>
    <cellStyle name="normální 2 46 4 2 2" xfId="4077"/>
    <cellStyle name="normální 2 46 4 3" xfId="4078"/>
    <cellStyle name="normální 2 46 4 3 2" xfId="4079"/>
    <cellStyle name="normální 2 46 4 4" xfId="4080"/>
    <cellStyle name="normální 2 46 4 4 2" xfId="4081"/>
    <cellStyle name="normální 2 46 4 5" xfId="4082"/>
    <cellStyle name="normální 2 46 5" xfId="4083"/>
    <cellStyle name="normální 2 46 5 2" xfId="4084"/>
    <cellStyle name="normální 2 46 6" xfId="4085"/>
    <cellStyle name="normální 2 46 6 2" xfId="4086"/>
    <cellStyle name="normální 2 46 7" xfId="4087"/>
    <cellStyle name="normální 2 46 7 2" xfId="4088"/>
    <cellStyle name="normální 2 46 8" xfId="4089"/>
    <cellStyle name="normální 2 47" xfId="4090"/>
    <cellStyle name="normální 2 47 2" xfId="4091"/>
    <cellStyle name="normální 2 47 2 2" xfId="4092"/>
    <cellStyle name="normální 2 47 2 2 2" xfId="4093"/>
    <cellStyle name="normální 2 47 2 2 2 2" xfId="4094"/>
    <cellStyle name="normální 2 47 2 2 3" xfId="4095"/>
    <cellStyle name="normální 2 47 2 2 3 2" xfId="4096"/>
    <cellStyle name="normální 2 47 2 2 4" xfId="4097"/>
    <cellStyle name="normální 2 47 2 2 4 2" xfId="4098"/>
    <cellStyle name="normální 2 47 2 2 5" xfId="4099"/>
    <cellStyle name="normální 2 47 2 3" xfId="4100"/>
    <cellStyle name="normální 2 47 2 3 2" xfId="4101"/>
    <cellStyle name="normální 2 47 2 4" xfId="4102"/>
    <cellStyle name="normální 2 47 2 4 2" xfId="4103"/>
    <cellStyle name="normální 2 47 2 5" xfId="4104"/>
    <cellStyle name="normální 2 47 2 5 2" xfId="4105"/>
    <cellStyle name="normální 2 47 2 6" xfId="4106"/>
    <cellStyle name="normální 2 47 3" xfId="4107"/>
    <cellStyle name="normální 2 47 3 2" xfId="4108"/>
    <cellStyle name="normální 2 47 3 2 2" xfId="4109"/>
    <cellStyle name="normální 2 47 3 3" xfId="4110"/>
    <cellStyle name="normální 2 47 3 3 2" xfId="4111"/>
    <cellStyle name="normální 2 47 3 4" xfId="4112"/>
    <cellStyle name="normální 2 47 3 4 2" xfId="4113"/>
    <cellStyle name="normální 2 47 3 5" xfId="4114"/>
    <cellStyle name="normální 2 47 4" xfId="4115"/>
    <cellStyle name="normální 2 47 4 2" xfId="4116"/>
    <cellStyle name="normální 2 47 4 2 2" xfId="4117"/>
    <cellStyle name="normální 2 47 4 3" xfId="4118"/>
    <cellStyle name="normální 2 47 4 3 2" xfId="4119"/>
    <cellStyle name="normální 2 47 4 4" xfId="4120"/>
    <cellStyle name="normální 2 47 4 4 2" xfId="4121"/>
    <cellStyle name="normální 2 47 4 5" xfId="4122"/>
    <cellStyle name="normální 2 47 5" xfId="4123"/>
    <cellStyle name="normální 2 47 5 2" xfId="4124"/>
    <cellStyle name="normální 2 47 6" xfId="4125"/>
    <cellStyle name="normální 2 47 6 2" xfId="4126"/>
    <cellStyle name="normální 2 47 7" xfId="4127"/>
    <cellStyle name="normální 2 47 7 2" xfId="4128"/>
    <cellStyle name="normální 2 47 8" xfId="4129"/>
    <cellStyle name="normální 2 48" xfId="4130"/>
    <cellStyle name="normální 2 48 2" xfId="4131"/>
    <cellStyle name="normální 2 48 2 2" xfId="4132"/>
    <cellStyle name="normální 2 48 2 2 2" xfId="4133"/>
    <cellStyle name="normální 2 48 2 2 2 2" xfId="4134"/>
    <cellStyle name="normální 2 48 2 2 3" xfId="4135"/>
    <cellStyle name="normální 2 48 2 2 3 2" xfId="4136"/>
    <cellStyle name="normální 2 48 2 2 4" xfId="4137"/>
    <cellStyle name="normální 2 48 2 2 4 2" xfId="4138"/>
    <cellStyle name="normální 2 48 2 2 5" xfId="4139"/>
    <cellStyle name="normální 2 48 2 3" xfId="4140"/>
    <cellStyle name="normální 2 48 2 3 2" xfId="4141"/>
    <cellStyle name="normální 2 48 2 4" xfId="4142"/>
    <cellStyle name="normální 2 48 2 4 2" xfId="4143"/>
    <cellStyle name="normální 2 48 2 5" xfId="4144"/>
    <cellStyle name="normální 2 48 2 5 2" xfId="4145"/>
    <cellStyle name="normální 2 48 2 6" xfId="4146"/>
    <cellStyle name="normální 2 48 3" xfId="4147"/>
    <cellStyle name="normální 2 48 3 2" xfId="4148"/>
    <cellStyle name="normální 2 48 3 2 2" xfId="4149"/>
    <cellStyle name="normální 2 48 3 3" xfId="4150"/>
    <cellStyle name="normální 2 48 3 3 2" xfId="4151"/>
    <cellStyle name="normální 2 48 3 4" xfId="4152"/>
    <cellStyle name="normální 2 48 3 4 2" xfId="4153"/>
    <cellStyle name="normální 2 48 3 5" xfId="4154"/>
    <cellStyle name="normální 2 48 4" xfId="4155"/>
    <cellStyle name="normální 2 48 4 2" xfId="4156"/>
    <cellStyle name="normální 2 48 4 2 2" xfId="4157"/>
    <cellStyle name="normální 2 48 4 3" xfId="4158"/>
    <cellStyle name="normální 2 48 4 3 2" xfId="4159"/>
    <cellStyle name="normální 2 48 4 4" xfId="4160"/>
    <cellStyle name="normální 2 48 4 4 2" xfId="4161"/>
    <cellStyle name="normální 2 48 4 5" xfId="4162"/>
    <cellStyle name="normální 2 48 5" xfId="4163"/>
    <cellStyle name="normální 2 48 5 2" xfId="4164"/>
    <cellStyle name="normální 2 48 6" xfId="4165"/>
    <cellStyle name="normální 2 48 6 2" xfId="4166"/>
    <cellStyle name="normální 2 48 7" xfId="4167"/>
    <cellStyle name="normální 2 48 7 2" xfId="4168"/>
    <cellStyle name="normální 2 48 8" xfId="4169"/>
    <cellStyle name="normální 2 49" xfId="4170"/>
    <cellStyle name="normální 2 49 2" xfId="4171"/>
    <cellStyle name="normální 2 49 2 2" xfId="4172"/>
    <cellStyle name="normální 2 49 2 2 2" xfId="4173"/>
    <cellStyle name="normální 2 49 2 2 2 2" xfId="4174"/>
    <cellStyle name="normální 2 49 2 2 3" xfId="4175"/>
    <cellStyle name="normální 2 49 2 2 3 2" xfId="4176"/>
    <cellStyle name="normální 2 49 2 2 4" xfId="4177"/>
    <cellStyle name="normální 2 49 2 2 4 2" xfId="4178"/>
    <cellStyle name="normální 2 49 2 2 5" xfId="4179"/>
    <cellStyle name="normální 2 49 2 3" xfId="4180"/>
    <cellStyle name="normální 2 49 2 3 2" xfId="4181"/>
    <cellStyle name="normální 2 49 2 4" xfId="4182"/>
    <cellStyle name="normální 2 49 2 4 2" xfId="4183"/>
    <cellStyle name="normální 2 49 2 5" xfId="4184"/>
    <cellStyle name="normální 2 49 2 5 2" xfId="4185"/>
    <cellStyle name="normální 2 49 2 6" xfId="4186"/>
    <cellStyle name="normální 2 49 3" xfId="4187"/>
    <cellStyle name="normální 2 49 3 2" xfId="4188"/>
    <cellStyle name="normální 2 49 3 2 2" xfId="4189"/>
    <cellStyle name="normální 2 49 3 3" xfId="4190"/>
    <cellStyle name="normální 2 49 3 3 2" xfId="4191"/>
    <cellStyle name="normální 2 49 3 4" xfId="4192"/>
    <cellStyle name="normální 2 49 3 4 2" xfId="4193"/>
    <cellStyle name="normální 2 49 3 5" xfId="4194"/>
    <cellStyle name="normální 2 49 4" xfId="4195"/>
    <cellStyle name="normální 2 49 4 2" xfId="4196"/>
    <cellStyle name="normální 2 49 4 2 2" xfId="4197"/>
    <cellStyle name="normální 2 49 4 3" xfId="4198"/>
    <cellStyle name="normální 2 49 4 3 2" xfId="4199"/>
    <cellStyle name="normální 2 49 4 4" xfId="4200"/>
    <cellStyle name="normální 2 49 4 4 2" xfId="4201"/>
    <cellStyle name="normální 2 49 4 5" xfId="4202"/>
    <cellStyle name="normální 2 49 5" xfId="4203"/>
    <cellStyle name="normální 2 49 5 2" xfId="4204"/>
    <cellStyle name="normální 2 49 6" xfId="4205"/>
    <cellStyle name="normální 2 49 6 2" xfId="4206"/>
    <cellStyle name="normální 2 49 7" xfId="4207"/>
    <cellStyle name="normální 2 49 7 2" xfId="4208"/>
    <cellStyle name="normální 2 49 8" xfId="4209"/>
    <cellStyle name="normální 2 5" xfId="4210"/>
    <cellStyle name="normální 2 5 2" xfId="4211"/>
    <cellStyle name="normální 2 5 3" xfId="4212"/>
    <cellStyle name="normální 2 5 4" xfId="4213"/>
    <cellStyle name="normální 2 5 5" xfId="4214"/>
    <cellStyle name="normální 2 5 6" xfId="4215"/>
    <cellStyle name="normální 2 5_1125_SZDC" xfId="4216"/>
    <cellStyle name="normální 2 50" xfId="4217"/>
    <cellStyle name="normální 2 50 2" xfId="4218"/>
    <cellStyle name="normální 2 50 2 2" xfId="4219"/>
    <cellStyle name="normální 2 50 2 2 2" xfId="4220"/>
    <cellStyle name="normální 2 50 2 2 2 2" xfId="4221"/>
    <cellStyle name="normální 2 50 2 2 3" xfId="4222"/>
    <cellStyle name="normální 2 50 2 2 3 2" xfId="4223"/>
    <cellStyle name="normální 2 50 2 2 4" xfId="4224"/>
    <cellStyle name="normální 2 50 2 2 4 2" xfId="4225"/>
    <cellStyle name="normální 2 50 2 2 5" xfId="4226"/>
    <cellStyle name="normální 2 50 2 3" xfId="4227"/>
    <cellStyle name="normální 2 50 2 3 2" xfId="4228"/>
    <cellStyle name="normální 2 50 2 4" xfId="4229"/>
    <cellStyle name="normální 2 50 2 4 2" xfId="4230"/>
    <cellStyle name="normální 2 50 2 5" xfId="4231"/>
    <cellStyle name="normální 2 50 2 5 2" xfId="4232"/>
    <cellStyle name="normální 2 50 2 6" xfId="4233"/>
    <cellStyle name="normální 2 50 3" xfId="4234"/>
    <cellStyle name="normální 2 50 3 2" xfId="4235"/>
    <cellStyle name="normální 2 50 3 2 2" xfId="4236"/>
    <cellStyle name="normální 2 50 3 3" xfId="4237"/>
    <cellStyle name="normální 2 50 3 3 2" xfId="4238"/>
    <cellStyle name="normální 2 50 3 4" xfId="4239"/>
    <cellStyle name="normální 2 50 3 4 2" xfId="4240"/>
    <cellStyle name="normální 2 50 3 5" xfId="4241"/>
    <cellStyle name="normální 2 50 4" xfId="4242"/>
    <cellStyle name="normální 2 50 4 2" xfId="4243"/>
    <cellStyle name="normální 2 50 4 2 2" xfId="4244"/>
    <cellStyle name="normální 2 50 4 3" xfId="4245"/>
    <cellStyle name="normální 2 50 4 3 2" xfId="4246"/>
    <cellStyle name="normální 2 50 4 4" xfId="4247"/>
    <cellStyle name="normální 2 50 4 4 2" xfId="4248"/>
    <cellStyle name="normální 2 50 4 5" xfId="4249"/>
    <cellStyle name="normální 2 50 5" xfId="4250"/>
    <cellStyle name="normální 2 50 5 2" xfId="4251"/>
    <cellStyle name="normální 2 50 6" xfId="4252"/>
    <cellStyle name="normální 2 50 6 2" xfId="4253"/>
    <cellStyle name="normální 2 50 7" xfId="4254"/>
    <cellStyle name="normální 2 50 7 2" xfId="4255"/>
    <cellStyle name="normální 2 50 8" xfId="4256"/>
    <cellStyle name="normální 2 51" xfId="4257"/>
    <cellStyle name="normální 2 51 2" xfId="4258"/>
    <cellStyle name="normální 2 51 2 2" xfId="4259"/>
    <cellStyle name="normální 2 51 2 2 2" xfId="4260"/>
    <cellStyle name="normální 2 51 2 2 2 2" xfId="4261"/>
    <cellStyle name="normální 2 51 2 2 3" xfId="4262"/>
    <cellStyle name="normální 2 51 2 2 3 2" xfId="4263"/>
    <cellStyle name="normální 2 51 2 2 4" xfId="4264"/>
    <cellStyle name="normální 2 51 2 2 4 2" xfId="4265"/>
    <cellStyle name="normální 2 51 2 2 5" xfId="4266"/>
    <cellStyle name="normální 2 51 2 3" xfId="4267"/>
    <cellStyle name="normální 2 51 2 3 2" xfId="4268"/>
    <cellStyle name="normální 2 51 2 4" xfId="4269"/>
    <cellStyle name="normální 2 51 2 4 2" xfId="4270"/>
    <cellStyle name="normální 2 51 2 5" xfId="4271"/>
    <cellStyle name="normální 2 51 2 5 2" xfId="4272"/>
    <cellStyle name="normální 2 51 2 6" xfId="4273"/>
    <cellStyle name="normální 2 51 3" xfId="4274"/>
    <cellStyle name="normální 2 51 3 2" xfId="4275"/>
    <cellStyle name="normální 2 51 3 2 2" xfId="4276"/>
    <cellStyle name="normální 2 51 3 3" xfId="4277"/>
    <cellStyle name="normální 2 51 3 3 2" xfId="4278"/>
    <cellStyle name="normální 2 51 3 4" xfId="4279"/>
    <cellStyle name="normální 2 51 3 4 2" xfId="4280"/>
    <cellStyle name="normální 2 51 3 5" xfId="4281"/>
    <cellStyle name="normální 2 51 4" xfId="4282"/>
    <cellStyle name="normální 2 51 4 2" xfId="4283"/>
    <cellStyle name="normální 2 51 4 2 2" xfId="4284"/>
    <cellStyle name="normální 2 51 4 3" xfId="4285"/>
    <cellStyle name="normální 2 51 4 3 2" xfId="4286"/>
    <cellStyle name="normální 2 51 4 4" xfId="4287"/>
    <cellStyle name="normální 2 51 4 4 2" xfId="4288"/>
    <cellStyle name="normální 2 51 4 5" xfId="4289"/>
    <cellStyle name="normální 2 51 5" xfId="4290"/>
    <cellStyle name="normální 2 51 5 2" xfId="4291"/>
    <cellStyle name="normální 2 51 6" xfId="4292"/>
    <cellStyle name="normální 2 51 6 2" xfId="4293"/>
    <cellStyle name="normální 2 51 7" xfId="4294"/>
    <cellStyle name="normální 2 51 7 2" xfId="4295"/>
    <cellStyle name="normální 2 51 8" xfId="4296"/>
    <cellStyle name="normální 2 52" xfId="4297"/>
    <cellStyle name="normální 2 52 2" xfId="4298"/>
    <cellStyle name="normální 2 52 2 2" xfId="4299"/>
    <cellStyle name="normální 2 52 2 2 2" xfId="4300"/>
    <cellStyle name="normální 2 52 2 2 2 2" xfId="4301"/>
    <cellStyle name="normální 2 52 2 2 3" xfId="4302"/>
    <cellStyle name="normální 2 52 2 2 3 2" xfId="4303"/>
    <cellStyle name="normální 2 52 2 2 4" xfId="4304"/>
    <cellStyle name="normální 2 52 2 2 4 2" xfId="4305"/>
    <cellStyle name="normální 2 52 2 2 5" xfId="4306"/>
    <cellStyle name="normální 2 52 2 3" xfId="4307"/>
    <cellStyle name="normální 2 52 2 3 2" xfId="4308"/>
    <cellStyle name="normální 2 52 2 4" xfId="4309"/>
    <cellStyle name="normální 2 52 2 4 2" xfId="4310"/>
    <cellStyle name="normální 2 52 2 5" xfId="4311"/>
    <cellStyle name="normální 2 52 2 5 2" xfId="4312"/>
    <cellStyle name="normální 2 52 2 6" xfId="4313"/>
    <cellStyle name="normální 2 52 3" xfId="4314"/>
    <cellStyle name="normální 2 52 3 2" xfId="4315"/>
    <cellStyle name="normální 2 52 3 2 2" xfId="4316"/>
    <cellStyle name="normální 2 52 3 3" xfId="4317"/>
    <cellStyle name="normální 2 52 3 3 2" xfId="4318"/>
    <cellStyle name="normální 2 52 3 4" xfId="4319"/>
    <cellStyle name="normální 2 52 3 4 2" xfId="4320"/>
    <cellStyle name="normální 2 52 3 5" xfId="4321"/>
    <cellStyle name="normální 2 52 4" xfId="4322"/>
    <cellStyle name="normální 2 52 4 2" xfId="4323"/>
    <cellStyle name="normální 2 52 4 2 2" xfId="4324"/>
    <cellStyle name="normální 2 52 4 3" xfId="4325"/>
    <cellStyle name="normální 2 52 4 3 2" xfId="4326"/>
    <cellStyle name="normální 2 52 4 4" xfId="4327"/>
    <cellStyle name="normální 2 52 4 4 2" xfId="4328"/>
    <cellStyle name="normální 2 52 4 5" xfId="4329"/>
    <cellStyle name="normální 2 52 5" xfId="4330"/>
    <cellStyle name="normální 2 52 5 2" xfId="4331"/>
    <cellStyle name="normální 2 52 6" xfId="4332"/>
    <cellStyle name="normální 2 52 6 2" xfId="4333"/>
    <cellStyle name="normální 2 52 7" xfId="4334"/>
    <cellStyle name="normální 2 52 7 2" xfId="4335"/>
    <cellStyle name="normální 2 52 8" xfId="4336"/>
    <cellStyle name="normální 2 53" xfId="4337"/>
    <cellStyle name="normální 2 53 2" xfId="4338"/>
    <cellStyle name="normální 2 53 2 2" xfId="4339"/>
    <cellStyle name="normální 2 53 2 2 2" xfId="4340"/>
    <cellStyle name="normální 2 53 2 2 2 2" xfId="4341"/>
    <cellStyle name="normální 2 53 2 2 3" xfId="4342"/>
    <cellStyle name="normální 2 53 2 2 3 2" xfId="4343"/>
    <cellStyle name="normální 2 53 2 2 4" xfId="4344"/>
    <cellStyle name="normální 2 53 2 2 4 2" xfId="4345"/>
    <cellStyle name="normální 2 53 2 2 5" xfId="4346"/>
    <cellStyle name="normální 2 53 2 3" xfId="4347"/>
    <cellStyle name="normální 2 53 2 3 2" xfId="4348"/>
    <cellStyle name="normální 2 53 2 4" xfId="4349"/>
    <cellStyle name="normální 2 53 2 4 2" xfId="4350"/>
    <cellStyle name="normální 2 53 2 5" xfId="4351"/>
    <cellStyle name="normální 2 53 2 5 2" xfId="4352"/>
    <cellStyle name="normální 2 53 2 6" xfId="4353"/>
    <cellStyle name="normální 2 53 3" xfId="4354"/>
    <cellStyle name="normální 2 53 3 2" xfId="4355"/>
    <cellStyle name="normální 2 53 3 2 2" xfId="4356"/>
    <cellStyle name="normální 2 53 3 3" xfId="4357"/>
    <cellStyle name="normální 2 53 3 3 2" xfId="4358"/>
    <cellStyle name="normální 2 53 3 4" xfId="4359"/>
    <cellStyle name="normální 2 53 3 4 2" xfId="4360"/>
    <cellStyle name="normální 2 53 3 5" xfId="4361"/>
    <cellStyle name="normální 2 53 4" xfId="4362"/>
    <cellStyle name="normální 2 53 4 2" xfId="4363"/>
    <cellStyle name="normální 2 53 4 2 2" xfId="4364"/>
    <cellStyle name="normální 2 53 4 3" xfId="4365"/>
    <cellStyle name="normální 2 53 4 3 2" xfId="4366"/>
    <cellStyle name="normální 2 53 4 4" xfId="4367"/>
    <cellStyle name="normální 2 53 4 4 2" xfId="4368"/>
    <cellStyle name="normální 2 53 4 5" xfId="4369"/>
    <cellStyle name="normální 2 53 5" xfId="4370"/>
    <cellStyle name="normální 2 53 5 2" xfId="4371"/>
    <cellStyle name="normální 2 53 6" xfId="4372"/>
    <cellStyle name="normální 2 53 6 2" xfId="4373"/>
    <cellStyle name="normální 2 53 7" xfId="4374"/>
    <cellStyle name="normální 2 53 7 2" xfId="4375"/>
    <cellStyle name="normální 2 53 8" xfId="4376"/>
    <cellStyle name="normální 2 54" xfId="4377"/>
    <cellStyle name="normální 2 54 2" xfId="4378"/>
    <cellStyle name="normální 2 54 2 2" xfId="4379"/>
    <cellStyle name="normální 2 54 2 2 2" xfId="4380"/>
    <cellStyle name="normální 2 54 2 2 2 2" xfId="4381"/>
    <cellStyle name="normální 2 54 2 2 3" xfId="4382"/>
    <cellStyle name="normální 2 54 2 2 3 2" xfId="4383"/>
    <cellStyle name="normální 2 54 2 2 4" xfId="4384"/>
    <cellStyle name="normální 2 54 2 2 4 2" xfId="4385"/>
    <cellStyle name="normální 2 54 2 2 5" xfId="4386"/>
    <cellStyle name="normální 2 54 2 3" xfId="4387"/>
    <cellStyle name="normální 2 54 2 3 2" xfId="4388"/>
    <cellStyle name="normální 2 54 2 4" xfId="4389"/>
    <cellStyle name="normální 2 54 2 4 2" xfId="4390"/>
    <cellStyle name="normální 2 54 2 5" xfId="4391"/>
    <cellStyle name="normální 2 54 2 5 2" xfId="4392"/>
    <cellStyle name="normální 2 54 2 6" xfId="4393"/>
    <cellStyle name="normální 2 54 3" xfId="4394"/>
    <cellStyle name="normální 2 54 3 2" xfId="4395"/>
    <cellStyle name="normální 2 54 3 2 2" xfId="4396"/>
    <cellStyle name="normální 2 54 3 3" xfId="4397"/>
    <cellStyle name="normální 2 54 3 3 2" xfId="4398"/>
    <cellStyle name="normální 2 54 3 4" xfId="4399"/>
    <cellStyle name="normální 2 54 3 4 2" xfId="4400"/>
    <cellStyle name="normální 2 54 3 5" xfId="4401"/>
    <cellStyle name="normální 2 54 4" xfId="4402"/>
    <cellStyle name="normální 2 54 4 2" xfId="4403"/>
    <cellStyle name="normální 2 54 4 2 2" xfId="4404"/>
    <cellStyle name="normální 2 54 4 3" xfId="4405"/>
    <cellStyle name="normální 2 54 4 3 2" xfId="4406"/>
    <cellStyle name="normální 2 54 4 4" xfId="4407"/>
    <cellStyle name="normální 2 54 4 4 2" xfId="4408"/>
    <cellStyle name="normální 2 54 4 5" xfId="4409"/>
    <cellStyle name="normální 2 54 5" xfId="4410"/>
    <cellStyle name="normální 2 54 5 2" xfId="4411"/>
    <cellStyle name="normální 2 54 6" xfId="4412"/>
    <cellStyle name="normální 2 54 6 2" xfId="4413"/>
    <cellStyle name="normální 2 54 7" xfId="4414"/>
    <cellStyle name="normální 2 54 7 2" xfId="4415"/>
    <cellStyle name="normální 2 54 8" xfId="4416"/>
    <cellStyle name="normální 2 55" xfId="4417"/>
    <cellStyle name="normální 2 55 2" xfId="4418"/>
    <cellStyle name="normální 2 55 2 2" xfId="4419"/>
    <cellStyle name="normální 2 55 2 2 2" xfId="4420"/>
    <cellStyle name="normální 2 55 2 2 2 2" xfId="4421"/>
    <cellStyle name="normální 2 55 2 2 3" xfId="4422"/>
    <cellStyle name="normální 2 55 2 2 3 2" xfId="4423"/>
    <cellStyle name="normální 2 55 2 2 4" xfId="4424"/>
    <cellStyle name="normální 2 55 2 2 4 2" xfId="4425"/>
    <cellStyle name="normální 2 55 2 2 5" xfId="4426"/>
    <cellStyle name="normální 2 55 2 3" xfId="4427"/>
    <cellStyle name="normální 2 55 2 3 2" xfId="4428"/>
    <cellStyle name="normální 2 55 2 4" xfId="4429"/>
    <cellStyle name="normální 2 55 2 4 2" xfId="4430"/>
    <cellStyle name="normální 2 55 2 5" xfId="4431"/>
    <cellStyle name="normální 2 55 2 5 2" xfId="4432"/>
    <cellStyle name="normální 2 55 2 6" xfId="4433"/>
    <cellStyle name="normální 2 55 3" xfId="4434"/>
    <cellStyle name="normální 2 55 3 2" xfId="4435"/>
    <cellStyle name="normální 2 55 3 2 2" xfId="4436"/>
    <cellStyle name="normální 2 55 3 3" xfId="4437"/>
    <cellStyle name="normální 2 55 3 3 2" xfId="4438"/>
    <cellStyle name="normální 2 55 3 4" xfId="4439"/>
    <cellStyle name="normální 2 55 3 4 2" xfId="4440"/>
    <cellStyle name="normální 2 55 3 5" xfId="4441"/>
    <cellStyle name="normální 2 55 4" xfId="4442"/>
    <cellStyle name="normální 2 55 4 2" xfId="4443"/>
    <cellStyle name="normální 2 55 4 2 2" xfId="4444"/>
    <cellStyle name="normální 2 55 4 3" xfId="4445"/>
    <cellStyle name="normální 2 55 4 3 2" xfId="4446"/>
    <cellStyle name="normální 2 55 4 4" xfId="4447"/>
    <cellStyle name="normální 2 55 4 4 2" xfId="4448"/>
    <cellStyle name="normální 2 55 4 5" xfId="4449"/>
    <cellStyle name="normální 2 55 5" xfId="4450"/>
    <cellStyle name="normální 2 55 5 2" xfId="4451"/>
    <cellStyle name="normální 2 55 6" xfId="4452"/>
    <cellStyle name="normální 2 55 6 2" xfId="4453"/>
    <cellStyle name="normální 2 55 7" xfId="4454"/>
    <cellStyle name="normální 2 55 7 2" xfId="4455"/>
    <cellStyle name="normální 2 55 8" xfId="4456"/>
    <cellStyle name="normální 2 56" xfId="4457"/>
    <cellStyle name="normální 2 56 2" xfId="4458"/>
    <cellStyle name="normální 2 56 2 2" xfId="4459"/>
    <cellStyle name="normální 2 56 2 2 2" xfId="4460"/>
    <cellStyle name="normální 2 56 2 2 2 2" xfId="4461"/>
    <cellStyle name="normální 2 56 2 2 3" xfId="4462"/>
    <cellStyle name="normální 2 56 2 2 3 2" xfId="4463"/>
    <cellStyle name="normální 2 56 2 2 4" xfId="4464"/>
    <cellStyle name="normální 2 56 2 2 4 2" xfId="4465"/>
    <cellStyle name="normální 2 56 2 2 5" xfId="4466"/>
    <cellStyle name="normální 2 56 2 3" xfId="4467"/>
    <cellStyle name="normální 2 56 2 3 2" xfId="4468"/>
    <cellStyle name="normální 2 56 2 4" xfId="4469"/>
    <cellStyle name="normální 2 56 2 4 2" xfId="4470"/>
    <cellStyle name="normální 2 56 2 5" xfId="4471"/>
    <cellStyle name="normální 2 56 2 5 2" xfId="4472"/>
    <cellStyle name="normální 2 56 2 6" xfId="4473"/>
    <cellStyle name="normální 2 56 3" xfId="4474"/>
    <cellStyle name="normální 2 56 3 2" xfId="4475"/>
    <cellStyle name="normální 2 56 3 2 2" xfId="4476"/>
    <cellStyle name="normální 2 56 3 3" xfId="4477"/>
    <cellStyle name="normální 2 56 3 3 2" xfId="4478"/>
    <cellStyle name="normální 2 56 3 4" xfId="4479"/>
    <cellStyle name="normální 2 56 3 4 2" xfId="4480"/>
    <cellStyle name="normální 2 56 3 5" xfId="4481"/>
    <cellStyle name="normální 2 56 4" xfId="4482"/>
    <cellStyle name="normální 2 56 4 2" xfId="4483"/>
    <cellStyle name="normální 2 56 4 2 2" xfId="4484"/>
    <cellStyle name="normální 2 56 4 3" xfId="4485"/>
    <cellStyle name="normální 2 56 4 3 2" xfId="4486"/>
    <cellStyle name="normální 2 56 4 4" xfId="4487"/>
    <cellStyle name="normální 2 56 4 4 2" xfId="4488"/>
    <cellStyle name="normální 2 56 4 5" xfId="4489"/>
    <cellStyle name="normální 2 56 5" xfId="4490"/>
    <cellStyle name="normální 2 56 5 2" xfId="4491"/>
    <cellStyle name="normální 2 56 6" xfId="4492"/>
    <cellStyle name="normální 2 56 6 2" xfId="4493"/>
    <cellStyle name="normální 2 56 7" xfId="4494"/>
    <cellStyle name="normální 2 56 7 2" xfId="4495"/>
    <cellStyle name="normální 2 56 8" xfId="4496"/>
    <cellStyle name="normální 2 57" xfId="4497"/>
    <cellStyle name="normální 2 57 2" xfId="4498"/>
    <cellStyle name="normální 2 57 2 2" xfId="4499"/>
    <cellStyle name="normální 2 57 2 2 2" xfId="4500"/>
    <cellStyle name="normální 2 57 2 2 2 2" xfId="4501"/>
    <cellStyle name="normální 2 57 2 2 3" xfId="4502"/>
    <cellStyle name="normální 2 57 2 2 3 2" xfId="4503"/>
    <cellStyle name="normální 2 57 2 2 4" xfId="4504"/>
    <cellStyle name="normální 2 57 2 2 4 2" xfId="4505"/>
    <cellStyle name="normální 2 57 2 2 5" xfId="4506"/>
    <cellStyle name="normální 2 57 2 3" xfId="4507"/>
    <cellStyle name="normální 2 57 2 3 2" xfId="4508"/>
    <cellStyle name="normální 2 57 2 4" xfId="4509"/>
    <cellStyle name="normální 2 57 2 4 2" xfId="4510"/>
    <cellStyle name="normální 2 57 2 5" xfId="4511"/>
    <cellStyle name="normální 2 57 2 5 2" xfId="4512"/>
    <cellStyle name="normální 2 57 2 6" xfId="4513"/>
    <cellStyle name="normální 2 57 3" xfId="4514"/>
    <cellStyle name="normální 2 57 3 2" xfId="4515"/>
    <cellStyle name="normální 2 57 3 2 2" xfId="4516"/>
    <cellStyle name="normální 2 57 3 3" xfId="4517"/>
    <cellStyle name="normální 2 57 3 3 2" xfId="4518"/>
    <cellStyle name="normální 2 57 3 4" xfId="4519"/>
    <cellStyle name="normální 2 57 3 4 2" xfId="4520"/>
    <cellStyle name="normální 2 57 3 5" xfId="4521"/>
    <cellStyle name="normální 2 57 4" xfId="4522"/>
    <cellStyle name="normální 2 57 4 2" xfId="4523"/>
    <cellStyle name="normální 2 57 4 2 2" xfId="4524"/>
    <cellStyle name="normální 2 57 4 3" xfId="4525"/>
    <cellStyle name="normální 2 57 4 3 2" xfId="4526"/>
    <cellStyle name="normální 2 57 4 4" xfId="4527"/>
    <cellStyle name="normální 2 57 4 4 2" xfId="4528"/>
    <cellStyle name="normální 2 57 4 5" xfId="4529"/>
    <cellStyle name="normální 2 57 5" xfId="4530"/>
    <cellStyle name="normální 2 57 5 2" xfId="4531"/>
    <cellStyle name="normální 2 57 6" xfId="4532"/>
    <cellStyle name="normální 2 57 6 2" xfId="4533"/>
    <cellStyle name="normální 2 57 7" xfId="4534"/>
    <cellStyle name="normální 2 57 7 2" xfId="4535"/>
    <cellStyle name="normální 2 57 8" xfId="4536"/>
    <cellStyle name="normální 2 58" xfId="4537"/>
    <cellStyle name="normální 2 58 2" xfId="4538"/>
    <cellStyle name="normální 2 58 2 2" xfId="4539"/>
    <cellStyle name="normální 2 58 2 2 2" xfId="4540"/>
    <cellStyle name="normální 2 58 2 2 2 2" xfId="4541"/>
    <cellStyle name="normální 2 58 2 2 3" xfId="4542"/>
    <cellStyle name="normální 2 58 2 2 3 2" xfId="4543"/>
    <cellStyle name="normální 2 58 2 2 4" xfId="4544"/>
    <cellStyle name="normální 2 58 2 2 4 2" xfId="4545"/>
    <cellStyle name="normální 2 58 2 2 5" xfId="4546"/>
    <cellStyle name="normální 2 58 2 3" xfId="4547"/>
    <cellStyle name="normální 2 58 2 3 2" xfId="4548"/>
    <cellStyle name="normální 2 58 2 4" xfId="4549"/>
    <cellStyle name="normální 2 58 2 4 2" xfId="4550"/>
    <cellStyle name="normální 2 58 2 5" xfId="4551"/>
    <cellStyle name="normální 2 58 2 5 2" xfId="4552"/>
    <cellStyle name="normální 2 58 2 6" xfId="4553"/>
    <cellStyle name="normální 2 58 3" xfId="4554"/>
    <cellStyle name="normální 2 58 3 2" xfId="4555"/>
    <cellStyle name="normální 2 58 3 2 2" xfId="4556"/>
    <cellStyle name="normální 2 58 3 3" xfId="4557"/>
    <cellStyle name="normální 2 58 3 3 2" xfId="4558"/>
    <cellStyle name="normální 2 58 3 4" xfId="4559"/>
    <cellStyle name="normální 2 58 3 4 2" xfId="4560"/>
    <cellStyle name="normální 2 58 3 5" xfId="4561"/>
    <cellStyle name="normální 2 58 4" xfId="4562"/>
    <cellStyle name="normální 2 58 4 2" xfId="4563"/>
    <cellStyle name="normální 2 58 4 2 2" xfId="4564"/>
    <cellStyle name="normální 2 58 4 3" xfId="4565"/>
    <cellStyle name="normální 2 58 4 3 2" xfId="4566"/>
    <cellStyle name="normální 2 58 4 4" xfId="4567"/>
    <cellStyle name="normální 2 58 4 4 2" xfId="4568"/>
    <cellStyle name="normální 2 58 4 5" xfId="4569"/>
    <cellStyle name="normální 2 58 5" xfId="4570"/>
    <cellStyle name="normální 2 58 5 2" xfId="4571"/>
    <cellStyle name="normální 2 58 6" xfId="4572"/>
    <cellStyle name="normální 2 58 6 2" xfId="4573"/>
    <cellStyle name="normální 2 58 7" xfId="4574"/>
    <cellStyle name="normální 2 58 7 2" xfId="4575"/>
    <cellStyle name="normální 2 58 8" xfId="4576"/>
    <cellStyle name="normální 2 59" xfId="4577"/>
    <cellStyle name="normální 2 59 2" xfId="4578"/>
    <cellStyle name="normální 2 59 2 2" xfId="4579"/>
    <cellStyle name="normální 2 59 2 2 2" xfId="4580"/>
    <cellStyle name="normální 2 59 2 2 2 2" xfId="4581"/>
    <cellStyle name="normální 2 59 2 2 3" xfId="4582"/>
    <cellStyle name="normální 2 59 2 2 3 2" xfId="4583"/>
    <cellStyle name="normální 2 59 2 2 4" xfId="4584"/>
    <cellStyle name="normální 2 59 2 2 4 2" xfId="4585"/>
    <cellStyle name="normální 2 59 2 2 5" xfId="4586"/>
    <cellStyle name="normální 2 59 2 3" xfId="4587"/>
    <cellStyle name="normální 2 59 2 3 2" xfId="4588"/>
    <cellStyle name="normální 2 59 2 4" xfId="4589"/>
    <cellStyle name="normální 2 59 2 4 2" xfId="4590"/>
    <cellStyle name="normální 2 59 2 5" xfId="4591"/>
    <cellStyle name="normální 2 59 2 5 2" xfId="4592"/>
    <cellStyle name="normální 2 59 2 6" xfId="4593"/>
    <cellStyle name="normální 2 59 3" xfId="4594"/>
    <cellStyle name="normální 2 59 3 2" xfId="4595"/>
    <cellStyle name="normální 2 59 3 2 2" xfId="4596"/>
    <cellStyle name="normální 2 59 3 3" xfId="4597"/>
    <cellStyle name="normální 2 59 3 3 2" xfId="4598"/>
    <cellStyle name="normální 2 59 3 4" xfId="4599"/>
    <cellStyle name="normální 2 59 3 4 2" xfId="4600"/>
    <cellStyle name="normální 2 59 3 5" xfId="4601"/>
    <cellStyle name="normální 2 59 4" xfId="4602"/>
    <cellStyle name="normální 2 59 4 2" xfId="4603"/>
    <cellStyle name="normální 2 59 4 2 2" xfId="4604"/>
    <cellStyle name="normální 2 59 4 3" xfId="4605"/>
    <cellStyle name="normální 2 59 4 3 2" xfId="4606"/>
    <cellStyle name="normální 2 59 4 4" xfId="4607"/>
    <cellStyle name="normální 2 59 4 4 2" xfId="4608"/>
    <cellStyle name="normální 2 59 4 5" xfId="4609"/>
    <cellStyle name="normální 2 59 5" xfId="4610"/>
    <cellStyle name="normální 2 59 5 2" xfId="4611"/>
    <cellStyle name="normální 2 59 6" xfId="4612"/>
    <cellStyle name="normální 2 59 6 2" xfId="4613"/>
    <cellStyle name="normální 2 59 7" xfId="4614"/>
    <cellStyle name="normální 2 59 7 2" xfId="4615"/>
    <cellStyle name="normální 2 59 8" xfId="4616"/>
    <cellStyle name="normální 2 6" xfId="4617"/>
    <cellStyle name="normální 2 6 2" xfId="4618"/>
    <cellStyle name="normální 2 6 3" xfId="4619"/>
    <cellStyle name="normální 2 6 4" xfId="4620"/>
    <cellStyle name="normální 2 6 5" xfId="4621"/>
    <cellStyle name="normální 2 6 6" xfId="4622"/>
    <cellStyle name="normální 2 6_1125_SZDC" xfId="4623"/>
    <cellStyle name="normální 2 60" xfId="4624"/>
    <cellStyle name="normální 2 60 2" xfId="4625"/>
    <cellStyle name="normální 2 60 2 2" xfId="4626"/>
    <cellStyle name="normální 2 60 2 2 2" xfId="4627"/>
    <cellStyle name="normální 2 60 2 2 2 2" xfId="4628"/>
    <cellStyle name="normální 2 60 2 2 3" xfId="4629"/>
    <cellStyle name="normální 2 60 2 2 3 2" xfId="4630"/>
    <cellStyle name="normální 2 60 2 2 4" xfId="4631"/>
    <cellStyle name="normální 2 60 2 2 4 2" xfId="4632"/>
    <cellStyle name="normální 2 60 2 2 5" xfId="4633"/>
    <cellStyle name="normální 2 60 2 3" xfId="4634"/>
    <cellStyle name="normální 2 60 2 3 2" xfId="4635"/>
    <cellStyle name="normální 2 60 2 4" xfId="4636"/>
    <cellStyle name="normální 2 60 2 4 2" xfId="4637"/>
    <cellStyle name="normální 2 60 2 5" xfId="4638"/>
    <cellStyle name="normální 2 60 2 5 2" xfId="4639"/>
    <cellStyle name="normální 2 60 2 6" xfId="4640"/>
    <cellStyle name="normální 2 60 3" xfId="4641"/>
    <cellStyle name="normální 2 60 3 2" xfId="4642"/>
    <cellStyle name="normální 2 60 3 2 2" xfId="4643"/>
    <cellStyle name="normální 2 60 3 3" xfId="4644"/>
    <cellStyle name="normální 2 60 3 3 2" xfId="4645"/>
    <cellStyle name="normální 2 60 3 4" xfId="4646"/>
    <cellStyle name="normální 2 60 3 4 2" xfId="4647"/>
    <cellStyle name="normální 2 60 3 5" xfId="4648"/>
    <cellStyle name="normální 2 60 4" xfId="4649"/>
    <cellStyle name="normální 2 60 4 2" xfId="4650"/>
    <cellStyle name="normální 2 60 4 2 2" xfId="4651"/>
    <cellStyle name="normální 2 60 4 3" xfId="4652"/>
    <cellStyle name="normální 2 60 4 3 2" xfId="4653"/>
    <cellStyle name="normální 2 60 4 4" xfId="4654"/>
    <cellStyle name="normální 2 60 4 4 2" xfId="4655"/>
    <cellStyle name="normální 2 60 4 5" xfId="4656"/>
    <cellStyle name="normální 2 60 5" xfId="4657"/>
    <cellStyle name="normální 2 60 5 2" xfId="4658"/>
    <cellStyle name="normální 2 60 6" xfId="4659"/>
    <cellStyle name="normální 2 60 6 2" xfId="4660"/>
    <cellStyle name="normální 2 60 7" xfId="4661"/>
    <cellStyle name="normální 2 60 7 2" xfId="4662"/>
    <cellStyle name="normální 2 60 8" xfId="4663"/>
    <cellStyle name="normální 2 61" xfId="4664"/>
    <cellStyle name="normální 2 61 2" xfId="4665"/>
    <cellStyle name="normální 2 61 2 2" xfId="4666"/>
    <cellStyle name="normální 2 61 2 2 2" xfId="4667"/>
    <cellStyle name="normální 2 61 2 2 2 2" xfId="4668"/>
    <cellStyle name="normální 2 61 2 2 3" xfId="4669"/>
    <cellStyle name="normální 2 61 2 2 3 2" xfId="4670"/>
    <cellStyle name="normální 2 61 2 2 4" xfId="4671"/>
    <cellStyle name="normální 2 61 2 2 4 2" xfId="4672"/>
    <cellStyle name="normální 2 61 2 2 5" xfId="4673"/>
    <cellStyle name="normální 2 61 2 3" xfId="4674"/>
    <cellStyle name="normální 2 61 2 3 2" xfId="4675"/>
    <cellStyle name="normální 2 61 2 4" xfId="4676"/>
    <cellStyle name="normální 2 61 2 4 2" xfId="4677"/>
    <cellStyle name="normální 2 61 2 5" xfId="4678"/>
    <cellStyle name="normální 2 61 2 5 2" xfId="4679"/>
    <cellStyle name="normální 2 61 2 6" xfId="4680"/>
    <cellStyle name="normální 2 61 3" xfId="4681"/>
    <cellStyle name="normální 2 61 3 2" xfId="4682"/>
    <cellStyle name="normální 2 61 3 2 2" xfId="4683"/>
    <cellStyle name="normální 2 61 3 3" xfId="4684"/>
    <cellStyle name="normální 2 61 3 3 2" xfId="4685"/>
    <cellStyle name="normální 2 61 3 4" xfId="4686"/>
    <cellStyle name="normální 2 61 3 4 2" xfId="4687"/>
    <cellStyle name="normální 2 61 3 5" xfId="4688"/>
    <cellStyle name="normální 2 61 4" xfId="4689"/>
    <cellStyle name="normální 2 61 4 2" xfId="4690"/>
    <cellStyle name="normální 2 61 4 2 2" xfId="4691"/>
    <cellStyle name="normální 2 61 4 3" xfId="4692"/>
    <cellStyle name="normální 2 61 4 3 2" xfId="4693"/>
    <cellStyle name="normální 2 61 4 4" xfId="4694"/>
    <cellStyle name="normální 2 61 4 4 2" xfId="4695"/>
    <cellStyle name="normální 2 61 4 5" xfId="4696"/>
    <cellStyle name="normální 2 61 5" xfId="4697"/>
    <cellStyle name="normální 2 61 5 2" xfId="4698"/>
    <cellStyle name="normální 2 61 6" xfId="4699"/>
    <cellStyle name="normální 2 61 6 2" xfId="4700"/>
    <cellStyle name="normální 2 61 7" xfId="4701"/>
    <cellStyle name="normální 2 61 7 2" xfId="4702"/>
    <cellStyle name="normální 2 61 8" xfId="4703"/>
    <cellStyle name="normální 2 62" xfId="4704"/>
    <cellStyle name="normální 2 62 2" xfId="4705"/>
    <cellStyle name="normální 2 62 2 2" xfId="4706"/>
    <cellStyle name="normální 2 62 2 2 2" xfId="4707"/>
    <cellStyle name="normální 2 62 2 2 2 2" xfId="4708"/>
    <cellStyle name="normální 2 62 2 2 3" xfId="4709"/>
    <cellStyle name="normální 2 62 2 2 3 2" xfId="4710"/>
    <cellStyle name="normální 2 62 2 2 4" xfId="4711"/>
    <cellStyle name="normální 2 62 2 2 4 2" xfId="4712"/>
    <cellStyle name="normální 2 62 2 2 5" xfId="4713"/>
    <cellStyle name="normální 2 62 2 3" xfId="4714"/>
    <cellStyle name="normální 2 62 2 3 2" xfId="4715"/>
    <cellStyle name="normální 2 62 2 4" xfId="4716"/>
    <cellStyle name="normální 2 62 2 4 2" xfId="4717"/>
    <cellStyle name="normální 2 62 2 5" xfId="4718"/>
    <cellStyle name="normální 2 62 2 5 2" xfId="4719"/>
    <cellStyle name="normální 2 62 2 6" xfId="4720"/>
    <cellStyle name="normální 2 62 3" xfId="4721"/>
    <cellStyle name="normální 2 62 3 2" xfId="4722"/>
    <cellStyle name="normální 2 62 3 2 2" xfId="4723"/>
    <cellStyle name="normální 2 62 3 3" xfId="4724"/>
    <cellStyle name="normální 2 62 3 3 2" xfId="4725"/>
    <cellStyle name="normální 2 62 3 4" xfId="4726"/>
    <cellStyle name="normální 2 62 3 4 2" xfId="4727"/>
    <cellStyle name="normální 2 62 3 5" xfId="4728"/>
    <cellStyle name="normální 2 62 4" xfId="4729"/>
    <cellStyle name="normální 2 62 4 2" xfId="4730"/>
    <cellStyle name="normální 2 62 4 2 2" xfId="4731"/>
    <cellStyle name="normální 2 62 4 3" xfId="4732"/>
    <cellStyle name="normální 2 62 4 3 2" xfId="4733"/>
    <cellStyle name="normální 2 62 4 4" xfId="4734"/>
    <cellStyle name="normální 2 62 4 4 2" xfId="4735"/>
    <cellStyle name="normální 2 62 4 5" xfId="4736"/>
    <cellStyle name="normální 2 62 5" xfId="4737"/>
    <cellStyle name="normální 2 62 5 2" xfId="4738"/>
    <cellStyle name="normální 2 62 6" xfId="4739"/>
    <cellStyle name="normální 2 62 6 2" xfId="4740"/>
    <cellStyle name="normální 2 62 7" xfId="4741"/>
    <cellStyle name="normální 2 62 7 2" xfId="4742"/>
    <cellStyle name="normální 2 62 8" xfId="4743"/>
    <cellStyle name="normální 2 63" xfId="4744"/>
    <cellStyle name="normální 2 63 2" xfId="4745"/>
    <cellStyle name="normální 2 63 2 2" xfId="4746"/>
    <cellStyle name="normální 2 63 2 2 2" xfId="4747"/>
    <cellStyle name="normální 2 63 2 2 2 2" xfId="4748"/>
    <cellStyle name="normální 2 63 2 2 3" xfId="4749"/>
    <cellStyle name="normální 2 63 2 2 3 2" xfId="4750"/>
    <cellStyle name="normální 2 63 2 2 4" xfId="4751"/>
    <cellStyle name="normální 2 63 2 2 4 2" xfId="4752"/>
    <cellStyle name="normální 2 63 2 2 5" xfId="4753"/>
    <cellStyle name="normální 2 63 2 3" xfId="4754"/>
    <cellStyle name="normální 2 63 2 3 2" xfId="4755"/>
    <cellStyle name="normální 2 63 2 4" xfId="4756"/>
    <cellStyle name="normální 2 63 2 4 2" xfId="4757"/>
    <cellStyle name="normální 2 63 2 5" xfId="4758"/>
    <cellStyle name="normální 2 63 2 5 2" xfId="4759"/>
    <cellStyle name="normální 2 63 2 6" xfId="4760"/>
    <cellStyle name="normální 2 63 3" xfId="4761"/>
    <cellStyle name="normální 2 63 3 2" xfId="4762"/>
    <cellStyle name="normální 2 63 3 2 2" xfId="4763"/>
    <cellStyle name="normální 2 63 3 3" xfId="4764"/>
    <cellStyle name="normální 2 63 3 3 2" xfId="4765"/>
    <cellStyle name="normální 2 63 3 4" xfId="4766"/>
    <cellStyle name="normální 2 63 3 4 2" xfId="4767"/>
    <cellStyle name="normální 2 63 3 5" xfId="4768"/>
    <cellStyle name="normální 2 63 4" xfId="4769"/>
    <cellStyle name="normální 2 63 4 2" xfId="4770"/>
    <cellStyle name="normální 2 63 4 2 2" xfId="4771"/>
    <cellStyle name="normální 2 63 4 3" xfId="4772"/>
    <cellStyle name="normální 2 63 4 3 2" xfId="4773"/>
    <cellStyle name="normální 2 63 4 4" xfId="4774"/>
    <cellStyle name="normální 2 63 4 4 2" xfId="4775"/>
    <cellStyle name="normální 2 63 4 5" xfId="4776"/>
    <cellStyle name="normální 2 63 5" xfId="4777"/>
    <cellStyle name="normální 2 63 5 2" xfId="4778"/>
    <cellStyle name="normální 2 63 6" xfId="4779"/>
    <cellStyle name="normální 2 63 6 2" xfId="4780"/>
    <cellStyle name="normální 2 63 7" xfId="4781"/>
    <cellStyle name="normální 2 63 7 2" xfId="4782"/>
    <cellStyle name="normální 2 63 8" xfId="4783"/>
    <cellStyle name="normální 2 64" xfId="4784"/>
    <cellStyle name="normální 2 64 2" xfId="4785"/>
    <cellStyle name="normální 2 64 2 2" xfId="4786"/>
    <cellStyle name="normální 2 64 2 2 2" xfId="4787"/>
    <cellStyle name="normální 2 64 2 2 2 2" xfId="4788"/>
    <cellStyle name="normální 2 64 2 2 3" xfId="4789"/>
    <cellStyle name="normální 2 64 2 2 3 2" xfId="4790"/>
    <cellStyle name="normální 2 64 2 2 4" xfId="4791"/>
    <cellStyle name="normální 2 64 2 2 4 2" xfId="4792"/>
    <cellStyle name="normální 2 64 2 2 5" xfId="4793"/>
    <cellStyle name="normální 2 64 2 3" xfId="4794"/>
    <cellStyle name="normální 2 64 2 3 2" xfId="4795"/>
    <cellStyle name="normální 2 64 2 4" xfId="4796"/>
    <cellStyle name="normální 2 64 2 4 2" xfId="4797"/>
    <cellStyle name="normální 2 64 2 5" xfId="4798"/>
    <cellStyle name="normální 2 64 2 5 2" xfId="4799"/>
    <cellStyle name="normální 2 64 2 6" xfId="4800"/>
    <cellStyle name="normální 2 64 3" xfId="4801"/>
    <cellStyle name="normální 2 64 3 2" xfId="4802"/>
    <cellStyle name="normální 2 64 3 2 2" xfId="4803"/>
    <cellStyle name="normální 2 64 3 3" xfId="4804"/>
    <cellStyle name="normální 2 64 3 3 2" xfId="4805"/>
    <cellStyle name="normální 2 64 3 4" xfId="4806"/>
    <cellStyle name="normální 2 64 3 4 2" xfId="4807"/>
    <cellStyle name="normální 2 64 3 5" xfId="4808"/>
    <cellStyle name="normální 2 64 4" xfId="4809"/>
    <cellStyle name="normální 2 64 4 2" xfId="4810"/>
    <cellStyle name="normální 2 64 4 2 2" xfId="4811"/>
    <cellStyle name="normální 2 64 4 3" xfId="4812"/>
    <cellStyle name="normální 2 64 4 3 2" xfId="4813"/>
    <cellStyle name="normální 2 64 4 4" xfId="4814"/>
    <cellStyle name="normální 2 64 4 4 2" xfId="4815"/>
    <cellStyle name="normální 2 64 4 5" xfId="4816"/>
    <cellStyle name="normální 2 64 5" xfId="4817"/>
    <cellStyle name="normální 2 64 5 2" xfId="4818"/>
    <cellStyle name="normální 2 64 6" xfId="4819"/>
    <cellStyle name="normální 2 64 6 2" xfId="4820"/>
    <cellStyle name="normální 2 64 7" xfId="4821"/>
    <cellStyle name="normální 2 64 7 2" xfId="4822"/>
    <cellStyle name="normální 2 64 8" xfId="4823"/>
    <cellStyle name="normální 2 65" xfId="4824"/>
    <cellStyle name="normální 2 65 2" xfId="4825"/>
    <cellStyle name="normální 2 65 2 2" xfId="4826"/>
    <cellStyle name="normální 2 65 2 2 2" xfId="4827"/>
    <cellStyle name="normální 2 65 2 2 2 2" xfId="4828"/>
    <cellStyle name="normální 2 65 2 2 3" xfId="4829"/>
    <cellStyle name="normální 2 65 2 2 3 2" xfId="4830"/>
    <cellStyle name="normální 2 65 2 2 4" xfId="4831"/>
    <cellStyle name="normální 2 65 2 2 4 2" xfId="4832"/>
    <cellStyle name="normální 2 65 2 2 5" xfId="4833"/>
    <cellStyle name="normální 2 65 2 3" xfId="4834"/>
    <cellStyle name="normální 2 65 2 3 2" xfId="4835"/>
    <cellStyle name="normální 2 65 2 4" xfId="4836"/>
    <cellStyle name="normální 2 65 2 4 2" xfId="4837"/>
    <cellStyle name="normální 2 65 2 5" xfId="4838"/>
    <cellStyle name="normální 2 65 2 5 2" xfId="4839"/>
    <cellStyle name="normální 2 65 2 6" xfId="4840"/>
    <cellStyle name="normální 2 65 3" xfId="4841"/>
    <cellStyle name="normální 2 65 3 2" xfId="4842"/>
    <cellStyle name="normální 2 65 3 2 2" xfId="4843"/>
    <cellStyle name="normální 2 65 3 3" xfId="4844"/>
    <cellStyle name="normální 2 65 3 3 2" xfId="4845"/>
    <cellStyle name="normální 2 65 3 4" xfId="4846"/>
    <cellStyle name="normální 2 65 3 4 2" xfId="4847"/>
    <cellStyle name="normální 2 65 3 5" xfId="4848"/>
    <cellStyle name="normální 2 65 4" xfId="4849"/>
    <cellStyle name="normální 2 65 4 2" xfId="4850"/>
    <cellStyle name="normální 2 65 4 2 2" xfId="4851"/>
    <cellStyle name="normální 2 65 4 3" xfId="4852"/>
    <cellStyle name="normální 2 65 4 3 2" xfId="4853"/>
    <cellStyle name="normální 2 65 4 4" xfId="4854"/>
    <cellStyle name="normální 2 65 4 4 2" xfId="4855"/>
    <cellStyle name="normální 2 65 4 5" xfId="4856"/>
    <cellStyle name="normální 2 65 5" xfId="4857"/>
    <cellStyle name="normální 2 65 5 2" xfId="4858"/>
    <cellStyle name="normální 2 65 6" xfId="4859"/>
    <cellStyle name="normální 2 65 6 2" xfId="4860"/>
    <cellStyle name="normální 2 65 7" xfId="4861"/>
    <cellStyle name="normální 2 65 7 2" xfId="4862"/>
    <cellStyle name="normální 2 65 8" xfId="4863"/>
    <cellStyle name="normální 2 66" xfId="4864"/>
    <cellStyle name="normální 2 66 2" xfId="4865"/>
    <cellStyle name="normální 2 66 2 2" xfId="4866"/>
    <cellStyle name="normální 2 66 2 2 2" xfId="4867"/>
    <cellStyle name="normální 2 66 2 2 2 2" xfId="4868"/>
    <cellStyle name="normální 2 66 2 2 3" xfId="4869"/>
    <cellStyle name="normální 2 66 2 2 3 2" xfId="4870"/>
    <cellStyle name="normální 2 66 2 2 4" xfId="4871"/>
    <cellStyle name="normální 2 66 2 2 4 2" xfId="4872"/>
    <cellStyle name="normální 2 66 2 2 5" xfId="4873"/>
    <cellStyle name="normální 2 66 2 3" xfId="4874"/>
    <cellStyle name="normální 2 66 2 3 2" xfId="4875"/>
    <cellStyle name="normální 2 66 2 4" xfId="4876"/>
    <cellStyle name="normální 2 66 2 4 2" xfId="4877"/>
    <cellStyle name="normální 2 66 2 5" xfId="4878"/>
    <cellStyle name="normální 2 66 2 5 2" xfId="4879"/>
    <cellStyle name="normální 2 66 2 6" xfId="4880"/>
    <cellStyle name="normální 2 66 3" xfId="4881"/>
    <cellStyle name="normální 2 66 3 2" xfId="4882"/>
    <cellStyle name="normální 2 66 3 2 2" xfId="4883"/>
    <cellStyle name="normální 2 66 3 3" xfId="4884"/>
    <cellStyle name="normální 2 66 3 3 2" xfId="4885"/>
    <cellStyle name="normální 2 66 3 4" xfId="4886"/>
    <cellStyle name="normální 2 66 3 4 2" xfId="4887"/>
    <cellStyle name="normální 2 66 3 5" xfId="4888"/>
    <cellStyle name="normální 2 66 4" xfId="4889"/>
    <cellStyle name="normální 2 66 4 2" xfId="4890"/>
    <cellStyle name="normální 2 66 4 2 2" xfId="4891"/>
    <cellStyle name="normální 2 66 4 3" xfId="4892"/>
    <cellStyle name="normální 2 66 4 3 2" xfId="4893"/>
    <cellStyle name="normální 2 66 4 4" xfId="4894"/>
    <cellStyle name="normální 2 66 4 4 2" xfId="4895"/>
    <cellStyle name="normální 2 66 4 5" xfId="4896"/>
    <cellStyle name="normální 2 66 5" xfId="4897"/>
    <cellStyle name="normální 2 66 5 2" xfId="4898"/>
    <cellStyle name="normální 2 66 6" xfId="4899"/>
    <cellStyle name="normální 2 66 6 2" xfId="4900"/>
    <cellStyle name="normální 2 66 7" xfId="4901"/>
    <cellStyle name="normální 2 66 7 2" xfId="4902"/>
    <cellStyle name="normální 2 66 8" xfId="4903"/>
    <cellStyle name="normální 2 67" xfId="4904"/>
    <cellStyle name="normální 2 67 2" xfId="4905"/>
    <cellStyle name="normální 2 67 2 2" xfId="4906"/>
    <cellStyle name="normální 2 67 2 2 2" xfId="4907"/>
    <cellStyle name="normální 2 67 2 2 2 2" xfId="4908"/>
    <cellStyle name="normální 2 67 2 2 3" xfId="4909"/>
    <cellStyle name="normální 2 67 2 2 3 2" xfId="4910"/>
    <cellStyle name="normální 2 67 2 2 4" xfId="4911"/>
    <cellStyle name="normální 2 67 2 2 4 2" xfId="4912"/>
    <cellStyle name="normální 2 67 2 2 5" xfId="4913"/>
    <cellStyle name="normální 2 67 2 3" xfId="4914"/>
    <cellStyle name="normální 2 67 2 3 2" xfId="4915"/>
    <cellStyle name="normální 2 67 2 4" xfId="4916"/>
    <cellStyle name="normální 2 67 2 4 2" xfId="4917"/>
    <cellStyle name="normální 2 67 2 5" xfId="4918"/>
    <cellStyle name="normální 2 67 2 5 2" xfId="4919"/>
    <cellStyle name="normální 2 67 2 6" xfId="4920"/>
    <cellStyle name="normální 2 67 3" xfId="4921"/>
    <cellStyle name="normální 2 67 3 2" xfId="4922"/>
    <cellStyle name="normální 2 67 3 2 2" xfId="4923"/>
    <cellStyle name="normální 2 67 3 3" xfId="4924"/>
    <cellStyle name="normální 2 67 3 3 2" xfId="4925"/>
    <cellStyle name="normální 2 67 3 4" xfId="4926"/>
    <cellStyle name="normální 2 67 3 4 2" xfId="4927"/>
    <cellStyle name="normální 2 67 3 5" xfId="4928"/>
    <cellStyle name="normální 2 67 4" xfId="4929"/>
    <cellStyle name="normální 2 67 4 2" xfId="4930"/>
    <cellStyle name="normální 2 67 4 2 2" xfId="4931"/>
    <cellStyle name="normální 2 67 4 3" xfId="4932"/>
    <cellStyle name="normální 2 67 4 3 2" xfId="4933"/>
    <cellStyle name="normální 2 67 4 4" xfId="4934"/>
    <cellStyle name="normální 2 67 4 4 2" xfId="4935"/>
    <cellStyle name="normální 2 67 4 5" xfId="4936"/>
    <cellStyle name="normální 2 67 5" xfId="4937"/>
    <cellStyle name="normální 2 67 5 2" xfId="4938"/>
    <cellStyle name="normální 2 67 6" xfId="4939"/>
    <cellStyle name="normální 2 67 6 2" xfId="4940"/>
    <cellStyle name="normální 2 67 7" xfId="4941"/>
    <cellStyle name="normální 2 67 7 2" xfId="4942"/>
    <cellStyle name="normální 2 67 8" xfId="4943"/>
    <cellStyle name="normální 2 68" xfId="4944"/>
    <cellStyle name="normální 2 68 2" xfId="4945"/>
    <cellStyle name="normální 2 68 2 2" xfId="4946"/>
    <cellStyle name="normální 2 68 2 2 2" xfId="4947"/>
    <cellStyle name="normální 2 68 2 2 2 2" xfId="4948"/>
    <cellStyle name="normální 2 68 2 2 3" xfId="4949"/>
    <cellStyle name="normální 2 68 2 2 3 2" xfId="4950"/>
    <cellStyle name="normální 2 68 2 2 4" xfId="4951"/>
    <cellStyle name="normální 2 68 2 2 4 2" xfId="4952"/>
    <cellStyle name="normální 2 68 2 2 5" xfId="4953"/>
    <cellStyle name="normální 2 68 2 3" xfId="4954"/>
    <cellStyle name="normální 2 68 2 3 2" xfId="4955"/>
    <cellStyle name="normální 2 68 2 4" xfId="4956"/>
    <cellStyle name="normální 2 68 2 4 2" xfId="4957"/>
    <cellStyle name="normální 2 68 2 5" xfId="4958"/>
    <cellStyle name="normální 2 68 2 5 2" xfId="4959"/>
    <cellStyle name="normální 2 68 2 6" xfId="4960"/>
    <cellStyle name="normální 2 68 3" xfId="4961"/>
    <cellStyle name="normální 2 68 3 2" xfId="4962"/>
    <cellStyle name="normální 2 68 3 2 2" xfId="4963"/>
    <cellStyle name="normální 2 68 3 3" xfId="4964"/>
    <cellStyle name="normální 2 68 3 3 2" xfId="4965"/>
    <cellStyle name="normální 2 68 3 4" xfId="4966"/>
    <cellStyle name="normální 2 68 3 4 2" xfId="4967"/>
    <cellStyle name="normální 2 68 3 5" xfId="4968"/>
    <cellStyle name="normální 2 68 4" xfId="4969"/>
    <cellStyle name="normální 2 68 4 2" xfId="4970"/>
    <cellStyle name="normální 2 68 4 2 2" xfId="4971"/>
    <cellStyle name="normální 2 68 4 3" xfId="4972"/>
    <cellStyle name="normální 2 68 4 3 2" xfId="4973"/>
    <cellStyle name="normální 2 68 4 4" xfId="4974"/>
    <cellStyle name="normální 2 68 4 4 2" xfId="4975"/>
    <cellStyle name="normální 2 68 4 5" xfId="4976"/>
    <cellStyle name="normální 2 68 5" xfId="4977"/>
    <cellStyle name="normální 2 68 5 2" xfId="4978"/>
    <cellStyle name="normální 2 68 6" xfId="4979"/>
    <cellStyle name="normální 2 68 6 2" xfId="4980"/>
    <cellStyle name="normální 2 68 7" xfId="4981"/>
    <cellStyle name="normální 2 68 7 2" xfId="4982"/>
    <cellStyle name="normální 2 68 8" xfId="4983"/>
    <cellStyle name="normální 2 69" xfId="4984"/>
    <cellStyle name="normální 2 69 2" xfId="4985"/>
    <cellStyle name="normální 2 69 2 2" xfId="4986"/>
    <cellStyle name="normální 2 69 2 2 2" xfId="4987"/>
    <cellStyle name="normální 2 69 2 2 2 2" xfId="4988"/>
    <cellStyle name="normální 2 69 2 2 3" xfId="4989"/>
    <cellStyle name="normální 2 69 2 2 3 2" xfId="4990"/>
    <cellStyle name="normální 2 69 2 2 4" xfId="4991"/>
    <cellStyle name="normální 2 69 2 2 4 2" xfId="4992"/>
    <cellStyle name="normální 2 69 2 2 5" xfId="4993"/>
    <cellStyle name="normální 2 69 2 3" xfId="4994"/>
    <cellStyle name="normální 2 69 2 3 2" xfId="4995"/>
    <cellStyle name="normální 2 69 2 4" xfId="4996"/>
    <cellStyle name="normální 2 69 2 4 2" xfId="4997"/>
    <cellStyle name="normální 2 69 2 5" xfId="4998"/>
    <cellStyle name="normální 2 69 2 5 2" xfId="4999"/>
    <cellStyle name="normální 2 69 2 6" xfId="5000"/>
    <cellStyle name="normální 2 69 3" xfId="5001"/>
    <cellStyle name="normální 2 69 3 2" xfId="5002"/>
    <cellStyle name="normální 2 69 3 2 2" xfId="5003"/>
    <cellStyle name="normální 2 69 3 3" xfId="5004"/>
    <cellStyle name="normální 2 69 3 3 2" xfId="5005"/>
    <cellStyle name="normální 2 69 3 4" xfId="5006"/>
    <cellStyle name="normální 2 69 3 4 2" xfId="5007"/>
    <cellStyle name="normální 2 69 3 5" xfId="5008"/>
    <cellStyle name="normální 2 69 4" xfId="5009"/>
    <cellStyle name="normální 2 69 4 2" xfId="5010"/>
    <cellStyle name="normální 2 69 4 2 2" xfId="5011"/>
    <cellStyle name="normální 2 69 4 3" xfId="5012"/>
    <cellStyle name="normální 2 69 4 3 2" xfId="5013"/>
    <cellStyle name="normální 2 69 4 4" xfId="5014"/>
    <cellStyle name="normální 2 69 4 4 2" xfId="5015"/>
    <cellStyle name="normální 2 69 4 5" xfId="5016"/>
    <cellStyle name="normální 2 69 5" xfId="5017"/>
    <cellStyle name="normální 2 69 5 2" xfId="5018"/>
    <cellStyle name="normální 2 69 6" xfId="5019"/>
    <cellStyle name="normální 2 69 6 2" xfId="5020"/>
    <cellStyle name="normální 2 69 7" xfId="5021"/>
    <cellStyle name="normální 2 69 7 2" xfId="5022"/>
    <cellStyle name="normální 2 69 8" xfId="5023"/>
    <cellStyle name="normální 2 7" xfId="5024"/>
    <cellStyle name="normální 2 7 2" xfId="5025"/>
    <cellStyle name="normální 2 7 3" xfId="5026"/>
    <cellStyle name="normální 2 7 4" xfId="5027"/>
    <cellStyle name="normální 2 7 5" xfId="5028"/>
    <cellStyle name="normální 2 7 6" xfId="5029"/>
    <cellStyle name="normální 2 7_1125_SZDC" xfId="5030"/>
    <cellStyle name="normální 2 70" xfId="5031"/>
    <cellStyle name="normální 2 70 2" xfId="5032"/>
    <cellStyle name="normální 2 70 2 2" xfId="5033"/>
    <cellStyle name="normální 2 70 2 2 2" xfId="5034"/>
    <cellStyle name="normální 2 70 2 2 2 2" xfId="5035"/>
    <cellStyle name="normální 2 70 2 2 3" xfId="5036"/>
    <cellStyle name="normální 2 70 2 2 3 2" xfId="5037"/>
    <cellStyle name="normální 2 70 2 2 4" xfId="5038"/>
    <cellStyle name="normální 2 70 2 2 4 2" xfId="5039"/>
    <cellStyle name="normální 2 70 2 2 5" xfId="5040"/>
    <cellStyle name="normální 2 70 2 3" xfId="5041"/>
    <cellStyle name="normální 2 70 2 3 2" xfId="5042"/>
    <cellStyle name="normální 2 70 2 4" xfId="5043"/>
    <cellStyle name="normální 2 70 2 4 2" xfId="5044"/>
    <cellStyle name="normální 2 70 2 5" xfId="5045"/>
    <cellStyle name="normální 2 70 2 5 2" xfId="5046"/>
    <cellStyle name="normální 2 70 2 6" xfId="5047"/>
    <cellStyle name="normální 2 70 3" xfId="5048"/>
    <cellStyle name="normální 2 70 3 2" xfId="5049"/>
    <cellStyle name="normální 2 70 3 2 2" xfId="5050"/>
    <cellStyle name="normální 2 70 3 3" xfId="5051"/>
    <cellStyle name="normální 2 70 3 3 2" xfId="5052"/>
    <cellStyle name="normální 2 70 3 4" xfId="5053"/>
    <cellStyle name="normální 2 70 3 4 2" xfId="5054"/>
    <cellStyle name="normální 2 70 3 5" xfId="5055"/>
    <cellStyle name="normální 2 70 4" xfId="5056"/>
    <cellStyle name="normální 2 70 4 2" xfId="5057"/>
    <cellStyle name="normální 2 70 4 2 2" xfId="5058"/>
    <cellStyle name="normální 2 70 4 3" xfId="5059"/>
    <cellStyle name="normální 2 70 4 3 2" xfId="5060"/>
    <cellStyle name="normální 2 70 4 4" xfId="5061"/>
    <cellStyle name="normální 2 70 4 4 2" xfId="5062"/>
    <cellStyle name="normální 2 70 4 5" xfId="5063"/>
    <cellStyle name="normální 2 70 5" xfId="5064"/>
    <cellStyle name="normální 2 70 5 2" xfId="5065"/>
    <cellStyle name="normální 2 70 6" xfId="5066"/>
    <cellStyle name="normální 2 70 6 2" xfId="5067"/>
    <cellStyle name="normální 2 70 7" xfId="5068"/>
    <cellStyle name="normální 2 70 7 2" xfId="5069"/>
    <cellStyle name="normální 2 70 8" xfId="5070"/>
    <cellStyle name="normální 2 71" xfId="5071"/>
    <cellStyle name="normální 2 71 2" xfId="5072"/>
    <cellStyle name="normální 2 71 2 2" xfId="5073"/>
    <cellStyle name="normální 2 71 2 2 2" xfId="5074"/>
    <cellStyle name="normální 2 71 2 2 2 2" xfId="5075"/>
    <cellStyle name="normální 2 71 2 2 3" xfId="5076"/>
    <cellStyle name="normální 2 71 2 2 3 2" xfId="5077"/>
    <cellStyle name="normální 2 71 2 2 4" xfId="5078"/>
    <cellStyle name="normální 2 71 2 2 4 2" xfId="5079"/>
    <cellStyle name="normální 2 71 2 2 5" xfId="5080"/>
    <cellStyle name="normální 2 71 2 3" xfId="5081"/>
    <cellStyle name="normální 2 71 2 3 2" xfId="5082"/>
    <cellStyle name="normální 2 71 2 4" xfId="5083"/>
    <cellStyle name="normální 2 71 2 4 2" xfId="5084"/>
    <cellStyle name="normální 2 71 2 5" xfId="5085"/>
    <cellStyle name="normální 2 71 2 5 2" xfId="5086"/>
    <cellStyle name="normální 2 71 2 6" xfId="5087"/>
    <cellStyle name="normální 2 71 3" xfId="5088"/>
    <cellStyle name="normální 2 71 3 2" xfId="5089"/>
    <cellStyle name="normální 2 71 3 2 2" xfId="5090"/>
    <cellStyle name="normální 2 71 3 3" xfId="5091"/>
    <cellStyle name="normální 2 71 3 3 2" xfId="5092"/>
    <cellStyle name="normální 2 71 3 4" xfId="5093"/>
    <cellStyle name="normální 2 71 3 4 2" xfId="5094"/>
    <cellStyle name="normální 2 71 3 5" xfId="5095"/>
    <cellStyle name="normální 2 71 4" xfId="5096"/>
    <cellStyle name="normální 2 71 4 2" xfId="5097"/>
    <cellStyle name="normální 2 71 4 2 2" xfId="5098"/>
    <cellStyle name="normální 2 71 4 3" xfId="5099"/>
    <cellStyle name="normální 2 71 4 3 2" xfId="5100"/>
    <cellStyle name="normální 2 71 4 4" xfId="5101"/>
    <cellStyle name="normální 2 71 4 4 2" xfId="5102"/>
    <cellStyle name="normální 2 71 4 5" xfId="5103"/>
    <cellStyle name="normální 2 71 5" xfId="5104"/>
    <cellStyle name="normální 2 71 5 2" xfId="5105"/>
    <cellStyle name="normální 2 71 6" xfId="5106"/>
    <cellStyle name="normální 2 71 6 2" xfId="5107"/>
    <cellStyle name="normální 2 71 7" xfId="5108"/>
    <cellStyle name="normální 2 71 7 2" xfId="5109"/>
    <cellStyle name="normální 2 71 8" xfId="5110"/>
    <cellStyle name="normální 2 72" xfId="5111"/>
    <cellStyle name="normální 2 72 2" xfId="5112"/>
    <cellStyle name="normální 2 72 2 2" xfId="5113"/>
    <cellStyle name="normální 2 72 2 2 2" xfId="5114"/>
    <cellStyle name="normální 2 72 2 2 2 2" xfId="5115"/>
    <cellStyle name="normální 2 72 2 2 3" xfId="5116"/>
    <cellStyle name="normální 2 72 2 2 3 2" xfId="5117"/>
    <cellStyle name="normální 2 72 2 2 4" xfId="5118"/>
    <cellStyle name="normální 2 72 2 2 4 2" xfId="5119"/>
    <cellStyle name="normální 2 72 2 2 5" xfId="5120"/>
    <cellStyle name="normální 2 72 2 3" xfId="5121"/>
    <cellStyle name="normální 2 72 2 3 2" xfId="5122"/>
    <cellStyle name="normální 2 72 2 4" xfId="5123"/>
    <cellStyle name="normální 2 72 2 4 2" xfId="5124"/>
    <cellStyle name="normální 2 72 2 5" xfId="5125"/>
    <cellStyle name="normální 2 72 2 5 2" xfId="5126"/>
    <cellStyle name="normální 2 72 2 6" xfId="5127"/>
    <cellStyle name="normální 2 72 3" xfId="5128"/>
    <cellStyle name="normální 2 72 3 2" xfId="5129"/>
    <cellStyle name="normální 2 72 3 2 2" xfId="5130"/>
    <cellStyle name="normální 2 72 3 3" xfId="5131"/>
    <cellStyle name="normální 2 72 3 3 2" xfId="5132"/>
    <cellStyle name="normální 2 72 3 4" xfId="5133"/>
    <cellStyle name="normální 2 72 3 4 2" xfId="5134"/>
    <cellStyle name="normální 2 72 3 5" xfId="5135"/>
    <cellStyle name="normální 2 72 4" xfId="5136"/>
    <cellStyle name="normální 2 72 4 2" xfId="5137"/>
    <cellStyle name="normální 2 72 4 2 2" xfId="5138"/>
    <cellStyle name="normální 2 72 4 3" xfId="5139"/>
    <cellStyle name="normální 2 72 4 3 2" xfId="5140"/>
    <cellStyle name="normální 2 72 4 4" xfId="5141"/>
    <cellStyle name="normální 2 72 4 4 2" xfId="5142"/>
    <cellStyle name="normální 2 72 4 5" xfId="5143"/>
    <cellStyle name="normální 2 72 5" xfId="5144"/>
    <cellStyle name="normální 2 72 5 2" xfId="5145"/>
    <cellStyle name="normální 2 72 6" xfId="5146"/>
    <cellStyle name="normální 2 72 6 2" xfId="5147"/>
    <cellStyle name="normální 2 72 7" xfId="5148"/>
    <cellStyle name="normální 2 72 7 2" xfId="5149"/>
    <cellStyle name="normální 2 72 8" xfId="5150"/>
    <cellStyle name="normální 2 73" xfId="5151"/>
    <cellStyle name="normální 2 73 2" xfId="5152"/>
    <cellStyle name="normální 2 73 2 2" xfId="5153"/>
    <cellStyle name="normální 2 73 2 2 2" xfId="5154"/>
    <cellStyle name="normální 2 73 2 2 2 2" xfId="5155"/>
    <cellStyle name="normální 2 73 2 2 3" xfId="5156"/>
    <cellStyle name="normální 2 73 2 2 3 2" xfId="5157"/>
    <cellStyle name="normální 2 73 2 2 4" xfId="5158"/>
    <cellStyle name="normální 2 73 2 2 4 2" xfId="5159"/>
    <cellStyle name="normální 2 73 2 2 5" xfId="5160"/>
    <cellStyle name="normální 2 73 2 3" xfId="5161"/>
    <cellStyle name="normální 2 73 2 3 2" xfId="5162"/>
    <cellStyle name="normální 2 73 2 4" xfId="5163"/>
    <cellStyle name="normální 2 73 2 4 2" xfId="5164"/>
    <cellStyle name="normální 2 73 2 5" xfId="5165"/>
    <cellStyle name="normální 2 73 2 5 2" xfId="5166"/>
    <cellStyle name="normální 2 73 2 6" xfId="5167"/>
    <cellStyle name="normální 2 73 3" xfId="5168"/>
    <cellStyle name="normální 2 73 3 2" xfId="5169"/>
    <cellStyle name="normální 2 73 3 2 2" xfId="5170"/>
    <cellStyle name="normální 2 73 3 3" xfId="5171"/>
    <cellStyle name="normální 2 73 3 3 2" xfId="5172"/>
    <cellStyle name="normální 2 73 3 4" xfId="5173"/>
    <cellStyle name="normální 2 73 3 4 2" xfId="5174"/>
    <cellStyle name="normální 2 73 3 5" xfId="5175"/>
    <cellStyle name="normální 2 73 4" xfId="5176"/>
    <cellStyle name="normální 2 73 4 2" xfId="5177"/>
    <cellStyle name="normální 2 73 4 2 2" xfId="5178"/>
    <cellStyle name="normální 2 73 4 3" xfId="5179"/>
    <cellStyle name="normální 2 73 4 3 2" xfId="5180"/>
    <cellStyle name="normální 2 73 4 4" xfId="5181"/>
    <cellStyle name="normální 2 73 4 4 2" xfId="5182"/>
    <cellStyle name="normální 2 73 4 5" xfId="5183"/>
    <cellStyle name="normální 2 73 5" xfId="5184"/>
    <cellStyle name="normální 2 73 5 2" xfId="5185"/>
    <cellStyle name="normální 2 73 6" xfId="5186"/>
    <cellStyle name="normální 2 73 6 2" xfId="5187"/>
    <cellStyle name="normální 2 73 7" xfId="5188"/>
    <cellStyle name="normální 2 73 7 2" xfId="5189"/>
    <cellStyle name="normální 2 73 8" xfId="5190"/>
    <cellStyle name="normální 2 74" xfId="5191"/>
    <cellStyle name="normální 2 74 2" xfId="5192"/>
    <cellStyle name="normální 2 74 2 2" xfId="5193"/>
    <cellStyle name="normální 2 74 2 2 2" xfId="5194"/>
    <cellStyle name="normální 2 74 2 2 2 2" xfId="5195"/>
    <cellStyle name="normální 2 74 2 2 3" xfId="5196"/>
    <cellStyle name="normální 2 74 2 2 3 2" xfId="5197"/>
    <cellStyle name="normální 2 74 2 2 4" xfId="5198"/>
    <cellStyle name="normální 2 74 2 2 4 2" xfId="5199"/>
    <cellStyle name="normální 2 74 2 2 5" xfId="5200"/>
    <cellStyle name="normální 2 74 2 3" xfId="5201"/>
    <cellStyle name="normální 2 74 2 3 2" xfId="5202"/>
    <cellStyle name="normální 2 74 2 4" xfId="5203"/>
    <cellStyle name="normální 2 74 2 4 2" xfId="5204"/>
    <cellStyle name="normální 2 74 2 5" xfId="5205"/>
    <cellStyle name="normální 2 74 2 5 2" xfId="5206"/>
    <cellStyle name="normální 2 74 2 6" xfId="5207"/>
    <cellStyle name="normální 2 74 3" xfId="5208"/>
    <cellStyle name="normální 2 74 3 2" xfId="5209"/>
    <cellStyle name="normální 2 74 3 2 2" xfId="5210"/>
    <cellStyle name="normální 2 74 3 3" xfId="5211"/>
    <cellStyle name="normální 2 74 3 3 2" xfId="5212"/>
    <cellStyle name="normální 2 74 3 4" xfId="5213"/>
    <cellStyle name="normální 2 74 3 4 2" xfId="5214"/>
    <cellStyle name="normální 2 74 3 5" xfId="5215"/>
    <cellStyle name="normální 2 74 4" xfId="5216"/>
    <cellStyle name="normální 2 74 4 2" xfId="5217"/>
    <cellStyle name="normální 2 74 4 2 2" xfId="5218"/>
    <cellStyle name="normální 2 74 4 3" xfId="5219"/>
    <cellStyle name="normální 2 74 4 3 2" xfId="5220"/>
    <cellStyle name="normální 2 74 4 4" xfId="5221"/>
    <cellStyle name="normální 2 74 4 4 2" xfId="5222"/>
    <cellStyle name="normální 2 74 4 5" xfId="5223"/>
    <cellStyle name="normální 2 74 5" xfId="5224"/>
    <cellStyle name="normální 2 74 5 2" xfId="5225"/>
    <cellStyle name="normální 2 74 6" xfId="5226"/>
    <cellStyle name="normální 2 74 6 2" xfId="5227"/>
    <cellStyle name="normální 2 74 7" xfId="5228"/>
    <cellStyle name="normální 2 74 7 2" xfId="5229"/>
    <cellStyle name="normální 2 74 8" xfId="5230"/>
    <cellStyle name="normální 2 75" xfId="5231"/>
    <cellStyle name="normální 2 75 2" xfId="5232"/>
    <cellStyle name="normální 2 75 2 2" xfId="5233"/>
    <cellStyle name="normální 2 75 2 2 2" xfId="5234"/>
    <cellStyle name="normální 2 75 2 2 2 2" xfId="5235"/>
    <cellStyle name="normální 2 75 2 2 3" xfId="5236"/>
    <cellStyle name="normální 2 75 2 2 3 2" xfId="5237"/>
    <cellStyle name="normální 2 75 2 2 4" xfId="5238"/>
    <cellStyle name="normální 2 75 2 2 4 2" xfId="5239"/>
    <cellStyle name="normální 2 75 2 2 5" xfId="5240"/>
    <cellStyle name="normální 2 75 2 3" xfId="5241"/>
    <cellStyle name="normální 2 75 2 3 2" xfId="5242"/>
    <cellStyle name="normální 2 75 2 4" xfId="5243"/>
    <cellStyle name="normální 2 75 2 4 2" xfId="5244"/>
    <cellStyle name="normální 2 75 2 5" xfId="5245"/>
    <cellStyle name="normální 2 75 2 5 2" xfId="5246"/>
    <cellStyle name="normální 2 75 2 6" xfId="5247"/>
    <cellStyle name="normální 2 75 3" xfId="5248"/>
    <cellStyle name="normální 2 75 3 2" xfId="5249"/>
    <cellStyle name="normální 2 75 3 2 2" xfId="5250"/>
    <cellStyle name="normální 2 75 3 3" xfId="5251"/>
    <cellStyle name="normální 2 75 3 3 2" xfId="5252"/>
    <cellStyle name="normální 2 75 3 4" xfId="5253"/>
    <cellStyle name="normální 2 75 3 4 2" xfId="5254"/>
    <cellStyle name="normální 2 75 3 5" xfId="5255"/>
    <cellStyle name="normální 2 75 4" xfId="5256"/>
    <cellStyle name="normální 2 75 4 2" xfId="5257"/>
    <cellStyle name="normální 2 75 4 2 2" xfId="5258"/>
    <cellStyle name="normální 2 75 4 3" xfId="5259"/>
    <cellStyle name="normální 2 75 4 3 2" xfId="5260"/>
    <cellStyle name="normální 2 75 4 4" xfId="5261"/>
    <cellStyle name="normální 2 75 4 4 2" xfId="5262"/>
    <cellStyle name="normální 2 75 4 5" xfId="5263"/>
    <cellStyle name="normální 2 75 5" xfId="5264"/>
    <cellStyle name="normální 2 75 5 2" xfId="5265"/>
    <cellStyle name="normální 2 75 6" xfId="5266"/>
    <cellStyle name="normální 2 75 6 2" xfId="5267"/>
    <cellStyle name="normální 2 75 7" xfId="5268"/>
    <cellStyle name="normální 2 75 7 2" xfId="5269"/>
    <cellStyle name="normální 2 75 8" xfId="5270"/>
    <cellStyle name="normální 2 76" xfId="5271"/>
    <cellStyle name="normální 2 76 2" xfId="5272"/>
    <cellStyle name="normální 2 76 2 2" xfId="5273"/>
    <cellStyle name="normální 2 76 2 2 2" xfId="5274"/>
    <cellStyle name="normální 2 76 2 2 2 2" xfId="5275"/>
    <cellStyle name="normální 2 76 2 2 3" xfId="5276"/>
    <cellStyle name="normální 2 76 2 2 3 2" xfId="5277"/>
    <cellStyle name="normální 2 76 2 2 4" xfId="5278"/>
    <cellStyle name="normální 2 76 2 2 4 2" xfId="5279"/>
    <cellStyle name="normální 2 76 2 2 5" xfId="5280"/>
    <cellStyle name="normální 2 76 2 3" xfId="5281"/>
    <cellStyle name="normální 2 76 2 3 2" xfId="5282"/>
    <cellStyle name="normální 2 76 2 4" xfId="5283"/>
    <cellStyle name="normální 2 76 2 4 2" xfId="5284"/>
    <cellStyle name="normální 2 76 2 5" xfId="5285"/>
    <cellStyle name="normální 2 76 2 5 2" xfId="5286"/>
    <cellStyle name="normální 2 76 2 6" xfId="5287"/>
    <cellStyle name="normální 2 76 3" xfId="5288"/>
    <cellStyle name="normální 2 76 3 2" xfId="5289"/>
    <cellStyle name="normální 2 76 3 2 2" xfId="5290"/>
    <cellStyle name="normální 2 76 3 3" xfId="5291"/>
    <cellStyle name="normální 2 76 3 3 2" xfId="5292"/>
    <cellStyle name="normální 2 76 3 4" xfId="5293"/>
    <cellStyle name="normální 2 76 3 4 2" xfId="5294"/>
    <cellStyle name="normální 2 76 3 5" xfId="5295"/>
    <cellStyle name="normální 2 76 4" xfId="5296"/>
    <cellStyle name="normální 2 76 4 2" xfId="5297"/>
    <cellStyle name="normální 2 76 4 2 2" xfId="5298"/>
    <cellStyle name="normální 2 76 4 3" xfId="5299"/>
    <cellStyle name="normální 2 76 4 3 2" xfId="5300"/>
    <cellStyle name="normální 2 76 4 4" xfId="5301"/>
    <cellStyle name="normální 2 76 4 4 2" xfId="5302"/>
    <cellStyle name="normální 2 76 4 5" xfId="5303"/>
    <cellStyle name="normální 2 76 5" xfId="5304"/>
    <cellStyle name="normální 2 76 5 2" xfId="5305"/>
    <cellStyle name="normální 2 76 6" xfId="5306"/>
    <cellStyle name="normální 2 76 6 2" xfId="5307"/>
    <cellStyle name="normální 2 76 7" xfId="5308"/>
    <cellStyle name="normální 2 76 7 2" xfId="5309"/>
    <cellStyle name="normální 2 76 8" xfId="5310"/>
    <cellStyle name="normální 2 77" xfId="5311"/>
    <cellStyle name="normální 2 77 2" xfId="5312"/>
    <cellStyle name="normální 2 77 2 2" xfId="5313"/>
    <cellStyle name="normální 2 77 2 2 2" xfId="5314"/>
    <cellStyle name="normální 2 77 2 2 2 2" xfId="5315"/>
    <cellStyle name="normální 2 77 2 2 3" xfId="5316"/>
    <cellStyle name="normální 2 77 2 2 3 2" xfId="5317"/>
    <cellStyle name="normální 2 77 2 2 4" xfId="5318"/>
    <cellStyle name="normální 2 77 2 2 4 2" xfId="5319"/>
    <cellStyle name="normální 2 77 2 2 5" xfId="5320"/>
    <cellStyle name="normální 2 77 2 3" xfId="5321"/>
    <cellStyle name="normální 2 77 2 3 2" xfId="5322"/>
    <cellStyle name="normální 2 77 2 4" xfId="5323"/>
    <cellStyle name="normální 2 77 2 4 2" xfId="5324"/>
    <cellStyle name="normální 2 77 2 5" xfId="5325"/>
    <cellStyle name="normální 2 77 2 5 2" xfId="5326"/>
    <cellStyle name="normální 2 77 2 6" xfId="5327"/>
    <cellStyle name="normální 2 77 3" xfId="5328"/>
    <cellStyle name="normální 2 77 3 2" xfId="5329"/>
    <cellStyle name="normální 2 77 3 2 2" xfId="5330"/>
    <cellStyle name="normální 2 77 3 3" xfId="5331"/>
    <cellStyle name="normální 2 77 3 3 2" xfId="5332"/>
    <cellStyle name="normální 2 77 3 4" xfId="5333"/>
    <cellStyle name="normální 2 77 3 4 2" xfId="5334"/>
    <cellStyle name="normální 2 77 3 5" xfId="5335"/>
    <cellStyle name="normální 2 77 4" xfId="5336"/>
    <cellStyle name="normální 2 77 4 2" xfId="5337"/>
    <cellStyle name="normální 2 77 4 2 2" xfId="5338"/>
    <cellStyle name="normální 2 77 4 3" xfId="5339"/>
    <cellStyle name="normální 2 77 4 3 2" xfId="5340"/>
    <cellStyle name="normální 2 77 4 4" xfId="5341"/>
    <cellStyle name="normální 2 77 4 4 2" xfId="5342"/>
    <cellStyle name="normální 2 77 4 5" xfId="5343"/>
    <cellStyle name="normální 2 77 5" xfId="5344"/>
    <cellStyle name="normální 2 77 5 2" xfId="5345"/>
    <cellStyle name="normální 2 77 6" xfId="5346"/>
    <cellStyle name="normální 2 77 6 2" xfId="5347"/>
    <cellStyle name="normální 2 77 7" xfId="5348"/>
    <cellStyle name="normální 2 77 7 2" xfId="5349"/>
    <cellStyle name="normální 2 77 8" xfId="5350"/>
    <cellStyle name="normální 2 78" xfId="5351"/>
    <cellStyle name="normální 2 78 2" xfId="5352"/>
    <cellStyle name="normální 2 78 2 2" xfId="5353"/>
    <cellStyle name="normální 2 78 2 2 2" xfId="5354"/>
    <cellStyle name="normální 2 78 2 2 2 2" xfId="5355"/>
    <cellStyle name="normální 2 78 2 2 3" xfId="5356"/>
    <cellStyle name="normální 2 78 2 2 3 2" xfId="5357"/>
    <cellStyle name="normální 2 78 2 2 4" xfId="5358"/>
    <cellStyle name="normální 2 78 2 2 4 2" xfId="5359"/>
    <cellStyle name="normální 2 78 2 2 5" xfId="5360"/>
    <cellStyle name="normální 2 78 2 3" xfId="5361"/>
    <cellStyle name="normální 2 78 2 3 2" xfId="5362"/>
    <cellStyle name="normální 2 78 2 4" xfId="5363"/>
    <cellStyle name="normální 2 78 2 4 2" xfId="5364"/>
    <cellStyle name="normální 2 78 2 5" xfId="5365"/>
    <cellStyle name="normální 2 78 2 5 2" xfId="5366"/>
    <cellStyle name="normální 2 78 2 6" xfId="5367"/>
    <cellStyle name="normální 2 78 3" xfId="5368"/>
    <cellStyle name="normální 2 78 3 2" xfId="5369"/>
    <cellStyle name="normální 2 78 3 2 2" xfId="5370"/>
    <cellStyle name="normální 2 78 3 3" xfId="5371"/>
    <cellStyle name="normální 2 78 3 3 2" xfId="5372"/>
    <cellStyle name="normální 2 78 3 4" xfId="5373"/>
    <cellStyle name="normální 2 78 3 4 2" xfId="5374"/>
    <cellStyle name="normální 2 78 3 5" xfId="5375"/>
    <cellStyle name="normální 2 78 4" xfId="5376"/>
    <cellStyle name="normální 2 78 4 2" xfId="5377"/>
    <cellStyle name="normální 2 78 4 2 2" xfId="5378"/>
    <cellStyle name="normální 2 78 4 3" xfId="5379"/>
    <cellStyle name="normální 2 78 4 3 2" xfId="5380"/>
    <cellStyle name="normální 2 78 4 4" xfId="5381"/>
    <cellStyle name="normální 2 78 4 4 2" xfId="5382"/>
    <cellStyle name="normální 2 78 4 5" xfId="5383"/>
    <cellStyle name="normální 2 78 5" xfId="5384"/>
    <cellStyle name="normální 2 78 5 2" xfId="5385"/>
    <cellStyle name="normální 2 78 6" xfId="5386"/>
    <cellStyle name="normální 2 78 6 2" xfId="5387"/>
    <cellStyle name="normální 2 78 7" xfId="5388"/>
    <cellStyle name="normální 2 78 7 2" xfId="5389"/>
    <cellStyle name="normální 2 78 8" xfId="5390"/>
    <cellStyle name="normální 2 79" xfId="5391"/>
    <cellStyle name="normální 2 79 2" xfId="5392"/>
    <cellStyle name="normální 2 79 2 2" xfId="5393"/>
    <cellStyle name="normální 2 79 2 2 2" xfId="5394"/>
    <cellStyle name="normální 2 79 2 2 2 2" xfId="5395"/>
    <cellStyle name="normální 2 79 2 2 3" xfId="5396"/>
    <cellStyle name="normální 2 79 2 2 3 2" xfId="5397"/>
    <cellStyle name="normální 2 79 2 2 4" xfId="5398"/>
    <cellStyle name="normální 2 79 2 2 4 2" xfId="5399"/>
    <cellStyle name="normální 2 79 2 2 5" xfId="5400"/>
    <cellStyle name="normální 2 79 2 3" xfId="5401"/>
    <cellStyle name="normální 2 79 2 3 2" xfId="5402"/>
    <cellStyle name="normální 2 79 2 4" xfId="5403"/>
    <cellStyle name="normální 2 79 2 4 2" xfId="5404"/>
    <cellStyle name="normální 2 79 2 5" xfId="5405"/>
    <cellStyle name="normální 2 79 2 5 2" xfId="5406"/>
    <cellStyle name="normální 2 79 2 6" xfId="5407"/>
    <cellStyle name="normální 2 79 3" xfId="5408"/>
    <cellStyle name="normální 2 79 3 2" xfId="5409"/>
    <cellStyle name="normální 2 79 3 2 2" xfId="5410"/>
    <cellStyle name="normální 2 79 3 3" xfId="5411"/>
    <cellStyle name="normální 2 79 3 3 2" xfId="5412"/>
    <cellStyle name="normální 2 79 3 4" xfId="5413"/>
    <cellStyle name="normální 2 79 3 4 2" xfId="5414"/>
    <cellStyle name="normální 2 79 3 5" xfId="5415"/>
    <cellStyle name="normální 2 79 4" xfId="5416"/>
    <cellStyle name="normální 2 79 4 2" xfId="5417"/>
    <cellStyle name="normální 2 79 4 2 2" xfId="5418"/>
    <cellStyle name="normální 2 79 4 3" xfId="5419"/>
    <cellStyle name="normální 2 79 4 3 2" xfId="5420"/>
    <cellStyle name="normální 2 79 4 4" xfId="5421"/>
    <cellStyle name="normální 2 79 4 4 2" xfId="5422"/>
    <cellStyle name="normální 2 79 4 5" xfId="5423"/>
    <cellStyle name="normální 2 79 5" xfId="5424"/>
    <cellStyle name="normální 2 79 5 2" xfId="5425"/>
    <cellStyle name="normální 2 79 6" xfId="5426"/>
    <cellStyle name="normální 2 79 6 2" xfId="5427"/>
    <cellStyle name="normální 2 79 7" xfId="5428"/>
    <cellStyle name="normální 2 79 7 2" xfId="5429"/>
    <cellStyle name="normální 2 79 8" xfId="5430"/>
    <cellStyle name="normální 2 8" xfId="5431"/>
    <cellStyle name="normální 2 8 2" xfId="5432"/>
    <cellStyle name="normální 2 8 3" xfId="5433"/>
    <cellStyle name="normální 2 8 4" xfId="5434"/>
    <cellStyle name="normální 2 8 5" xfId="5435"/>
    <cellStyle name="normální 2 8 6" xfId="5436"/>
    <cellStyle name="normální 2 8_1125_SZDC" xfId="5437"/>
    <cellStyle name="normální 2 80" xfId="5438"/>
    <cellStyle name="normální 2 80 2" xfId="5439"/>
    <cellStyle name="normální 2 80 2 2" xfId="5440"/>
    <cellStyle name="normální 2 80 2 2 2" xfId="5441"/>
    <cellStyle name="normální 2 80 2 2 2 2" xfId="5442"/>
    <cellStyle name="normální 2 80 2 2 3" xfId="5443"/>
    <cellStyle name="normální 2 80 2 2 3 2" xfId="5444"/>
    <cellStyle name="normální 2 80 2 2 4" xfId="5445"/>
    <cellStyle name="normální 2 80 2 2 4 2" xfId="5446"/>
    <cellStyle name="normální 2 80 2 2 5" xfId="5447"/>
    <cellStyle name="normální 2 80 2 3" xfId="5448"/>
    <cellStyle name="normální 2 80 2 3 2" xfId="5449"/>
    <cellStyle name="normální 2 80 2 4" xfId="5450"/>
    <cellStyle name="normální 2 80 2 4 2" xfId="5451"/>
    <cellStyle name="normální 2 80 2 5" xfId="5452"/>
    <cellStyle name="normální 2 80 2 5 2" xfId="5453"/>
    <cellStyle name="normální 2 80 2 6" xfId="5454"/>
    <cellStyle name="normální 2 80 3" xfId="5455"/>
    <cellStyle name="normální 2 80 3 2" xfId="5456"/>
    <cellStyle name="normální 2 80 3 2 2" xfId="5457"/>
    <cellStyle name="normální 2 80 3 3" xfId="5458"/>
    <cellStyle name="normální 2 80 3 3 2" xfId="5459"/>
    <cellStyle name="normální 2 80 3 4" xfId="5460"/>
    <cellStyle name="normální 2 80 3 4 2" xfId="5461"/>
    <cellStyle name="normální 2 80 3 5" xfId="5462"/>
    <cellStyle name="normální 2 80 4" xfId="5463"/>
    <cellStyle name="normální 2 80 4 2" xfId="5464"/>
    <cellStyle name="normální 2 80 4 2 2" xfId="5465"/>
    <cellStyle name="normální 2 80 4 3" xfId="5466"/>
    <cellStyle name="normální 2 80 4 3 2" xfId="5467"/>
    <cellStyle name="normální 2 80 4 4" xfId="5468"/>
    <cellStyle name="normální 2 80 4 4 2" xfId="5469"/>
    <cellStyle name="normální 2 80 4 5" xfId="5470"/>
    <cellStyle name="normální 2 80 5" xfId="5471"/>
    <cellStyle name="normální 2 80 5 2" xfId="5472"/>
    <cellStyle name="normální 2 80 6" xfId="5473"/>
    <cellStyle name="normální 2 80 6 2" xfId="5474"/>
    <cellStyle name="normální 2 80 7" xfId="5475"/>
    <cellStyle name="normální 2 80 7 2" xfId="5476"/>
    <cellStyle name="normální 2 80 8" xfId="5477"/>
    <cellStyle name="normální 2 81" xfId="5478"/>
    <cellStyle name="normální 2 81 2" xfId="5479"/>
    <cellStyle name="normální 2 81 2 2" xfId="5480"/>
    <cellStyle name="normální 2 81 2 2 2" xfId="5481"/>
    <cellStyle name="normální 2 81 2 2 2 2" xfId="5482"/>
    <cellStyle name="normální 2 81 2 2 3" xfId="5483"/>
    <cellStyle name="normální 2 81 2 2 3 2" xfId="5484"/>
    <cellStyle name="normální 2 81 2 2 4" xfId="5485"/>
    <cellStyle name="normální 2 81 2 2 4 2" xfId="5486"/>
    <cellStyle name="normální 2 81 2 2 5" xfId="5487"/>
    <cellStyle name="normální 2 81 2 3" xfId="5488"/>
    <cellStyle name="normální 2 81 2 3 2" xfId="5489"/>
    <cellStyle name="normální 2 81 2 4" xfId="5490"/>
    <cellStyle name="normální 2 81 2 4 2" xfId="5491"/>
    <cellStyle name="normální 2 81 2 5" xfId="5492"/>
    <cellStyle name="normální 2 81 2 5 2" xfId="5493"/>
    <cellStyle name="normální 2 81 2 6" xfId="5494"/>
    <cellStyle name="normální 2 81 3" xfId="5495"/>
    <cellStyle name="normální 2 81 3 2" xfId="5496"/>
    <cellStyle name="normální 2 81 3 2 2" xfId="5497"/>
    <cellStyle name="normální 2 81 3 3" xfId="5498"/>
    <cellStyle name="normální 2 81 3 3 2" xfId="5499"/>
    <cellStyle name="normální 2 81 3 4" xfId="5500"/>
    <cellStyle name="normální 2 81 3 4 2" xfId="5501"/>
    <cellStyle name="normální 2 81 3 5" xfId="5502"/>
    <cellStyle name="normální 2 81 4" xfId="5503"/>
    <cellStyle name="normální 2 81 4 2" xfId="5504"/>
    <cellStyle name="normální 2 81 4 2 2" xfId="5505"/>
    <cellStyle name="normální 2 81 4 3" xfId="5506"/>
    <cellStyle name="normální 2 81 4 3 2" xfId="5507"/>
    <cellStyle name="normální 2 81 4 4" xfId="5508"/>
    <cellStyle name="normální 2 81 4 4 2" xfId="5509"/>
    <cellStyle name="normální 2 81 4 5" xfId="5510"/>
    <cellStyle name="normální 2 81 5" xfId="5511"/>
    <cellStyle name="normální 2 81 5 2" xfId="5512"/>
    <cellStyle name="normální 2 81 6" xfId="5513"/>
    <cellStyle name="normální 2 81 6 2" xfId="5514"/>
    <cellStyle name="normální 2 81 7" xfId="5515"/>
    <cellStyle name="normální 2 81 7 2" xfId="5516"/>
    <cellStyle name="normální 2 81 8" xfId="5517"/>
    <cellStyle name="normální 2 82" xfId="5518"/>
    <cellStyle name="normální 2 82 2" xfId="5519"/>
    <cellStyle name="normální 2 82 2 2" xfId="5520"/>
    <cellStyle name="normální 2 82 2 2 2" xfId="5521"/>
    <cellStyle name="normální 2 82 2 2 2 2" xfId="5522"/>
    <cellStyle name="normální 2 82 2 2 3" xfId="5523"/>
    <cellStyle name="normální 2 82 2 2 3 2" xfId="5524"/>
    <cellStyle name="normální 2 82 2 2 4" xfId="5525"/>
    <cellStyle name="normální 2 82 2 2 4 2" xfId="5526"/>
    <cellStyle name="normální 2 82 2 2 5" xfId="5527"/>
    <cellStyle name="normální 2 82 2 3" xfId="5528"/>
    <cellStyle name="normální 2 82 2 3 2" xfId="5529"/>
    <cellStyle name="normální 2 82 2 4" xfId="5530"/>
    <cellStyle name="normální 2 82 2 4 2" xfId="5531"/>
    <cellStyle name="normální 2 82 2 5" xfId="5532"/>
    <cellStyle name="normální 2 82 2 5 2" xfId="5533"/>
    <cellStyle name="normální 2 82 2 6" xfId="5534"/>
    <cellStyle name="normální 2 82 3" xfId="5535"/>
    <cellStyle name="normální 2 82 3 2" xfId="5536"/>
    <cellStyle name="normální 2 82 3 2 2" xfId="5537"/>
    <cellStyle name="normální 2 82 3 3" xfId="5538"/>
    <cellStyle name="normální 2 82 3 3 2" xfId="5539"/>
    <cellStyle name="normální 2 82 3 4" xfId="5540"/>
    <cellStyle name="normální 2 82 3 4 2" xfId="5541"/>
    <cellStyle name="normální 2 82 3 5" xfId="5542"/>
    <cellStyle name="normální 2 82 4" xfId="5543"/>
    <cellStyle name="normální 2 82 4 2" xfId="5544"/>
    <cellStyle name="normální 2 82 4 2 2" xfId="5545"/>
    <cellStyle name="normální 2 82 4 3" xfId="5546"/>
    <cellStyle name="normální 2 82 4 3 2" xfId="5547"/>
    <cellStyle name="normální 2 82 4 4" xfId="5548"/>
    <cellStyle name="normální 2 82 4 4 2" xfId="5549"/>
    <cellStyle name="normální 2 82 4 5" xfId="5550"/>
    <cellStyle name="normální 2 82 5" xfId="5551"/>
    <cellStyle name="normální 2 82 5 2" xfId="5552"/>
    <cellStyle name="normální 2 82 6" xfId="5553"/>
    <cellStyle name="normální 2 82 6 2" xfId="5554"/>
    <cellStyle name="normální 2 82 7" xfId="5555"/>
    <cellStyle name="normální 2 82 7 2" xfId="5556"/>
    <cellStyle name="normální 2 82 8" xfId="5557"/>
    <cellStyle name="normální 2 83" xfId="5558"/>
    <cellStyle name="normální 2 83 2" xfId="5559"/>
    <cellStyle name="normální 2 83 2 2" xfId="5560"/>
    <cellStyle name="normální 2 83 2 2 2" xfId="5561"/>
    <cellStyle name="normální 2 83 2 2 2 2" xfId="5562"/>
    <cellStyle name="normální 2 83 2 2 3" xfId="5563"/>
    <cellStyle name="normální 2 83 2 2 3 2" xfId="5564"/>
    <cellStyle name="normální 2 83 2 2 4" xfId="5565"/>
    <cellStyle name="normální 2 83 2 2 4 2" xfId="5566"/>
    <cellStyle name="normální 2 83 2 2 5" xfId="5567"/>
    <cellStyle name="normální 2 83 2 3" xfId="5568"/>
    <cellStyle name="normální 2 83 2 3 2" xfId="5569"/>
    <cellStyle name="normální 2 83 2 4" xfId="5570"/>
    <cellStyle name="normální 2 83 2 4 2" xfId="5571"/>
    <cellStyle name="normální 2 83 2 5" xfId="5572"/>
    <cellStyle name="normální 2 83 2 5 2" xfId="5573"/>
    <cellStyle name="normální 2 83 2 6" xfId="5574"/>
    <cellStyle name="normální 2 83 3" xfId="5575"/>
    <cellStyle name="normální 2 83 3 2" xfId="5576"/>
    <cellStyle name="normální 2 83 3 2 2" xfId="5577"/>
    <cellStyle name="normální 2 83 3 3" xfId="5578"/>
    <cellStyle name="normální 2 83 3 3 2" xfId="5579"/>
    <cellStyle name="normální 2 83 3 4" xfId="5580"/>
    <cellStyle name="normální 2 83 3 4 2" xfId="5581"/>
    <cellStyle name="normální 2 83 3 5" xfId="5582"/>
    <cellStyle name="normální 2 83 4" xfId="5583"/>
    <cellStyle name="normální 2 83 4 2" xfId="5584"/>
    <cellStyle name="normální 2 83 4 2 2" xfId="5585"/>
    <cellStyle name="normální 2 83 4 3" xfId="5586"/>
    <cellStyle name="normální 2 83 4 3 2" xfId="5587"/>
    <cellStyle name="normální 2 83 4 4" xfId="5588"/>
    <cellStyle name="normální 2 83 4 4 2" xfId="5589"/>
    <cellStyle name="normální 2 83 4 5" xfId="5590"/>
    <cellStyle name="normální 2 83 5" xfId="5591"/>
    <cellStyle name="normální 2 83 5 2" xfId="5592"/>
    <cellStyle name="normální 2 83 6" xfId="5593"/>
    <cellStyle name="normální 2 83 6 2" xfId="5594"/>
    <cellStyle name="normální 2 83 7" xfId="5595"/>
    <cellStyle name="normální 2 83 7 2" xfId="5596"/>
    <cellStyle name="normální 2 83 8" xfId="5597"/>
    <cellStyle name="normální 2 84" xfId="5598"/>
    <cellStyle name="normální 2 84 2" xfId="5599"/>
    <cellStyle name="normální 2 84 2 2" xfId="5600"/>
    <cellStyle name="normální 2 84 2 2 2" xfId="5601"/>
    <cellStyle name="normální 2 84 2 2 2 2" xfId="5602"/>
    <cellStyle name="normální 2 84 2 2 3" xfId="5603"/>
    <cellStyle name="normální 2 84 2 2 3 2" xfId="5604"/>
    <cellStyle name="normální 2 84 2 2 4" xfId="5605"/>
    <cellStyle name="normální 2 84 2 2 4 2" xfId="5606"/>
    <cellStyle name="normální 2 84 2 2 5" xfId="5607"/>
    <cellStyle name="normální 2 84 2 3" xfId="5608"/>
    <cellStyle name="normální 2 84 2 3 2" xfId="5609"/>
    <cellStyle name="normální 2 84 2 4" xfId="5610"/>
    <cellStyle name="normální 2 84 2 4 2" xfId="5611"/>
    <cellStyle name="normální 2 84 2 5" xfId="5612"/>
    <cellStyle name="normální 2 84 2 5 2" xfId="5613"/>
    <cellStyle name="normální 2 84 2 6" xfId="5614"/>
    <cellStyle name="normální 2 84 3" xfId="5615"/>
    <cellStyle name="normální 2 84 3 2" xfId="5616"/>
    <cellStyle name="normální 2 84 3 2 2" xfId="5617"/>
    <cellStyle name="normální 2 84 3 3" xfId="5618"/>
    <cellStyle name="normální 2 84 3 3 2" xfId="5619"/>
    <cellStyle name="normální 2 84 3 4" xfId="5620"/>
    <cellStyle name="normální 2 84 3 4 2" xfId="5621"/>
    <cellStyle name="normální 2 84 3 5" xfId="5622"/>
    <cellStyle name="normální 2 84 4" xfId="5623"/>
    <cellStyle name="normální 2 84 4 2" xfId="5624"/>
    <cellStyle name="normální 2 84 4 2 2" xfId="5625"/>
    <cellStyle name="normální 2 84 4 3" xfId="5626"/>
    <cellStyle name="normální 2 84 4 3 2" xfId="5627"/>
    <cellStyle name="normální 2 84 4 4" xfId="5628"/>
    <cellStyle name="normální 2 84 4 4 2" xfId="5629"/>
    <cellStyle name="normální 2 84 4 5" xfId="5630"/>
    <cellStyle name="normální 2 84 5" xfId="5631"/>
    <cellStyle name="normální 2 84 5 2" xfId="5632"/>
    <cellStyle name="normální 2 84 6" xfId="5633"/>
    <cellStyle name="normální 2 84 6 2" xfId="5634"/>
    <cellStyle name="normální 2 84 7" xfId="5635"/>
    <cellStyle name="normální 2 84 7 2" xfId="5636"/>
    <cellStyle name="normální 2 84 8" xfId="5637"/>
    <cellStyle name="normální 2 85" xfId="5638"/>
    <cellStyle name="normální 2 85 2" xfId="5639"/>
    <cellStyle name="normální 2 85 2 2" xfId="5640"/>
    <cellStyle name="normální 2 85 2 2 2" xfId="5641"/>
    <cellStyle name="normální 2 85 2 2 2 2" xfId="5642"/>
    <cellStyle name="normální 2 85 2 2 3" xfId="5643"/>
    <cellStyle name="normální 2 85 2 2 3 2" xfId="5644"/>
    <cellStyle name="normální 2 85 2 2 4" xfId="5645"/>
    <cellStyle name="normální 2 85 2 2 4 2" xfId="5646"/>
    <cellStyle name="normální 2 85 2 2 5" xfId="5647"/>
    <cellStyle name="normální 2 85 2 3" xfId="5648"/>
    <cellStyle name="normální 2 85 2 3 2" xfId="5649"/>
    <cellStyle name="normální 2 85 2 4" xfId="5650"/>
    <cellStyle name="normální 2 85 2 4 2" xfId="5651"/>
    <cellStyle name="normální 2 85 2 5" xfId="5652"/>
    <cellStyle name="normální 2 85 2 5 2" xfId="5653"/>
    <cellStyle name="normální 2 85 2 6" xfId="5654"/>
    <cellStyle name="normální 2 85 3" xfId="5655"/>
    <cellStyle name="normální 2 85 3 2" xfId="5656"/>
    <cellStyle name="normální 2 85 3 2 2" xfId="5657"/>
    <cellStyle name="normální 2 85 3 3" xfId="5658"/>
    <cellStyle name="normální 2 85 3 3 2" xfId="5659"/>
    <cellStyle name="normální 2 85 3 4" xfId="5660"/>
    <cellStyle name="normální 2 85 3 4 2" xfId="5661"/>
    <cellStyle name="normální 2 85 3 5" xfId="5662"/>
    <cellStyle name="normální 2 85 4" xfId="5663"/>
    <cellStyle name="normální 2 85 4 2" xfId="5664"/>
    <cellStyle name="normální 2 85 4 2 2" xfId="5665"/>
    <cellStyle name="normální 2 85 4 3" xfId="5666"/>
    <cellStyle name="normální 2 85 4 3 2" xfId="5667"/>
    <cellStyle name="normální 2 85 4 4" xfId="5668"/>
    <cellStyle name="normální 2 85 4 4 2" xfId="5669"/>
    <cellStyle name="normální 2 85 4 5" xfId="5670"/>
    <cellStyle name="normální 2 85 5" xfId="5671"/>
    <cellStyle name="normální 2 85 5 2" xfId="5672"/>
    <cellStyle name="normální 2 85 6" xfId="5673"/>
    <cellStyle name="normální 2 85 6 2" xfId="5674"/>
    <cellStyle name="normální 2 85 7" xfId="5675"/>
    <cellStyle name="normální 2 85 7 2" xfId="5676"/>
    <cellStyle name="normální 2 85 8" xfId="5677"/>
    <cellStyle name="normální 2 86" xfId="5678"/>
    <cellStyle name="normální 2 86 2" xfId="5679"/>
    <cellStyle name="normální 2 86 2 2" xfId="5680"/>
    <cellStyle name="normální 2 86 2 2 2" xfId="5681"/>
    <cellStyle name="normální 2 86 2 2 2 2" xfId="5682"/>
    <cellStyle name="normální 2 86 2 2 3" xfId="5683"/>
    <cellStyle name="normální 2 86 2 2 3 2" xfId="5684"/>
    <cellStyle name="normální 2 86 2 2 4" xfId="5685"/>
    <cellStyle name="normální 2 86 2 2 4 2" xfId="5686"/>
    <cellStyle name="normální 2 86 2 2 5" xfId="5687"/>
    <cellStyle name="normální 2 86 2 3" xfId="5688"/>
    <cellStyle name="normální 2 86 2 3 2" xfId="5689"/>
    <cellStyle name="normální 2 86 2 4" xfId="5690"/>
    <cellStyle name="normální 2 86 2 4 2" xfId="5691"/>
    <cellStyle name="normální 2 86 2 5" xfId="5692"/>
    <cellStyle name="normální 2 86 2 5 2" xfId="5693"/>
    <cellStyle name="normální 2 86 2 6" xfId="5694"/>
    <cellStyle name="normální 2 86 3" xfId="5695"/>
    <cellStyle name="normální 2 86 3 2" xfId="5696"/>
    <cellStyle name="normální 2 86 3 2 2" xfId="5697"/>
    <cellStyle name="normální 2 86 3 3" xfId="5698"/>
    <cellStyle name="normální 2 86 3 3 2" xfId="5699"/>
    <cellStyle name="normální 2 86 3 4" xfId="5700"/>
    <cellStyle name="normální 2 86 3 4 2" xfId="5701"/>
    <cellStyle name="normální 2 86 3 5" xfId="5702"/>
    <cellStyle name="normální 2 86 4" xfId="5703"/>
    <cellStyle name="normální 2 86 4 2" xfId="5704"/>
    <cellStyle name="normální 2 86 4 2 2" xfId="5705"/>
    <cellStyle name="normální 2 86 4 3" xfId="5706"/>
    <cellStyle name="normální 2 86 4 3 2" xfId="5707"/>
    <cellStyle name="normální 2 86 4 4" xfId="5708"/>
    <cellStyle name="normální 2 86 4 4 2" xfId="5709"/>
    <cellStyle name="normální 2 86 4 5" xfId="5710"/>
    <cellStyle name="normální 2 86 5" xfId="5711"/>
    <cellStyle name="normální 2 86 5 2" xfId="5712"/>
    <cellStyle name="normální 2 86 6" xfId="5713"/>
    <cellStyle name="normální 2 86 6 2" xfId="5714"/>
    <cellStyle name="normální 2 86 7" xfId="5715"/>
    <cellStyle name="normální 2 86 7 2" xfId="5716"/>
    <cellStyle name="normální 2 86 8" xfId="5717"/>
    <cellStyle name="normální 2 87" xfId="5718"/>
    <cellStyle name="normální 2 87 2" xfId="5719"/>
    <cellStyle name="normální 2 87 2 2" xfId="5720"/>
    <cellStyle name="normální 2 87 2 2 2" xfId="5721"/>
    <cellStyle name="normální 2 87 2 2 2 2" xfId="5722"/>
    <cellStyle name="normální 2 87 2 2 3" xfId="5723"/>
    <cellStyle name="normální 2 87 2 2 3 2" xfId="5724"/>
    <cellStyle name="normální 2 87 2 2 4" xfId="5725"/>
    <cellStyle name="normální 2 87 2 2 4 2" xfId="5726"/>
    <cellStyle name="normální 2 87 2 2 5" xfId="5727"/>
    <cellStyle name="normální 2 87 2 3" xfId="5728"/>
    <cellStyle name="normální 2 87 2 3 2" xfId="5729"/>
    <cellStyle name="normální 2 87 2 4" xfId="5730"/>
    <cellStyle name="normální 2 87 2 4 2" xfId="5731"/>
    <cellStyle name="normální 2 87 2 5" xfId="5732"/>
    <cellStyle name="normální 2 87 2 5 2" xfId="5733"/>
    <cellStyle name="normální 2 87 2 6" xfId="5734"/>
    <cellStyle name="normální 2 87 3" xfId="5735"/>
    <cellStyle name="normální 2 87 3 2" xfId="5736"/>
    <cellStyle name="normální 2 87 3 2 2" xfId="5737"/>
    <cellStyle name="normální 2 87 3 3" xfId="5738"/>
    <cellStyle name="normální 2 87 3 3 2" xfId="5739"/>
    <cellStyle name="normální 2 87 3 4" xfId="5740"/>
    <cellStyle name="normální 2 87 3 4 2" xfId="5741"/>
    <cellStyle name="normální 2 87 3 5" xfId="5742"/>
    <cellStyle name="normální 2 87 4" xfId="5743"/>
    <cellStyle name="normální 2 87 4 2" xfId="5744"/>
    <cellStyle name="normální 2 87 4 2 2" xfId="5745"/>
    <cellStyle name="normální 2 87 4 3" xfId="5746"/>
    <cellStyle name="normální 2 87 4 3 2" xfId="5747"/>
    <cellStyle name="normální 2 87 4 4" xfId="5748"/>
    <cellStyle name="normální 2 87 4 4 2" xfId="5749"/>
    <cellStyle name="normální 2 87 4 5" xfId="5750"/>
    <cellStyle name="normální 2 87 5" xfId="5751"/>
    <cellStyle name="normální 2 87 5 2" xfId="5752"/>
    <cellStyle name="normální 2 87 6" xfId="5753"/>
    <cellStyle name="normální 2 87 6 2" xfId="5754"/>
    <cellStyle name="normální 2 87 7" xfId="5755"/>
    <cellStyle name="normální 2 87 7 2" xfId="5756"/>
    <cellStyle name="normální 2 87 8" xfId="5757"/>
    <cellStyle name="normální 2 88" xfId="5758"/>
    <cellStyle name="normální 2 88 2" xfId="5759"/>
    <cellStyle name="normální 2 88 2 2" xfId="5760"/>
    <cellStyle name="normální 2 88 2 2 2" xfId="5761"/>
    <cellStyle name="normální 2 88 2 2 2 2" xfId="5762"/>
    <cellStyle name="normální 2 88 2 2 3" xfId="5763"/>
    <cellStyle name="normální 2 88 2 2 3 2" xfId="5764"/>
    <cellStyle name="normální 2 88 2 2 4" xfId="5765"/>
    <cellStyle name="normální 2 88 2 2 4 2" xfId="5766"/>
    <cellStyle name="normální 2 88 2 2 5" xfId="5767"/>
    <cellStyle name="normální 2 88 2 3" xfId="5768"/>
    <cellStyle name="normální 2 88 2 3 2" xfId="5769"/>
    <cellStyle name="normální 2 88 2 4" xfId="5770"/>
    <cellStyle name="normální 2 88 2 4 2" xfId="5771"/>
    <cellStyle name="normální 2 88 2 5" xfId="5772"/>
    <cellStyle name="normální 2 88 2 5 2" xfId="5773"/>
    <cellStyle name="normální 2 88 2 6" xfId="5774"/>
    <cellStyle name="normální 2 88 3" xfId="5775"/>
    <cellStyle name="normální 2 88 3 2" xfId="5776"/>
    <cellStyle name="normální 2 88 3 2 2" xfId="5777"/>
    <cellStyle name="normální 2 88 3 3" xfId="5778"/>
    <cellStyle name="normální 2 88 3 3 2" xfId="5779"/>
    <cellStyle name="normální 2 88 3 4" xfId="5780"/>
    <cellStyle name="normální 2 88 3 4 2" xfId="5781"/>
    <cellStyle name="normální 2 88 3 5" xfId="5782"/>
    <cellStyle name="normální 2 88 4" xfId="5783"/>
    <cellStyle name="normální 2 88 4 2" xfId="5784"/>
    <cellStyle name="normální 2 88 4 2 2" xfId="5785"/>
    <cellStyle name="normální 2 88 4 3" xfId="5786"/>
    <cellStyle name="normální 2 88 4 3 2" xfId="5787"/>
    <cellStyle name="normální 2 88 4 4" xfId="5788"/>
    <cellStyle name="normální 2 88 4 4 2" xfId="5789"/>
    <cellStyle name="normální 2 88 4 5" xfId="5790"/>
    <cellStyle name="normální 2 88 5" xfId="5791"/>
    <cellStyle name="normální 2 88 5 2" xfId="5792"/>
    <cellStyle name="normální 2 88 6" xfId="5793"/>
    <cellStyle name="normální 2 88 6 2" xfId="5794"/>
    <cellStyle name="normální 2 88 7" xfId="5795"/>
    <cellStyle name="normální 2 88 7 2" xfId="5796"/>
    <cellStyle name="normální 2 88 8" xfId="5797"/>
    <cellStyle name="normální 2 89" xfId="5798"/>
    <cellStyle name="normální 2 89 2" xfId="5799"/>
    <cellStyle name="normální 2 89 2 2" xfId="5800"/>
    <cellStyle name="normální 2 89 2 2 2" xfId="5801"/>
    <cellStyle name="normální 2 89 2 2 2 2" xfId="5802"/>
    <cellStyle name="normální 2 89 2 2 3" xfId="5803"/>
    <cellStyle name="normální 2 89 2 2 3 2" xfId="5804"/>
    <cellStyle name="normální 2 89 2 2 4" xfId="5805"/>
    <cellStyle name="normální 2 89 2 2 4 2" xfId="5806"/>
    <cellStyle name="normální 2 89 2 2 5" xfId="5807"/>
    <cellStyle name="normální 2 89 2 3" xfId="5808"/>
    <cellStyle name="normální 2 89 2 3 2" xfId="5809"/>
    <cellStyle name="normální 2 89 2 4" xfId="5810"/>
    <cellStyle name="normální 2 89 2 4 2" xfId="5811"/>
    <cellStyle name="normální 2 89 2 5" xfId="5812"/>
    <cellStyle name="normální 2 89 2 5 2" xfId="5813"/>
    <cellStyle name="normální 2 89 2 6" xfId="5814"/>
    <cellStyle name="normální 2 89 3" xfId="5815"/>
    <cellStyle name="normální 2 89 3 2" xfId="5816"/>
    <cellStyle name="normální 2 89 3 2 2" xfId="5817"/>
    <cellStyle name="normální 2 89 3 3" xfId="5818"/>
    <cellStyle name="normální 2 89 3 3 2" xfId="5819"/>
    <cellStyle name="normální 2 89 3 4" xfId="5820"/>
    <cellStyle name="normální 2 89 3 4 2" xfId="5821"/>
    <cellStyle name="normální 2 89 3 5" xfId="5822"/>
    <cellStyle name="normální 2 89 4" xfId="5823"/>
    <cellStyle name="normální 2 89 4 2" xfId="5824"/>
    <cellStyle name="normální 2 89 4 2 2" xfId="5825"/>
    <cellStyle name="normální 2 89 4 3" xfId="5826"/>
    <cellStyle name="normální 2 89 4 3 2" xfId="5827"/>
    <cellStyle name="normální 2 89 4 4" xfId="5828"/>
    <cellStyle name="normální 2 89 4 4 2" xfId="5829"/>
    <cellStyle name="normální 2 89 4 5" xfId="5830"/>
    <cellStyle name="normální 2 89 5" xfId="5831"/>
    <cellStyle name="normální 2 89 5 2" xfId="5832"/>
    <cellStyle name="normální 2 89 6" xfId="5833"/>
    <cellStyle name="normální 2 89 6 2" xfId="5834"/>
    <cellStyle name="normální 2 89 7" xfId="5835"/>
    <cellStyle name="normální 2 89 7 2" xfId="5836"/>
    <cellStyle name="normální 2 89 8" xfId="5837"/>
    <cellStyle name="normální 2 9" xfId="5838"/>
    <cellStyle name="normální 2 9 2" xfId="5839"/>
    <cellStyle name="normální 2 9 3" xfId="5840"/>
    <cellStyle name="normální 2 9 4" xfId="5841"/>
    <cellStyle name="normální 2 9 5" xfId="5842"/>
    <cellStyle name="normální 2 9 6" xfId="5843"/>
    <cellStyle name="normální 2 9_1125_SZDC" xfId="5844"/>
    <cellStyle name="normální 2 90" xfId="5845"/>
    <cellStyle name="normální 2 90 2" xfId="5846"/>
    <cellStyle name="normální 2 90 2 2" xfId="5847"/>
    <cellStyle name="normální 2 90 2 2 2" xfId="5848"/>
    <cellStyle name="normální 2 90 2 2 2 2" xfId="5849"/>
    <cellStyle name="normální 2 90 2 2 3" xfId="5850"/>
    <cellStyle name="normální 2 90 2 2 3 2" xfId="5851"/>
    <cellStyle name="normální 2 90 2 2 4" xfId="5852"/>
    <cellStyle name="normální 2 90 2 2 4 2" xfId="5853"/>
    <cellStyle name="normální 2 90 2 2 5" xfId="5854"/>
    <cellStyle name="normální 2 90 2 3" xfId="5855"/>
    <cellStyle name="normální 2 90 2 3 2" xfId="5856"/>
    <cellStyle name="normální 2 90 2 4" xfId="5857"/>
    <cellStyle name="normální 2 90 2 4 2" xfId="5858"/>
    <cellStyle name="normální 2 90 2 5" xfId="5859"/>
    <cellStyle name="normální 2 90 2 5 2" xfId="5860"/>
    <cellStyle name="normální 2 90 2 6" xfId="5861"/>
    <cellStyle name="normální 2 90 3" xfId="5862"/>
    <cellStyle name="normální 2 90 3 2" xfId="5863"/>
    <cellStyle name="normální 2 90 3 2 2" xfId="5864"/>
    <cellStyle name="normální 2 90 3 3" xfId="5865"/>
    <cellStyle name="normální 2 90 3 3 2" xfId="5866"/>
    <cellStyle name="normální 2 90 3 4" xfId="5867"/>
    <cellStyle name="normální 2 90 3 4 2" xfId="5868"/>
    <cellStyle name="normální 2 90 3 5" xfId="5869"/>
    <cellStyle name="normální 2 90 4" xfId="5870"/>
    <cellStyle name="normální 2 90 4 2" xfId="5871"/>
    <cellStyle name="normální 2 90 4 2 2" xfId="5872"/>
    <cellStyle name="normální 2 90 4 3" xfId="5873"/>
    <cellStyle name="normální 2 90 4 3 2" xfId="5874"/>
    <cellStyle name="normální 2 90 4 4" xfId="5875"/>
    <cellStyle name="normální 2 90 4 4 2" xfId="5876"/>
    <cellStyle name="normální 2 90 4 5" xfId="5877"/>
    <cellStyle name="normální 2 90 5" xfId="5878"/>
    <cellStyle name="normální 2 90 5 2" xfId="5879"/>
    <cellStyle name="normální 2 90 6" xfId="5880"/>
    <cellStyle name="normální 2 90 6 2" xfId="5881"/>
    <cellStyle name="normální 2 90 7" xfId="5882"/>
    <cellStyle name="normální 2 90 7 2" xfId="5883"/>
    <cellStyle name="normální 2 90 8" xfId="5884"/>
    <cellStyle name="normální 2 91" xfId="5885"/>
    <cellStyle name="normální 2 91 2" xfId="5886"/>
    <cellStyle name="normální 2 91 2 2" xfId="5887"/>
    <cellStyle name="normální 2 91 2 2 2" xfId="5888"/>
    <cellStyle name="normální 2 91 2 2 2 2" xfId="5889"/>
    <cellStyle name="normální 2 91 2 2 3" xfId="5890"/>
    <cellStyle name="normální 2 91 2 2 3 2" xfId="5891"/>
    <cellStyle name="normální 2 91 2 2 4" xfId="5892"/>
    <cellStyle name="normální 2 91 2 2 4 2" xfId="5893"/>
    <cellStyle name="normální 2 91 2 2 5" xfId="5894"/>
    <cellStyle name="normální 2 91 2 3" xfId="5895"/>
    <cellStyle name="normální 2 91 2 3 2" xfId="5896"/>
    <cellStyle name="normální 2 91 2 4" xfId="5897"/>
    <cellStyle name="normální 2 91 2 4 2" xfId="5898"/>
    <cellStyle name="normální 2 91 2 5" xfId="5899"/>
    <cellStyle name="normální 2 91 2 5 2" xfId="5900"/>
    <cellStyle name="normální 2 91 2 6" xfId="5901"/>
    <cellStyle name="normální 2 91 3" xfId="5902"/>
    <cellStyle name="normální 2 91 3 2" xfId="5903"/>
    <cellStyle name="normální 2 91 3 2 2" xfId="5904"/>
    <cellStyle name="normální 2 91 3 3" xfId="5905"/>
    <cellStyle name="normální 2 91 3 3 2" xfId="5906"/>
    <cellStyle name="normální 2 91 3 4" xfId="5907"/>
    <cellStyle name="normální 2 91 3 4 2" xfId="5908"/>
    <cellStyle name="normální 2 91 3 5" xfId="5909"/>
    <cellStyle name="normální 2 91 4" xfId="5910"/>
    <cellStyle name="normální 2 91 4 2" xfId="5911"/>
    <cellStyle name="normální 2 91 4 2 2" xfId="5912"/>
    <cellStyle name="normální 2 91 4 3" xfId="5913"/>
    <cellStyle name="normální 2 91 4 3 2" xfId="5914"/>
    <cellStyle name="normální 2 91 4 4" xfId="5915"/>
    <cellStyle name="normální 2 91 4 4 2" xfId="5916"/>
    <cellStyle name="normální 2 91 4 5" xfId="5917"/>
    <cellStyle name="normální 2 91 5" xfId="5918"/>
    <cellStyle name="normální 2 91 5 2" xfId="5919"/>
    <cellStyle name="normální 2 91 6" xfId="5920"/>
    <cellStyle name="normální 2 91 6 2" xfId="5921"/>
    <cellStyle name="normální 2 91 7" xfId="5922"/>
    <cellStyle name="normální 2 91 7 2" xfId="5923"/>
    <cellStyle name="normální 2 91 8" xfId="5924"/>
    <cellStyle name="normální 2 92" xfId="5925"/>
    <cellStyle name="normální 2 92 2" xfId="5926"/>
    <cellStyle name="normální 2 92 2 2" xfId="5927"/>
    <cellStyle name="normální 2 92 2 2 2" xfId="5928"/>
    <cellStyle name="normální 2 92 2 2 2 2" xfId="5929"/>
    <cellStyle name="normální 2 92 2 2 3" xfId="5930"/>
    <cellStyle name="normální 2 92 2 2 3 2" xfId="5931"/>
    <cellStyle name="normální 2 92 2 2 4" xfId="5932"/>
    <cellStyle name="normální 2 92 2 2 4 2" xfId="5933"/>
    <cellStyle name="normální 2 92 2 2 5" xfId="5934"/>
    <cellStyle name="normální 2 92 2 3" xfId="5935"/>
    <cellStyle name="normální 2 92 2 3 2" xfId="5936"/>
    <cellStyle name="normální 2 92 2 4" xfId="5937"/>
    <cellStyle name="normální 2 92 2 4 2" xfId="5938"/>
    <cellStyle name="normální 2 92 2 5" xfId="5939"/>
    <cellStyle name="normální 2 92 2 5 2" xfId="5940"/>
    <cellStyle name="normální 2 92 2 6" xfId="5941"/>
    <cellStyle name="normální 2 92 3" xfId="5942"/>
    <cellStyle name="normální 2 92 3 2" xfId="5943"/>
    <cellStyle name="normální 2 92 3 2 2" xfId="5944"/>
    <cellStyle name="normální 2 92 3 3" xfId="5945"/>
    <cellStyle name="normální 2 92 3 3 2" xfId="5946"/>
    <cellStyle name="normální 2 92 3 4" xfId="5947"/>
    <cellStyle name="normální 2 92 3 4 2" xfId="5948"/>
    <cellStyle name="normální 2 92 3 5" xfId="5949"/>
    <cellStyle name="normální 2 92 4" xfId="5950"/>
    <cellStyle name="normální 2 92 4 2" xfId="5951"/>
    <cellStyle name="normální 2 92 4 2 2" xfId="5952"/>
    <cellStyle name="normální 2 92 4 3" xfId="5953"/>
    <cellStyle name="normální 2 92 4 3 2" xfId="5954"/>
    <cellStyle name="normální 2 92 4 4" xfId="5955"/>
    <cellStyle name="normální 2 92 4 4 2" xfId="5956"/>
    <cellStyle name="normální 2 92 4 5" xfId="5957"/>
    <cellStyle name="normální 2 92 5" xfId="5958"/>
    <cellStyle name="normální 2 92 5 2" xfId="5959"/>
    <cellStyle name="normální 2 92 6" xfId="5960"/>
    <cellStyle name="normální 2 92 6 2" xfId="5961"/>
    <cellStyle name="normální 2 92 7" xfId="5962"/>
    <cellStyle name="normální 2 92 7 2" xfId="5963"/>
    <cellStyle name="normální 2 92 8" xfId="5964"/>
    <cellStyle name="normální 2 93" xfId="5965"/>
    <cellStyle name="normální 2 93 2" xfId="5966"/>
    <cellStyle name="normální 2 93 2 2" xfId="5967"/>
    <cellStyle name="normální 2 93 2 2 2" xfId="5968"/>
    <cellStyle name="normální 2 93 2 2 2 2" xfId="5969"/>
    <cellStyle name="normální 2 93 2 2 3" xfId="5970"/>
    <cellStyle name="normální 2 93 2 2 3 2" xfId="5971"/>
    <cellStyle name="normální 2 93 2 2 4" xfId="5972"/>
    <cellStyle name="normální 2 93 2 2 4 2" xfId="5973"/>
    <cellStyle name="normální 2 93 2 2 5" xfId="5974"/>
    <cellStyle name="normální 2 93 2 3" xfId="5975"/>
    <cellStyle name="normální 2 93 2 3 2" xfId="5976"/>
    <cellStyle name="normální 2 93 2 4" xfId="5977"/>
    <cellStyle name="normální 2 93 2 4 2" xfId="5978"/>
    <cellStyle name="normální 2 93 2 5" xfId="5979"/>
    <cellStyle name="normální 2 93 2 5 2" xfId="5980"/>
    <cellStyle name="normální 2 93 2 6" xfId="5981"/>
    <cellStyle name="normální 2 93 3" xfId="5982"/>
    <cellStyle name="normální 2 93 3 2" xfId="5983"/>
    <cellStyle name="normální 2 93 3 2 2" xfId="5984"/>
    <cellStyle name="normální 2 93 3 3" xfId="5985"/>
    <cellStyle name="normální 2 93 3 3 2" xfId="5986"/>
    <cellStyle name="normální 2 93 3 4" xfId="5987"/>
    <cellStyle name="normální 2 93 3 4 2" xfId="5988"/>
    <cellStyle name="normální 2 93 3 5" xfId="5989"/>
    <cellStyle name="normální 2 93 4" xfId="5990"/>
    <cellStyle name="normální 2 93 4 2" xfId="5991"/>
    <cellStyle name="normální 2 93 4 2 2" xfId="5992"/>
    <cellStyle name="normální 2 93 4 3" xfId="5993"/>
    <cellStyle name="normální 2 93 4 3 2" xfId="5994"/>
    <cellStyle name="normální 2 93 4 4" xfId="5995"/>
    <cellStyle name="normální 2 93 4 4 2" xfId="5996"/>
    <cellStyle name="normální 2 93 4 5" xfId="5997"/>
    <cellStyle name="normální 2 93 5" xfId="5998"/>
    <cellStyle name="normální 2 93 5 2" xfId="5999"/>
    <cellStyle name="normální 2 93 6" xfId="6000"/>
    <cellStyle name="normální 2 93 6 2" xfId="6001"/>
    <cellStyle name="normální 2 93 7" xfId="6002"/>
    <cellStyle name="normální 2 93 7 2" xfId="6003"/>
    <cellStyle name="normální 2 93 8" xfId="6004"/>
    <cellStyle name="normální 2 94" xfId="6005"/>
    <cellStyle name="normální 2 94 2" xfId="6006"/>
    <cellStyle name="normální 2 94 2 2" xfId="6007"/>
    <cellStyle name="normální 2 94 2 2 2" xfId="6008"/>
    <cellStyle name="normální 2 94 2 2 2 2" xfId="6009"/>
    <cellStyle name="normální 2 94 2 2 3" xfId="6010"/>
    <cellStyle name="normální 2 94 2 2 3 2" xfId="6011"/>
    <cellStyle name="normální 2 94 2 2 4" xfId="6012"/>
    <cellStyle name="normální 2 94 2 2 4 2" xfId="6013"/>
    <cellStyle name="normální 2 94 2 2 5" xfId="6014"/>
    <cellStyle name="normální 2 94 2 3" xfId="6015"/>
    <cellStyle name="normální 2 94 2 3 2" xfId="6016"/>
    <cellStyle name="normální 2 94 2 4" xfId="6017"/>
    <cellStyle name="normální 2 94 2 4 2" xfId="6018"/>
    <cellStyle name="normální 2 94 2 5" xfId="6019"/>
    <cellStyle name="normální 2 94 2 5 2" xfId="6020"/>
    <cellStyle name="normální 2 94 2 6" xfId="6021"/>
    <cellStyle name="normální 2 94 3" xfId="6022"/>
    <cellStyle name="normální 2 94 3 2" xfId="6023"/>
    <cellStyle name="normální 2 94 3 2 2" xfId="6024"/>
    <cellStyle name="normální 2 94 3 3" xfId="6025"/>
    <cellStyle name="normální 2 94 3 3 2" xfId="6026"/>
    <cellStyle name="normální 2 94 3 4" xfId="6027"/>
    <cellStyle name="normální 2 94 3 4 2" xfId="6028"/>
    <cellStyle name="normální 2 94 3 5" xfId="6029"/>
    <cellStyle name="normální 2 94 4" xfId="6030"/>
    <cellStyle name="normální 2 94 4 2" xfId="6031"/>
    <cellStyle name="normální 2 94 4 2 2" xfId="6032"/>
    <cellStyle name="normální 2 94 4 3" xfId="6033"/>
    <cellStyle name="normální 2 94 4 3 2" xfId="6034"/>
    <cellStyle name="normální 2 94 4 4" xfId="6035"/>
    <cellStyle name="normální 2 94 4 4 2" xfId="6036"/>
    <cellStyle name="normální 2 94 4 5" xfId="6037"/>
    <cellStyle name="normální 2 94 5" xfId="6038"/>
    <cellStyle name="normální 2 94 5 2" xfId="6039"/>
    <cellStyle name="normální 2 94 6" xfId="6040"/>
    <cellStyle name="normální 2 94 6 2" xfId="6041"/>
    <cellStyle name="normální 2 94 7" xfId="6042"/>
    <cellStyle name="normální 2 94 7 2" xfId="6043"/>
    <cellStyle name="normální 2 94 8" xfId="6044"/>
    <cellStyle name="normální 2 95" xfId="6045"/>
    <cellStyle name="normální 2 95 2" xfId="6046"/>
    <cellStyle name="normální 2 95 2 2" xfId="6047"/>
    <cellStyle name="normální 2 95 2 2 2" xfId="6048"/>
    <cellStyle name="normální 2 95 2 2 2 2" xfId="6049"/>
    <cellStyle name="normální 2 95 2 2 3" xfId="6050"/>
    <cellStyle name="normální 2 95 2 2 3 2" xfId="6051"/>
    <cellStyle name="normální 2 95 2 2 4" xfId="6052"/>
    <cellStyle name="normální 2 95 2 2 4 2" xfId="6053"/>
    <cellStyle name="normální 2 95 2 2 5" xfId="6054"/>
    <cellStyle name="normální 2 95 2 3" xfId="6055"/>
    <cellStyle name="normální 2 95 2 3 2" xfId="6056"/>
    <cellStyle name="normální 2 95 2 4" xfId="6057"/>
    <cellStyle name="normální 2 95 2 4 2" xfId="6058"/>
    <cellStyle name="normální 2 95 2 5" xfId="6059"/>
    <cellStyle name="normální 2 95 2 5 2" xfId="6060"/>
    <cellStyle name="normální 2 95 2 6" xfId="6061"/>
    <cellStyle name="normální 2 95 3" xfId="6062"/>
    <cellStyle name="normální 2 95 3 2" xfId="6063"/>
    <cellStyle name="normální 2 95 3 2 2" xfId="6064"/>
    <cellStyle name="normální 2 95 3 3" xfId="6065"/>
    <cellStyle name="normální 2 95 3 3 2" xfId="6066"/>
    <cellStyle name="normální 2 95 3 4" xfId="6067"/>
    <cellStyle name="normální 2 95 3 4 2" xfId="6068"/>
    <cellStyle name="normální 2 95 3 5" xfId="6069"/>
    <cellStyle name="normální 2 95 4" xfId="6070"/>
    <cellStyle name="normální 2 95 4 2" xfId="6071"/>
    <cellStyle name="normální 2 95 4 2 2" xfId="6072"/>
    <cellStyle name="normální 2 95 4 3" xfId="6073"/>
    <cellStyle name="normální 2 95 4 3 2" xfId="6074"/>
    <cellStyle name="normální 2 95 4 4" xfId="6075"/>
    <cellStyle name="normální 2 95 4 4 2" xfId="6076"/>
    <cellStyle name="normální 2 95 4 5" xfId="6077"/>
    <cellStyle name="normální 2 95 5" xfId="6078"/>
    <cellStyle name="normální 2 95 5 2" xfId="6079"/>
    <cellStyle name="normální 2 95 6" xfId="6080"/>
    <cellStyle name="normální 2 95 6 2" xfId="6081"/>
    <cellStyle name="normální 2 95 7" xfId="6082"/>
    <cellStyle name="normální 2 95 7 2" xfId="6083"/>
    <cellStyle name="normální 2 95 8" xfId="6084"/>
    <cellStyle name="normální 2 96" xfId="6085"/>
    <cellStyle name="normální 2 96 2" xfId="6086"/>
    <cellStyle name="normální 2 96 2 2" xfId="6087"/>
    <cellStyle name="normální 2 96 2 2 2" xfId="6088"/>
    <cellStyle name="normální 2 96 2 2 2 2" xfId="6089"/>
    <cellStyle name="normální 2 96 2 2 3" xfId="6090"/>
    <cellStyle name="normální 2 96 2 2 3 2" xfId="6091"/>
    <cellStyle name="normální 2 96 2 2 4" xfId="6092"/>
    <cellStyle name="normální 2 96 2 2 4 2" xfId="6093"/>
    <cellStyle name="normální 2 96 2 2 5" xfId="6094"/>
    <cellStyle name="normální 2 96 2 3" xfId="6095"/>
    <cellStyle name="normální 2 96 2 3 2" xfId="6096"/>
    <cellStyle name="normální 2 96 2 4" xfId="6097"/>
    <cellStyle name="normální 2 96 2 4 2" xfId="6098"/>
    <cellStyle name="normální 2 96 2 5" xfId="6099"/>
    <cellStyle name="normální 2 96 2 5 2" xfId="6100"/>
    <cellStyle name="normální 2 96 2 6" xfId="6101"/>
    <cellStyle name="normální 2 96 3" xfId="6102"/>
    <cellStyle name="normální 2 96 3 2" xfId="6103"/>
    <cellStyle name="normální 2 96 3 2 2" xfId="6104"/>
    <cellStyle name="normální 2 96 3 3" xfId="6105"/>
    <cellStyle name="normální 2 96 3 3 2" xfId="6106"/>
    <cellStyle name="normální 2 96 3 4" xfId="6107"/>
    <cellStyle name="normální 2 96 3 4 2" xfId="6108"/>
    <cellStyle name="normální 2 96 3 5" xfId="6109"/>
    <cellStyle name="normální 2 96 4" xfId="6110"/>
    <cellStyle name="normální 2 96 4 2" xfId="6111"/>
    <cellStyle name="normální 2 96 4 2 2" xfId="6112"/>
    <cellStyle name="normální 2 96 4 3" xfId="6113"/>
    <cellStyle name="normální 2 96 4 3 2" xfId="6114"/>
    <cellStyle name="normální 2 96 4 4" xfId="6115"/>
    <cellStyle name="normální 2 96 4 4 2" xfId="6116"/>
    <cellStyle name="normální 2 96 4 5" xfId="6117"/>
    <cellStyle name="normální 2 96 5" xfId="6118"/>
    <cellStyle name="normální 2 96 5 2" xfId="6119"/>
    <cellStyle name="normální 2 96 6" xfId="6120"/>
    <cellStyle name="normální 2 96 6 2" xfId="6121"/>
    <cellStyle name="normální 2 96 7" xfId="6122"/>
    <cellStyle name="normální 2 96 7 2" xfId="6123"/>
    <cellStyle name="normální 2 96 8" xfId="6124"/>
    <cellStyle name="normální 2 97" xfId="6125"/>
    <cellStyle name="normální 2 97 2" xfId="6126"/>
    <cellStyle name="normální 2 97 2 2" xfId="6127"/>
    <cellStyle name="normální 2 97 2 2 2" xfId="6128"/>
    <cellStyle name="normální 2 97 2 2 2 2" xfId="6129"/>
    <cellStyle name="normální 2 97 2 2 3" xfId="6130"/>
    <cellStyle name="normální 2 97 2 2 3 2" xfId="6131"/>
    <cellStyle name="normální 2 97 2 2 4" xfId="6132"/>
    <cellStyle name="normální 2 97 2 2 4 2" xfId="6133"/>
    <cellStyle name="normální 2 97 2 2 5" xfId="6134"/>
    <cellStyle name="normální 2 97 2 3" xfId="6135"/>
    <cellStyle name="normální 2 97 2 3 2" xfId="6136"/>
    <cellStyle name="normální 2 97 2 4" xfId="6137"/>
    <cellStyle name="normální 2 97 2 4 2" xfId="6138"/>
    <cellStyle name="normální 2 97 2 5" xfId="6139"/>
    <cellStyle name="normální 2 97 2 5 2" xfId="6140"/>
    <cellStyle name="normální 2 97 2 6" xfId="6141"/>
    <cellStyle name="normální 2 97 3" xfId="6142"/>
    <cellStyle name="normální 2 97 3 2" xfId="6143"/>
    <cellStyle name="normální 2 97 3 2 2" xfId="6144"/>
    <cellStyle name="normální 2 97 3 3" xfId="6145"/>
    <cellStyle name="normální 2 97 3 3 2" xfId="6146"/>
    <cellStyle name="normální 2 97 3 4" xfId="6147"/>
    <cellStyle name="normální 2 97 3 4 2" xfId="6148"/>
    <cellStyle name="normální 2 97 3 5" xfId="6149"/>
    <cellStyle name="normální 2 97 4" xfId="6150"/>
    <cellStyle name="normální 2 97 4 2" xfId="6151"/>
    <cellStyle name="normální 2 97 4 2 2" xfId="6152"/>
    <cellStyle name="normální 2 97 4 3" xfId="6153"/>
    <cellStyle name="normální 2 97 4 3 2" xfId="6154"/>
    <cellStyle name="normální 2 97 4 4" xfId="6155"/>
    <cellStyle name="normální 2 97 4 4 2" xfId="6156"/>
    <cellStyle name="normální 2 97 4 5" xfId="6157"/>
    <cellStyle name="normální 2 97 5" xfId="6158"/>
    <cellStyle name="normální 2 97 5 2" xfId="6159"/>
    <cellStyle name="normální 2 97 6" xfId="6160"/>
    <cellStyle name="normální 2 97 6 2" xfId="6161"/>
    <cellStyle name="normální 2 97 7" xfId="6162"/>
    <cellStyle name="normální 2 97 7 2" xfId="6163"/>
    <cellStyle name="normální 2 97 8" xfId="6164"/>
    <cellStyle name="normální 2 98" xfId="6165"/>
    <cellStyle name="normální 2 98 2" xfId="6166"/>
    <cellStyle name="normální 2 98 2 2" xfId="6167"/>
    <cellStyle name="normální 2 98 2 2 2" xfId="6168"/>
    <cellStyle name="normální 2 98 2 2 2 2" xfId="6169"/>
    <cellStyle name="normální 2 98 2 2 3" xfId="6170"/>
    <cellStyle name="normální 2 98 2 2 3 2" xfId="6171"/>
    <cellStyle name="normální 2 98 2 2 4" xfId="6172"/>
    <cellStyle name="normální 2 98 2 2 4 2" xfId="6173"/>
    <cellStyle name="normální 2 98 2 2 5" xfId="6174"/>
    <cellStyle name="normální 2 98 2 3" xfId="6175"/>
    <cellStyle name="normální 2 98 2 3 2" xfId="6176"/>
    <cellStyle name="normální 2 98 2 4" xfId="6177"/>
    <cellStyle name="normální 2 98 2 4 2" xfId="6178"/>
    <cellStyle name="normální 2 98 2 5" xfId="6179"/>
    <cellStyle name="normální 2 98 2 5 2" xfId="6180"/>
    <cellStyle name="normální 2 98 2 6" xfId="6181"/>
    <cellStyle name="normální 2 98 3" xfId="6182"/>
    <cellStyle name="normální 2 98 3 2" xfId="6183"/>
    <cellStyle name="normální 2 98 3 2 2" xfId="6184"/>
    <cellStyle name="normální 2 98 3 3" xfId="6185"/>
    <cellStyle name="normální 2 98 3 3 2" xfId="6186"/>
    <cellStyle name="normální 2 98 3 4" xfId="6187"/>
    <cellStyle name="normální 2 98 3 4 2" xfId="6188"/>
    <cellStyle name="normální 2 98 3 5" xfId="6189"/>
    <cellStyle name="normální 2 98 4" xfId="6190"/>
    <cellStyle name="normální 2 98 4 2" xfId="6191"/>
    <cellStyle name="normální 2 98 4 2 2" xfId="6192"/>
    <cellStyle name="normální 2 98 4 3" xfId="6193"/>
    <cellStyle name="normální 2 98 4 3 2" xfId="6194"/>
    <cellStyle name="normální 2 98 4 4" xfId="6195"/>
    <cellStyle name="normální 2 98 4 4 2" xfId="6196"/>
    <cellStyle name="normální 2 98 4 5" xfId="6197"/>
    <cellStyle name="normální 2 98 5" xfId="6198"/>
    <cellStyle name="normální 2 98 5 2" xfId="6199"/>
    <cellStyle name="normální 2 98 6" xfId="6200"/>
    <cellStyle name="normální 2 98 6 2" xfId="6201"/>
    <cellStyle name="normální 2 98 7" xfId="6202"/>
    <cellStyle name="normální 2 98 7 2" xfId="6203"/>
    <cellStyle name="normální 2 98 8" xfId="6204"/>
    <cellStyle name="normální 2 99" xfId="6205"/>
    <cellStyle name="normální 2 99 2" xfId="6206"/>
    <cellStyle name="normální 2 99 2 2" xfId="6207"/>
    <cellStyle name="normální 2 99 2 2 2" xfId="6208"/>
    <cellStyle name="normální 2 99 2 2 2 2" xfId="6209"/>
    <cellStyle name="normální 2 99 2 2 3" xfId="6210"/>
    <cellStyle name="normální 2 99 2 2 3 2" xfId="6211"/>
    <cellStyle name="normální 2 99 2 2 4" xfId="6212"/>
    <cellStyle name="normální 2 99 2 2 4 2" xfId="6213"/>
    <cellStyle name="normální 2 99 2 2 5" xfId="6214"/>
    <cellStyle name="normální 2 99 2 3" xfId="6215"/>
    <cellStyle name="normální 2 99 2 3 2" xfId="6216"/>
    <cellStyle name="normální 2 99 2 4" xfId="6217"/>
    <cellStyle name="normální 2 99 2 4 2" xfId="6218"/>
    <cellStyle name="normální 2 99 2 5" xfId="6219"/>
    <cellStyle name="normální 2 99 2 5 2" xfId="6220"/>
    <cellStyle name="normální 2 99 2 6" xfId="6221"/>
    <cellStyle name="normální 2 99 3" xfId="6222"/>
    <cellStyle name="normální 2 99 3 2" xfId="6223"/>
    <cellStyle name="normální 2 99 3 2 2" xfId="6224"/>
    <cellStyle name="normální 2 99 3 3" xfId="6225"/>
    <cellStyle name="normální 2 99 3 3 2" xfId="6226"/>
    <cellStyle name="normální 2 99 3 4" xfId="6227"/>
    <cellStyle name="normální 2 99 3 4 2" xfId="6228"/>
    <cellStyle name="normální 2 99 3 5" xfId="6229"/>
    <cellStyle name="normální 2 99 4" xfId="6230"/>
    <cellStyle name="normální 2 99 4 2" xfId="6231"/>
    <cellStyle name="normální 2 99 4 2 2" xfId="6232"/>
    <cellStyle name="normální 2 99 4 3" xfId="6233"/>
    <cellStyle name="normální 2 99 4 3 2" xfId="6234"/>
    <cellStyle name="normální 2 99 4 4" xfId="6235"/>
    <cellStyle name="normální 2 99 4 4 2" xfId="6236"/>
    <cellStyle name="normální 2 99 4 5" xfId="6237"/>
    <cellStyle name="normální 2 99 5" xfId="6238"/>
    <cellStyle name="normální 2 99 5 2" xfId="6239"/>
    <cellStyle name="normální 2 99 6" xfId="6240"/>
    <cellStyle name="normální 2 99 6 2" xfId="6241"/>
    <cellStyle name="normální 2 99 7" xfId="6242"/>
    <cellStyle name="normální 2 99 7 2" xfId="6243"/>
    <cellStyle name="normální 2 99 8" xfId="6244"/>
    <cellStyle name="normální 2__ RO září pro SFDI" xfId="6245"/>
    <cellStyle name="normální 20" xfId="6246"/>
    <cellStyle name="Normální 20 2" xfId="6247"/>
    <cellStyle name="Normální 20 2 2" xfId="6248"/>
    <cellStyle name="normální 20 2 3" xfId="6249"/>
    <cellStyle name="normální 20 3" xfId="6250"/>
    <cellStyle name="normální 21 10" xfId="6251"/>
    <cellStyle name="normální 21 11" xfId="6252"/>
    <cellStyle name="normální 21 12" xfId="6253"/>
    <cellStyle name="normální 21 13" xfId="6254"/>
    <cellStyle name="normální 21 14" xfId="6255"/>
    <cellStyle name="normální 21 15" xfId="6256"/>
    <cellStyle name="normální 21 16" xfId="6257"/>
    <cellStyle name="normální 21 17" xfId="6258"/>
    <cellStyle name="normální 21 18" xfId="6259"/>
    <cellStyle name="normální 21 19" xfId="6260"/>
    <cellStyle name="normální 21 2" xfId="6261"/>
    <cellStyle name="normální 21 20" xfId="6262"/>
    <cellStyle name="normální 21 21" xfId="6263"/>
    <cellStyle name="normální 21 22" xfId="6264"/>
    <cellStyle name="normální 21 23" xfId="6265"/>
    <cellStyle name="normální 21 24" xfId="6266"/>
    <cellStyle name="normální 21 25" xfId="6267"/>
    <cellStyle name="normální 21 26" xfId="6268"/>
    <cellStyle name="normální 21 27" xfId="6269"/>
    <cellStyle name="normální 21 28" xfId="6270"/>
    <cellStyle name="normální 21 29" xfId="6271"/>
    <cellStyle name="normální 21 3" xfId="6272"/>
    <cellStyle name="normální 21 30" xfId="6273"/>
    <cellStyle name="normální 21 31" xfId="6274"/>
    <cellStyle name="normální 21 32" xfId="6275"/>
    <cellStyle name="normální 21 33" xfId="6276"/>
    <cellStyle name="normální 21 34" xfId="6277"/>
    <cellStyle name="normální 21 35" xfId="6278"/>
    <cellStyle name="normální 21 36" xfId="6279"/>
    <cellStyle name="normální 21 37" xfId="6280"/>
    <cellStyle name="normální 21 38" xfId="6281"/>
    <cellStyle name="normální 21 39" xfId="6282"/>
    <cellStyle name="normální 21 4" xfId="6283"/>
    <cellStyle name="normální 21 40" xfId="6284"/>
    <cellStyle name="normální 21 41" xfId="6285"/>
    <cellStyle name="normální 21 42" xfId="6286"/>
    <cellStyle name="normální 21 43" xfId="6287"/>
    <cellStyle name="normální 21 44" xfId="6288"/>
    <cellStyle name="normální 21 45" xfId="6289"/>
    <cellStyle name="normální 21 46" xfId="6290"/>
    <cellStyle name="normální 21 47" xfId="6291"/>
    <cellStyle name="normální 21 48" xfId="6292"/>
    <cellStyle name="normální 21 49" xfId="6293"/>
    <cellStyle name="normální 21 5" xfId="6294"/>
    <cellStyle name="normální 21 50" xfId="6295"/>
    <cellStyle name="normální 21 51" xfId="6296"/>
    <cellStyle name="normální 21 52" xfId="6297"/>
    <cellStyle name="normální 21 53" xfId="6298"/>
    <cellStyle name="normální 21 54" xfId="6299"/>
    <cellStyle name="normální 21 55" xfId="6300"/>
    <cellStyle name="normální 21 56" xfId="6301"/>
    <cellStyle name="normální 21 57" xfId="6302"/>
    <cellStyle name="normální 21 58" xfId="6303"/>
    <cellStyle name="normální 21 59" xfId="6304"/>
    <cellStyle name="normální 21 6" xfId="6305"/>
    <cellStyle name="normální 21 60" xfId="6306"/>
    <cellStyle name="normální 21 61" xfId="6307"/>
    <cellStyle name="normální 21 62" xfId="6308"/>
    <cellStyle name="normální 21 63" xfId="6309"/>
    <cellStyle name="normální 21 64" xfId="6310"/>
    <cellStyle name="normální 21 65" xfId="6311"/>
    <cellStyle name="normální 21 66" xfId="6312"/>
    <cellStyle name="normální 21 67" xfId="6313"/>
    <cellStyle name="normální 21 68" xfId="6314"/>
    <cellStyle name="normální 21 7" xfId="6315"/>
    <cellStyle name="normální 21 8" xfId="6316"/>
    <cellStyle name="normální 21 9" xfId="6317"/>
    <cellStyle name="Normální 22" xfId="6318"/>
    <cellStyle name="normální 22 2" xfId="6319"/>
    <cellStyle name="Normální 23" xfId="6320"/>
    <cellStyle name="normální 23 2" xfId="6321"/>
    <cellStyle name="normální 24" xfId="6322"/>
    <cellStyle name="normální 24 2" xfId="6323"/>
    <cellStyle name="normální 25" xfId="6324"/>
    <cellStyle name="normální 25 2" xfId="6325"/>
    <cellStyle name="Normální 26" xfId="6326"/>
    <cellStyle name="normální 26 2" xfId="6327"/>
    <cellStyle name="Normální 27" xfId="6328"/>
    <cellStyle name="normální 27 2" xfId="6329"/>
    <cellStyle name="Normální 28" xfId="6330"/>
    <cellStyle name="normální 28 2" xfId="6331"/>
    <cellStyle name="Normální 29" xfId="6332"/>
    <cellStyle name="normální 29 2" xfId="6333"/>
    <cellStyle name="normální 3" xfId="6334"/>
    <cellStyle name="normální 3 10" xfId="6335"/>
    <cellStyle name="normální 3 11" xfId="6336"/>
    <cellStyle name="normální 3 12" xfId="6337"/>
    <cellStyle name="normální 3 13" xfId="6338"/>
    <cellStyle name="normální 3 13 2" xfId="6339"/>
    <cellStyle name="normální 3 13 3" xfId="6340"/>
    <cellStyle name="normální 3 14" xfId="6341"/>
    <cellStyle name="normální 3 15" xfId="6342"/>
    <cellStyle name="normální 3 16" xfId="6343"/>
    <cellStyle name="normální 3 17" xfId="6344"/>
    <cellStyle name="normální 3 18" xfId="6345"/>
    <cellStyle name="normální 3 19" xfId="6346"/>
    <cellStyle name="normální 3 2" xfId="6347"/>
    <cellStyle name="normální 3 2 2" xfId="6348"/>
    <cellStyle name="normální 3 2 3" xfId="6349"/>
    <cellStyle name="normální 3 2 4" xfId="6350"/>
    <cellStyle name="normální 3 2 5" xfId="6351"/>
    <cellStyle name="normální 3 2 6" xfId="6352"/>
    <cellStyle name="normální 3 2_1125_SZDC" xfId="6353"/>
    <cellStyle name="normální 3 20" xfId="6354"/>
    <cellStyle name="normální 3 21" xfId="6355"/>
    <cellStyle name="normální 3 22" xfId="6356"/>
    <cellStyle name="normální 3 23" xfId="6357"/>
    <cellStyle name="normální 3 24" xfId="6358"/>
    <cellStyle name="normální 3 25" xfId="6359"/>
    <cellStyle name="normální 3 26" xfId="6360"/>
    <cellStyle name="normální 3 27" xfId="6361"/>
    <cellStyle name="normální 3 28" xfId="6362"/>
    <cellStyle name="normální 3 29" xfId="6363"/>
    <cellStyle name="normální 3 3" xfId="6364"/>
    <cellStyle name="normální 3 3 2" xfId="6365"/>
    <cellStyle name="normální 3 3 3" xfId="6366"/>
    <cellStyle name="normální 3 3 4" xfId="6367"/>
    <cellStyle name="normální 3 3 5" xfId="6368"/>
    <cellStyle name="normální 3 3 6" xfId="6369"/>
    <cellStyle name="normální 3 3_1125_SZDC" xfId="6370"/>
    <cellStyle name="normální 3 30" xfId="6371"/>
    <cellStyle name="normální 3 31" xfId="6372"/>
    <cellStyle name="normální 3 32" xfId="6373"/>
    <cellStyle name="normální 3 33" xfId="6374"/>
    <cellStyle name="normální 3 34" xfId="6375"/>
    <cellStyle name="normální 3 35" xfId="6376"/>
    <cellStyle name="normální 3 36" xfId="6377"/>
    <cellStyle name="normální 3 37" xfId="6378"/>
    <cellStyle name="normální 3 38" xfId="6379"/>
    <cellStyle name="normální 3 39" xfId="6380"/>
    <cellStyle name="normální 3 4" xfId="6381"/>
    <cellStyle name="normální 3 4 2" xfId="6382"/>
    <cellStyle name="normální 3 4 3" xfId="6383"/>
    <cellStyle name="normální 3 4 4" xfId="6384"/>
    <cellStyle name="normální 3 4 5" xfId="6385"/>
    <cellStyle name="normální 3 4 6" xfId="6386"/>
    <cellStyle name="normální 3 4_1125_SZDC" xfId="6387"/>
    <cellStyle name="normální 3 40" xfId="6388"/>
    <cellStyle name="normální 3 41" xfId="6389"/>
    <cellStyle name="normální 3 42" xfId="6390"/>
    <cellStyle name="normální 3 43" xfId="6391"/>
    <cellStyle name="normální 3 44" xfId="6392"/>
    <cellStyle name="normální 3 45" xfId="6393"/>
    <cellStyle name="normální 3 46" xfId="6394"/>
    <cellStyle name="normální 3 47" xfId="6395"/>
    <cellStyle name="normální 3 48" xfId="6396"/>
    <cellStyle name="normální 3 49" xfId="6397"/>
    <cellStyle name="normální 3 5" xfId="6398"/>
    <cellStyle name="normální 3 5 2" xfId="6399"/>
    <cellStyle name="normální 3 5 3" xfId="6400"/>
    <cellStyle name="normální 3 5 4" xfId="6401"/>
    <cellStyle name="normální 3 5 5" xfId="6402"/>
    <cellStyle name="normální 3 5 6" xfId="6403"/>
    <cellStyle name="normální 3 5_1125_SZDC" xfId="6404"/>
    <cellStyle name="normální 3 50" xfId="6405"/>
    <cellStyle name="normální 3 51" xfId="6406"/>
    <cellStyle name="normální 3 52" xfId="6407"/>
    <cellStyle name="normální 3 53" xfId="6408"/>
    <cellStyle name="normální 3 54" xfId="6409"/>
    <cellStyle name="normální 3 55" xfId="6410"/>
    <cellStyle name="normální 3 56" xfId="6411"/>
    <cellStyle name="normální 3 57" xfId="6412"/>
    <cellStyle name="normální 3 58" xfId="6413"/>
    <cellStyle name="normální 3 59" xfId="6414"/>
    <cellStyle name="normální 3 6" xfId="6415"/>
    <cellStyle name="normální 3 6 2" xfId="6416"/>
    <cellStyle name="normální 3 6 3" xfId="6417"/>
    <cellStyle name="normální 3 6 4" xfId="6418"/>
    <cellStyle name="normální 3 6 5" xfId="6419"/>
    <cellStyle name="normální 3 6 6" xfId="6420"/>
    <cellStyle name="normální 3 6_1125_SZDC" xfId="6421"/>
    <cellStyle name="normální 3 60" xfId="6422"/>
    <cellStyle name="normální 3 61" xfId="6423"/>
    <cellStyle name="normální 3 62" xfId="6424"/>
    <cellStyle name="normální 3 63" xfId="6425"/>
    <cellStyle name="normální 3 64" xfId="6426"/>
    <cellStyle name="normální 3 65" xfId="6427"/>
    <cellStyle name="normální 3 66" xfId="6428"/>
    <cellStyle name="normální 3 67" xfId="6429"/>
    <cellStyle name="normální 3 68" xfId="6430"/>
    <cellStyle name="normální 3 69" xfId="6431"/>
    <cellStyle name="normální 3 7" xfId="6432"/>
    <cellStyle name="normální 3 7 2" xfId="6433"/>
    <cellStyle name="normální 3 7 3" xfId="6434"/>
    <cellStyle name="normální 3 7 4" xfId="6435"/>
    <cellStyle name="normální 3 7 5" xfId="6436"/>
    <cellStyle name="normální 3 7 6" xfId="6437"/>
    <cellStyle name="normální 3 7_1125_SZDC" xfId="6438"/>
    <cellStyle name="normální 3 70" xfId="6439"/>
    <cellStyle name="normální 3 71" xfId="6440"/>
    <cellStyle name="normální 3 72" xfId="6441"/>
    <cellStyle name="normální 3 73" xfId="6442"/>
    <cellStyle name="normální 3 74" xfId="6443"/>
    <cellStyle name="normální 3 75" xfId="6444"/>
    <cellStyle name="normální 3 76" xfId="6445"/>
    <cellStyle name="normální 3 8" xfId="6446"/>
    <cellStyle name="normální 3 8 2" xfId="6447"/>
    <cellStyle name="normální 3 8 3" xfId="6448"/>
    <cellStyle name="normální 3 8 4" xfId="6449"/>
    <cellStyle name="normální 3 8 5" xfId="6450"/>
    <cellStyle name="normální 3 8 6" xfId="6451"/>
    <cellStyle name="normální 3 8_1125_SZDC" xfId="6452"/>
    <cellStyle name="normální 3 9" xfId="6453"/>
    <cellStyle name="normální 3 9 2" xfId="6454"/>
    <cellStyle name="normální 3 9 3" xfId="6455"/>
    <cellStyle name="normální 3 9 4" xfId="6456"/>
    <cellStyle name="normální 3 9 5" xfId="6457"/>
    <cellStyle name="normální 3 9 6" xfId="6458"/>
    <cellStyle name="normální 3 9_1125_SZDC" xfId="6459"/>
    <cellStyle name="normální 3_1125_SZDC" xfId="6460"/>
    <cellStyle name="normální 30" xfId="6461"/>
    <cellStyle name="normální 31" xfId="6462"/>
    <cellStyle name="normální 32" xfId="6463"/>
    <cellStyle name="normální 33" xfId="6464"/>
    <cellStyle name="normální 33 2" xfId="6465"/>
    <cellStyle name="normální 34" xfId="6466"/>
    <cellStyle name="normální 35" xfId="6467"/>
    <cellStyle name="normální 36" xfId="6468"/>
    <cellStyle name="normální 37" xfId="6469"/>
    <cellStyle name="normální 38" xfId="6470"/>
    <cellStyle name="normální 39" xfId="6471"/>
    <cellStyle name="Normální 4" xfId="6472"/>
    <cellStyle name="normální 4 10" xfId="6473"/>
    <cellStyle name="normální 4 11" xfId="6474"/>
    <cellStyle name="normální 4 12" xfId="6475"/>
    <cellStyle name="normální 4 13" xfId="6476"/>
    <cellStyle name="normální 4 14" xfId="6477"/>
    <cellStyle name="normální 4 15" xfId="6478"/>
    <cellStyle name="normální 4 16" xfId="6479"/>
    <cellStyle name="normální 4 17" xfId="6480"/>
    <cellStyle name="normální 4 18" xfId="6481"/>
    <cellStyle name="normální 4 19" xfId="6482"/>
    <cellStyle name="normální 4 2" xfId="6483"/>
    <cellStyle name="normální 4 2 2" xfId="6484"/>
    <cellStyle name="normální 4 2 3" xfId="6485"/>
    <cellStyle name="normální 4 2 4" xfId="6486"/>
    <cellStyle name="normální 4 2 5" xfId="6487"/>
    <cellStyle name="normální 4 2 6" xfId="6488"/>
    <cellStyle name="normální 4 2_1125_SZDC" xfId="6489"/>
    <cellStyle name="normální 4 20" xfId="6490"/>
    <cellStyle name="normální 4 21" xfId="6491"/>
    <cellStyle name="normální 4 22" xfId="6492"/>
    <cellStyle name="normální 4 23" xfId="6493"/>
    <cellStyle name="normální 4 24" xfId="6494"/>
    <cellStyle name="normální 4 25" xfId="6495"/>
    <cellStyle name="normální 4 26" xfId="6496"/>
    <cellStyle name="normální 4 27" xfId="6497"/>
    <cellStyle name="normální 4 28" xfId="6498"/>
    <cellStyle name="normální 4 29" xfId="6499"/>
    <cellStyle name="normální 4 3" xfId="6500"/>
    <cellStyle name="normální 4 3 2" xfId="6501"/>
    <cellStyle name="normální 4 3 3" xfId="6502"/>
    <cellStyle name="normální 4 3 4" xfId="6503"/>
    <cellStyle name="normální 4 3 5" xfId="6504"/>
    <cellStyle name="normální 4 3 6" xfId="6505"/>
    <cellStyle name="normální 4 3_1125_SZDC" xfId="6506"/>
    <cellStyle name="normální 4 30" xfId="6507"/>
    <cellStyle name="normální 4 31" xfId="6508"/>
    <cellStyle name="normální 4 32" xfId="6509"/>
    <cellStyle name="normální 4 33" xfId="6510"/>
    <cellStyle name="normální 4 34" xfId="6511"/>
    <cellStyle name="normální 4 35" xfId="6512"/>
    <cellStyle name="normální 4 36" xfId="6513"/>
    <cellStyle name="normální 4 37" xfId="6514"/>
    <cellStyle name="normální 4 38" xfId="6515"/>
    <cellStyle name="normální 4 39" xfId="6516"/>
    <cellStyle name="normální 4 4" xfId="6517"/>
    <cellStyle name="normální 4 4 2" xfId="6518"/>
    <cellStyle name="normální 4 4 3" xfId="6519"/>
    <cellStyle name="normální 4 4 4" xfId="6520"/>
    <cellStyle name="normální 4 4 5" xfId="6521"/>
    <cellStyle name="normální 4 4 6" xfId="6522"/>
    <cellStyle name="normální 4 4_1125_SZDC" xfId="6523"/>
    <cellStyle name="normální 4 40" xfId="6524"/>
    <cellStyle name="normální 4 41" xfId="6525"/>
    <cellStyle name="normální 4 42" xfId="6526"/>
    <cellStyle name="normální 4 43" xfId="6527"/>
    <cellStyle name="normální 4 44" xfId="6528"/>
    <cellStyle name="normální 4 45" xfId="6529"/>
    <cellStyle name="normální 4 46" xfId="6530"/>
    <cellStyle name="normální 4 47" xfId="6531"/>
    <cellStyle name="normální 4 48" xfId="6532"/>
    <cellStyle name="normální 4 49" xfId="6533"/>
    <cellStyle name="normální 4 5" xfId="6534"/>
    <cellStyle name="normální 4 5 2" xfId="6535"/>
    <cellStyle name="normální 4 5 3" xfId="6536"/>
    <cellStyle name="normální 4 5 4" xfId="6537"/>
    <cellStyle name="normální 4 5 5" xfId="6538"/>
    <cellStyle name="normální 4 5 6" xfId="6539"/>
    <cellStyle name="normální 4 5_1125_SZDC" xfId="6540"/>
    <cellStyle name="normální 4 50" xfId="6541"/>
    <cellStyle name="normální 4 51" xfId="6542"/>
    <cellStyle name="normální 4 52" xfId="6543"/>
    <cellStyle name="normální 4 53" xfId="6544"/>
    <cellStyle name="normální 4 54" xfId="6545"/>
    <cellStyle name="normální 4 55" xfId="6546"/>
    <cellStyle name="normální 4 56" xfId="6547"/>
    <cellStyle name="normální 4 57" xfId="6548"/>
    <cellStyle name="normální 4 58" xfId="6549"/>
    <cellStyle name="normální 4 59" xfId="6550"/>
    <cellStyle name="normální 4 6" xfId="6551"/>
    <cellStyle name="normální 4 6 2" xfId="6552"/>
    <cellStyle name="normální 4 6 3" xfId="6553"/>
    <cellStyle name="normální 4 6 4" xfId="6554"/>
    <cellStyle name="normální 4 6 5" xfId="6555"/>
    <cellStyle name="normální 4 6 6" xfId="6556"/>
    <cellStyle name="normální 4 6_1125_SZDC" xfId="6557"/>
    <cellStyle name="normální 4 60" xfId="6558"/>
    <cellStyle name="normální 4 61" xfId="6559"/>
    <cellStyle name="normální 4 62" xfId="6560"/>
    <cellStyle name="normální 4 63" xfId="6561"/>
    <cellStyle name="normální 4 64" xfId="6562"/>
    <cellStyle name="normální 4 65" xfId="6563"/>
    <cellStyle name="normální 4 66" xfId="6564"/>
    <cellStyle name="normální 4 67" xfId="6565"/>
    <cellStyle name="normální 4 68" xfId="6566"/>
    <cellStyle name="normální 4 69" xfId="6567"/>
    <cellStyle name="normální 4 7" xfId="6568"/>
    <cellStyle name="normální 4 7 2" xfId="6569"/>
    <cellStyle name="normální 4 7 3" xfId="6570"/>
    <cellStyle name="normální 4 7 4" xfId="6571"/>
    <cellStyle name="normální 4 7 5" xfId="6572"/>
    <cellStyle name="normální 4 7 6" xfId="6573"/>
    <cellStyle name="normální 4 7_1125_SZDC" xfId="6574"/>
    <cellStyle name="normální 4 70" xfId="6575"/>
    <cellStyle name="normální 4 71" xfId="6576"/>
    <cellStyle name="normální 4 72" xfId="6577"/>
    <cellStyle name="normální 4 73" xfId="6578"/>
    <cellStyle name="normální 4 74" xfId="6579"/>
    <cellStyle name="normální 4 75" xfId="6580"/>
    <cellStyle name="normální 4 76" xfId="6581"/>
    <cellStyle name="normální 4 8" xfId="6582"/>
    <cellStyle name="normální 4 8 2" xfId="6583"/>
    <cellStyle name="normální 4 8 3" xfId="6584"/>
    <cellStyle name="normální 4 8 4" xfId="6585"/>
    <cellStyle name="normální 4 8 5" xfId="6586"/>
    <cellStyle name="normální 4 8 6" xfId="6587"/>
    <cellStyle name="normální 4 8_1125_SZDC" xfId="6588"/>
    <cellStyle name="normální 4 9" xfId="6589"/>
    <cellStyle name="normální 4 9 2" xfId="6590"/>
    <cellStyle name="normální 4 9 3" xfId="6591"/>
    <cellStyle name="normální 4 9 4" xfId="6592"/>
    <cellStyle name="normální 4 9 5" xfId="6593"/>
    <cellStyle name="normální 4 9 6" xfId="6594"/>
    <cellStyle name="normální 4 9_1125_SZDC" xfId="6595"/>
    <cellStyle name="normální 40" xfId="6596"/>
    <cellStyle name="Normální 41" xfId="6597"/>
    <cellStyle name="Normální 42" xfId="6598"/>
    <cellStyle name="normální 43" xfId="6599"/>
    <cellStyle name="normální 44" xfId="6600"/>
    <cellStyle name="normální 45" xfId="6601"/>
    <cellStyle name="normální 46" xfId="6602"/>
    <cellStyle name="normální 47" xfId="6603"/>
    <cellStyle name="normální 48" xfId="6604"/>
    <cellStyle name="normální 49" xfId="6605"/>
    <cellStyle name="normální 5" xfId="6606"/>
    <cellStyle name="normální 5 10" xfId="6607"/>
    <cellStyle name="normální 5 11" xfId="6608"/>
    <cellStyle name="normální 5 12" xfId="6609"/>
    <cellStyle name="normální 5 13" xfId="6610"/>
    <cellStyle name="normální 5 14" xfId="6611"/>
    <cellStyle name="normální 5 15" xfId="6612"/>
    <cellStyle name="normální 5 16" xfId="6613"/>
    <cellStyle name="normální 5 17" xfId="6614"/>
    <cellStyle name="normální 5 18" xfId="6615"/>
    <cellStyle name="normální 5 19" xfId="6616"/>
    <cellStyle name="normální 5 2" xfId="6617"/>
    <cellStyle name="normální 5 2 2" xfId="6618"/>
    <cellStyle name="normální 5 2 3" xfId="6619"/>
    <cellStyle name="normální 5 2 4" xfId="6620"/>
    <cellStyle name="normální 5 2 5" xfId="6621"/>
    <cellStyle name="normální 5 2 6" xfId="6622"/>
    <cellStyle name="normální 5 2_1125_SZDC" xfId="6623"/>
    <cellStyle name="normální 5 20" xfId="6624"/>
    <cellStyle name="normální 5 21" xfId="6625"/>
    <cellStyle name="normální 5 22" xfId="6626"/>
    <cellStyle name="normální 5 23" xfId="6627"/>
    <cellStyle name="normální 5 24" xfId="6628"/>
    <cellStyle name="normální 5 25" xfId="6629"/>
    <cellStyle name="normální 5 26" xfId="6630"/>
    <cellStyle name="normální 5 27" xfId="6631"/>
    <cellStyle name="normální 5 28" xfId="6632"/>
    <cellStyle name="normální 5 29" xfId="6633"/>
    <cellStyle name="normální 5 3" xfId="6634"/>
    <cellStyle name="normální 5 3 2" xfId="6635"/>
    <cellStyle name="normální 5 3 3" xfId="6636"/>
    <cellStyle name="normální 5 3 4" xfId="6637"/>
    <cellStyle name="normální 5 3 5" xfId="6638"/>
    <cellStyle name="normální 5 3 6" xfId="6639"/>
    <cellStyle name="normální 5 3_1125_SZDC" xfId="6640"/>
    <cellStyle name="normální 5 30" xfId="6641"/>
    <cellStyle name="normální 5 31" xfId="6642"/>
    <cellStyle name="normální 5 32" xfId="6643"/>
    <cellStyle name="normální 5 33" xfId="6644"/>
    <cellStyle name="normální 5 34" xfId="6645"/>
    <cellStyle name="normální 5 35" xfId="6646"/>
    <cellStyle name="normální 5 36" xfId="6647"/>
    <cellStyle name="normální 5 37" xfId="6648"/>
    <cellStyle name="normální 5 38" xfId="6649"/>
    <cellStyle name="normální 5 39" xfId="6650"/>
    <cellStyle name="normální 5 4" xfId="6651"/>
    <cellStyle name="normální 5 4 2" xfId="6652"/>
    <cellStyle name="normální 5 4 3" xfId="6653"/>
    <cellStyle name="normální 5 4 4" xfId="6654"/>
    <cellStyle name="normální 5 4 5" xfId="6655"/>
    <cellStyle name="normální 5 4 6" xfId="6656"/>
    <cellStyle name="normální 5 4_1125_SZDC" xfId="6657"/>
    <cellStyle name="normální 5 40" xfId="6658"/>
    <cellStyle name="normální 5 41" xfId="6659"/>
    <cellStyle name="normální 5 42" xfId="6660"/>
    <cellStyle name="normální 5 43" xfId="6661"/>
    <cellStyle name="normální 5 44" xfId="6662"/>
    <cellStyle name="normální 5 45" xfId="6663"/>
    <cellStyle name="normální 5 46" xfId="6664"/>
    <cellStyle name="normální 5 47" xfId="6665"/>
    <cellStyle name="normální 5 48" xfId="6666"/>
    <cellStyle name="normální 5 49" xfId="6667"/>
    <cellStyle name="normální 5 5" xfId="6668"/>
    <cellStyle name="normální 5 5 2" xfId="6669"/>
    <cellStyle name="normální 5 5 3" xfId="6670"/>
    <cellStyle name="normální 5 5 4" xfId="6671"/>
    <cellStyle name="normální 5 5 5" xfId="6672"/>
    <cellStyle name="normální 5 5 6" xfId="6673"/>
    <cellStyle name="normální 5 5_1125_SZDC" xfId="6674"/>
    <cellStyle name="normální 5 50" xfId="6675"/>
    <cellStyle name="normální 5 51" xfId="6676"/>
    <cellStyle name="normální 5 52" xfId="6677"/>
    <cellStyle name="normální 5 53" xfId="6678"/>
    <cellStyle name="normální 5 54" xfId="6679"/>
    <cellStyle name="normální 5 55" xfId="6680"/>
    <cellStyle name="normální 5 56" xfId="6681"/>
    <cellStyle name="normální 5 57" xfId="6682"/>
    <cellStyle name="normální 5 58" xfId="6683"/>
    <cellStyle name="normální 5 59" xfId="6684"/>
    <cellStyle name="normální 5 6" xfId="6685"/>
    <cellStyle name="normální 5 6 2" xfId="6686"/>
    <cellStyle name="normální 5 6 3" xfId="6687"/>
    <cellStyle name="normální 5 6 4" xfId="6688"/>
    <cellStyle name="normální 5 6 5" xfId="6689"/>
    <cellStyle name="normální 5 6 6" xfId="6690"/>
    <cellStyle name="normální 5 6_1125_SZDC" xfId="6691"/>
    <cellStyle name="normální 5 60" xfId="6692"/>
    <cellStyle name="normální 5 61" xfId="6693"/>
    <cellStyle name="normální 5 62" xfId="6694"/>
    <cellStyle name="normální 5 63" xfId="6695"/>
    <cellStyle name="normální 5 64" xfId="6696"/>
    <cellStyle name="normální 5 65" xfId="6697"/>
    <cellStyle name="normální 5 66" xfId="6698"/>
    <cellStyle name="normální 5 67" xfId="6699"/>
    <cellStyle name="normální 5 68" xfId="6700"/>
    <cellStyle name="normální 5 69" xfId="6701"/>
    <cellStyle name="normální 5 7" xfId="6702"/>
    <cellStyle name="normální 5 7 2" xfId="6703"/>
    <cellStyle name="normální 5 7 3" xfId="6704"/>
    <cellStyle name="normální 5 7 4" xfId="6705"/>
    <cellStyle name="normální 5 7 5" xfId="6706"/>
    <cellStyle name="normální 5 7 6" xfId="6707"/>
    <cellStyle name="normální 5 7_1125_SZDC" xfId="6708"/>
    <cellStyle name="normální 5 70" xfId="6709"/>
    <cellStyle name="normální 5 71" xfId="6710"/>
    <cellStyle name="normální 5 72" xfId="6711"/>
    <cellStyle name="normální 5 73" xfId="6712"/>
    <cellStyle name="normální 5 74" xfId="6713"/>
    <cellStyle name="Normální 5 75" xfId="6714"/>
    <cellStyle name="Normální 5 75 2" xfId="6715"/>
    <cellStyle name="normální 5 75 3" xfId="6716"/>
    <cellStyle name="normální 5 76" xfId="6717"/>
    <cellStyle name="normální 5 77" xfId="6718"/>
    <cellStyle name="normální 5 78" xfId="6719"/>
    <cellStyle name="normální 5 79" xfId="6720"/>
    <cellStyle name="normální 5 8" xfId="6721"/>
    <cellStyle name="normální 5 8 2" xfId="6722"/>
    <cellStyle name="normální 5 8 3" xfId="6723"/>
    <cellStyle name="normální 5 8 4" xfId="6724"/>
    <cellStyle name="normální 5 8 5" xfId="6725"/>
    <cellStyle name="normální 5 8 6" xfId="6726"/>
    <cellStyle name="normální 5 8_1125_SZDC" xfId="6727"/>
    <cellStyle name="Normální 5 80" xfId="6728"/>
    <cellStyle name="normální 5 9" xfId="6729"/>
    <cellStyle name="normální 5 9 2" xfId="6730"/>
    <cellStyle name="normální 5 9 3" xfId="6731"/>
    <cellStyle name="normální 5 9 4" xfId="6732"/>
    <cellStyle name="normální 5 9 5" xfId="6733"/>
    <cellStyle name="normální 5 9 6" xfId="6734"/>
    <cellStyle name="normální 5 9_1125_SZDC" xfId="6735"/>
    <cellStyle name="normální 50" xfId="6736"/>
    <cellStyle name="normální 51" xfId="6737"/>
    <cellStyle name="normální 52" xfId="6738"/>
    <cellStyle name="normální 53" xfId="6739"/>
    <cellStyle name="normální 54" xfId="6740"/>
    <cellStyle name="normální 55" xfId="6741"/>
    <cellStyle name="normální 56" xfId="6742"/>
    <cellStyle name="normální 57" xfId="6743"/>
    <cellStyle name="normální 58" xfId="6744"/>
    <cellStyle name="normální 59" xfId="6745"/>
    <cellStyle name="normální 6" xfId="6746"/>
    <cellStyle name="normální 6 10" xfId="6747"/>
    <cellStyle name="normální 6 11" xfId="6748"/>
    <cellStyle name="normální 6 12" xfId="6749"/>
    <cellStyle name="normální 6 13" xfId="6750"/>
    <cellStyle name="normální 6 14" xfId="6751"/>
    <cellStyle name="normální 6 15" xfId="6752"/>
    <cellStyle name="normální 6 16" xfId="6753"/>
    <cellStyle name="normální 6 17" xfId="6754"/>
    <cellStyle name="normální 6 18" xfId="6755"/>
    <cellStyle name="normální 6 19" xfId="6756"/>
    <cellStyle name="normální 6 2" xfId="6757"/>
    <cellStyle name="normální 6 2 2" xfId="6758"/>
    <cellStyle name="normální 6 2 3" xfId="6759"/>
    <cellStyle name="normální 6 2 4" xfId="6760"/>
    <cellStyle name="normální 6 2 5" xfId="6761"/>
    <cellStyle name="normální 6 2 6" xfId="6762"/>
    <cellStyle name="normální 6 2_1125_SZDC" xfId="6763"/>
    <cellStyle name="normální 6 20" xfId="6764"/>
    <cellStyle name="normální 6 21" xfId="6765"/>
    <cellStyle name="normální 6 22" xfId="6766"/>
    <cellStyle name="normální 6 23" xfId="6767"/>
    <cellStyle name="normální 6 24" xfId="6768"/>
    <cellStyle name="normální 6 25" xfId="6769"/>
    <cellStyle name="normální 6 26" xfId="6770"/>
    <cellStyle name="normální 6 27" xfId="6771"/>
    <cellStyle name="normální 6 28" xfId="6772"/>
    <cellStyle name="normální 6 29" xfId="6773"/>
    <cellStyle name="normální 6 3" xfId="6774"/>
    <cellStyle name="normální 6 3 2" xfId="6775"/>
    <cellStyle name="normální 6 3 3" xfId="6776"/>
    <cellStyle name="normální 6 3 4" xfId="6777"/>
    <cellStyle name="normální 6 3 5" xfId="6778"/>
    <cellStyle name="normální 6 3 6" xfId="6779"/>
    <cellStyle name="normální 6 3_1125_SZDC" xfId="6780"/>
    <cellStyle name="normální 6 30" xfId="6781"/>
    <cellStyle name="normální 6 31" xfId="6782"/>
    <cellStyle name="normální 6 32" xfId="6783"/>
    <cellStyle name="normální 6 33" xfId="6784"/>
    <cellStyle name="normální 6 34" xfId="6785"/>
    <cellStyle name="normální 6 35" xfId="6786"/>
    <cellStyle name="normální 6 36" xfId="6787"/>
    <cellStyle name="normální 6 37" xfId="6788"/>
    <cellStyle name="normální 6 38" xfId="6789"/>
    <cellStyle name="normální 6 39" xfId="6790"/>
    <cellStyle name="normální 6 4" xfId="6791"/>
    <cellStyle name="normální 6 4 2" xfId="6792"/>
    <cellStyle name="normální 6 4 3" xfId="6793"/>
    <cellStyle name="normální 6 4 4" xfId="6794"/>
    <cellStyle name="normální 6 4 5" xfId="6795"/>
    <cellStyle name="normální 6 4 6" xfId="6796"/>
    <cellStyle name="normální 6 4_1125_SZDC" xfId="6797"/>
    <cellStyle name="normální 6 40" xfId="6798"/>
    <cellStyle name="normální 6 41" xfId="6799"/>
    <cellStyle name="normální 6 42" xfId="6800"/>
    <cellStyle name="normální 6 43" xfId="6801"/>
    <cellStyle name="normální 6 44" xfId="6802"/>
    <cellStyle name="normální 6 45" xfId="6803"/>
    <cellStyle name="normální 6 46" xfId="6804"/>
    <cellStyle name="normální 6 47" xfId="6805"/>
    <cellStyle name="normální 6 48" xfId="6806"/>
    <cellStyle name="normální 6 49" xfId="6807"/>
    <cellStyle name="normální 6 5" xfId="6808"/>
    <cellStyle name="normální 6 5 2" xfId="6809"/>
    <cellStyle name="normální 6 5 3" xfId="6810"/>
    <cellStyle name="normální 6 5 4" xfId="6811"/>
    <cellStyle name="normální 6 5 5" xfId="6812"/>
    <cellStyle name="normální 6 5 6" xfId="6813"/>
    <cellStyle name="normální 6 5_1125_SZDC" xfId="6814"/>
    <cellStyle name="normální 6 50" xfId="6815"/>
    <cellStyle name="normální 6 51" xfId="6816"/>
    <cellStyle name="normální 6 52" xfId="6817"/>
    <cellStyle name="normální 6 53" xfId="6818"/>
    <cellStyle name="normální 6 54" xfId="6819"/>
    <cellStyle name="normální 6 55" xfId="6820"/>
    <cellStyle name="normální 6 56" xfId="6821"/>
    <cellStyle name="normální 6 57" xfId="6822"/>
    <cellStyle name="normální 6 58" xfId="6823"/>
    <cellStyle name="normální 6 59" xfId="6824"/>
    <cellStyle name="normální 6 6" xfId="6825"/>
    <cellStyle name="normální 6 6 2" xfId="6826"/>
    <cellStyle name="normální 6 6 3" xfId="6827"/>
    <cellStyle name="normální 6 6 4" xfId="6828"/>
    <cellStyle name="normální 6 6 5" xfId="6829"/>
    <cellStyle name="normální 6 6 6" xfId="6830"/>
    <cellStyle name="normální 6 6_1125_SZDC" xfId="6831"/>
    <cellStyle name="normální 6 60" xfId="6832"/>
    <cellStyle name="normální 6 61" xfId="6833"/>
    <cellStyle name="normální 6 62" xfId="6834"/>
    <cellStyle name="normální 6 63" xfId="6835"/>
    <cellStyle name="normální 6 64" xfId="6836"/>
    <cellStyle name="normální 6 65" xfId="6837"/>
    <cellStyle name="normální 6 66" xfId="6838"/>
    <cellStyle name="normální 6 67" xfId="6839"/>
    <cellStyle name="normální 6 68" xfId="6840"/>
    <cellStyle name="normální 6 69" xfId="6841"/>
    <cellStyle name="normální 6 7" xfId="6842"/>
    <cellStyle name="normální 6 7 2" xfId="6843"/>
    <cellStyle name="normální 6 7 3" xfId="6844"/>
    <cellStyle name="normální 6 7 4" xfId="6845"/>
    <cellStyle name="normální 6 7 5" xfId="6846"/>
    <cellStyle name="normální 6 7 6" xfId="6847"/>
    <cellStyle name="normální 6 7_1125_SZDC" xfId="6848"/>
    <cellStyle name="normální 6 70" xfId="6849"/>
    <cellStyle name="normální 6 71" xfId="6850"/>
    <cellStyle name="normální 6 72" xfId="6851"/>
    <cellStyle name="normální 6 73" xfId="6852"/>
    <cellStyle name="normální 6 74" xfId="6853"/>
    <cellStyle name="normální 6 75" xfId="6854"/>
    <cellStyle name="Normální 6 76" xfId="6855"/>
    <cellStyle name="normální 6 77" xfId="6856"/>
    <cellStyle name="normální 6 78" xfId="6857"/>
    <cellStyle name="normální 6 79" xfId="6858"/>
    <cellStyle name="normální 6 8" xfId="6859"/>
    <cellStyle name="normální 6 8 2" xfId="6860"/>
    <cellStyle name="normální 6 8 3" xfId="6861"/>
    <cellStyle name="normální 6 8 4" xfId="6862"/>
    <cellStyle name="normální 6 8 5" xfId="6863"/>
    <cellStyle name="normální 6 8 6" xfId="6864"/>
    <cellStyle name="normální 6 8_1125_SZDC" xfId="6865"/>
    <cellStyle name="normální 6 80" xfId="6866"/>
    <cellStyle name="normální 6 81" xfId="6867"/>
    <cellStyle name="Normální 6 82" xfId="6868"/>
    <cellStyle name="normální 6 9" xfId="6869"/>
    <cellStyle name="normální 6 9 2" xfId="6870"/>
    <cellStyle name="normální 6 9 3" xfId="6871"/>
    <cellStyle name="normální 6 9 4" xfId="6872"/>
    <cellStyle name="normální 6 9 5" xfId="6873"/>
    <cellStyle name="normální 6 9 6" xfId="6874"/>
    <cellStyle name="normální 6 9_1125_SZDC" xfId="6875"/>
    <cellStyle name="normální 60" xfId="6876"/>
    <cellStyle name="normální 61" xfId="6877"/>
    <cellStyle name="normální 62" xfId="6878"/>
    <cellStyle name="normální 7" xfId="6879"/>
    <cellStyle name="normální 7 10" xfId="6880"/>
    <cellStyle name="normální 7 11" xfId="6881"/>
    <cellStyle name="normální 7 12" xfId="6882"/>
    <cellStyle name="normální 7 13" xfId="6883"/>
    <cellStyle name="normální 7 14" xfId="6884"/>
    <cellStyle name="normální 7 15" xfId="6885"/>
    <cellStyle name="normální 7 16" xfId="6886"/>
    <cellStyle name="normální 7 17" xfId="6887"/>
    <cellStyle name="normální 7 18" xfId="6888"/>
    <cellStyle name="normální 7 19" xfId="6889"/>
    <cellStyle name="normální 7 2" xfId="6890"/>
    <cellStyle name="normální 7 2 2" xfId="6891"/>
    <cellStyle name="normální 7 2 3" xfId="6892"/>
    <cellStyle name="normální 7 2 4" xfId="6893"/>
    <cellStyle name="normální 7 2 5" xfId="6894"/>
    <cellStyle name="normální 7 2 6" xfId="6895"/>
    <cellStyle name="normální 7 2_1125_SZDC" xfId="6896"/>
    <cellStyle name="normální 7 20" xfId="6897"/>
    <cellStyle name="normální 7 21" xfId="6898"/>
    <cellStyle name="normální 7 22" xfId="6899"/>
    <cellStyle name="normální 7 23" xfId="6900"/>
    <cellStyle name="normální 7 24" xfId="6901"/>
    <cellStyle name="normální 7 25" xfId="6902"/>
    <cellStyle name="normální 7 26" xfId="6903"/>
    <cellStyle name="normální 7 27" xfId="6904"/>
    <cellStyle name="normální 7 28" xfId="6905"/>
    <cellStyle name="normální 7 29" xfId="6906"/>
    <cellStyle name="normální 7 3" xfId="6907"/>
    <cellStyle name="normální 7 3 2" xfId="6908"/>
    <cellStyle name="normální 7 3 3" xfId="6909"/>
    <cellStyle name="normální 7 3 4" xfId="6910"/>
    <cellStyle name="normální 7 3 5" xfId="6911"/>
    <cellStyle name="normální 7 3 6" xfId="6912"/>
    <cellStyle name="normální 7 3_1125_SZDC" xfId="6913"/>
    <cellStyle name="normální 7 30" xfId="6914"/>
    <cellStyle name="normální 7 31" xfId="6915"/>
    <cellStyle name="normální 7 32" xfId="6916"/>
    <cellStyle name="normální 7 33" xfId="6917"/>
    <cellStyle name="normální 7 34" xfId="6918"/>
    <cellStyle name="normální 7 35" xfId="6919"/>
    <cellStyle name="normální 7 36" xfId="6920"/>
    <cellStyle name="normální 7 37" xfId="6921"/>
    <cellStyle name="normální 7 38" xfId="6922"/>
    <cellStyle name="normální 7 39" xfId="6923"/>
    <cellStyle name="normální 7 4" xfId="6924"/>
    <cellStyle name="normální 7 4 2" xfId="6925"/>
    <cellStyle name="normální 7 4 3" xfId="6926"/>
    <cellStyle name="normální 7 4 4" xfId="6927"/>
    <cellStyle name="normální 7 4 5" xfId="6928"/>
    <cellStyle name="normální 7 4 6" xfId="6929"/>
    <cellStyle name="normální 7 4_1125_SZDC" xfId="6930"/>
    <cellStyle name="normální 7 40" xfId="6931"/>
    <cellStyle name="normální 7 41" xfId="6932"/>
    <cellStyle name="normální 7 42" xfId="6933"/>
    <cellStyle name="normální 7 43" xfId="6934"/>
    <cellStyle name="normální 7 44" xfId="6935"/>
    <cellStyle name="normální 7 45" xfId="6936"/>
    <cellStyle name="normální 7 46" xfId="6937"/>
    <cellStyle name="normální 7 47" xfId="6938"/>
    <cellStyle name="normální 7 48" xfId="6939"/>
    <cellStyle name="normální 7 49" xfId="6940"/>
    <cellStyle name="normální 7 5" xfId="6941"/>
    <cellStyle name="normální 7 5 2" xfId="6942"/>
    <cellStyle name="normální 7 5 3" xfId="6943"/>
    <cellStyle name="normální 7 5 4" xfId="6944"/>
    <cellStyle name="normální 7 5 5" xfId="6945"/>
    <cellStyle name="normální 7 5 6" xfId="6946"/>
    <cellStyle name="normální 7 5_1125_SZDC" xfId="6947"/>
    <cellStyle name="normální 7 50" xfId="6948"/>
    <cellStyle name="normální 7 51" xfId="6949"/>
    <cellStyle name="normální 7 52" xfId="6950"/>
    <cellStyle name="normální 7 53" xfId="6951"/>
    <cellStyle name="normální 7 54" xfId="6952"/>
    <cellStyle name="normální 7 55" xfId="6953"/>
    <cellStyle name="normální 7 56" xfId="6954"/>
    <cellStyle name="normální 7 57" xfId="6955"/>
    <cellStyle name="normální 7 58" xfId="6956"/>
    <cellStyle name="normální 7 59" xfId="6957"/>
    <cellStyle name="normální 7 6" xfId="6958"/>
    <cellStyle name="normální 7 6 2" xfId="6959"/>
    <cellStyle name="normální 7 6 3" xfId="6960"/>
    <cellStyle name="normální 7 6 4" xfId="6961"/>
    <cellStyle name="normální 7 6 5" xfId="6962"/>
    <cellStyle name="normální 7 6 6" xfId="6963"/>
    <cellStyle name="normální 7 6_1125_SZDC" xfId="6964"/>
    <cellStyle name="normální 7 60" xfId="6965"/>
    <cellStyle name="normální 7 61" xfId="6966"/>
    <cellStyle name="normální 7 62" xfId="6967"/>
    <cellStyle name="normální 7 63" xfId="6968"/>
    <cellStyle name="normální 7 64" xfId="6969"/>
    <cellStyle name="normální 7 65" xfId="6970"/>
    <cellStyle name="normální 7 66" xfId="6971"/>
    <cellStyle name="normální 7 67" xfId="6972"/>
    <cellStyle name="normální 7 68" xfId="6973"/>
    <cellStyle name="normální 7 69" xfId="6974"/>
    <cellStyle name="normální 7 7" xfId="6975"/>
    <cellStyle name="normální 7 7 2" xfId="6976"/>
    <cellStyle name="normální 7 7 3" xfId="6977"/>
    <cellStyle name="normální 7 7 4" xfId="6978"/>
    <cellStyle name="normální 7 7 5" xfId="6979"/>
    <cellStyle name="normální 7 7 6" xfId="6980"/>
    <cellStyle name="normální 7 7_1125_SZDC" xfId="6981"/>
    <cellStyle name="normální 7 70" xfId="6982"/>
    <cellStyle name="normální 7 71" xfId="6983"/>
    <cellStyle name="normální 7 72" xfId="6984"/>
    <cellStyle name="normální 7 73" xfId="6985"/>
    <cellStyle name="normální 7 73 2" xfId="6986"/>
    <cellStyle name="normální 7 73 2 2" xfId="6987"/>
    <cellStyle name="normální 7 73 2 2 2" xfId="6988"/>
    <cellStyle name="normální 7 73 2 2 2 2" xfId="6989"/>
    <cellStyle name="normální 7 73 2 2 3" xfId="6990"/>
    <cellStyle name="normální 7 73 2 2 3 2" xfId="6991"/>
    <cellStyle name="normální 7 73 2 2 4" xfId="6992"/>
    <cellStyle name="normální 7 73 2 2 4 2" xfId="6993"/>
    <cellStyle name="normální 7 73 2 2 5" xfId="6994"/>
    <cellStyle name="normální 7 73 2 3" xfId="6995"/>
    <cellStyle name="normální 7 73 2 3 2" xfId="6996"/>
    <cellStyle name="normální 7 73 2 4" xfId="6997"/>
    <cellStyle name="normální 7 73 2 4 2" xfId="6998"/>
    <cellStyle name="normální 7 73 2 5" xfId="6999"/>
    <cellStyle name="normální 7 73 2 5 2" xfId="7000"/>
    <cellStyle name="normální 7 73 2 6" xfId="7001"/>
    <cellStyle name="normální 7 73 3" xfId="7002"/>
    <cellStyle name="normální 7 73 3 2" xfId="7003"/>
    <cellStyle name="normální 7 73 3 2 2" xfId="7004"/>
    <cellStyle name="normální 7 73 3 3" xfId="7005"/>
    <cellStyle name="normální 7 73 3 3 2" xfId="7006"/>
    <cellStyle name="normální 7 73 3 4" xfId="7007"/>
    <cellStyle name="normální 7 73 3 4 2" xfId="7008"/>
    <cellStyle name="normální 7 73 3 5" xfId="7009"/>
    <cellStyle name="normální 7 73 4" xfId="7010"/>
    <cellStyle name="normální 7 73 4 2" xfId="7011"/>
    <cellStyle name="normální 7 73 4 2 2" xfId="7012"/>
    <cellStyle name="normální 7 73 4 3" xfId="7013"/>
    <cellStyle name="normální 7 73 4 3 2" xfId="7014"/>
    <cellStyle name="normální 7 73 4 4" xfId="7015"/>
    <cellStyle name="normální 7 73 4 4 2" xfId="7016"/>
    <cellStyle name="normální 7 73 4 5" xfId="7017"/>
    <cellStyle name="normální 7 73 5" xfId="7018"/>
    <cellStyle name="normální 7 73 5 2" xfId="7019"/>
    <cellStyle name="normální 7 73 6" xfId="7020"/>
    <cellStyle name="normální 7 73 6 2" xfId="7021"/>
    <cellStyle name="normální 7 73 7" xfId="7022"/>
    <cellStyle name="normální 7 73 7 2" xfId="7023"/>
    <cellStyle name="normální 7 73 8" xfId="7024"/>
    <cellStyle name="normální 7 74" xfId="7025"/>
    <cellStyle name="normální 7 75" xfId="7026"/>
    <cellStyle name="normální 7 76" xfId="7027"/>
    <cellStyle name="normální 7 77" xfId="7028"/>
    <cellStyle name="normální 7 78" xfId="7029"/>
    <cellStyle name="Normální 7 79" xfId="7030"/>
    <cellStyle name="normální 7 8" xfId="7031"/>
    <cellStyle name="normální 7 8 2" xfId="7032"/>
    <cellStyle name="normální 7 8 3" xfId="7033"/>
    <cellStyle name="normální 7 8 4" xfId="7034"/>
    <cellStyle name="normální 7 8 5" xfId="7035"/>
    <cellStyle name="normální 7 8 6" xfId="7036"/>
    <cellStyle name="normální 7 8_1125_SZDC" xfId="7037"/>
    <cellStyle name="normální 7 9" xfId="7038"/>
    <cellStyle name="normální 7 9 2" xfId="7039"/>
    <cellStyle name="normální 7 9 3" xfId="7040"/>
    <cellStyle name="normální 7 9 4" xfId="7041"/>
    <cellStyle name="normální 7 9 5" xfId="7042"/>
    <cellStyle name="normální 7 9 6" xfId="7043"/>
    <cellStyle name="normální 7 9_1125_SZDC" xfId="7044"/>
    <cellStyle name="Normální 8" xfId="7045"/>
    <cellStyle name="normální 8 10" xfId="7046"/>
    <cellStyle name="normální 8 11" xfId="7047"/>
    <cellStyle name="normální 8 12" xfId="7048"/>
    <cellStyle name="normální 8 13" xfId="7049"/>
    <cellStyle name="normální 8 14" xfId="7050"/>
    <cellStyle name="normální 8 15" xfId="7051"/>
    <cellStyle name="normální 8 16" xfId="7052"/>
    <cellStyle name="normální 8 17" xfId="7053"/>
    <cellStyle name="normální 8 18" xfId="7054"/>
    <cellStyle name="normální 8 19" xfId="7055"/>
    <cellStyle name="normální 8 2" xfId="7056"/>
    <cellStyle name="normální 8 2 2" xfId="7057"/>
    <cellStyle name="normální 8 2 3" xfId="7058"/>
    <cellStyle name="normální 8 2 4" xfId="7059"/>
    <cellStyle name="normální 8 2 5" xfId="7060"/>
    <cellStyle name="normální 8 2 6" xfId="7061"/>
    <cellStyle name="normální 8 2_1125_SZDC" xfId="7062"/>
    <cellStyle name="normální 8 20" xfId="7063"/>
    <cellStyle name="normální 8 21" xfId="7064"/>
    <cellStyle name="normální 8 22" xfId="7065"/>
    <cellStyle name="normální 8 23" xfId="7066"/>
    <cellStyle name="normální 8 24" xfId="7067"/>
    <cellStyle name="normální 8 25" xfId="7068"/>
    <cellStyle name="normální 8 26" xfId="7069"/>
    <cellStyle name="normální 8 27" xfId="7070"/>
    <cellStyle name="normální 8 28" xfId="7071"/>
    <cellStyle name="normální 8 29" xfId="7072"/>
    <cellStyle name="normální 8 3" xfId="7073"/>
    <cellStyle name="normální 8 3 2" xfId="7074"/>
    <cellStyle name="normální 8 3 3" xfId="7075"/>
    <cellStyle name="normální 8 3 4" xfId="7076"/>
    <cellStyle name="normální 8 3 5" xfId="7077"/>
    <cellStyle name="normální 8 3 6" xfId="7078"/>
    <cellStyle name="normální 8 3_1125_SZDC" xfId="7079"/>
    <cellStyle name="normální 8 30" xfId="7080"/>
    <cellStyle name="normální 8 31" xfId="7081"/>
    <cellStyle name="normální 8 32" xfId="7082"/>
    <cellStyle name="normální 8 33" xfId="7083"/>
    <cellStyle name="normální 8 34" xfId="7084"/>
    <cellStyle name="normální 8 35" xfId="7085"/>
    <cellStyle name="normální 8 36" xfId="7086"/>
    <cellStyle name="normální 8 37" xfId="7087"/>
    <cellStyle name="normální 8 38" xfId="7088"/>
    <cellStyle name="normální 8 39" xfId="7089"/>
    <cellStyle name="normální 8 4" xfId="7090"/>
    <cellStyle name="normální 8 4 2" xfId="7091"/>
    <cellStyle name="normální 8 4 3" xfId="7092"/>
    <cellStyle name="normální 8 4 4" xfId="7093"/>
    <cellStyle name="normální 8 4 5" xfId="7094"/>
    <cellStyle name="normální 8 4 6" xfId="7095"/>
    <cellStyle name="normální 8 4_1125_SZDC" xfId="7096"/>
    <cellStyle name="normální 8 40" xfId="7097"/>
    <cellStyle name="normální 8 41" xfId="7098"/>
    <cellStyle name="normální 8 42" xfId="7099"/>
    <cellStyle name="normální 8 43" xfId="7100"/>
    <cellStyle name="normální 8 44" xfId="7101"/>
    <cellStyle name="normální 8 45" xfId="7102"/>
    <cellStyle name="normální 8 46" xfId="7103"/>
    <cellStyle name="normální 8 47" xfId="7104"/>
    <cellStyle name="normální 8 48" xfId="7105"/>
    <cellStyle name="normální 8 49" xfId="7106"/>
    <cellStyle name="normální 8 5" xfId="7107"/>
    <cellStyle name="normální 8 5 2" xfId="7108"/>
    <cellStyle name="normální 8 5 3" xfId="7109"/>
    <cellStyle name="normální 8 5 4" xfId="7110"/>
    <cellStyle name="normální 8 5 5" xfId="7111"/>
    <cellStyle name="normální 8 5 6" xfId="7112"/>
    <cellStyle name="normální 8 5_1125_SZDC" xfId="7113"/>
    <cellStyle name="normální 8 50" xfId="7114"/>
    <cellStyle name="normální 8 51" xfId="7115"/>
    <cellStyle name="normální 8 52" xfId="7116"/>
    <cellStyle name="normální 8 53" xfId="7117"/>
    <cellStyle name="normální 8 54" xfId="7118"/>
    <cellStyle name="normální 8 55" xfId="7119"/>
    <cellStyle name="normální 8 56" xfId="7120"/>
    <cellStyle name="normální 8 57" xfId="7121"/>
    <cellStyle name="normální 8 58" xfId="7122"/>
    <cellStyle name="normální 8 59" xfId="7123"/>
    <cellStyle name="normální 8 6" xfId="7124"/>
    <cellStyle name="normální 8 6 2" xfId="7125"/>
    <cellStyle name="normální 8 6 3" xfId="7126"/>
    <cellStyle name="normální 8 6 4" xfId="7127"/>
    <cellStyle name="normální 8 6 5" xfId="7128"/>
    <cellStyle name="normální 8 6 6" xfId="7129"/>
    <cellStyle name="normální 8 6_1125_SZDC" xfId="7130"/>
    <cellStyle name="normální 8 60" xfId="7131"/>
    <cellStyle name="normální 8 61" xfId="7132"/>
    <cellStyle name="normální 8 62" xfId="7133"/>
    <cellStyle name="normální 8 63" xfId="7134"/>
    <cellStyle name="normální 8 64" xfId="7135"/>
    <cellStyle name="normální 8 65" xfId="7136"/>
    <cellStyle name="normální 8 66" xfId="7137"/>
    <cellStyle name="normální 8 67" xfId="7138"/>
    <cellStyle name="normální 8 68" xfId="7139"/>
    <cellStyle name="normální 8 69" xfId="7140"/>
    <cellStyle name="normální 8 7" xfId="7141"/>
    <cellStyle name="normální 8 7 2" xfId="7142"/>
    <cellStyle name="normální 8 7 3" xfId="7143"/>
    <cellStyle name="normální 8 7 4" xfId="7144"/>
    <cellStyle name="normální 8 7 5" xfId="7145"/>
    <cellStyle name="normální 8 7 6" xfId="7146"/>
    <cellStyle name="normální 8 7_1125_SZDC" xfId="7147"/>
    <cellStyle name="normální 8 70" xfId="7148"/>
    <cellStyle name="normální 8 71" xfId="7149"/>
    <cellStyle name="normální 8 72" xfId="7150"/>
    <cellStyle name="normální 8 73" xfId="7151"/>
    <cellStyle name="normální 8 74" xfId="7152"/>
    <cellStyle name="normální 8 75" xfId="7153"/>
    <cellStyle name="normální 8 76" xfId="7154"/>
    <cellStyle name="normální 8 77" xfId="7155"/>
    <cellStyle name="normální 8 78" xfId="7156"/>
    <cellStyle name="normální 8 79" xfId="7157"/>
    <cellStyle name="normální 8 8" xfId="7158"/>
    <cellStyle name="normální 8 8 2" xfId="7159"/>
    <cellStyle name="normální 8 8 3" xfId="7160"/>
    <cellStyle name="normální 8 8 4" xfId="7161"/>
    <cellStyle name="normální 8 8 5" xfId="7162"/>
    <cellStyle name="normální 8 8 6" xfId="7163"/>
    <cellStyle name="normální 8 8_1125_SZDC" xfId="7164"/>
    <cellStyle name="normální 8 80" xfId="7165"/>
    <cellStyle name="normální 8 81" xfId="7166"/>
    <cellStyle name="normální 8 82" xfId="7167"/>
    <cellStyle name="normální 8 83" xfId="7168"/>
    <cellStyle name="normální 8 84" xfId="7169"/>
    <cellStyle name="normální 8 85" xfId="7170"/>
    <cellStyle name="normální 8 86" xfId="7171"/>
    <cellStyle name="normální 8 9" xfId="7172"/>
    <cellStyle name="normální 8 9 2" xfId="7173"/>
    <cellStyle name="normální 8 9 3" xfId="7174"/>
    <cellStyle name="normální 8 9 4" xfId="7175"/>
    <cellStyle name="normální 8 9 5" xfId="7176"/>
    <cellStyle name="normální 8 9 6" xfId="7177"/>
    <cellStyle name="normální 8 9_1125_SZDC" xfId="7178"/>
    <cellStyle name="normální 9 10" xfId="7179"/>
    <cellStyle name="normální 9 11" xfId="7180"/>
    <cellStyle name="normální 9 12" xfId="7181"/>
    <cellStyle name="normální 9 13" xfId="7182"/>
    <cellStyle name="normální 9 14" xfId="7183"/>
    <cellStyle name="normální 9 15" xfId="7184"/>
    <cellStyle name="normální 9 16" xfId="7185"/>
    <cellStyle name="normální 9 17" xfId="7186"/>
    <cellStyle name="normální 9 18" xfId="7187"/>
    <cellStyle name="normální 9 19" xfId="7188"/>
    <cellStyle name="normální 9 2" xfId="7189"/>
    <cellStyle name="normální 9 2 2" xfId="7190"/>
    <cellStyle name="normální 9 2 3" xfId="7191"/>
    <cellStyle name="normální 9 2 4" xfId="7192"/>
    <cellStyle name="normální 9 2 5" xfId="7193"/>
    <cellStyle name="normální 9 2 6" xfId="7194"/>
    <cellStyle name="normální 9 2_1125_SZDC" xfId="7195"/>
    <cellStyle name="normální 9 20" xfId="7196"/>
    <cellStyle name="normální 9 21" xfId="7197"/>
    <cellStyle name="normální 9 22" xfId="7198"/>
    <cellStyle name="normální 9 23" xfId="7199"/>
    <cellStyle name="normální 9 24" xfId="7200"/>
    <cellStyle name="normální 9 25" xfId="7201"/>
    <cellStyle name="normální 9 26" xfId="7202"/>
    <cellStyle name="normální 9 27" xfId="7203"/>
    <cellStyle name="normální 9 28" xfId="7204"/>
    <cellStyle name="normální 9 29" xfId="7205"/>
    <cellStyle name="normální 9 3" xfId="7206"/>
    <cellStyle name="normální 9 3 2" xfId="7207"/>
    <cellStyle name="normální 9 3 3" xfId="7208"/>
    <cellStyle name="normální 9 3 4" xfId="7209"/>
    <cellStyle name="normální 9 3 5" xfId="7210"/>
    <cellStyle name="normální 9 3 6" xfId="7211"/>
    <cellStyle name="normální 9 3_1125_SZDC" xfId="7212"/>
    <cellStyle name="normální 9 30" xfId="7213"/>
    <cellStyle name="normální 9 31" xfId="7214"/>
    <cellStyle name="normální 9 32" xfId="7215"/>
    <cellStyle name="normální 9 33" xfId="7216"/>
    <cellStyle name="normální 9 34" xfId="7217"/>
    <cellStyle name="normální 9 35" xfId="7218"/>
    <cellStyle name="normální 9 36" xfId="7219"/>
    <cellStyle name="normální 9 37" xfId="7220"/>
    <cellStyle name="normální 9 38" xfId="7221"/>
    <cellStyle name="normální 9 39" xfId="7222"/>
    <cellStyle name="normální 9 4" xfId="7223"/>
    <cellStyle name="normální 9 4 2" xfId="7224"/>
    <cellStyle name="normální 9 4 3" xfId="7225"/>
    <cellStyle name="normální 9 4 4" xfId="7226"/>
    <cellStyle name="normální 9 4 5" xfId="7227"/>
    <cellStyle name="normální 9 4 6" xfId="7228"/>
    <cellStyle name="normální 9 4_1125_SZDC" xfId="7229"/>
    <cellStyle name="normální 9 40" xfId="7230"/>
    <cellStyle name="normální 9 41" xfId="7231"/>
    <cellStyle name="normální 9 42" xfId="7232"/>
    <cellStyle name="normální 9 43" xfId="7233"/>
    <cellStyle name="normální 9 44" xfId="7234"/>
    <cellStyle name="normální 9 45" xfId="7235"/>
    <cellStyle name="normální 9 46" xfId="7236"/>
    <cellStyle name="normální 9 47" xfId="7237"/>
    <cellStyle name="normální 9 48" xfId="7238"/>
    <cellStyle name="normální 9 49" xfId="7239"/>
    <cellStyle name="normální 9 5" xfId="7240"/>
    <cellStyle name="normální 9 5 2" xfId="7241"/>
    <cellStyle name="normální 9 5 3" xfId="7242"/>
    <cellStyle name="normální 9 5 4" xfId="7243"/>
    <cellStyle name="normální 9 5 5" xfId="7244"/>
    <cellStyle name="normální 9 5 6" xfId="7245"/>
    <cellStyle name="normální 9 5_1125_SZDC" xfId="7246"/>
    <cellStyle name="normální 9 50" xfId="7247"/>
    <cellStyle name="normální 9 51" xfId="7248"/>
    <cellStyle name="normální 9 52" xfId="7249"/>
    <cellStyle name="normální 9 53" xfId="7250"/>
    <cellStyle name="normální 9 54" xfId="7251"/>
    <cellStyle name="normální 9 55" xfId="7252"/>
    <cellStyle name="normální 9 56" xfId="7253"/>
    <cellStyle name="normální 9 57" xfId="7254"/>
    <cellStyle name="normální 9 58" xfId="7255"/>
    <cellStyle name="normální 9 59" xfId="7256"/>
    <cellStyle name="normální 9 6" xfId="7257"/>
    <cellStyle name="normální 9 6 2" xfId="7258"/>
    <cellStyle name="normální 9 6 3" xfId="7259"/>
    <cellStyle name="normální 9 6 4" xfId="7260"/>
    <cellStyle name="normální 9 6 5" xfId="7261"/>
    <cellStyle name="normální 9 6 6" xfId="7262"/>
    <cellStyle name="normální 9 6_1125_SZDC" xfId="7263"/>
    <cellStyle name="normální 9 60" xfId="7264"/>
    <cellStyle name="normální 9 61" xfId="7265"/>
    <cellStyle name="normální 9 62" xfId="7266"/>
    <cellStyle name="normální 9 63" xfId="7267"/>
    <cellStyle name="normální 9 64" xfId="7268"/>
    <cellStyle name="normální 9 65" xfId="7269"/>
    <cellStyle name="normální 9 66" xfId="7270"/>
    <cellStyle name="normální 9 67" xfId="7271"/>
    <cellStyle name="normální 9 68" xfId="7272"/>
    <cellStyle name="normální 9 69" xfId="7273"/>
    <cellStyle name="normální 9 7" xfId="7274"/>
    <cellStyle name="normální 9 7 2" xfId="7275"/>
    <cellStyle name="normální 9 7 3" xfId="7276"/>
    <cellStyle name="normální 9 7 4" xfId="7277"/>
    <cellStyle name="normální 9 7 5" xfId="7278"/>
    <cellStyle name="normální 9 7 6" xfId="7279"/>
    <cellStyle name="normální 9 7_1125_SZDC" xfId="7280"/>
    <cellStyle name="normální 9 70" xfId="7281"/>
    <cellStyle name="normální 9 71" xfId="7282"/>
    <cellStyle name="normální 9 72" xfId="7283"/>
    <cellStyle name="normální 9 73" xfId="7284"/>
    <cellStyle name="normální 9 74" xfId="7285"/>
    <cellStyle name="normální 9 75" xfId="7286"/>
    <cellStyle name="normální 9 76" xfId="7287"/>
    <cellStyle name="normální 9 8" xfId="7288"/>
    <cellStyle name="normální 9 8 2" xfId="7289"/>
    <cellStyle name="normální 9 8 3" xfId="7290"/>
    <cellStyle name="normální 9 8 4" xfId="7291"/>
    <cellStyle name="normální 9 8 5" xfId="7292"/>
    <cellStyle name="normální 9 8 6" xfId="7293"/>
    <cellStyle name="normální 9 8_1125_SZDC" xfId="7294"/>
    <cellStyle name="normální 9 9" xfId="7295"/>
    <cellStyle name="normální 9 9 2" xfId="7296"/>
    <cellStyle name="normální 9 9 3" xfId="7297"/>
    <cellStyle name="normální 9 9 4" xfId="7298"/>
    <cellStyle name="normální 9 9 5" xfId="7299"/>
    <cellStyle name="normální 9 9 6" xfId="7300"/>
    <cellStyle name="normální 9 9_1125_SZDC" xfId="7301"/>
    <cellStyle name="Poznámka 2" xfId="7302"/>
    <cellStyle name="Poznámka 2 2" xfId="7303"/>
    <cellStyle name="Poznámka 2 3" xfId="7304"/>
    <cellStyle name="Poznámka 2 4" xfId="7305"/>
    <cellStyle name="Poznámka 2 5" xfId="7306"/>
    <cellStyle name="Poznámka 2 6" xfId="7307"/>
    <cellStyle name="Poznámka 3" xfId="7308"/>
    <cellStyle name="Poznámka 3 2" xfId="7309"/>
    <cellStyle name="Poznámka 3 3" xfId="7310"/>
    <cellStyle name="Poznámka 3 4" xfId="7311"/>
    <cellStyle name="Poznámka 3 5" xfId="7312"/>
    <cellStyle name="Poznámka 3 6" xfId="7313"/>
    <cellStyle name="Poznámka 4" xfId="7314"/>
    <cellStyle name="Poznámka 4 2" xfId="7315"/>
    <cellStyle name="Poznámka 4 3" xfId="7316"/>
    <cellStyle name="Poznámka 4 4" xfId="7317"/>
    <cellStyle name="Poznámka 4 5" xfId="7318"/>
    <cellStyle name="Poznámka 4 6" xfId="7319"/>
    <cellStyle name="Poznámka 5" xfId="7320"/>
    <cellStyle name="Poznámka 5 2" xfId="7321"/>
    <cellStyle name="Poznámka 5 3" xfId="7322"/>
    <cellStyle name="Poznámka 5 4" xfId="7323"/>
    <cellStyle name="Poznámka 5 5" xfId="7324"/>
    <cellStyle name="Poznámka 5 6" xfId="7325"/>
    <cellStyle name="procent 2" xfId="7326"/>
    <cellStyle name="Procenta 2" xfId="7327"/>
    <cellStyle name="Propojená buňka 2" xfId="7328"/>
    <cellStyle name="Propojená buňka 3" xfId="7329"/>
    <cellStyle name="Propojená buňka 4" xfId="7330"/>
    <cellStyle name="Propojená buňka 5" xfId="7331"/>
    <cellStyle name="Správně 2" xfId="7332"/>
    <cellStyle name="Správně 3" xfId="7333"/>
    <cellStyle name="Správně 4" xfId="7334"/>
    <cellStyle name="Správně 5" xfId="7335"/>
    <cellStyle name="Text upozornění 2" xfId="7336"/>
    <cellStyle name="Text upozornění 3" xfId="7337"/>
    <cellStyle name="Text upozornění 4" xfId="7338"/>
    <cellStyle name="Text upozornění 5" xfId="7339"/>
    <cellStyle name="Vstup 2" xfId="7340"/>
    <cellStyle name="Vstup 3" xfId="7341"/>
    <cellStyle name="Vstup 4" xfId="7342"/>
    <cellStyle name="Vstup 5" xfId="7343"/>
    <cellStyle name="Výpočet 2" xfId="7344"/>
    <cellStyle name="Výpočet 3" xfId="7345"/>
    <cellStyle name="Výpočet 4" xfId="7346"/>
    <cellStyle name="Výpočet 5" xfId="7347"/>
    <cellStyle name="Výstup 2" xfId="7348"/>
    <cellStyle name="Výstup 3" xfId="7349"/>
    <cellStyle name="Výstup 4" xfId="7350"/>
    <cellStyle name="Výstup 5" xfId="7351"/>
    <cellStyle name="Vysvětlující text 2" xfId="7352"/>
    <cellStyle name="Vysvětlující text 3" xfId="7353"/>
    <cellStyle name="Vysvětlující text 4" xfId="7354"/>
    <cellStyle name="Vysvětlující text 5" xfId="7355"/>
    <cellStyle name="Zvýraznění 1 2" xfId="7356"/>
    <cellStyle name="Zvýraznění 1 3" xfId="7357"/>
    <cellStyle name="Zvýraznění 1 4" xfId="7358"/>
    <cellStyle name="Zvýraznění 1 5" xfId="7359"/>
    <cellStyle name="Zvýraznění 2 2" xfId="7360"/>
    <cellStyle name="Zvýraznění 2 3" xfId="7361"/>
    <cellStyle name="Zvýraznění 2 4" xfId="7362"/>
    <cellStyle name="Zvýraznění 2 5" xfId="7363"/>
    <cellStyle name="Zvýraznění 3 2" xfId="7364"/>
    <cellStyle name="Zvýraznění 3 3" xfId="7365"/>
    <cellStyle name="Zvýraznění 3 4" xfId="7366"/>
    <cellStyle name="Zvýraznění 3 5" xfId="7367"/>
    <cellStyle name="Zvýraznění 4 2" xfId="7368"/>
    <cellStyle name="Zvýraznění 4 3" xfId="7369"/>
    <cellStyle name="Zvýraznění 4 4" xfId="7370"/>
    <cellStyle name="Zvýraznění 4 5" xfId="7371"/>
    <cellStyle name="Zvýraznění 5 2" xfId="7372"/>
    <cellStyle name="Zvýraznění 5 3" xfId="7373"/>
    <cellStyle name="Zvýraznění 5 4" xfId="7374"/>
    <cellStyle name="Zvýraznění 5 5" xfId="7375"/>
    <cellStyle name="Zvýraznění 6 2" xfId="7376"/>
    <cellStyle name="Zvýraznění 6 3" xfId="7377"/>
    <cellStyle name="Zvýraznění 6 4" xfId="7378"/>
    <cellStyle name="Zvýraznění 6 5" xfId="737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oberstein\Local%20Settings\Temporary%20Internet%20Files\OLK1D\od%20Michajluka\p&#345;&#237;prava-investic_rozd&#283;ln&#237;%20na%20realiza&#269;n&#237;%20glob&#225;ly_2011_OP_11012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\fondy%20eu\Dokumenty\Pl&#225;n%20v&#253;daj&#367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Glob&#225;ly%20p&#345;&#237;prava\Rozpo&#269;et%20p&#345;&#237;loha%20-%20tabulka_projektov&#225;%20p&#345;&#237;prava%20RSD%2037mld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šilka"/>
      <sheetName val="pomoc - data"/>
      <sheetName val="mimokoridorová příprava globá"/>
    </sheetNames>
    <sheetDataSet>
      <sheetData sheetId="0">
        <row r="6">
          <cell r="P6" t="str">
            <v>rozestavěná z roku 2010</v>
          </cell>
        </row>
        <row r="7">
          <cell r="P7" t="str">
            <v>OP</v>
          </cell>
        </row>
        <row r="8">
          <cell r="P8" t="str">
            <v>OAE</v>
          </cell>
        </row>
        <row r="9">
          <cell r="P9" t="str">
            <v>OP, SS</v>
          </cell>
        </row>
        <row r="10">
          <cell r="P10" t="str">
            <v>SS</v>
          </cell>
        </row>
      </sheetData>
      <sheetData sheetId="1">
        <row r="26">
          <cell r="A26" t="str">
            <v>ano</v>
          </cell>
        </row>
        <row r="27">
          <cell r="A27" t="str">
            <v>globál do 20</v>
          </cell>
        </row>
        <row r="28">
          <cell r="A28" t="str">
            <v>globál budovy</v>
          </cell>
        </row>
        <row r="29">
          <cell r="A29" t="str">
            <v>globál přejezdy</v>
          </cell>
        </row>
        <row r="30">
          <cell r="A30" t="str">
            <v>je 2.stavba pro ETCS, a Břeclav 3.stavba</v>
          </cell>
        </row>
        <row r="31">
          <cell r="A31" t="str">
            <v>není</v>
          </cell>
        </row>
        <row r="32">
          <cell r="A32" t="str">
            <v>rozdělit na více staveb?</v>
          </cell>
        </row>
        <row r="37">
          <cell r="A37" t="str">
            <v>Jmenovitá</v>
          </cell>
        </row>
        <row r="38">
          <cell r="A38" t="str">
            <v>globál do 20</v>
          </cell>
        </row>
        <row r="39">
          <cell r="A39" t="str">
            <v>globál budovy</v>
          </cell>
        </row>
        <row r="40">
          <cell r="A40" t="str">
            <v>globál přejezdy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1"/>
      <sheetName val="P1OP11P1"/>
      <sheetName val="P1OP11P2"/>
    </sheetNames>
    <sheetDataSet>
      <sheetData sheetId="0"/>
      <sheetData sheetId="1">
        <row r="2">
          <cell r="A2" t="str">
            <v>Evidence faktur</v>
          </cell>
        </row>
      </sheetData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moc - data"/>
      <sheetName val="mimokoridorová příprava  Porada"/>
      <sheetName val="R+D"/>
      <sheetName val="I.třídy"/>
    </sheetNames>
    <sheetDataSet>
      <sheetData sheetId="0">
        <row r="26">
          <cell r="A26" t="str">
            <v>ano</v>
          </cell>
        </row>
        <row r="27">
          <cell r="A27" t="str">
            <v>globál do 20</v>
          </cell>
        </row>
        <row r="28">
          <cell r="A28" t="str">
            <v>globál budovy</v>
          </cell>
        </row>
        <row r="29">
          <cell r="A29" t="str">
            <v>globál přejezdy</v>
          </cell>
        </row>
        <row r="30">
          <cell r="A30" t="str">
            <v>je 2.stavba pro ETCS, a Břeclav 3.stavba</v>
          </cell>
        </row>
        <row r="31">
          <cell r="A31" t="str">
            <v>není</v>
          </cell>
        </row>
        <row r="32">
          <cell r="A32" t="str">
            <v>rozdělit na více staveb?</v>
          </cell>
        </row>
        <row r="37">
          <cell r="A37" t="str">
            <v>Jmenovitá</v>
          </cell>
        </row>
        <row r="38">
          <cell r="A38" t="str">
            <v>globál do 20</v>
          </cell>
        </row>
        <row r="39">
          <cell r="A39" t="str">
            <v>globál budovy</v>
          </cell>
        </row>
        <row r="40">
          <cell r="A40" t="str">
            <v>globál přejezdy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  <pageSetUpPr fitToPage="1"/>
  </sheetPr>
  <dimension ref="A1:AQ75"/>
  <sheetViews>
    <sheetView tabSelected="1" view="pageBreakPreview" zoomScale="85" zoomScaleNormal="80" zoomScaleSheetLayoutView="85" workbookViewId="0">
      <pane xSplit="4" ySplit="4" topLeftCell="E5" activePane="bottomRight" state="frozen"/>
      <selection pane="topRight" activeCell="D1" sqref="D1"/>
      <selection pane="bottomLeft" activeCell="A5" sqref="A5"/>
      <selection pane="bottomRight" activeCell="I65" sqref="I65"/>
    </sheetView>
  </sheetViews>
  <sheetFormatPr defaultRowHeight="12.75" x14ac:dyDescent="0.2"/>
  <cols>
    <col min="1" max="1" width="6" style="4" customWidth="1"/>
    <col min="2" max="2" width="11.28515625" style="14" customWidth="1"/>
    <col min="3" max="3" width="52.85546875" style="4" customWidth="1"/>
    <col min="4" max="4" width="19" style="15" customWidth="1"/>
    <col min="5" max="5" width="7.5703125" style="16" customWidth="1"/>
    <col min="6" max="6" width="17.28515625" style="16" customWidth="1"/>
    <col min="7" max="7" width="17.28515625" style="8" customWidth="1"/>
    <col min="8" max="8" width="15.5703125" style="8" customWidth="1"/>
    <col min="9" max="9" width="23.7109375" style="8" customWidth="1"/>
    <col min="10" max="11" width="11" style="8" customWidth="1"/>
    <col min="12" max="13" width="12.140625" style="8" customWidth="1"/>
    <col min="14" max="14" width="23.140625" style="8" customWidth="1"/>
    <col min="15" max="15" width="11" style="8" customWidth="1"/>
    <col min="16" max="16" width="20.140625" style="8" customWidth="1"/>
    <col min="17" max="17" width="10" style="8" customWidth="1"/>
    <col min="18" max="18" width="12.28515625" style="8" customWidth="1"/>
    <col min="19" max="21" width="13.5703125" style="8" customWidth="1"/>
    <col min="22" max="22" width="10.28515625" style="8" customWidth="1"/>
    <col min="23" max="23" width="20.42578125" style="8" customWidth="1"/>
    <col min="24" max="24" width="26.42578125" style="8" customWidth="1"/>
    <col min="25" max="25" width="7.28515625" style="8" customWidth="1"/>
    <col min="26" max="31" width="12.5703125" style="8" customWidth="1"/>
    <col min="32" max="32" width="13.85546875" style="199" customWidth="1"/>
    <col min="33" max="33" width="12" style="9" customWidth="1"/>
    <col min="34" max="37" width="15" style="9" customWidth="1"/>
    <col min="38" max="42" width="9.140625" style="4"/>
    <col min="43" max="43" width="11.7109375" style="4" customWidth="1"/>
    <col min="44" max="16384" width="9.140625" style="4"/>
  </cols>
  <sheetData>
    <row r="1" spans="1:43" s="1" customFormat="1" ht="20.25" x14ac:dyDescent="0.2">
      <c r="B1" s="407" t="s">
        <v>0</v>
      </c>
      <c r="C1" s="408"/>
      <c r="D1" s="408"/>
      <c r="E1" s="408"/>
      <c r="F1" s="408"/>
      <c r="G1" s="409"/>
      <c r="H1" s="409"/>
      <c r="I1" s="409"/>
      <c r="J1" s="410"/>
      <c r="K1" s="410"/>
      <c r="L1" s="410"/>
      <c r="M1" s="410"/>
      <c r="N1" s="410"/>
      <c r="O1" s="404" t="s">
        <v>168</v>
      </c>
      <c r="P1" s="406">
        <f ca="1">TODAY()</f>
        <v>42108</v>
      </c>
      <c r="Q1" s="34"/>
      <c r="R1" s="34"/>
      <c r="S1" s="34"/>
      <c r="T1" s="34"/>
      <c r="U1" s="34"/>
      <c r="V1" s="34"/>
      <c r="W1" s="34"/>
      <c r="X1" s="34"/>
      <c r="Y1" s="185"/>
      <c r="Z1" s="185"/>
      <c r="AA1" s="185"/>
      <c r="AB1" s="235"/>
      <c r="AC1" s="235"/>
      <c r="AD1" s="235"/>
      <c r="AE1" s="235"/>
      <c r="AF1" s="186"/>
      <c r="AG1" s="2">
        <f>SUM(AG5:AG56)</f>
        <v>345745.30983510002</v>
      </c>
      <c r="AH1" s="2" t="e">
        <f>#REF!</f>
        <v>#REF!</v>
      </c>
      <c r="AI1" s="2">
        <f>0.9*AG1</f>
        <v>311170.77885159</v>
      </c>
      <c r="AJ1" s="2">
        <f>0.8*AG1</f>
        <v>276596.24786808004</v>
      </c>
      <c r="AK1" s="2">
        <f>0.7*AG1</f>
        <v>242021.71688456999</v>
      </c>
      <c r="AM1" s="24" t="s">
        <v>33</v>
      </c>
      <c r="AN1" s="25" t="s">
        <v>34</v>
      </c>
      <c r="AO1" s="25"/>
      <c r="AP1" s="25" t="s">
        <v>51</v>
      </c>
      <c r="AQ1" s="26"/>
    </row>
    <row r="2" spans="1:43" s="1" customFormat="1" ht="17.25" customHeight="1" thickBot="1" x14ac:dyDescent="0.25">
      <c r="B2" s="411"/>
      <c r="C2" s="408"/>
      <c r="D2" s="408"/>
      <c r="E2" s="408"/>
      <c r="F2" s="408"/>
      <c r="G2" s="409"/>
      <c r="H2" s="409"/>
      <c r="I2" s="409"/>
      <c r="J2" s="410"/>
      <c r="K2" s="410"/>
      <c r="L2" s="410"/>
      <c r="M2" s="410"/>
      <c r="N2" s="410"/>
      <c r="O2" s="405"/>
      <c r="P2" s="405"/>
      <c r="Q2" s="34"/>
      <c r="R2" s="34"/>
      <c r="S2" s="34"/>
      <c r="T2" s="34"/>
      <c r="U2" s="34"/>
      <c r="V2" s="34"/>
      <c r="W2" s="34"/>
      <c r="X2" s="34"/>
      <c r="Y2" s="185"/>
      <c r="Z2" s="185"/>
      <c r="AA2" s="185"/>
      <c r="AB2" s="235"/>
      <c r="AC2" s="235"/>
      <c r="AD2" s="235"/>
      <c r="AE2" s="235"/>
      <c r="AF2" s="186"/>
      <c r="AI2" s="3" t="s">
        <v>1</v>
      </c>
      <c r="AJ2" s="3"/>
      <c r="AK2" s="3"/>
      <c r="AM2" s="27" t="s">
        <v>32</v>
      </c>
      <c r="AN2" s="28"/>
      <c r="AO2" s="28"/>
      <c r="AP2" s="28" t="s">
        <v>35</v>
      </c>
      <c r="AQ2" s="29"/>
    </row>
    <row r="3" spans="1:43" ht="8.25" customHeight="1" thickBot="1" x14ac:dyDescent="0.25">
      <c r="B3" s="5"/>
      <c r="C3" s="205"/>
      <c r="D3" s="6"/>
      <c r="E3" s="7"/>
      <c r="F3" s="7"/>
    </row>
    <row r="4" spans="1:43" ht="101.25" customHeight="1" thickBot="1" x14ac:dyDescent="0.25">
      <c r="A4" s="104" t="s">
        <v>136</v>
      </c>
      <c r="B4" s="251" t="s">
        <v>2</v>
      </c>
      <c r="C4" s="252" t="s">
        <v>3</v>
      </c>
      <c r="D4" s="252" t="s">
        <v>4</v>
      </c>
      <c r="E4" s="253" t="s">
        <v>5</v>
      </c>
      <c r="F4" s="251" t="s">
        <v>6</v>
      </c>
      <c r="G4" s="251" t="s">
        <v>7</v>
      </c>
      <c r="H4" s="252" t="s">
        <v>8</v>
      </c>
      <c r="I4" s="254" t="s">
        <v>13</v>
      </c>
      <c r="J4" s="254" t="s">
        <v>144</v>
      </c>
      <c r="K4" s="254" t="s">
        <v>145</v>
      </c>
      <c r="L4" s="255" t="s">
        <v>56</v>
      </c>
      <c r="M4" s="255" t="s">
        <v>57</v>
      </c>
      <c r="N4" s="255" t="s">
        <v>58</v>
      </c>
      <c r="O4" s="256" t="s">
        <v>9</v>
      </c>
      <c r="P4" s="257" t="s">
        <v>10</v>
      </c>
      <c r="Q4" s="257" t="s">
        <v>11</v>
      </c>
      <c r="R4" s="257" t="s">
        <v>12</v>
      </c>
      <c r="S4" s="257" t="s">
        <v>82</v>
      </c>
      <c r="T4" s="257" t="s">
        <v>81</v>
      </c>
      <c r="U4" s="257" t="s">
        <v>83</v>
      </c>
      <c r="V4" s="258" t="s">
        <v>163</v>
      </c>
      <c r="W4" s="257" t="s">
        <v>42</v>
      </c>
      <c r="X4" s="257" t="s">
        <v>45</v>
      </c>
      <c r="Y4" s="259" t="s">
        <v>165</v>
      </c>
      <c r="Z4" s="260" t="s">
        <v>166</v>
      </c>
      <c r="AA4" s="261" t="s">
        <v>167</v>
      </c>
      <c r="AB4" s="260" t="s">
        <v>183</v>
      </c>
      <c r="AC4" s="260" t="s">
        <v>188</v>
      </c>
      <c r="AD4" s="272" t="s">
        <v>184</v>
      </c>
      <c r="AE4" s="262" t="s">
        <v>187</v>
      </c>
      <c r="AF4" s="187"/>
      <c r="AG4" s="10" t="s">
        <v>14</v>
      </c>
      <c r="AH4" s="10" t="s">
        <v>15</v>
      </c>
      <c r="AI4" s="10" t="s">
        <v>16</v>
      </c>
      <c r="AJ4" s="10" t="s">
        <v>17</v>
      </c>
      <c r="AK4" s="10" t="s">
        <v>18</v>
      </c>
      <c r="AN4" s="47">
        <v>196034</v>
      </c>
      <c r="AO4" s="47">
        <v>29405</v>
      </c>
      <c r="AP4" s="47">
        <v>225439</v>
      </c>
      <c r="AQ4" s="4" t="s">
        <v>52</v>
      </c>
    </row>
    <row r="5" spans="1:43" s="1" customFormat="1" ht="30.75" thickTop="1" x14ac:dyDescent="0.2">
      <c r="A5" s="113">
        <v>1</v>
      </c>
      <c r="B5" s="96">
        <v>1</v>
      </c>
      <c r="C5" s="243" t="s">
        <v>84</v>
      </c>
      <c r="D5" s="244">
        <f>550.30265*1.21</f>
        <v>665.86620649999998</v>
      </c>
      <c r="E5" s="245">
        <v>1.15E-2</v>
      </c>
      <c r="F5" s="246" t="s">
        <v>19</v>
      </c>
      <c r="G5" s="68" t="s">
        <v>20</v>
      </c>
      <c r="H5" s="69" t="s">
        <v>20</v>
      </c>
      <c r="I5" s="70"/>
      <c r="J5" s="247" t="s">
        <v>146</v>
      </c>
      <c r="K5" s="247" t="s">
        <v>147</v>
      </c>
      <c r="L5" s="41">
        <v>16.355</v>
      </c>
      <c r="M5" s="41">
        <v>16.355</v>
      </c>
      <c r="N5" s="59" t="s">
        <v>59</v>
      </c>
      <c r="O5" s="71">
        <v>2</v>
      </c>
      <c r="P5" s="72" t="s">
        <v>21</v>
      </c>
      <c r="Q5" s="69" t="s">
        <v>20</v>
      </c>
      <c r="R5" s="70" t="s">
        <v>20</v>
      </c>
      <c r="S5" s="41">
        <f>T5/1.21</f>
        <v>768.90826446280994</v>
      </c>
      <c r="T5" s="41">
        <v>930.37900000000002</v>
      </c>
      <c r="U5" s="41" t="s">
        <v>63</v>
      </c>
      <c r="V5" s="44">
        <f>D5/T5</f>
        <v>0.71569350393764253</v>
      </c>
      <c r="W5" s="42" t="s">
        <v>158</v>
      </c>
      <c r="X5" s="181" t="s">
        <v>49</v>
      </c>
      <c r="Y5" s="248">
        <v>50</v>
      </c>
      <c r="Z5" s="249"/>
      <c r="AA5" s="250">
        <f>Z5+Y5-1</f>
        <v>49</v>
      </c>
      <c r="AB5" s="288" t="s">
        <v>197</v>
      </c>
      <c r="AC5" s="289"/>
      <c r="AD5" s="288" t="s">
        <v>197</v>
      </c>
      <c r="AE5" s="290"/>
      <c r="AF5" s="200"/>
      <c r="AG5" s="126">
        <f>D5</f>
        <v>665.86620649999998</v>
      </c>
      <c r="AH5" s="62">
        <f>AG5</f>
        <v>665.86620649999998</v>
      </c>
      <c r="AI5" s="63">
        <f>0.9*AH5</f>
        <v>599.27958584999999</v>
      </c>
      <c r="AJ5" s="63">
        <f>0.8*AH5</f>
        <v>532.6929652</v>
      </c>
      <c r="AK5" s="63">
        <f>0.7*AH5</f>
        <v>466.10634454999996</v>
      </c>
    </row>
    <row r="6" spans="1:43" s="1" customFormat="1" ht="45" x14ac:dyDescent="0.2">
      <c r="A6" s="113">
        <v>1</v>
      </c>
      <c r="B6" s="30">
        <v>2</v>
      </c>
      <c r="C6" s="114" t="s">
        <v>85</v>
      </c>
      <c r="D6" s="115">
        <f>3231.2494*1.21</f>
        <v>3909.8117740000002</v>
      </c>
      <c r="E6" s="74">
        <v>6.3499999999999997E-3</v>
      </c>
      <c r="F6" s="75" t="s">
        <v>19</v>
      </c>
      <c r="G6" s="76" t="s">
        <v>20</v>
      </c>
      <c r="H6" s="77" t="s">
        <v>20</v>
      </c>
      <c r="I6" s="130"/>
      <c r="J6" s="56" t="s">
        <v>148</v>
      </c>
      <c r="K6" s="56" t="s">
        <v>149</v>
      </c>
      <c r="L6" s="52">
        <v>6.4489999999999998</v>
      </c>
      <c r="M6" s="52">
        <v>6.4489999999999998</v>
      </c>
      <c r="N6" s="58" t="s">
        <v>60</v>
      </c>
      <c r="O6" s="50">
        <v>5</v>
      </c>
      <c r="P6" s="78" t="s">
        <v>21</v>
      </c>
      <c r="Q6" s="77" t="s">
        <v>20</v>
      </c>
      <c r="R6" s="131" t="s">
        <v>20</v>
      </c>
      <c r="S6" s="52">
        <f t="shared" ref="S6:S7" si="0">T6/1.21</f>
        <v>3781.4146280991736</v>
      </c>
      <c r="T6" s="52">
        <v>4575.5117</v>
      </c>
      <c r="U6" s="52" t="s">
        <v>64</v>
      </c>
      <c r="V6" s="79">
        <f>D6/T6</f>
        <v>0.85450809228615898</v>
      </c>
      <c r="W6" s="38" t="s">
        <v>157</v>
      </c>
      <c r="X6" s="179" t="s">
        <v>47</v>
      </c>
      <c r="Y6" s="188">
        <v>130</v>
      </c>
      <c r="Z6" s="189"/>
      <c r="AA6" s="236">
        <f t="shared" ref="AA6:AA54" si="1">Z6+Y6-1</f>
        <v>129</v>
      </c>
      <c r="AB6" s="191" t="s">
        <v>193</v>
      </c>
      <c r="AC6" s="263">
        <f>65000*1.21</f>
        <v>78650</v>
      </c>
      <c r="AD6" s="191" t="s">
        <v>201</v>
      </c>
      <c r="AE6" s="266">
        <f>29900*1.21</f>
        <v>36179</v>
      </c>
      <c r="AF6" s="200"/>
      <c r="AG6" s="126">
        <f>D6</f>
        <v>3909.8117740000002</v>
      </c>
      <c r="AH6" s="62">
        <f>AH5+AG6</f>
        <v>4575.6779805000006</v>
      </c>
      <c r="AI6" s="63">
        <f t="shared" ref="AI6:AI7" si="2">0.9*AH6</f>
        <v>4118.110182450001</v>
      </c>
      <c r="AJ6" s="63">
        <f t="shared" ref="AJ6:AJ7" si="3">0.8*AH6</f>
        <v>3660.5423844000006</v>
      </c>
      <c r="AK6" s="63">
        <f t="shared" ref="AK6:AK7" si="4">0.7*AH6</f>
        <v>3202.9745863500002</v>
      </c>
    </row>
    <row r="7" spans="1:43" s="1" customFormat="1" ht="18.75" customHeight="1" thickBot="1" x14ac:dyDescent="0.25">
      <c r="A7" s="113">
        <v>1</v>
      </c>
      <c r="B7" s="281">
        <v>3</v>
      </c>
      <c r="C7" s="282" t="s">
        <v>86</v>
      </c>
      <c r="D7" s="283">
        <f>6599.023*1.21</f>
        <v>7984.81783</v>
      </c>
      <c r="E7" s="80">
        <v>7.4599999999999996E-3</v>
      </c>
      <c r="F7" s="81" t="s">
        <v>19</v>
      </c>
      <c r="G7" s="82" t="s">
        <v>38</v>
      </c>
      <c r="H7" s="83" t="s">
        <v>20</v>
      </c>
      <c r="I7" s="84"/>
      <c r="J7" s="85" t="s">
        <v>150</v>
      </c>
      <c r="K7" s="85" t="s">
        <v>151</v>
      </c>
      <c r="L7" s="86">
        <v>33.746000000000002</v>
      </c>
      <c r="M7" s="86">
        <v>33.746000000000002</v>
      </c>
      <c r="N7" s="87" t="s">
        <v>60</v>
      </c>
      <c r="O7" s="88">
        <v>5</v>
      </c>
      <c r="P7" s="89" t="s">
        <v>21</v>
      </c>
      <c r="Q7" s="83" t="s">
        <v>20</v>
      </c>
      <c r="R7" s="90" t="s">
        <v>20</v>
      </c>
      <c r="S7" s="86">
        <f t="shared" si="0"/>
        <v>7562.92256</v>
      </c>
      <c r="T7" s="86">
        <v>9151.1362976</v>
      </c>
      <c r="U7" s="86" t="s">
        <v>64</v>
      </c>
      <c r="V7" s="91">
        <f>D7/T7</f>
        <v>0.87254932833795928</v>
      </c>
      <c r="W7" s="92" t="s">
        <v>199</v>
      </c>
      <c r="X7" s="180" t="s">
        <v>49</v>
      </c>
      <c r="Y7" s="195">
        <v>130</v>
      </c>
      <c r="Z7" s="196"/>
      <c r="AA7" s="237">
        <f t="shared" si="1"/>
        <v>129</v>
      </c>
      <c r="AB7" s="291" t="s">
        <v>197</v>
      </c>
      <c r="AC7" s="292"/>
      <c r="AD7" s="291" t="s">
        <v>197</v>
      </c>
      <c r="AE7" s="293"/>
      <c r="AF7" s="200"/>
      <c r="AG7" s="127">
        <f>D7</f>
        <v>7984.81783</v>
      </c>
      <c r="AH7" s="62">
        <f>AH6+AG7</f>
        <v>12560.495810500001</v>
      </c>
      <c r="AI7" s="99">
        <f t="shared" si="2"/>
        <v>11304.446229450001</v>
      </c>
      <c r="AJ7" s="99">
        <f t="shared" si="3"/>
        <v>10048.396648400001</v>
      </c>
      <c r="AK7" s="99">
        <f t="shared" si="4"/>
        <v>8792.3470673499996</v>
      </c>
    </row>
    <row r="8" spans="1:43" ht="30.75" thickTop="1" x14ac:dyDescent="0.2">
      <c r="A8" s="15">
        <v>1</v>
      </c>
      <c r="B8" s="96">
        <v>1</v>
      </c>
      <c r="C8" s="97" t="s">
        <v>87</v>
      </c>
      <c r="D8" s="98">
        <f>4044.444*1.21</f>
        <v>4893.7772399999994</v>
      </c>
      <c r="E8" s="66">
        <v>0.11</v>
      </c>
      <c r="F8" s="67" t="s">
        <v>19</v>
      </c>
      <c r="G8" s="68" t="s">
        <v>20</v>
      </c>
      <c r="H8" s="69" t="s">
        <v>20</v>
      </c>
      <c r="I8" s="70" t="s">
        <v>23</v>
      </c>
      <c r="J8" s="55" t="s">
        <v>146</v>
      </c>
      <c r="K8" s="55" t="s">
        <v>150</v>
      </c>
      <c r="L8" s="41">
        <v>0.51300000000000001</v>
      </c>
      <c r="M8" s="41">
        <v>0.623</v>
      </c>
      <c r="N8" s="59" t="s">
        <v>70</v>
      </c>
      <c r="O8" s="71">
        <v>4</v>
      </c>
      <c r="P8" s="72" t="s">
        <v>21</v>
      </c>
      <c r="Q8" s="69" t="s">
        <v>20</v>
      </c>
      <c r="R8" s="73" t="s">
        <v>20</v>
      </c>
      <c r="S8" s="41">
        <f t="shared" ref="S8:S49" si="5">T8/1.21</f>
        <v>5064.6454545454544</v>
      </c>
      <c r="T8" s="41">
        <v>6128.2209999999995</v>
      </c>
      <c r="U8" s="41" t="s">
        <v>64</v>
      </c>
      <c r="V8" s="44">
        <f t="shared" ref="V8:V55" si="6">D8/T8</f>
        <v>0.79856409225450575</v>
      </c>
      <c r="W8" s="42" t="s">
        <v>181</v>
      </c>
      <c r="X8" s="181" t="s">
        <v>78</v>
      </c>
      <c r="Y8" s="197">
        <v>70</v>
      </c>
      <c r="Z8" s="198"/>
      <c r="AA8" s="238">
        <f t="shared" si="1"/>
        <v>69</v>
      </c>
      <c r="AB8" s="284" t="s">
        <v>192</v>
      </c>
      <c r="AC8" s="285">
        <f>58000*1.21</f>
        <v>70180</v>
      </c>
      <c r="AD8" s="284" t="s">
        <v>185</v>
      </c>
      <c r="AE8" s="265">
        <f>32000*1.21</f>
        <v>38720</v>
      </c>
      <c r="AF8" s="200"/>
      <c r="AG8" s="128">
        <f t="shared" ref="AG8:AG37" si="7">D8</f>
        <v>4893.7772399999994</v>
      </c>
      <c r="AH8" s="64">
        <f>AG8+AH7</f>
        <v>17454.2730505</v>
      </c>
      <c r="AI8" s="99">
        <f t="shared" ref="AI8" si="8">AH8</f>
        <v>17454.2730505</v>
      </c>
      <c r="AJ8" s="99">
        <f t="shared" ref="AJ8" si="9">AH8</f>
        <v>17454.2730505</v>
      </c>
      <c r="AK8" s="99">
        <f t="shared" ref="AK8" si="10">AH8</f>
        <v>17454.2730505</v>
      </c>
    </row>
    <row r="9" spans="1:43" s="20" customFormat="1" ht="51" x14ac:dyDescent="0.2">
      <c r="A9" s="113">
        <v>1</v>
      </c>
      <c r="B9" s="30">
        <v>2</v>
      </c>
      <c r="C9" s="132" t="s">
        <v>88</v>
      </c>
      <c r="D9" s="133">
        <f>7280.4*1.21</f>
        <v>8809.2839999999997</v>
      </c>
      <c r="E9" s="93">
        <v>0.22600000000000001</v>
      </c>
      <c r="F9" s="134" t="s">
        <v>20</v>
      </c>
      <c r="G9" s="95" t="s">
        <v>19</v>
      </c>
      <c r="H9" s="77" t="s">
        <v>20</v>
      </c>
      <c r="I9" s="135"/>
      <c r="J9" s="109" t="s">
        <v>146</v>
      </c>
      <c r="K9" s="109" t="s">
        <v>152</v>
      </c>
      <c r="L9" s="52">
        <v>0.83299999999999996</v>
      </c>
      <c r="M9" s="52">
        <v>1.0589999999999999</v>
      </c>
      <c r="N9" s="58" t="s">
        <v>71</v>
      </c>
      <c r="O9" s="50">
        <v>5</v>
      </c>
      <c r="P9" s="78" t="s">
        <v>21</v>
      </c>
      <c r="Q9" s="77" t="s">
        <v>20</v>
      </c>
      <c r="R9" s="131" t="s">
        <v>20</v>
      </c>
      <c r="S9" s="52">
        <f t="shared" si="5"/>
        <v>10564.759504132233</v>
      </c>
      <c r="T9" s="52">
        <v>12783.359</v>
      </c>
      <c r="U9" s="52" t="s">
        <v>64</v>
      </c>
      <c r="V9" s="79">
        <f t="shared" si="6"/>
        <v>0.6891212239287029</v>
      </c>
      <c r="W9" s="38" t="s">
        <v>131</v>
      </c>
      <c r="X9" s="179" t="s">
        <v>49</v>
      </c>
      <c r="Y9" s="188">
        <v>120</v>
      </c>
      <c r="Z9" s="189"/>
      <c r="AA9" s="236">
        <f t="shared" si="1"/>
        <v>119</v>
      </c>
      <c r="AB9" s="191" t="s">
        <v>200</v>
      </c>
      <c r="AC9" s="263">
        <f>81000*1.21</f>
        <v>98010</v>
      </c>
      <c r="AD9" s="191" t="s">
        <v>185</v>
      </c>
      <c r="AE9" s="266">
        <f>40800*1.21</f>
        <v>49368</v>
      </c>
      <c r="AF9" s="200"/>
      <c r="AG9" s="128">
        <f t="shared" si="7"/>
        <v>8809.2839999999997</v>
      </c>
      <c r="AH9" s="64">
        <f>AG9+AH8</f>
        <v>26263.5570505</v>
      </c>
      <c r="AI9" s="65">
        <f t="shared" ref="AI9" si="11">AH9</f>
        <v>26263.5570505</v>
      </c>
      <c r="AJ9" s="65">
        <f t="shared" ref="AJ9" si="12">AH9</f>
        <v>26263.5570505</v>
      </c>
      <c r="AK9" s="65">
        <f t="shared" ref="AK9" si="13">AH9</f>
        <v>26263.5570505</v>
      </c>
    </row>
    <row r="10" spans="1:43" ht="30" x14ac:dyDescent="0.2">
      <c r="A10" s="15">
        <v>1</v>
      </c>
      <c r="B10" s="30">
        <v>3</v>
      </c>
      <c r="C10" s="132" t="s">
        <v>89</v>
      </c>
      <c r="D10" s="136">
        <v>619.26499999999999</v>
      </c>
      <c r="E10" s="93">
        <v>2E-3</v>
      </c>
      <c r="F10" s="76" t="s">
        <v>20</v>
      </c>
      <c r="G10" s="95" t="s">
        <v>19</v>
      </c>
      <c r="H10" s="77" t="s">
        <v>20</v>
      </c>
      <c r="I10" s="131" t="s">
        <v>24</v>
      </c>
      <c r="J10" s="110" t="s">
        <v>146</v>
      </c>
      <c r="K10" s="110" t="s">
        <v>150</v>
      </c>
      <c r="L10" s="53">
        <v>1.33</v>
      </c>
      <c r="M10" s="53">
        <v>1.33</v>
      </c>
      <c r="N10" s="60" t="s">
        <v>65</v>
      </c>
      <c r="O10" s="50">
        <v>2</v>
      </c>
      <c r="P10" s="78" t="s">
        <v>21</v>
      </c>
      <c r="Q10" s="77" t="s">
        <v>22</v>
      </c>
      <c r="R10" s="131" t="s">
        <v>20</v>
      </c>
      <c r="S10" s="57">
        <f t="shared" si="5"/>
        <v>635.72396694214876</v>
      </c>
      <c r="T10" s="57">
        <v>769.226</v>
      </c>
      <c r="U10" s="57" t="s">
        <v>64</v>
      </c>
      <c r="V10" s="137">
        <f t="shared" si="6"/>
        <v>0.80504949130684611</v>
      </c>
      <c r="W10" s="39" t="s">
        <v>43</v>
      </c>
      <c r="X10" s="182" t="s">
        <v>79</v>
      </c>
      <c r="Y10" s="190">
        <v>60</v>
      </c>
      <c r="Z10" s="191">
        <v>42096</v>
      </c>
      <c r="AA10" s="239">
        <f t="shared" si="1"/>
        <v>42155</v>
      </c>
      <c r="AB10" s="270" t="s">
        <v>19</v>
      </c>
      <c r="AC10" s="271" t="s">
        <v>19</v>
      </c>
      <c r="AD10" s="191" t="s">
        <v>189</v>
      </c>
      <c r="AE10" s="267">
        <f>14000*1.21</f>
        <v>16940</v>
      </c>
      <c r="AF10" s="201"/>
      <c r="AG10" s="128">
        <f t="shared" si="7"/>
        <v>619.26499999999999</v>
      </c>
      <c r="AH10" s="64">
        <f>AG10+AH9</f>
        <v>26882.822050499999</v>
      </c>
      <c r="AI10" s="65">
        <f t="shared" ref="AI10:AI11" si="14">AH10</f>
        <v>26882.822050499999</v>
      </c>
      <c r="AJ10" s="65">
        <f t="shared" ref="AJ10:AJ11" si="15">AH10</f>
        <v>26882.822050499999</v>
      </c>
      <c r="AK10" s="65">
        <f t="shared" ref="AK10:AK11" si="16">AH10</f>
        <v>26882.822050499999</v>
      </c>
    </row>
    <row r="11" spans="1:43" ht="18.75" customHeight="1" x14ac:dyDescent="0.2">
      <c r="A11" s="15">
        <v>1</v>
      </c>
      <c r="B11" s="30">
        <v>4</v>
      </c>
      <c r="C11" s="138" t="s">
        <v>90</v>
      </c>
      <c r="D11" s="136">
        <f>699.188*1.21</f>
        <v>846.01747999999998</v>
      </c>
      <c r="E11" s="93">
        <v>2E-3</v>
      </c>
      <c r="F11" s="76" t="s">
        <v>20</v>
      </c>
      <c r="G11" s="95" t="s">
        <v>19</v>
      </c>
      <c r="H11" s="77" t="s">
        <v>20</v>
      </c>
      <c r="I11" s="131" t="s">
        <v>24</v>
      </c>
      <c r="J11" s="110" t="s">
        <v>146</v>
      </c>
      <c r="K11" s="110" t="s">
        <v>150</v>
      </c>
      <c r="L11" s="53">
        <v>9.0069999999999997</v>
      </c>
      <c r="M11" s="53">
        <v>9.0069999999999997</v>
      </c>
      <c r="N11" s="60" t="s">
        <v>65</v>
      </c>
      <c r="O11" s="50">
        <v>2</v>
      </c>
      <c r="P11" s="78" t="s">
        <v>21</v>
      </c>
      <c r="Q11" s="77" t="s">
        <v>22</v>
      </c>
      <c r="R11" s="131" t="s">
        <v>20</v>
      </c>
      <c r="S11" s="57">
        <f t="shared" si="5"/>
        <v>932.39090909090908</v>
      </c>
      <c r="T11" s="57">
        <v>1128.193</v>
      </c>
      <c r="U11" s="57" t="s">
        <v>64</v>
      </c>
      <c r="V11" s="137">
        <f t="shared" si="6"/>
        <v>0.7498871912873063</v>
      </c>
      <c r="W11" s="39" t="s">
        <v>162</v>
      </c>
      <c r="X11" s="182" t="s">
        <v>79</v>
      </c>
      <c r="Y11" s="190">
        <v>60</v>
      </c>
      <c r="Z11" s="191">
        <v>42096</v>
      </c>
      <c r="AA11" s="239">
        <f t="shared" si="1"/>
        <v>42155</v>
      </c>
      <c r="AB11" s="270" t="s">
        <v>19</v>
      </c>
      <c r="AC11" s="271" t="s">
        <v>19</v>
      </c>
      <c r="AD11" s="191" t="s">
        <v>190</v>
      </c>
      <c r="AE11" s="267">
        <f>25000*1.21</f>
        <v>30250</v>
      </c>
      <c r="AF11" s="201"/>
      <c r="AG11" s="128">
        <f t="shared" si="7"/>
        <v>846.01747999999998</v>
      </c>
      <c r="AH11" s="64">
        <f t="shared" ref="AH11:AH37" si="17">AG11+AH10</f>
        <v>27728.839530499998</v>
      </c>
      <c r="AI11" s="65">
        <f t="shared" si="14"/>
        <v>27728.839530499998</v>
      </c>
      <c r="AJ11" s="65">
        <f t="shared" si="15"/>
        <v>27728.839530499998</v>
      </c>
      <c r="AK11" s="65">
        <f t="shared" si="16"/>
        <v>27728.839530499998</v>
      </c>
    </row>
    <row r="12" spans="1:43" ht="18.75" customHeight="1" x14ac:dyDescent="0.2">
      <c r="A12" s="15">
        <v>1</v>
      </c>
      <c r="B12" s="30">
        <v>5</v>
      </c>
      <c r="C12" s="138" t="s">
        <v>91</v>
      </c>
      <c r="D12" s="136">
        <f>794.975*1.21</f>
        <v>961.91975000000002</v>
      </c>
      <c r="E12" s="93">
        <v>2E-3</v>
      </c>
      <c r="F12" s="76" t="s">
        <v>20</v>
      </c>
      <c r="G12" s="95" t="s">
        <v>19</v>
      </c>
      <c r="H12" s="77" t="s">
        <v>20</v>
      </c>
      <c r="I12" s="131" t="s">
        <v>24</v>
      </c>
      <c r="J12" s="110" t="s">
        <v>146</v>
      </c>
      <c r="K12" s="110" t="s">
        <v>147</v>
      </c>
      <c r="L12" s="53">
        <v>2.359</v>
      </c>
      <c r="M12" s="53">
        <v>2.359</v>
      </c>
      <c r="N12" s="60" t="s">
        <v>65</v>
      </c>
      <c r="O12" s="50">
        <v>2</v>
      </c>
      <c r="P12" s="78" t="s">
        <v>21</v>
      </c>
      <c r="Q12" s="77" t="s">
        <v>20</v>
      </c>
      <c r="R12" s="131" t="s">
        <v>20</v>
      </c>
      <c r="S12" s="57">
        <f t="shared" si="5"/>
        <v>892.01652892561981</v>
      </c>
      <c r="T12" s="57">
        <v>1079.3399999999999</v>
      </c>
      <c r="U12" s="57" t="s">
        <v>64</v>
      </c>
      <c r="V12" s="137">
        <f t="shared" si="6"/>
        <v>0.89121106416884399</v>
      </c>
      <c r="W12" s="39" t="s">
        <v>162</v>
      </c>
      <c r="X12" s="182" t="s">
        <v>48</v>
      </c>
      <c r="Y12" s="190">
        <v>70</v>
      </c>
      <c r="Z12" s="191"/>
      <c r="AA12" s="239">
        <f t="shared" si="1"/>
        <v>69</v>
      </c>
      <c r="AB12" s="191" t="s">
        <v>193</v>
      </c>
      <c r="AC12" s="263">
        <f>32000*1.21</f>
        <v>38720</v>
      </c>
      <c r="AD12" s="191" t="s">
        <v>185</v>
      </c>
      <c r="AE12" s="267">
        <f>14000*1.21</f>
        <v>16940</v>
      </c>
      <c r="AF12" s="201"/>
      <c r="AG12" s="128">
        <f t="shared" si="7"/>
        <v>961.91975000000002</v>
      </c>
      <c r="AH12" s="64">
        <f t="shared" si="17"/>
        <v>28690.759280499999</v>
      </c>
      <c r="AI12" s="65">
        <f>AH12</f>
        <v>28690.759280499999</v>
      </c>
      <c r="AJ12" s="65">
        <f>AH12</f>
        <v>28690.759280499999</v>
      </c>
      <c r="AK12" s="65">
        <f>AH12</f>
        <v>28690.759280499999</v>
      </c>
    </row>
    <row r="13" spans="1:43" ht="18.75" customHeight="1" x14ac:dyDescent="0.2">
      <c r="A13" s="15">
        <v>1</v>
      </c>
      <c r="B13" s="30">
        <v>6</v>
      </c>
      <c r="C13" s="138" t="s">
        <v>92</v>
      </c>
      <c r="D13" s="136">
        <v>2270.7660000000001</v>
      </c>
      <c r="E13" s="93">
        <v>0.02</v>
      </c>
      <c r="F13" s="76" t="s">
        <v>20</v>
      </c>
      <c r="G13" s="95" t="s">
        <v>19</v>
      </c>
      <c r="H13" s="77" t="s">
        <v>20</v>
      </c>
      <c r="I13" s="139" t="s">
        <v>23</v>
      </c>
      <c r="J13" s="140" t="s">
        <v>146</v>
      </c>
      <c r="K13" s="140" t="s">
        <v>150</v>
      </c>
      <c r="L13" s="53">
        <v>4.07</v>
      </c>
      <c r="M13" s="53">
        <v>4.09</v>
      </c>
      <c r="N13" s="60" t="s">
        <v>66</v>
      </c>
      <c r="O13" s="50">
        <v>4</v>
      </c>
      <c r="P13" s="78" t="s">
        <v>21</v>
      </c>
      <c r="Q13" s="77" t="s">
        <v>20</v>
      </c>
      <c r="R13" s="131" t="s">
        <v>20</v>
      </c>
      <c r="S13" s="57">
        <f t="shared" si="5"/>
        <v>2936.8685950413224</v>
      </c>
      <c r="T13" s="57">
        <v>3553.6109999999999</v>
      </c>
      <c r="U13" s="57" t="s">
        <v>63</v>
      </c>
      <c r="V13" s="137">
        <f t="shared" si="6"/>
        <v>0.63900241191284024</v>
      </c>
      <c r="W13" s="39" t="s">
        <v>44</v>
      </c>
      <c r="X13" s="182" t="s">
        <v>80</v>
      </c>
      <c r="Y13" s="190">
        <v>70</v>
      </c>
      <c r="Z13" s="191">
        <v>42156</v>
      </c>
      <c r="AA13" s="239">
        <f t="shared" si="1"/>
        <v>42225</v>
      </c>
      <c r="AB13" s="191" t="s">
        <v>185</v>
      </c>
      <c r="AC13" s="263">
        <f>52000*1.21</f>
        <v>62920</v>
      </c>
      <c r="AD13" s="191" t="s">
        <v>186</v>
      </c>
      <c r="AE13" s="267">
        <f>35000*1.21</f>
        <v>42350</v>
      </c>
      <c r="AF13" s="201"/>
      <c r="AG13" s="128">
        <f t="shared" si="7"/>
        <v>2270.7660000000001</v>
      </c>
      <c r="AH13" s="64">
        <f t="shared" si="17"/>
        <v>30961.525280499998</v>
      </c>
      <c r="AI13" s="65">
        <f>AH13</f>
        <v>30961.525280499998</v>
      </c>
      <c r="AJ13" s="65">
        <f>AH13</f>
        <v>30961.525280499998</v>
      </c>
      <c r="AK13" s="65">
        <f>AH13</f>
        <v>30961.525280499998</v>
      </c>
    </row>
    <row r="14" spans="1:43" s="1" customFormat="1" ht="18.75" customHeight="1" x14ac:dyDescent="0.2">
      <c r="A14" s="113">
        <v>1</v>
      </c>
      <c r="B14" s="30">
        <v>7</v>
      </c>
      <c r="C14" s="132" t="s">
        <v>93</v>
      </c>
      <c r="D14" s="133">
        <f>2463*1.21</f>
        <v>2980.23</v>
      </c>
      <c r="E14" s="93">
        <v>0.191</v>
      </c>
      <c r="F14" s="95" t="s">
        <v>19</v>
      </c>
      <c r="G14" s="76" t="s">
        <v>20</v>
      </c>
      <c r="H14" s="77" t="s">
        <v>20</v>
      </c>
      <c r="I14" s="135"/>
      <c r="J14" s="109" t="s">
        <v>146</v>
      </c>
      <c r="K14" s="109" t="s">
        <v>147</v>
      </c>
      <c r="L14" s="52">
        <v>2.2389999999999999</v>
      </c>
      <c r="M14" s="52">
        <v>2.4300000000000002</v>
      </c>
      <c r="N14" s="58" t="s">
        <v>67</v>
      </c>
      <c r="O14" s="50">
        <v>3</v>
      </c>
      <c r="P14" s="78" t="s">
        <v>21</v>
      </c>
      <c r="Q14" s="77" t="s">
        <v>20</v>
      </c>
      <c r="R14" s="131" t="s">
        <v>20</v>
      </c>
      <c r="S14" s="52">
        <f t="shared" si="5"/>
        <v>2742.3314049586779</v>
      </c>
      <c r="T14" s="52">
        <v>3318.221</v>
      </c>
      <c r="U14" s="52" t="s">
        <v>64</v>
      </c>
      <c r="V14" s="79">
        <f t="shared" si="6"/>
        <v>0.89814090140469849</v>
      </c>
      <c r="W14" s="38" t="s">
        <v>131</v>
      </c>
      <c r="X14" s="179" t="s">
        <v>48</v>
      </c>
      <c r="Y14" s="188">
        <v>80</v>
      </c>
      <c r="Z14" s="189"/>
      <c r="AA14" s="236">
        <f t="shared" si="1"/>
        <v>79</v>
      </c>
      <c r="AB14" s="191" t="s">
        <v>191</v>
      </c>
      <c r="AC14" s="263">
        <f>50000*1.21</f>
        <v>60500</v>
      </c>
      <c r="AD14" s="191" t="s">
        <v>205</v>
      </c>
      <c r="AE14" s="266">
        <f>32200</f>
        <v>32200</v>
      </c>
      <c r="AF14" s="200"/>
      <c r="AG14" s="128">
        <f t="shared" si="7"/>
        <v>2980.23</v>
      </c>
      <c r="AH14" s="64">
        <f t="shared" si="17"/>
        <v>33941.755280500001</v>
      </c>
      <c r="AI14" s="65">
        <f>AH14</f>
        <v>33941.755280500001</v>
      </c>
      <c r="AJ14" s="65">
        <f>AH14</f>
        <v>33941.755280500001</v>
      </c>
      <c r="AK14" s="65">
        <f>AH14</f>
        <v>33941.755280500001</v>
      </c>
    </row>
    <row r="15" spans="1:43" ht="18.75" customHeight="1" x14ac:dyDescent="0.2">
      <c r="A15" s="15">
        <v>4</v>
      </c>
      <c r="B15" s="13">
        <v>8</v>
      </c>
      <c r="C15" s="141" t="s">
        <v>94</v>
      </c>
      <c r="D15" s="142">
        <f t="shared" ref="D15:D52" si="18">T15</f>
        <v>1217.1310000000001</v>
      </c>
      <c r="E15" s="93">
        <v>0.1</v>
      </c>
      <c r="F15" s="95" t="s">
        <v>19</v>
      </c>
      <c r="G15" s="143" t="s">
        <v>40</v>
      </c>
      <c r="H15" s="77" t="s">
        <v>20</v>
      </c>
      <c r="I15" s="130" t="s">
        <v>25</v>
      </c>
      <c r="J15" s="144" t="s">
        <v>152</v>
      </c>
      <c r="K15" s="144" t="s">
        <v>153</v>
      </c>
      <c r="L15" s="52">
        <v>17.96</v>
      </c>
      <c r="M15" s="52">
        <v>18.060000000000002</v>
      </c>
      <c r="N15" s="60" t="s">
        <v>66</v>
      </c>
      <c r="O15" s="50">
        <v>4</v>
      </c>
      <c r="P15" s="78" t="s">
        <v>21</v>
      </c>
      <c r="Q15" s="77" t="s">
        <v>20</v>
      </c>
      <c r="R15" s="131" t="s">
        <v>22</v>
      </c>
      <c r="S15" s="52">
        <f t="shared" si="5"/>
        <v>1005.8933884297521</v>
      </c>
      <c r="T15" s="52">
        <v>1217.1310000000001</v>
      </c>
      <c r="U15" s="52" t="s">
        <v>63</v>
      </c>
      <c r="V15" s="79">
        <f t="shared" si="6"/>
        <v>1</v>
      </c>
      <c r="W15" s="38"/>
      <c r="X15" s="179" t="s">
        <v>77</v>
      </c>
      <c r="Y15" s="276"/>
      <c r="Z15" s="189"/>
      <c r="AA15" s="236"/>
      <c r="AB15" s="294" t="s">
        <v>198</v>
      </c>
      <c r="AC15" s="295"/>
      <c r="AD15" s="294" t="s">
        <v>198</v>
      </c>
      <c r="AE15" s="296"/>
      <c r="AF15" s="200"/>
      <c r="AG15" s="128">
        <f t="shared" si="7"/>
        <v>1217.1310000000001</v>
      </c>
      <c r="AH15" s="64">
        <f t="shared" si="17"/>
        <v>35158.886280500003</v>
      </c>
      <c r="AI15" s="65">
        <f t="shared" ref="AI15:AI29" si="19">0.9*AH15</f>
        <v>31642.997652450002</v>
      </c>
      <c r="AJ15" s="65">
        <f>0.8*AH15</f>
        <v>28127.109024400004</v>
      </c>
      <c r="AK15" s="65">
        <f t="shared" ref="AK15:AK29" si="20">0.7*AH15</f>
        <v>24611.22039635</v>
      </c>
    </row>
    <row r="16" spans="1:43" ht="18.75" customHeight="1" x14ac:dyDescent="0.2">
      <c r="A16" s="15">
        <v>1</v>
      </c>
      <c r="B16" s="30">
        <v>9</v>
      </c>
      <c r="C16" s="138" t="s">
        <v>95</v>
      </c>
      <c r="D16" s="115">
        <f>747.948*1.21</f>
        <v>905.01707999999996</v>
      </c>
      <c r="E16" s="93">
        <v>3.3000000000000002E-2</v>
      </c>
      <c r="F16" s="75" t="s">
        <v>19</v>
      </c>
      <c r="G16" s="76" t="s">
        <v>20</v>
      </c>
      <c r="H16" s="77" t="s">
        <v>20</v>
      </c>
      <c r="I16" s="130" t="s">
        <v>25</v>
      </c>
      <c r="J16" s="144" t="s">
        <v>148</v>
      </c>
      <c r="K16" s="144" t="s">
        <v>147</v>
      </c>
      <c r="L16" s="52">
        <v>0.191</v>
      </c>
      <c r="M16" s="52">
        <v>0.224</v>
      </c>
      <c r="N16" s="60" t="s">
        <v>66</v>
      </c>
      <c r="O16" s="50">
        <v>4</v>
      </c>
      <c r="P16" s="78" t="s">
        <v>21</v>
      </c>
      <c r="Q16" s="77" t="s">
        <v>20</v>
      </c>
      <c r="R16" s="131" t="s">
        <v>20</v>
      </c>
      <c r="S16" s="52">
        <f t="shared" si="5"/>
        <v>1202.4504132231405</v>
      </c>
      <c r="T16" s="52">
        <v>1454.9649999999999</v>
      </c>
      <c r="U16" s="52" t="s">
        <v>63</v>
      </c>
      <c r="V16" s="79">
        <f t="shared" si="6"/>
        <v>0.62201982865567218</v>
      </c>
      <c r="W16" s="38" t="s">
        <v>164</v>
      </c>
      <c r="X16" s="179" t="s">
        <v>78</v>
      </c>
      <c r="Y16" s="188">
        <v>60</v>
      </c>
      <c r="Z16" s="189"/>
      <c r="AA16" s="236">
        <f t="shared" si="1"/>
        <v>59</v>
      </c>
      <c r="AB16" s="191" t="s">
        <v>185</v>
      </c>
      <c r="AC16" s="263">
        <f>23000*1.21</f>
        <v>27830</v>
      </c>
      <c r="AD16" s="191" t="s">
        <v>205</v>
      </c>
      <c r="AE16" s="266">
        <f>25890</f>
        <v>25890</v>
      </c>
      <c r="AF16" s="200"/>
      <c r="AG16" s="128">
        <f t="shared" si="7"/>
        <v>905.01707999999996</v>
      </c>
      <c r="AH16" s="64">
        <f t="shared" si="17"/>
        <v>36063.9033605</v>
      </c>
      <c r="AI16" s="65">
        <f t="shared" si="19"/>
        <v>32457.51302445</v>
      </c>
      <c r="AJ16" s="65">
        <f t="shared" ref="AJ16:AJ29" si="21">0.8*AH16</f>
        <v>28851.122688400003</v>
      </c>
      <c r="AK16" s="65">
        <f t="shared" si="20"/>
        <v>25244.732352349998</v>
      </c>
    </row>
    <row r="17" spans="1:37" ht="28.5" x14ac:dyDescent="0.2">
      <c r="A17" s="15">
        <v>3</v>
      </c>
      <c r="B17" s="380">
        <v>10</v>
      </c>
      <c r="C17" s="381" t="s">
        <v>96</v>
      </c>
      <c r="D17" s="383">
        <f t="shared" si="18"/>
        <v>4500</v>
      </c>
      <c r="E17" s="93">
        <v>8.5000000000000006E-2</v>
      </c>
      <c r="F17" s="75" t="s">
        <v>19</v>
      </c>
      <c r="G17" s="143" t="s">
        <v>40</v>
      </c>
      <c r="H17" s="77" t="s">
        <v>20</v>
      </c>
      <c r="I17" s="130" t="s">
        <v>25</v>
      </c>
      <c r="J17" s="144" t="s">
        <v>152</v>
      </c>
      <c r="K17" s="144" t="s">
        <v>153</v>
      </c>
      <c r="L17" s="53">
        <v>1.282</v>
      </c>
      <c r="M17" s="53">
        <v>1.367</v>
      </c>
      <c r="N17" s="58" t="s">
        <v>25</v>
      </c>
      <c r="O17" s="50">
        <v>4</v>
      </c>
      <c r="P17" s="78" t="s">
        <v>21</v>
      </c>
      <c r="Q17" s="77" t="s">
        <v>20</v>
      </c>
      <c r="R17" s="131" t="s">
        <v>22</v>
      </c>
      <c r="S17" s="52">
        <f t="shared" si="5"/>
        <v>3719.0082644628101</v>
      </c>
      <c r="T17" s="52">
        <v>4500</v>
      </c>
      <c r="U17" s="52" t="s">
        <v>64</v>
      </c>
      <c r="V17" s="79">
        <f t="shared" si="6"/>
        <v>1</v>
      </c>
      <c r="W17" s="38"/>
      <c r="X17" s="182" t="s">
        <v>80</v>
      </c>
      <c r="Y17" s="276"/>
      <c r="Z17" s="191"/>
      <c r="AA17" s="239"/>
      <c r="AB17" s="294" t="s">
        <v>195</v>
      </c>
      <c r="AC17" s="295"/>
      <c r="AD17" s="294" t="s">
        <v>195</v>
      </c>
      <c r="AE17" s="296"/>
      <c r="AF17" s="201"/>
      <c r="AG17" s="128">
        <f t="shared" si="7"/>
        <v>4500</v>
      </c>
      <c r="AH17" s="64">
        <f t="shared" si="17"/>
        <v>40563.9033605</v>
      </c>
      <c r="AI17" s="65">
        <f t="shared" si="19"/>
        <v>36507.513024450003</v>
      </c>
      <c r="AJ17" s="65">
        <f t="shared" si="21"/>
        <v>32451.122688400003</v>
      </c>
      <c r="AK17" s="65">
        <f t="shared" si="20"/>
        <v>28394.732352349998</v>
      </c>
    </row>
    <row r="18" spans="1:37" ht="51" x14ac:dyDescent="0.2">
      <c r="A18" s="15">
        <v>4</v>
      </c>
      <c r="B18" s="13">
        <v>11</v>
      </c>
      <c r="C18" s="148" t="s">
        <v>97</v>
      </c>
      <c r="D18" s="142">
        <f t="shared" si="18"/>
        <v>8103.9409999999998</v>
      </c>
      <c r="E18" s="93">
        <v>0.04</v>
      </c>
      <c r="F18" s="75" t="s">
        <v>19</v>
      </c>
      <c r="G18" s="143" t="s">
        <v>40</v>
      </c>
      <c r="H18" s="77" t="s">
        <v>20</v>
      </c>
      <c r="I18" s="130" t="s">
        <v>61</v>
      </c>
      <c r="J18" s="144" t="s">
        <v>147</v>
      </c>
      <c r="K18" s="144" t="s">
        <v>153</v>
      </c>
      <c r="L18" s="52" t="s">
        <v>62</v>
      </c>
      <c r="M18" s="52" t="s">
        <v>62</v>
      </c>
      <c r="N18" s="58" t="s">
        <v>68</v>
      </c>
      <c r="O18" s="50">
        <v>6</v>
      </c>
      <c r="P18" s="78" t="s">
        <v>21</v>
      </c>
      <c r="Q18" s="77" t="s">
        <v>20</v>
      </c>
      <c r="R18" s="131" t="s">
        <v>22</v>
      </c>
      <c r="S18" s="52">
        <f t="shared" si="5"/>
        <v>6697.4719008264465</v>
      </c>
      <c r="T18" s="52">
        <v>8103.9409999999998</v>
      </c>
      <c r="U18" s="52" t="s">
        <v>64</v>
      </c>
      <c r="V18" s="79">
        <f t="shared" si="6"/>
        <v>1</v>
      </c>
      <c r="W18" s="38"/>
      <c r="X18" s="179" t="s">
        <v>77</v>
      </c>
      <c r="Y18" s="276"/>
      <c r="Z18" s="189"/>
      <c r="AA18" s="236"/>
      <c r="AB18" s="294" t="s">
        <v>198</v>
      </c>
      <c r="AC18" s="295"/>
      <c r="AD18" s="294" t="s">
        <v>198</v>
      </c>
      <c r="AE18" s="296"/>
      <c r="AF18" s="200"/>
      <c r="AG18" s="128">
        <f t="shared" si="7"/>
        <v>8103.9409999999998</v>
      </c>
      <c r="AH18" s="64">
        <f t="shared" si="17"/>
        <v>48667.844360499999</v>
      </c>
      <c r="AI18" s="65">
        <f t="shared" si="19"/>
        <v>43801.059924449997</v>
      </c>
      <c r="AJ18" s="65">
        <f t="shared" si="21"/>
        <v>38934.275488400002</v>
      </c>
      <c r="AK18" s="65">
        <f t="shared" si="20"/>
        <v>34067.49105235</v>
      </c>
    </row>
    <row r="19" spans="1:37" ht="18.75" customHeight="1" x14ac:dyDescent="0.2">
      <c r="A19" s="15">
        <v>1</v>
      </c>
      <c r="B19" s="30">
        <v>12</v>
      </c>
      <c r="C19" s="138" t="s">
        <v>98</v>
      </c>
      <c r="D19" s="115">
        <f>561.195*1.21</f>
        <v>679.04595000000006</v>
      </c>
      <c r="E19" s="93">
        <v>2E-3</v>
      </c>
      <c r="F19" s="75" t="s">
        <v>19</v>
      </c>
      <c r="G19" s="76" t="s">
        <v>20</v>
      </c>
      <c r="H19" s="77" t="s">
        <v>20</v>
      </c>
      <c r="I19" s="130" t="s">
        <v>24</v>
      </c>
      <c r="J19" s="144" t="s">
        <v>148</v>
      </c>
      <c r="K19" s="144" t="s">
        <v>147</v>
      </c>
      <c r="L19" s="52">
        <v>0.90500000000000003</v>
      </c>
      <c r="M19" s="52">
        <v>0.90500000000000003</v>
      </c>
      <c r="N19" s="60" t="s">
        <v>65</v>
      </c>
      <c r="O19" s="50">
        <v>2</v>
      </c>
      <c r="P19" s="78" t="s">
        <v>21</v>
      </c>
      <c r="Q19" s="77" t="s">
        <v>20</v>
      </c>
      <c r="R19" s="131" t="s">
        <v>20</v>
      </c>
      <c r="S19" s="52">
        <f t="shared" si="5"/>
        <v>771.3103801652893</v>
      </c>
      <c r="T19" s="52">
        <v>933.28556000000003</v>
      </c>
      <c r="U19" s="52" t="s">
        <v>64</v>
      </c>
      <c r="V19" s="79">
        <f t="shared" si="6"/>
        <v>0.72758647417624256</v>
      </c>
      <c r="W19" s="38" t="s">
        <v>158</v>
      </c>
      <c r="X19" s="179" t="s">
        <v>77</v>
      </c>
      <c r="Y19" s="188">
        <v>50</v>
      </c>
      <c r="Z19" s="189"/>
      <c r="AA19" s="236">
        <f t="shared" si="1"/>
        <v>49</v>
      </c>
      <c r="AB19" s="191" t="s">
        <v>193</v>
      </c>
      <c r="AC19" s="263">
        <f>65000/2*1.21</f>
        <v>39325</v>
      </c>
      <c r="AD19" s="191" t="s">
        <v>185</v>
      </c>
      <c r="AE19" s="266">
        <f>32000/2*1.21</f>
        <v>19360</v>
      </c>
      <c r="AF19" s="200"/>
      <c r="AG19" s="128">
        <f t="shared" si="7"/>
        <v>679.04595000000006</v>
      </c>
      <c r="AH19" s="64">
        <f t="shared" si="17"/>
        <v>49346.890310499999</v>
      </c>
      <c r="AI19" s="65">
        <f t="shared" si="19"/>
        <v>44412.201279449997</v>
      </c>
      <c r="AJ19" s="65">
        <f t="shared" si="21"/>
        <v>39477.512248400002</v>
      </c>
      <c r="AK19" s="65">
        <f t="shared" si="20"/>
        <v>34542.82321735</v>
      </c>
    </row>
    <row r="20" spans="1:37" ht="18.75" customHeight="1" x14ac:dyDescent="0.2">
      <c r="A20" s="15">
        <v>1</v>
      </c>
      <c r="B20" s="30">
        <v>13</v>
      </c>
      <c r="C20" s="138" t="s">
        <v>99</v>
      </c>
      <c r="D20" s="115">
        <f>1592.7*1.21</f>
        <v>1927.1669999999999</v>
      </c>
      <c r="E20" s="93">
        <v>2E-3</v>
      </c>
      <c r="F20" s="75" t="s">
        <v>19</v>
      </c>
      <c r="G20" s="76" t="s">
        <v>20</v>
      </c>
      <c r="H20" s="77" t="s">
        <v>20</v>
      </c>
      <c r="I20" s="130" t="s">
        <v>24</v>
      </c>
      <c r="J20" s="144" t="s">
        <v>148</v>
      </c>
      <c r="K20" s="144" t="s">
        <v>147</v>
      </c>
      <c r="L20" s="53">
        <v>11.022</v>
      </c>
      <c r="M20" s="53">
        <v>11.022</v>
      </c>
      <c r="N20" s="60" t="s">
        <v>65</v>
      </c>
      <c r="O20" s="50">
        <v>2</v>
      </c>
      <c r="P20" s="78" t="s">
        <v>21</v>
      </c>
      <c r="Q20" s="77" t="s">
        <v>20</v>
      </c>
      <c r="R20" s="131" t="s">
        <v>20</v>
      </c>
      <c r="S20" s="52">
        <f t="shared" si="5"/>
        <v>2229.46693</v>
      </c>
      <c r="T20" s="52">
        <v>2697.6549853000001</v>
      </c>
      <c r="U20" s="52" t="s">
        <v>63</v>
      </c>
      <c r="V20" s="79">
        <f t="shared" si="6"/>
        <v>0.71438601693006487</v>
      </c>
      <c r="W20" s="38" t="s">
        <v>131</v>
      </c>
      <c r="X20" s="179" t="s">
        <v>78</v>
      </c>
      <c r="Y20" s="188">
        <v>60</v>
      </c>
      <c r="Z20" s="189"/>
      <c r="AA20" s="236">
        <f t="shared" si="1"/>
        <v>59</v>
      </c>
      <c r="AB20" s="294" t="s">
        <v>197</v>
      </c>
      <c r="AC20" s="295"/>
      <c r="AD20" s="294" t="s">
        <v>197</v>
      </c>
      <c r="AE20" s="296"/>
      <c r="AF20" s="200"/>
      <c r="AG20" s="128">
        <f t="shared" si="7"/>
        <v>1927.1669999999999</v>
      </c>
      <c r="AH20" s="64">
        <f t="shared" si="17"/>
        <v>51274.0573105</v>
      </c>
      <c r="AI20" s="65">
        <f t="shared" si="19"/>
        <v>46146.651579450001</v>
      </c>
      <c r="AJ20" s="65">
        <f t="shared" si="21"/>
        <v>41019.245848400002</v>
      </c>
      <c r="AK20" s="65">
        <f t="shared" si="20"/>
        <v>35891.840117349995</v>
      </c>
    </row>
    <row r="21" spans="1:37" ht="18.75" customHeight="1" x14ac:dyDescent="0.2">
      <c r="A21" s="15">
        <v>1</v>
      </c>
      <c r="B21" s="30">
        <v>14</v>
      </c>
      <c r="C21" s="138" t="s">
        <v>100</v>
      </c>
      <c r="D21" s="115">
        <f>683.878*1.21</f>
        <v>827.49238000000003</v>
      </c>
      <c r="E21" s="93">
        <v>2E-3</v>
      </c>
      <c r="F21" s="75" t="s">
        <v>19</v>
      </c>
      <c r="G21" s="76" t="s">
        <v>20</v>
      </c>
      <c r="H21" s="77" t="s">
        <v>20</v>
      </c>
      <c r="I21" s="130" t="s">
        <v>24</v>
      </c>
      <c r="J21" s="144" t="s">
        <v>148</v>
      </c>
      <c r="K21" s="144" t="s">
        <v>147</v>
      </c>
      <c r="L21" s="52">
        <v>3.1960000000000002</v>
      </c>
      <c r="M21" s="52">
        <v>3.1960000000000002</v>
      </c>
      <c r="N21" s="60" t="s">
        <v>65</v>
      </c>
      <c r="O21" s="50">
        <v>3</v>
      </c>
      <c r="P21" s="78" t="s">
        <v>21</v>
      </c>
      <c r="Q21" s="77" t="s">
        <v>20</v>
      </c>
      <c r="R21" s="131" t="s">
        <v>20</v>
      </c>
      <c r="S21" s="52">
        <f t="shared" si="5"/>
        <v>793.10799999999995</v>
      </c>
      <c r="T21" s="52">
        <v>959.66067999999996</v>
      </c>
      <c r="U21" s="52" t="s">
        <v>64</v>
      </c>
      <c r="V21" s="79">
        <f t="shared" si="6"/>
        <v>0.86227600780725966</v>
      </c>
      <c r="W21" s="38" t="s">
        <v>155</v>
      </c>
      <c r="X21" s="182" t="s">
        <v>80</v>
      </c>
      <c r="Y21" s="190">
        <v>60</v>
      </c>
      <c r="Z21" s="191"/>
      <c r="AA21" s="239">
        <f t="shared" si="1"/>
        <v>59</v>
      </c>
      <c r="AB21" s="191" t="s">
        <v>191</v>
      </c>
      <c r="AC21" s="263">
        <f>47000*1.21</f>
        <v>56870</v>
      </c>
      <c r="AD21" s="191" t="s">
        <v>185</v>
      </c>
      <c r="AE21" s="267">
        <f>19500*1.21</f>
        <v>23595</v>
      </c>
      <c r="AF21" s="201"/>
      <c r="AG21" s="128">
        <f t="shared" si="7"/>
        <v>827.49238000000003</v>
      </c>
      <c r="AH21" s="64">
        <f t="shared" si="17"/>
        <v>52101.549690500004</v>
      </c>
      <c r="AI21" s="65">
        <f t="shared" si="19"/>
        <v>46891.394721450008</v>
      </c>
      <c r="AJ21" s="65">
        <f t="shared" si="21"/>
        <v>41681.239752400004</v>
      </c>
      <c r="AK21" s="65">
        <f t="shared" si="20"/>
        <v>36471.084783350001</v>
      </c>
    </row>
    <row r="22" spans="1:37" ht="18.75" customHeight="1" x14ac:dyDescent="0.2">
      <c r="A22" s="15">
        <v>2</v>
      </c>
      <c r="B22" s="33">
        <v>15</v>
      </c>
      <c r="C22" s="145" t="s">
        <v>101</v>
      </c>
      <c r="D22" s="146">
        <f t="shared" si="18"/>
        <v>1955.5740611000001</v>
      </c>
      <c r="E22" s="93">
        <v>2E-3</v>
      </c>
      <c r="F22" s="75" t="s">
        <v>19</v>
      </c>
      <c r="G22" s="143" t="s">
        <v>38</v>
      </c>
      <c r="H22" s="77" t="s">
        <v>20</v>
      </c>
      <c r="I22" s="130" t="s">
        <v>27</v>
      </c>
      <c r="J22" s="144" t="s">
        <v>147</v>
      </c>
      <c r="K22" s="144" t="s">
        <v>149</v>
      </c>
      <c r="L22" s="52">
        <v>23.217000000000002</v>
      </c>
      <c r="M22" s="52">
        <v>23.217000000000002</v>
      </c>
      <c r="N22" s="60" t="s">
        <v>65</v>
      </c>
      <c r="O22" s="50">
        <v>2</v>
      </c>
      <c r="P22" s="78" t="s">
        <v>26</v>
      </c>
      <c r="Q22" s="77" t="s">
        <v>20</v>
      </c>
      <c r="R22" s="131" t="s">
        <v>22</v>
      </c>
      <c r="S22" s="52">
        <f t="shared" si="5"/>
        <v>1616.1769100000001</v>
      </c>
      <c r="T22" s="52">
        <v>1955.5740611000001</v>
      </c>
      <c r="U22" s="52" t="s">
        <v>64</v>
      </c>
      <c r="V22" s="79">
        <f t="shared" si="6"/>
        <v>1</v>
      </c>
      <c r="W22" s="38"/>
      <c r="X22" s="182" t="s">
        <v>80</v>
      </c>
      <c r="Y22" s="276"/>
      <c r="Z22" s="191"/>
      <c r="AA22" s="239"/>
      <c r="AB22" s="294" t="s">
        <v>195</v>
      </c>
      <c r="AC22" s="295"/>
      <c r="AD22" s="294" t="s">
        <v>195</v>
      </c>
      <c r="AE22" s="296"/>
      <c r="AF22" s="201"/>
      <c r="AG22" s="128">
        <f t="shared" si="7"/>
        <v>1955.5740611000001</v>
      </c>
      <c r="AH22" s="64">
        <f t="shared" si="17"/>
        <v>54057.123751600004</v>
      </c>
      <c r="AI22" s="65">
        <f t="shared" si="19"/>
        <v>48651.411376440003</v>
      </c>
      <c r="AJ22" s="65">
        <f t="shared" si="21"/>
        <v>43245.699001280009</v>
      </c>
      <c r="AK22" s="65">
        <f t="shared" si="20"/>
        <v>37839.98662612</v>
      </c>
    </row>
    <row r="23" spans="1:37" ht="18.75" customHeight="1" x14ac:dyDescent="0.2">
      <c r="A23" s="15">
        <v>2</v>
      </c>
      <c r="B23" s="33">
        <v>16</v>
      </c>
      <c r="C23" s="402" t="s">
        <v>102</v>
      </c>
      <c r="D23" s="403">
        <f t="shared" si="18"/>
        <v>6356.5827214999999</v>
      </c>
      <c r="E23" s="149">
        <v>0.1</v>
      </c>
      <c r="F23" s="75" t="s">
        <v>19</v>
      </c>
      <c r="G23" s="143" t="s">
        <v>22</v>
      </c>
      <c r="H23" s="150" t="s">
        <v>20</v>
      </c>
      <c r="I23" s="151" t="s">
        <v>28</v>
      </c>
      <c r="J23" s="152" t="s">
        <v>152</v>
      </c>
      <c r="K23" s="152" t="s">
        <v>153</v>
      </c>
      <c r="L23" s="100">
        <v>49.1</v>
      </c>
      <c r="M23" s="100">
        <v>49.2</v>
      </c>
      <c r="N23" s="61" t="s">
        <v>65</v>
      </c>
      <c r="O23" s="51">
        <v>3</v>
      </c>
      <c r="P23" s="153" t="s">
        <v>26</v>
      </c>
      <c r="Q23" s="150" t="s">
        <v>20</v>
      </c>
      <c r="R23" s="154" t="s">
        <v>22</v>
      </c>
      <c r="S23" s="54">
        <f t="shared" si="5"/>
        <v>5253.3741499999996</v>
      </c>
      <c r="T23" s="54">
        <v>6356.5827214999999</v>
      </c>
      <c r="U23" s="54"/>
      <c r="V23" s="155">
        <f t="shared" si="6"/>
        <v>1</v>
      </c>
      <c r="W23" s="40"/>
      <c r="X23" s="183"/>
      <c r="Y23" s="277"/>
      <c r="Z23" s="192"/>
      <c r="AA23" s="240"/>
      <c r="AB23" s="297" t="s">
        <v>195</v>
      </c>
      <c r="AC23" s="298"/>
      <c r="AD23" s="297" t="s">
        <v>195</v>
      </c>
      <c r="AE23" s="299"/>
      <c r="AF23" s="202"/>
      <c r="AG23" s="128">
        <f t="shared" si="7"/>
        <v>6356.5827214999999</v>
      </c>
      <c r="AH23" s="64">
        <f t="shared" si="17"/>
        <v>60413.706473100006</v>
      </c>
      <c r="AI23" s="65">
        <f t="shared" si="19"/>
        <v>54372.335825790004</v>
      </c>
      <c r="AJ23" s="65">
        <f t="shared" si="21"/>
        <v>48330.965178480008</v>
      </c>
      <c r="AK23" s="65">
        <f t="shared" si="20"/>
        <v>42289.594531170005</v>
      </c>
    </row>
    <row r="24" spans="1:37" s="1" customFormat="1" ht="45" x14ac:dyDescent="0.2">
      <c r="A24" s="113">
        <v>1</v>
      </c>
      <c r="B24" s="30">
        <v>17</v>
      </c>
      <c r="C24" s="156" t="s">
        <v>103</v>
      </c>
      <c r="D24" s="133">
        <f>706.977*1.21</f>
        <v>855.44216999999992</v>
      </c>
      <c r="E24" s="93">
        <v>5.8000000000000003E-2</v>
      </c>
      <c r="F24" s="76" t="s">
        <v>20</v>
      </c>
      <c r="G24" s="76" t="s">
        <v>20</v>
      </c>
      <c r="H24" s="77" t="s">
        <v>20</v>
      </c>
      <c r="I24" s="135" t="s">
        <v>29</v>
      </c>
      <c r="J24" s="109" t="s">
        <v>148</v>
      </c>
      <c r="K24" s="109" t="s">
        <v>147</v>
      </c>
      <c r="L24" s="53">
        <v>10.743</v>
      </c>
      <c r="M24" s="53">
        <v>10.801</v>
      </c>
      <c r="N24" s="58" t="s">
        <v>67</v>
      </c>
      <c r="O24" s="50">
        <v>3</v>
      </c>
      <c r="P24" s="78" t="s">
        <v>21</v>
      </c>
      <c r="Q24" s="77" t="s">
        <v>20</v>
      </c>
      <c r="R24" s="131" t="s">
        <v>20</v>
      </c>
      <c r="S24" s="52">
        <f t="shared" si="5"/>
        <v>921.52396694214883</v>
      </c>
      <c r="T24" s="52">
        <v>1115.0440000000001</v>
      </c>
      <c r="U24" s="52" t="s">
        <v>64</v>
      </c>
      <c r="V24" s="79">
        <f t="shared" si="6"/>
        <v>0.76718243405641373</v>
      </c>
      <c r="W24" s="38" t="s">
        <v>44</v>
      </c>
      <c r="X24" s="179" t="s">
        <v>77</v>
      </c>
      <c r="Y24" s="188">
        <v>50</v>
      </c>
      <c r="Z24" s="189"/>
      <c r="AA24" s="236">
        <f t="shared" si="1"/>
        <v>49</v>
      </c>
      <c r="AB24" s="191" t="s">
        <v>193</v>
      </c>
      <c r="AC24" s="263">
        <f>65000/2*1.21</f>
        <v>39325</v>
      </c>
      <c r="AD24" s="191" t="s">
        <v>185</v>
      </c>
      <c r="AE24" s="266">
        <f>32000/2*1.21</f>
        <v>19360</v>
      </c>
      <c r="AF24" s="200"/>
      <c r="AG24" s="128">
        <f t="shared" si="7"/>
        <v>855.44216999999992</v>
      </c>
      <c r="AH24" s="64">
        <f t="shared" si="17"/>
        <v>61269.148643100008</v>
      </c>
      <c r="AI24" s="65">
        <f t="shared" si="19"/>
        <v>55142.233778790011</v>
      </c>
      <c r="AJ24" s="65">
        <f t="shared" si="21"/>
        <v>49015.318914480013</v>
      </c>
      <c r="AK24" s="65">
        <f t="shared" si="20"/>
        <v>42888.40405017</v>
      </c>
    </row>
    <row r="25" spans="1:37" ht="18.75" customHeight="1" x14ac:dyDescent="0.2">
      <c r="A25" s="15">
        <v>1</v>
      </c>
      <c r="B25" s="30">
        <v>18</v>
      </c>
      <c r="C25" s="138" t="s">
        <v>104</v>
      </c>
      <c r="D25" s="115">
        <f>3992.0813*1.21</f>
        <v>4830.4183729999995</v>
      </c>
      <c r="E25" s="93">
        <v>1.95</v>
      </c>
      <c r="F25" s="76" t="s">
        <v>20</v>
      </c>
      <c r="G25" s="75" t="s">
        <v>19</v>
      </c>
      <c r="H25" s="77" t="s">
        <v>20</v>
      </c>
      <c r="I25" s="130"/>
      <c r="J25" s="144" t="s">
        <v>146</v>
      </c>
      <c r="K25" s="144" t="s">
        <v>150</v>
      </c>
      <c r="L25" s="52">
        <v>0.47899999999999998</v>
      </c>
      <c r="M25" s="52">
        <v>2.4289999999999998</v>
      </c>
      <c r="N25" s="58" t="s">
        <v>69</v>
      </c>
      <c r="O25" s="50">
        <v>2</v>
      </c>
      <c r="P25" s="78" t="s">
        <v>21</v>
      </c>
      <c r="Q25" s="77" t="s">
        <v>22</v>
      </c>
      <c r="R25" s="131" t="s">
        <v>20</v>
      </c>
      <c r="S25" s="52">
        <f t="shared" si="5"/>
        <v>4757.3529752066115</v>
      </c>
      <c r="T25" s="52">
        <v>5756.3971000000001</v>
      </c>
      <c r="U25" s="52" t="s">
        <v>63</v>
      </c>
      <c r="V25" s="79">
        <f t="shared" si="6"/>
        <v>0.8391391853421647</v>
      </c>
      <c r="W25" s="38" t="s">
        <v>156</v>
      </c>
      <c r="X25" s="179" t="s">
        <v>46</v>
      </c>
      <c r="Y25" s="188">
        <v>50</v>
      </c>
      <c r="Z25" s="189"/>
      <c r="AA25" s="236">
        <f t="shared" si="1"/>
        <v>49</v>
      </c>
      <c r="AB25" s="270" t="s">
        <v>19</v>
      </c>
      <c r="AC25" s="271" t="s">
        <v>19</v>
      </c>
      <c r="AD25" s="270" t="s">
        <v>19</v>
      </c>
      <c r="AE25" s="279" t="s">
        <v>19</v>
      </c>
      <c r="AF25" s="200"/>
      <c r="AG25" s="128">
        <f t="shared" si="7"/>
        <v>4830.4183729999995</v>
      </c>
      <c r="AH25" s="64">
        <f t="shared" si="17"/>
        <v>66099.567016100002</v>
      </c>
      <c r="AI25" s="65">
        <f t="shared" si="19"/>
        <v>59489.610314490004</v>
      </c>
      <c r="AJ25" s="65">
        <f t="shared" si="21"/>
        <v>52879.653612880007</v>
      </c>
      <c r="AK25" s="65">
        <f t="shared" si="20"/>
        <v>46269.696911269995</v>
      </c>
    </row>
    <row r="26" spans="1:37" ht="18.75" customHeight="1" x14ac:dyDescent="0.2">
      <c r="A26" s="15">
        <v>1</v>
      </c>
      <c r="B26" s="116">
        <v>19</v>
      </c>
      <c r="C26" s="157" t="s">
        <v>105</v>
      </c>
      <c r="D26" s="158">
        <v>7234.7570999999998</v>
      </c>
      <c r="E26" s="93">
        <v>1.9</v>
      </c>
      <c r="F26" s="76" t="s">
        <v>20</v>
      </c>
      <c r="G26" s="75" t="s">
        <v>19</v>
      </c>
      <c r="H26" s="77" t="s">
        <v>20</v>
      </c>
      <c r="I26" s="130"/>
      <c r="J26" s="144" t="s">
        <v>146</v>
      </c>
      <c r="K26" s="144" t="s">
        <v>150</v>
      </c>
      <c r="L26" s="52">
        <v>14.956</v>
      </c>
      <c r="M26" s="52">
        <v>16.856000000000002</v>
      </c>
      <c r="N26" s="58" t="s">
        <v>69</v>
      </c>
      <c r="O26" s="50">
        <v>2</v>
      </c>
      <c r="P26" s="78" t="s">
        <v>21</v>
      </c>
      <c r="Q26" s="77" t="s">
        <v>22</v>
      </c>
      <c r="R26" s="131" t="s">
        <v>20</v>
      </c>
      <c r="S26" s="52">
        <f t="shared" si="5"/>
        <v>5979.1380991735541</v>
      </c>
      <c r="T26" s="52">
        <v>7234.7570999999998</v>
      </c>
      <c r="U26" s="52" t="s">
        <v>63</v>
      </c>
      <c r="V26" s="79">
        <f t="shared" si="6"/>
        <v>1</v>
      </c>
      <c r="W26" s="38" t="s">
        <v>169</v>
      </c>
      <c r="X26" s="179" t="s">
        <v>48</v>
      </c>
      <c r="Y26" s="188">
        <v>50</v>
      </c>
      <c r="Z26" s="189"/>
      <c r="AA26" s="236">
        <f t="shared" si="1"/>
        <v>49</v>
      </c>
      <c r="AB26" s="191" t="s">
        <v>19</v>
      </c>
      <c r="AC26" s="263" t="s">
        <v>19</v>
      </c>
      <c r="AD26" s="191" t="s">
        <v>19</v>
      </c>
      <c r="AE26" s="266" t="s">
        <v>19</v>
      </c>
      <c r="AF26" s="200"/>
      <c r="AG26" s="128">
        <f t="shared" si="7"/>
        <v>7234.7570999999998</v>
      </c>
      <c r="AH26" s="64">
        <f t="shared" si="17"/>
        <v>73334.324116100004</v>
      </c>
      <c r="AI26" s="65">
        <f t="shared" si="19"/>
        <v>66000.891704490001</v>
      </c>
      <c r="AJ26" s="65">
        <f t="shared" si="21"/>
        <v>58667.459292880005</v>
      </c>
      <c r="AK26" s="65">
        <f t="shared" si="20"/>
        <v>51334.026881270001</v>
      </c>
    </row>
    <row r="27" spans="1:37" ht="18.75" customHeight="1" x14ac:dyDescent="0.2">
      <c r="A27" s="15">
        <v>1</v>
      </c>
      <c r="B27" s="30">
        <v>20</v>
      </c>
      <c r="C27" s="138" t="s">
        <v>106</v>
      </c>
      <c r="D27" s="115">
        <f>5729.639*1.21</f>
        <v>6932.86319</v>
      </c>
      <c r="E27" s="93">
        <v>2.5</v>
      </c>
      <c r="F27" s="76" t="s">
        <v>20</v>
      </c>
      <c r="G27" s="75" t="s">
        <v>19</v>
      </c>
      <c r="H27" s="77" t="s">
        <v>20</v>
      </c>
      <c r="I27" s="130"/>
      <c r="J27" s="144" t="s">
        <v>146</v>
      </c>
      <c r="K27" s="144" t="s">
        <v>150</v>
      </c>
      <c r="L27" s="52">
        <v>1.655</v>
      </c>
      <c r="M27" s="52">
        <v>4.1550000000000002</v>
      </c>
      <c r="N27" s="58" t="s">
        <v>69</v>
      </c>
      <c r="O27" s="50">
        <v>2</v>
      </c>
      <c r="P27" s="78" t="s">
        <v>21</v>
      </c>
      <c r="Q27" s="77" t="s">
        <v>22</v>
      </c>
      <c r="R27" s="131" t="s">
        <v>20</v>
      </c>
      <c r="S27" s="52">
        <f t="shared" si="5"/>
        <v>5995.5997520661158</v>
      </c>
      <c r="T27" s="52">
        <v>7254.6756999999998</v>
      </c>
      <c r="U27" s="52" t="s">
        <v>63</v>
      </c>
      <c r="V27" s="79">
        <f t="shared" si="6"/>
        <v>0.95564067598500646</v>
      </c>
      <c r="W27" s="38" t="s">
        <v>170</v>
      </c>
      <c r="X27" s="179" t="s">
        <v>46</v>
      </c>
      <c r="Y27" s="188">
        <v>50</v>
      </c>
      <c r="Z27" s="189"/>
      <c r="AA27" s="236">
        <f t="shared" si="1"/>
        <v>49</v>
      </c>
      <c r="AB27" s="191" t="s">
        <v>19</v>
      </c>
      <c r="AC27" s="263" t="s">
        <v>19</v>
      </c>
      <c r="AD27" s="191" t="s">
        <v>19</v>
      </c>
      <c r="AE27" s="266" t="s">
        <v>19</v>
      </c>
      <c r="AF27" s="200"/>
      <c r="AG27" s="128">
        <f t="shared" si="7"/>
        <v>6932.86319</v>
      </c>
      <c r="AH27" s="64">
        <f t="shared" si="17"/>
        <v>80267.187306100008</v>
      </c>
      <c r="AI27" s="65">
        <f t="shared" si="19"/>
        <v>72240.468575490013</v>
      </c>
      <c r="AJ27" s="65">
        <f t="shared" si="21"/>
        <v>64213.749844880011</v>
      </c>
      <c r="AK27" s="65">
        <f t="shared" si="20"/>
        <v>56187.031114270001</v>
      </c>
    </row>
    <row r="28" spans="1:37" ht="18.75" customHeight="1" x14ac:dyDescent="0.2">
      <c r="A28" s="379" t="s">
        <v>203</v>
      </c>
      <c r="B28" s="384">
        <v>21</v>
      </c>
      <c r="C28" s="385" t="s">
        <v>107</v>
      </c>
      <c r="D28" s="386">
        <f t="shared" si="18"/>
        <v>1427.2736</v>
      </c>
      <c r="E28" s="93">
        <v>0.35</v>
      </c>
      <c r="F28" s="76" t="s">
        <v>20</v>
      </c>
      <c r="G28" s="75" t="s">
        <v>19</v>
      </c>
      <c r="H28" s="77" t="s">
        <v>20</v>
      </c>
      <c r="I28" s="130"/>
      <c r="J28" s="144" t="s">
        <v>146</v>
      </c>
      <c r="K28" s="144" t="s">
        <v>150</v>
      </c>
      <c r="L28" s="52">
        <v>12.641999999999999</v>
      </c>
      <c r="M28" s="52">
        <v>12.992000000000001</v>
      </c>
      <c r="N28" s="58" t="s">
        <v>69</v>
      </c>
      <c r="O28" s="50">
        <v>2</v>
      </c>
      <c r="P28" s="78" t="s">
        <v>21</v>
      </c>
      <c r="Q28" s="77" t="s">
        <v>22</v>
      </c>
      <c r="R28" s="131" t="s">
        <v>20</v>
      </c>
      <c r="S28" s="52">
        <f t="shared" si="5"/>
        <v>1179.564958677686</v>
      </c>
      <c r="T28" s="52">
        <v>1427.2736</v>
      </c>
      <c r="U28" s="52" t="s">
        <v>63</v>
      </c>
      <c r="V28" s="79">
        <f t="shared" si="6"/>
        <v>1</v>
      </c>
      <c r="W28" s="387" t="s">
        <v>204</v>
      </c>
      <c r="X28" s="179" t="s">
        <v>46</v>
      </c>
      <c r="Y28" s="188">
        <v>40</v>
      </c>
      <c r="Z28" s="189"/>
      <c r="AA28" s="236">
        <f t="shared" si="1"/>
        <v>39</v>
      </c>
      <c r="AB28" s="191" t="s">
        <v>19</v>
      </c>
      <c r="AC28" s="263" t="s">
        <v>19</v>
      </c>
      <c r="AD28" s="191" t="s">
        <v>19</v>
      </c>
      <c r="AE28" s="266" t="s">
        <v>19</v>
      </c>
      <c r="AF28" s="200"/>
      <c r="AG28" s="128">
        <f t="shared" si="7"/>
        <v>1427.2736</v>
      </c>
      <c r="AH28" s="64">
        <f t="shared" si="17"/>
        <v>81694.460906100008</v>
      </c>
      <c r="AI28" s="65">
        <f t="shared" si="19"/>
        <v>73525.014815490009</v>
      </c>
      <c r="AJ28" s="65">
        <f t="shared" si="21"/>
        <v>65355.56872488001</v>
      </c>
      <c r="AK28" s="65">
        <f t="shared" si="20"/>
        <v>57186.122634270003</v>
      </c>
    </row>
    <row r="29" spans="1:37" ht="18.75" customHeight="1" x14ac:dyDescent="0.2">
      <c r="A29" s="15">
        <v>1</v>
      </c>
      <c r="B29" s="30">
        <v>22</v>
      </c>
      <c r="C29" s="138" t="s">
        <v>108</v>
      </c>
      <c r="D29" s="115">
        <f>2974.014*1.21</f>
        <v>3598.5569399999999</v>
      </c>
      <c r="E29" s="93">
        <v>1.2</v>
      </c>
      <c r="F29" s="76" t="s">
        <v>20</v>
      </c>
      <c r="G29" s="75" t="s">
        <v>19</v>
      </c>
      <c r="H29" s="77" t="s">
        <v>20</v>
      </c>
      <c r="I29" s="130"/>
      <c r="J29" s="144" t="s">
        <v>146</v>
      </c>
      <c r="K29" s="144" t="s">
        <v>150</v>
      </c>
      <c r="L29" s="52">
        <v>2.3239999999999998</v>
      </c>
      <c r="M29" s="52">
        <v>3.524</v>
      </c>
      <c r="N29" s="58" t="s">
        <v>69</v>
      </c>
      <c r="O29" s="50">
        <v>2</v>
      </c>
      <c r="P29" s="78" t="s">
        <v>21</v>
      </c>
      <c r="Q29" s="77" t="s">
        <v>22</v>
      </c>
      <c r="R29" s="131" t="s">
        <v>20</v>
      </c>
      <c r="S29" s="52">
        <f t="shared" si="5"/>
        <v>3190.1116528925622</v>
      </c>
      <c r="T29" s="52">
        <v>3860.0351000000001</v>
      </c>
      <c r="U29" s="52" t="s">
        <v>63</v>
      </c>
      <c r="V29" s="79">
        <f t="shared" si="6"/>
        <v>0.93226016001771583</v>
      </c>
      <c r="W29" s="38" t="s">
        <v>154</v>
      </c>
      <c r="X29" s="179" t="s">
        <v>48</v>
      </c>
      <c r="Y29" s="188">
        <v>55</v>
      </c>
      <c r="Z29" s="189"/>
      <c r="AA29" s="236">
        <f t="shared" si="1"/>
        <v>54</v>
      </c>
      <c r="AB29" s="191" t="s">
        <v>19</v>
      </c>
      <c r="AC29" s="263" t="s">
        <v>19</v>
      </c>
      <c r="AD29" s="191" t="s">
        <v>19</v>
      </c>
      <c r="AE29" s="266" t="s">
        <v>19</v>
      </c>
      <c r="AF29" s="200"/>
      <c r="AG29" s="128">
        <f t="shared" si="7"/>
        <v>3598.5569399999999</v>
      </c>
      <c r="AH29" s="64">
        <f t="shared" si="17"/>
        <v>85293.017846100003</v>
      </c>
      <c r="AI29" s="65">
        <f t="shared" si="19"/>
        <v>76763.716061490006</v>
      </c>
      <c r="AJ29" s="65">
        <f t="shared" si="21"/>
        <v>68234.414276880008</v>
      </c>
      <c r="AK29" s="65">
        <f t="shared" si="20"/>
        <v>59705.112492269996</v>
      </c>
    </row>
    <row r="30" spans="1:37" ht="18.75" customHeight="1" x14ac:dyDescent="0.2">
      <c r="A30" s="15">
        <v>1</v>
      </c>
      <c r="B30" s="30">
        <v>23</v>
      </c>
      <c r="C30" s="138" t="s">
        <v>132</v>
      </c>
      <c r="D30" s="115">
        <f>3026.1702*1.21</f>
        <v>3661.6659420000001</v>
      </c>
      <c r="E30" s="93">
        <v>1.1000000000000001</v>
      </c>
      <c r="F30" s="76" t="s">
        <v>20</v>
      </c>
      <c r="G30" s="75" t="s">
        <v>19</v>
      </c>
      <c r="H30" s="77" t="s">
        <v>20</v>
      </c>
      <c r="I30" s="130"/>
      <c r="J30" s="144" t="s">
        <v>146</v>
      </c>
      <c r="K30" s="144" t="s">
        <v>150</v>
      </c>
      <c r="L30" s="52">
        <v>3.1169999999999995</v>
      </c>
      <c r="M30" s="52">
        <v>4.2169999999999996</v>
      </c>
      <c r="N30" s="58" t="s">
        <v>69</v>
      </c>
      <c r="O30" s="50">
        <v>2</v>
      </c>
      <c r="P30" s="78" t="s">
        <v>21</v>
      </c>
      <c r="Q30" s="77" t="s">
        <v>22</v>
      </c>
      <c r="R30" s="131" t="s">
        <v>20</v>
      </c>
      <c r="S30" s="52">
        <f t="shared" si="5"/>
        <v>3413.8257851239669</v>
      </c>
      <c r="T30" s="52">
        <v>4130.7291999999998</v>
      </c>
      <c r="U30" s="52" t="s">
        <v>63</v>
      </c>
      <c r="V30" s="79">
        <f t="shared" si="6"/>
        <v>0.88644541065533911</v>
      </c>
      <c r="W30" s="38" t="s">
        <v>154</v>
      </c>
      <c r="X30" s="179" t="s">
        <v>48</v>
      </c>
      <c r="Y30" s="188">
        <v>50</v>
      </c>
      <c r="Z30" s="189"/>
      <c r="AA30" s="236">
        <f t="shared" si="1"/>
        <v>49</v>
      </c>
      <c r="AB30" s="191" t="s">
        <v>19</v>
      </c>
      <c r="AC30" s="263" t="s">
        <v>19</v>
      </c>
      <c r="AD30" s="191" t="s">
        <v>19</v>
      </c>
      <c r="AE30" s="266" t="s">
        <v>19</v>
      </c>
      <c r="AF30" s="200"/>
      <c r="AG30" s="128">
        <f t="shared" si="7"/>
        <v>3661.6659420000001</v>
      </c>
      <c r="AH30" s="64">
        <f t="shared" si="17"/>
        <v>88954.68378810001</v>
      </c>
      <c r="AI30" s="65">
        <f t="shared" ref="AI30:AI37" si="22">0.9*AH30</f>
        <v>80059.215409290016</v>
      </c>
      <c r="AJ30" s="65">
        <f t="shared" ref="AJ30:AJ37" si="23">0.8*AH30</f>
        <v>71163.747030480008</v>
      </c>
      <c r="AK30" s="65">
        <f t="shared" ref="AK30:AK37" si="24">0.7*AH30</f>
        <v>62268.27865167</v>
      </c>
    </row>
    <row r="31" spans="1:37" ht="18.75" customHeight="1" x14ac:dyDescent="0.2">
      <c r="A31" s="15">
        <v>1</v>
      </c>
      <c r="B31" s="30">
        <v>24</v>
      </c>
      <c r="C31" s="138" t="s">
        <v>109</v>
      </c>
      <c r="D31" s="115">
        <f>5260.635*1.21</f>
        <v>6365.3683499999997</v>
      </c>
      <c r="E31" s="93">
        <v>1.2999999999999998</v>
      </c>
      <c r="F31" s="76" t="s">
        <v>20</v>
      </c>
      <c r="G31" s="75" t="s">
        <v>19</v>
      </c>
      <c r="H31" s="77" t="s">
        <v>20</v>
      </c>
      <c r="I31" s="130"/>
      <c r="J31" s="144" t="s">
        <v>146</v>
      </c>
      <c r="K31" s="144" t="s">
        <v>150</v>
      </c>
      <c r="L31" s="52">
        <v>4.0780000000000003</v>
      </c>
      <c r="M31" s="52">
        <v>5.3780000000000001</v>
      </c>
      <c r="N31" s="58" t="s">
        <v>69</v>
      </c>
      <c r="O31" s="50">
        <v>2</v>
      </c>
      <c r="P31" s="78" t="s">
        <v>21</v>
      </c>
      <c r="Q31" s="77" t="s">
        <v>22</v>
      </c>
      <c r="R31" s="131" t="s">
        <v>20</v>
      </c>
      <c r="S31" s="52">
        <f t="shared" si="5"/>
        <v>5605.5884297520661</v>
      </c>
      <c r="T31" s="52">
        <v>6782.7619999999997</v>
      </c>
      <c r="U31" s="52" t="s">
        <v>63</v>
      </c>
      <c r="V31" s="79">
        <f t="shared" si="6"/>
        <v>0.93846258353160561</v>
      </c>
      <c r="W31" s="38" t="s">
        <v>154</v>
      </c>
      <c r="X31" s="179" t="s">
        <v>48</v>
      </c>
      <c r="Y31" s="188">
        <v>60</v>
      </c>
      <c r="Z31" s="189"/>
      <c r="AA31" s="236">
        <f t="shared" si="1"/>
        <v>59</v>
      </c>
      <c r="AB31" s="191" t="s">
        <v>19</v>
      </c>
      <c r="AC31" s="263" t="s">
        <v>19</v>
      </c>
      <c r="AD31" s="191" t="s">
        <v>19</v>
      </c>
      <c r="AE31" s="266" t="s">
        <v>19</v>
      </c>
      <c r="AF31" s="200"/>
      <c r="AG31" s="128">
        <f t="shared" si="7"/>
        <v>6365.3683499999997</v>
      </c>
      <c r="AH31" s="64">
        <f t="shared" si="17"/>
        <v>95320.052138100014</v>
      </c>
      <c r="AI31" s="65">
        <f t="shared" si="22"/>
        <v>85788.046924290014</v>
      </c>
      <c r="AJ31" s="65">
        <f t="shared" si="23"/>
        <v>76256.041710480014</v>
      </c>
      <c r="AK31" s="65">
        <f t="shared" si="24"/>
        <v>66724.03649667</v>
      </c>
    </row>
    <row r="32" spans="1:37" ht="18.75" customHeight="1" x14ac:dyDescent="0.2">
      <c r="A32" s="379" t="s">
        <v>203</v>
      </c>
      <c r="B32" s="116">
        <v>25</v>
      </c>
      <c r="C32" s="159" t="s">
        <v>110</v>
      </c>
      <c r="D32" s="160">
        <f>T32</f>
        <v>4851.7619000000004</v>
      </c>
      <c r="E32" s="93">
        <v>1.1499999999999999</v>
      </c>
      <c r="F32" s="76" t="s">
        <v>20</v>
      </c>
      <c r="G32" s="75" t="s">
        <v>19</v>
      </c>
      <c r="H32" s="77" t="s">
        <v>20</v>
      </c>
      <c r="I32" s="135"/>
      <c r="J32" s="109" t="s">
        <v>146</v>
      </c>
      <c r="K32" s="109" t="s">
        <v>150</v>
      </c>
      <c r="L32" s="52">
        <v>8.0259999999999998</v>
      </c>
      <c r="M32" s="52">
        <v>9.1760000000000002</v>
      </c>
      <c r="N32" s="58" t="s">
        <v>69</v>
      </c>
      <c r="O32" s="50">
        <v>2</v>
      </c>
      <c r="P32" s="78" t="s">
        <v>21</v>
      </c>
      <c r="Q32" s="77" t="s">
        <v>22</v>
      </c>
      <c r="R32" s="131" t="s">
        <v>20</v>
      </c>
      <c r="S32" s="52">
        <f t="shared" si="5"/>
        <v>4009.720578512397</v>
      </c>
      <c r="T32" s="52">
        <v>4851.7619000000004</v>
      </c>
      <c r="U32" s="52" t="s">
        <v>63</v>
      </c>
      <c r="V32" s="79">
        <f t="shared" si="6"/>
        <v>1</v>
      </c>
      <c r="W32" s="387" t="s">
        <v>204</v>
      </c>
      <c r="X32" s="179" t="s">
        <v>48</v>
      </c>
      <c r="Y32" s="188">
        <v>50</v>
      </c>
      <c r="Z32" s="189"/>
      <c r="AA32" s="236">
        <f t="shared" si="1"/>
        <v>49</v>
      </c>
      <c r="AB32" s="191" t="s">
        <v>19</v>
      </c>
      <c r="AC32" s="263" t="s">
        <v>19</v>
      </c>
      <c r="AD32" s="191" t="s">
        <v>19</v>
      </c>
      <c r="AE32" s="266" t="s">
        <v>19</v>
      </c>
      <c r="AF32" s="200"/>
      <c r="AG32" s="128">
        <f t="shared" si="7"/>
        <v>4851.7619000000004</v>
      </c>
      <c r="AH32" s="64">
        <f t="shared" si="17"/>
        <v>100171.81403810001</v>
      </c>
      <c r="AI32" s="65">
        <f t="shared" si="22"/>
        <v>90154.632634290014</v>
      </c>
      <c r="AJ32" s="65">
        <f t="shared" si="23"/>
        <v>80137.451230480016</v>
      </c>
      <c r="AK32" s="65">
        <f t="shared" si="24"/>
        <v>70120.269826670003</v>
      </c>
    </row>
    <row r="33" spans="1:37" s="1" customFormat="1" ht="63.75" x14ac:dyDescent="0.2">
      <c r="A33" s="113">
        <v>2</v>
      </c>
      <c r="B33" s="33">
        <v>26</v>
      </c>
      <c r="C33" s="145" t="s">
        <v>111</v>
      </c>
      <c r="D33" s="146">
        <f t="shared" si="18"/>
        <v>6924.3269899999996</v>
      </c>
      <c r="E33" s="93">
        <v>0.68600000000000005</v>
      </c>
      <c r="F33" s="75" t="s">
        <v>19</v>
      </c>
      <c r="G33" s="143" t="s">
        <v>40</v>
      </c>
      <c r="H33" s="77" t="s">
        <v>20</v>
      </c>
      <c r="I33" s="135"/>
      <c r="J33" s="109" t="s">
        <v>147</v>
      </c>
      <c r="K33" s="109" t="s">
        <v>151</v>
      </c>
      <c r="L33" s="52">
        <v>0.86</v>
      </c>
      <c r="M33" s="52">
        <v>1.546</v>
      </c>
      <c r="N33" s="58" t="s">
        <v>72</v>
      </c>
      <c r="O33" s="50">
        <v>2</v>
      </c>
      <c r="P33" s="78" t="s">
        <v>21</v>
      </c>
      <c r="Q33" s="77" t="s">
        <v>20</v>
      </c>
      <c r="R33" s="131" t="s">
        <v>20</v>
      </c>
      <c r="S33" s="52">
        <f t="shared" si="5"/>
        <v>5722.5842892561977</v>
      </c>
      <c r="T33" s="52">
        <v>6924.3269899999996</v>
      </c>
      <c r="U33" s="52" t="s">
        <v>64</v>
      </c>
      <c r="V33" s="79">
        <f t="shared" si="6"/>
        <v>1</v>
      </c>
      <c r="W33" s="38"/>
      <c r="X33" s="179" t="s">
        <v>46</v>
      </c>
      <c r="Y33" s="190">
        <v>75</v>
      </c>
      <c r="Z33" s="189"/>
      <c r="AA33" s="236">
        <f t="shared" si="1"/>
        <v>74</v>
      </c>
      <c r="AB33" s="294" t="s">
        <v>197</v>
      </c>
      <c r="AC33" s="295"/>
      <c r="AD33" s="294" t="s">
        <v>197</v>
      </c>
      <c r="AE33" s="296"/>
      <c r="AF33" s="200"/>
      <c r="AG33" s="128">
        <f t="shared" si="7"/>
        <v>6924.3269899999996</v>
      </c>
      <c r="AH33" s="64">
        <f t="shared" si="17"/>
        <v>107096.14102810001</v>
      </c>
      <c r="AI33" s="65">
        <f t="shared" si="22"/>
        <v>96386.526925290018</v>
      </c>
      <c r="AJ33" s="65">
        <f t="shared" si="23"/>
        <v>85676.912822480022</v>
      </c>
      <c r="AK33" s="65">
        <f t="shared" si="24"/>
        <v>74967.298719669998</v>
      </c>
    </row>
    <row r="34" spans="1:37" s="1" customFormat="1" ht="18.75" customHeight="1" x14ac:dyDescent="0.2">
      <c r="A34" s="113">
        <v>3</v>
      </c>
      <c r="B34" s="380">
        <v>27</v>
      </c>
      <c r="C34" s="162" t="s">
        <v>112</v>
      </c>
      <c r="D34" s="382">
        <f t="shared" si="18"/>
        <v>1689.7650000000001</v>
      </c>
      <c r="E34" s="93">
        <v>0.2</v>
      </c>
      <c r="F34" s="75" t="s">
        <v>19</v>
      </c>
      <c r="G34" s="143" t="s">
        <v>40</v>
      </c>
      <c r="H34" s="77" t="s">
        <v>20</v>
      </c>
      <c r="I34" s="135"/>
      <c r="J34" s="109" t="s">
        <v>147</v>
      </c>
      <c r="K34" s="109" t="s">
        <v>149</v>
      </c>
      <c r="L34" s="53">
        <v>4.9000000000000004</v>
      </c>
      <c r="M34" s="53">
        <v>5.0999999999999996</v>
      </c>
      <c r="N34" s="58" t="s">
        <v>69</v>
      </c>
      <c r="O34" s="50">
        <v>2</v>
      </c>
      <c r="P34" s="78" t="s">
        <v>21</v>
      </c>
      <c r="Q34" s="77" t="s">
        <v>20</v>
      </c>
      <c r="R34" s="131" t="s">
        <v>22</v>
      </c>
      <c r="S34" s="52">
        <f t="shared" si="5"/>
        <v>1396.5000000000002</v>
      </c>
      <c r="T34" s="52">
        <v>1689.7650000000001</v>
      </c>
      <c r="U34" s="52" t="s">
        <v>63</v>
      </c>
      <c r="V34" s="79">
        <f t="shared" si="6"/>
        <v>1</v>
      </c>
      <c r="W34" s="38"/>
      <c r="X34" s="179" t="s">
        <v>46</v>
      </c>
      <c r="Y34" s="276"/>
      <c r="Z34" s="189"/>
      <c r="AA34" s="236"/>
      <c r="AB34" s="294" t="s">
        <v>195</v>
      </c>
      <c r="AC34" s="295"/>
      <c r="AD34" s="294" t="s">
        <v>195</v>
      </c>
      <c r="AE34" s="296"/>
      <c r="AF34" s="200"/>
      <c r="AG34" s="128">
        <f t="shared" si="7"/>
        <v>1689.7650000000001</v>
      </c>
      <c r="AH34" s="64">
        <f t="shared" si="17"/>
        <v>108785.90602810001</v>
      </c>
      <c r="AI34" s="65">
        <f t="shared" si="22"/>
        <v>97907.315425290013</v>
      </c>
      <c r="AJ34" s="65">
        <f t="shared" si="23"/>
        <v>87028.724822480013</v>
      </c>
      <c r="AK34" s="65">
        <f t="shared" si="24"/>
        <v>76150.134219669999</v>
      </c>
    </row>
    <row r="35" spans="1:37" s="1" customFormat="1" ht="25.5" x14ac:dyDescent="0.2">
      <c r="A35" s="113">
        <v>1</v>
      </c>
      <c r="B35" s="30">
        <v>28</v>
      </c>
      <c r="C35" s="138" t="s">
        <v>113</v>
      </c>
      <c r="D35" s="133">
        <f>1251.938*1.21</f>
        <v>1514.8449800000001</v>
      </c>
      <c r="E35" s="93">
        <v>1.4999999999999999E-2</v>
      </c>
      <c r="F35" s="75" t="s">
        <v>19</v>
      </c>
      <c r="G35" s="76" t="s">
        <v>20</v>
      </c>
      <c r="H35" s="77" t="s">
        <v>20</v>
      </c>
      <c r="I35" s="135" t="s">
        <v>25</v>
      </c>
      <c r="J35" s="109" t="s">
        <v>146</v>
      </c>
      <c r="K35" s="109" t="s">
        <v>150</v>
      </c>
      <c r="L35" s="53">
        <v>4.319</v>
      </c>
      <c r="M35" s="53">
        <v>4.3339999999999996</v>
      </c>
      <c r="N35" s="60" t="s">
        <v>66</v>
      </c>
      <c r="O35" s="50">
        <v>5</v>
      </c>
      <c r="P35" s="78" t="s">
        <v>26</v>
      </c>
      <c r="Q35" s="77" t="s">
        <v>20</v>
      </c>
      <c r="R35" s="131" t="s">
        <v>20</v>
      </c>
      <c r="S35" s="52">
        <f t="shared" si="5"/>
        <v>1896.87717</v>
      </c>
      <c r="T35" s="52">
        <v>2295.2213757</v>
      </c>
      <c r="U35" s="52" t="s">
        <v>63</v>
      </c>
      <c r="V35" s="79">
        <f t="shared" si="6"/>
        <v>0.659999508560694</v>
      </c>
      <c r="W35" s="38" t="s">
        <v>44</v>
      </c>
      <c r="X35" s="179" t="s">
        <v>49</v>
      </c>
      <c r="Y35" s="188">
        <v>60</v>
      </c>
      <c r="Z35" s="189">
        <v>42101</v>
      </c>
      <c r="AA35" s="236">
        <f t="shared" si="1"/>
        <v>42160</v>
      </c>
      <c r="AB35" s="191" t="s">
        <v>193</v>
      </c>
      <c r="AC35" s="263">
        <f>93000/2*1.21</f>
        <v>56265</v>
      </c>
      <c r="AD35" s="191" t="s">
        <v>192</v>
      </c>
      <c r="AE35" s="266">
        <v>24200</v>
      </c>
      <c r="AF35" s="200"/>
      <c r="AG35" s="128">
        <f t="shared" si="7"/>
        <v>1514.8449800000001</v>
      </c>
      <c r="AH35" s="64">
        <f t="shared" si="17"/>
        <v>110300.75100810001</v>
      </c>
      <c r="AI35" s="65">
        <f t="shared" si="22"/>
        <v>99270.675907290002</v>
      </c>
      <c r="AJ35" s="65">
        <f t="shared" si="23"/>
        <v>88240.600806480012</v>
      </c>
      <c r="AK35" s="65">
        <f t="shared" si="24"/>
        <v>77210.525705670007</v>
      </c>
    </row>
    <row r="36" spans="1:37" s="1" customFormat="1" ht="38.25" x14ac:dyDescent="0.2">
      <c r="A36" s="113">
        <v>1</v>
      </c>
      <c r="B36" s="30">
        <v>29</v>
      </c>
      <c r="C36" s="138" t="s">
        <v>114</v>
      </c>
      <c r="D36" s="133">
        <f>5313.969*1.21</f>
        <v>6429.9024899999995</v>
      </c>
      <c r="E36" s="93">
        <v>0.104</v>
      </c>
      <c r="F36" s="95" t="s">
        <v>19</v>
      </c>
      <c r="G36" s="76" t="s">
        <v>20</v>
      </c>
      <c r="H36" s="77" t="s">
        <v>22</v>
      </c>
      <c r="I36" s="135" t="s">
        <v>37</v>
      </c>
      <c r="J36" s="109" t="s">
        <v>147</v>
      </c>
      <c r="K36" s="109" t="s">
        <v>153</v>
      </c>
      <c r="L36" s="52">
        <v>5.6130000000000004</v>
      </c>
      <c r="M36" s="52">
        <v>5.7169999999999996</v>
      </c>
      <c r="N36" s="58" t="s">
        <v>73</v>
      </c>
      <c r="O36" s="50">
        <v>3</v>
      </c>
      <c r="P36" s="78" t="s">
        <v>39</v>
      </c>
      <c r="Q36" s="77" t="s">
        <v>20</v>
      </c>
      <c r="R36" s="135" t="s">
        <v>20</v>
      </c>
      <c r="S36" s="52">
        <f t="shared" si="5"/>
        <v>7350.7894300000007</v>
      </c>
      <c r="T36" s="52">
        <v>8894.4552103000005</v>
      </c>
      <c r="U36" s="52" t="s">
        <v>64</v>
      </c>
      <c r="V36" s="79">
        <f t="shared" si="6"/>
        <v>0.7229113349802484</v>
      </c>
      <c r="W36" s="38" t="s">
        <v>170</v>
      </c>
      <c r="X36" s="179" t="s">
        <v>49</v>
      </c>
      <c r="Y36" s="190">
        <v>100</v>
      </c>
      <c r="Z36" s="189"/>
      <c r="AA36" s="236">
        <f t="shared" si="1"/>
        <v>99</v>
      </c>
      <c r="AB36" s="191" t="s">
        <v>193</v>
      </c>
      <c r="AC36" s="263">
        <f>93000/2*1.21</f>
        <v>56265</v>
      </c>
      <c r="AD36" s="191" t="s">
        <v>192</v>
      </c>
      <c r="AE36" s="266">
        <v>23958</v>
      </c>
      <c r="AF36" s="200"/>
      <c r="AG36" s="128">
        <f t="shared" si="7"/>
        <v>6429.9024899999995</v>
      </c>
      <c r="AH36" s="64">
        <f t="shared" si="17"/>
        <v>116730.6534981</v>
      </c>
      <c r="AI36" s="65">
        <f t="shared" si="22"/>
        <v>105057.58814829</v>
      </c>
      <c r="AJ36" s="65">
        <f t="shared" si="23"/>
        <v>93384.52279848</v>
      </c>
      <c r="AK36" s="65">
        <f t="shared" si="24"/>
        <v>81711.45744867</v>
      </c>
    </row>
    <row r="37" spans="1:37" s="1" customFormat="1" ht="25.5" x14ac:dyDescent="0.2">
      <c r="A37" s="113">
        <v>2</v>
      </c>
      <c r="B37" s="33">
        <v>30</v>
      </c>
      <c r="C37" s="145" t="s">
        <v>115</v>
      </c>
      <c r="D37" s="112">
        <f t="shared" si="18"/>
        <v>29757.733630899998</v>
      </c>
      <c r="E37" s="93">
        <v>1.25</v>
      </c>
      <c r="F37" s="75" t="s">
        <v>19</v>
      </c>
      <c r="G37" s="76" t="s">
        <v>20</v>
      </c>
      <c r="H37" s="77" t="s">
        <v>20</v>
      </c>
      <c r="I37" s="135"/>
      <c r="J37" s="109" t="s">
        <v>147</v>
      </c>
      <c r="K37" s="109" t="s">
        <v>151</v>
      </c>
      <c r="L37" s="52">
        <v>0</v>
      </c>
      <c r="M37" s="52">
        <v>1.25</v>
      </c>
      <c r="N37" s="58" t="s">
        <v>74</v>
      </c>
      <c r="O37" s="50">
        <v>5</v>
      </c>
      <c r="P37" s="78"/>
      <c r="Q37" s="77" t="s">
        <v>20</v>
      </c>
      <c r="R37" s="135" t="s">
        <v>20</v>
      </c>
      <c r="S37" s="52">
        <f t="shared" si="5"/>
        <v>24593.168289999998</v>
      </c>
      <c r="T37" s="52">
        <v>29757.733630899998</v>
      </c>
      <c r="U37" s="52" t="s">
        <v>64</v>
      </c>
      <c r="V37" s="79">
        <f t="shared" si="6"/>
        <v>1</v>
      </c>
      <c r="W37" s="38"/>
      <c r="X37" s="179" t="s">
        <v>80</v>
      </c>
      <c r="Y37" s="188">
        <v>125</v>
      </c>
      <c r="Z37" s="189"/>
      <c r="AA37" s="236">
        <f t="shared" si="1"/>
        <v>124</v>
      </c>
      <c r="AB37" s="294" t="s">
        <v>196</v>
      </c>
      <c r="AC37" s="295"/>
      <c r="AD37" s="294" t="s">
        <v>196</v>
      </c>
      <c r="AE37" s="296"/>
      <c r="AF37" s="200"/>
      <c r="AG37" s="128">
        <f t="shared" si="7"/>
        <v>29757.733630899998</v>
      </c>
      <c r="AH37" s="64">
        <f t="shared" si="17"/>
        <v>146488.38712900001</v>
      </c>
      <c r="AI37" s="65">
        <f t="shared" si="22"/>
        <v>131839.54841610001</v>
      </c>
      <c r="AJ37" s="65">
        <f t="shared" si="23"/>
        <v>117190.70970320002</v>
      </c>
      <c r="AK37" s="65">
        <f t="shared" si="24"/>
        <v>102541.8709903</v>
      </c>
    </row>
    <row r="38" spans="1:37" s="1" customFormat="1" ht="25.5" x14ac:dyDescent="0.2">
      <c r="A38" s="113">
        <v>2</v>
      </c>
      <c r="B38" s="33">
        <v>33</v>
      </c>
      <c r="C38" s="145" t="s">
        <v>36</v>
      </c>
      <c r="D38" s="112">
        <f t="shared" si="18"/>
        <v>28432.224731900002</v>
      </c>
      <c r="E38" s="93">
        <v>3.45</v>
      </c>
      <c r="F38" s="75" t="s">
        <v>19</v>
      </c>
      <c r="G38" s="143" t="s">
        <v>38</v>
      </c>
      <c r="H38" s="77" t="s">
        <v>20</v>
      </c>
      <c r="I38" s="135"/>
      <c r="J38" s="109" t="s">
        <v>150</v>
      </c>
      <c r="K38" s="109" t="s">
        <v>151</v>
      </c>
      <c r="L38" s="52">
        <v>0</v>
      </c>
      <c r="M38" s="52">
        <v>3.45</v>
      </c>
      <c r="N38" s="58" t="s">
        <v>74</v>
      </c>
      <c r="O38" s="50">
        <v>6</v>
      </c>
      <c r="P38" s="78" t="s">
        <v>53</v>
      </c>
      <c r="Q38" s="77" t="s">
        <v>20</v>
      </c>
      <c r="R38" s="135" t="s">
        <v>20</v>
      </c>
      <c r="S38" s="52">
        <f t="shared" si="5"/>
        <v>23497.706390000003</v>
      </c>
      <c r="T38" s="52">
        <v>28432.224731900002</v>
      </c>
      <c r="U38" s="52" t="s">
        <v>64</v>
      </c>
      <c r="V38" s="79">
        <f t="shared" si="6"/>
        <v>1</v>
      </c>
      <c r="W38" s="38"/>
      <c r="X38" s="179" t="s">
        <v>78</v>
      </c>
      <c r="Y38" s="190">
        <v>130</v>
      </c>
      <c r="Z38" s="189"/>
      <c r="AA38" s="236">
        <f t="shared" si="1"/>
        <v>129</v>
      </c>
      <c r="AB38" s="294" t="s">
        <v>196</v>
      </c>
      <c r="AC38" s="295"/>
      <c r="AD38" s="294" t="s">
        <v>196</v>
      </c>
      <c r="AE38" s="296"/>
      <c r="AF38" s="200"/>
      <c r="AG38" s="128">
        <f t="shared" ref="AG38:AG53" si="25">D38</f>
        <v>28432.224731900002</v>
      </c>
      <c r="AH38" s="64">
        <f t="shared" ref="AH38:AH53" si="26">AG38+AH37</f>
        <v>174920.61186090001</v>
      </c>
      <c r="AI38" s="65">
        <f t="shared" ref="AI38:AI53" si="27">0.9*AH38</f>
        <v>157428.55067481002</v>
      </c>
      <c r="AJ38" s="65">
        <f t="shared" ref="AJ38:AJ52" si="28">0.8*AH38</f>
        <v>139936.48948872002</v>
      </c>
      <c r="AK38" s="65">
        <f t="shared" ref="AK38:AK53" si="29">0.7*AH38</f>
        <v>122444.42830263</v>
      </c>
    </row>
    <row r="39" spans="1:37" s="1" customFormat="1" ht="25.5" x14ac:dyDescent="0.2">
      <c r="A39" s="113">
        <v>5</v>
      </c>
      <c r="B39" s="397">
        <v>35</v>
      </c>
      <c r="C39" s="395" t="s">
        <v>116</v>
      </c>
      <c r="D39" s="396">
        <f>12815.209*1.21</f>
        <v>15506.402890000001</v>
      </c>
      <c r="E39" s="93">
        <v>0.84699999999999998</v>
      </c>
      <c r="F39" s="75" t="s">
        <v>19</v>
      </c>
      <c r="G39" s="76" t="s">
        <v>20</v>
      </c>
      <c r="H39" s="77" t="s">
        <v>20</v>
      </c>
      <c r="I39" s="135"/>
      <c r="J39" s="109" t="s">
        <v>148</v>
      </c>
      <c r="K39" s="109" t="s">
        <v>149</v>
      </c>
      <c r="L39" s="52">
        <v>0</v>
      </c>
      <c r="M39" s="52">
        <v>0.84699999999999998</v>
      </c>
      <c r="N39" s="58" t="s">
        <v>74</v>
      </c>
      <c r="O39" s="50">
        <v>6</v>
      </c>
      <c r="P39" s="78"/>
      <c r="Q39" s="77" t="s">
        <v>20</v>
      </c>
      <c r="R39" s="135" t="s">
        <v>20</v>
      </c>
      <c r="S39" s="52">
        <f t="shared" si="5"/>
        <v>13214.075999999999</v>
      </c>
      <c r="T39" s="52">
        <v>15989.031959999998</v>
      </c>
      <c r="U39" s="52" t="s">
        <v>64</v>
      </c>
      <c r="V39" s="79">
        <f t="shared" si="6"/>
        <v>0.9698149912260231</v>
      </c>
      <c r="W39" s="38" t="s">
        <v>160</v>
      </c>
      <c r="X39" s="179" t="s">
        <v>77</v>
      </c>
      <c r="Y39" s="188">
        <v>150</v>
      </c>
      <c r="Z39" s="189"/>
      <c r="AA39" s="236">
        <f t="shared" si="1"/>
        <v>149</v>
      </c>
      <c r="AB39" s="294" t="s">
        <v>196</v>
      </c>
      <c r="AC39" s="295"/>
      <c r="AD39" s="294" t="s">
        <v>196</v>
      </c>
      <c r="AE39" s="296"/>
      <c r="AF39" s="200"/>
      <c r="AG39" s="128">
        <f t="shared" si="25"/>
        <v>15506.402890000001</v>
      </c>
      <c r="AH39" s="64">
        <f t="shared" si="26"/>
        <v>190427.01475090001</v>
      </c>
      <c r="AI39" s="65">
        <f>AH39</f>
        <v>190427.01475090001</v>
      </c>
      <c r="AJ39" s="65">
        <f>AH39</f>
        <v>190427.01475090001</v>
      </c>
      <c r="AK39" s="65">
        <f>AH39</f>
        <v>190427.01475090001</v>
      </c>
    </row>
    <row r="40" spans="1:37" s="1" customFormat="1" ht="30" customHeight="1" x14ac:dyDescent="0.2">
      <c r="A40" s="113">
        <v>5</v>
      </c>
      <c r="B40" s="397">
        <v>36</v>
      </c>
      <c r="C40" s="395" t="s">
        <v>206</v>
      </c>
      <c r="D40" s="396">
        <f>29190.9*1.21</f>
        <v>35320.989000000001</v>
      </c>
      <c r="E40" s="93">
        <f>M40-L40</f>
        <v>3.0280000000000005</v>
      </c>
      <c r="F40" s="75" t="s">
        <v>19</v>
      </c>
      <c r="G40" s="143" t="s">
        <v>38</v>
      </c>
      <c r="H40" s="77" t="s">
        <v>20</v>
      </c>
      <c r="I40" s="135"/>
      <c r="J40" s="109" t="s">
        <v>150</v>
      </c>
      <c r="K40" s="109" t="s">
        <v>153</v>
      </c>
      <c r="L40" s="52">
        <v>4.2039999999999997</v>
      </c>
      <c r="M40" s="52">
        <v>7.2320000000000002</v>
      </c>
      <c r="N40" s="58" t="s">
        <v>74</v>
      </c>
      <c r="O40" s="50">
        <v>6</v>
      </c>
      <c r="P40" s="78"/>
      <c r="Q40" s="77" t="s">
        <v>20</v>
      </c>
      <c r="R40" s="135" t="s">
        <v>20</v>
      </c>
      <c r="S40" s="52">
        <f t="shared" si="5"/>
        <v>29537.594950413222</v>
      </c>
      <c r="T40" s="52">
        <v>35740.489889999997</v>
      </c>
      <c r="U40" s="52" t="s">
        <v>64</v>
      </c>
      <c r="V40" s="79">
        <f t="shared" si="6"/>
        <v>0.98826258701850167</v>
      </c>
      <c r="W40" s="38" t="s">
        <v>131</v>
      </c>
      <c r="X40" s="182" t="s">
        <v>80</v>
      </c>
      <c r="Y40" s="190">
        <v>145</v>
      </c>
      <c r="Z40" s="191"/>
      <c r="AA40" s="239">
        <f t="shared" si="1"/>
        <v>144</v>
      </c>
      <c r="AB40" s="294" t="s">
        <v>196</v>
      </c>
      <c r="AC40" s="295"/>
      <c r="AD40" s="294" t="s">
        <v>196</v>
      </c>
      <c r="AE40" s="296"/>
      <c r="AF40" s="201"/>
      <c r="AG40" s="128">
        <f t="shared" si="25"/>
        <v>35320.989000000001</v>
      </c>
      <c r="AH40" s="64">
        <f t="shared" si="26"/>
        <v>225748.00375090001</v>
      </c>
      <c r="AI40" s="65">
        <f t="shared" si="27"/>
        <v>203173.20337581</v>
      </c>
      <c r="AJ40" s="65">
        <f t="shared" si="28"/>
        <v>180598.40300072002</v>
      </c>
      <c r="AK40" s="65">
        <f t="shared" si="29"/>
        <v>158023.60262563001</v>
      </c>
    </row>
    <row r="41" spans="1:37" s="1" customFormat="1" ht="25.5" x14ac:dyDescent="0.2">
      <c r="A41" s="389">
        <v>2016</v>
      </c>
      <c r="B41" s="13">
        <v>37</v>
      </c>
      <c r="C41" s="148" t="s">
        <v>117</v>
      </c>
      <c r="D41" s="300">
        <f t="shared" si="18"/>
        <v>13152.91395</v>
      </c>
      <c r="E41" s="93">
        <v>1.4</v>
      </c>
      <c r="F41" s="75" t="s">
        <v>19</v>
      </c>
      <c r="G41" s="143" t="s">
        <v>55</v>
      </c>
      <c r="H41" s="77" t="s">
        <v>20</v>
      </c>
      <c r="I41" s="135"/>
      <c r="J41" s="109" t="s">
        <v>152</v>
      </c>
      <c r="K41" s="109" t="s">
        <v>153</v>
      </c>
      <c r="L41" s="52">
        <v>11.635</v>
      </c>
      <c r="M41" s="52">
        <v>13.035</v>
      </c>
      <c r="N41" s="58" t="s">
        <v>74</v>
      </c>
      <c r="O41" s="50">
        <v>6</v>
      </c>
      <c r="P41" s="78" t="s">
        <v>54</v>
      </c>
      <c r="Q41" s="77" t="s">
        <v>20</v>
      </c>
      <c r="R41" s="135" t="s">
        <v>20</v>
      </c>
      <c r="S41" s="52">
        <f t="shared" si="5"/>
        <v>10870.176818181819</v>
      </c>
      <c r="T41" s="52">
        <v>13152.91395</v>
      </c>
      <c r="U41" s="52" t="s">
        <v>64</v>
      </c>
      <c r="V41" s="79">
        <f t="shared" si="6"/>
        <v>1</v>
      </c>
      <c r="W41" s="38"/>
      <c r="X41" s="182"/>
      <c r="Y41" s="190">
        <v>110</v>
      </c>
      <c r="Z41" s="191"/>
      <c r="AA41" s="239">
        <f t="shared" si="1"/>
        <v>109</v>
      </c>
      <c r="AB41" s="294" t="s">
        <v>197</v>
      </c>
      <c r="AC41" s="295"/>
      <c r="AD41" s="294" t="s">
        <v>197</v>
      </c>
      <c r="AE41" s="296"/>
      <c r="AF41" s="201"/>
      <c r="AG41" s="128">
        <f t="shared" si="25"/>
        <v>13152.91395</v>
      </c>
      <c r="AH41" s="64">
        <f t="shared" si="26"/>
        <v>238900.9177009</v>
      </c>
      <c r="AI41" s="65">
        <f t="shared" si="27"/>
        <v>215010.82593081001</v>
      </c>
      <c r="AJ41" s="65">
        <f t="shared" si="28"/>
        <v>191120.73416072002</v>
      </c>
      <c r="AK41" s="65">
        <f t="shared" si="29"/>
        <v>167230.64239062998</v>
      </c>
    </row>
    <row r="42" spans="1:37" s="1" customFormat="1" ht="18.75" customHeight="1" x14ac:dyDescent="0.2">
      <c r="A42" s="388">
        <v>2016</v>
      </c>
      <c r="B42" s="399">
        <v>38</v>
      </c>
      <c r="C42" s="401" t="s">
        <v>118</v>
      </c>
      <c r="D42" s="400">
        <f t="shared" si="18"/>
        <v>11631.2540586</v>
      </c>
      <c r="E42" s="93">
        <v>1</v>
      </c>
      <c r="F42" s="75" t="s">
        <v>19</v>
      </c>
      <c r="G42" s="143" t="s">
        <v>55</v>
      </c>
      <c r="H42" s="77" t="s">
        <v>20</v>
      </c>
      <c r="I42" s="135"/>
      <c r="J42" s="109" t="s">
        <v>152</v>
      </c>
      <c r="K42" s="109" t="s">
        <v>153</v>
      </c>
      <c r="L42" s="52">
        <v>0</v>
      </c>
      <c r="M42" s="52">
        <v>1.0589999999999999</v>
      </c>
      <c r="N42" s="58" t="s">
        <v>69</v>
      </c>
      <c r="O42" s="50">
        <v>4</v>
      </c>
      <c r="P42" s="78"/>
      <c r="Q42" s="77" t="s">
        <v>20</v>
      </c>
      <c r="R42" s="135" t="s">
        <v>22</v>
      </c>
      <c r="S42" s="52">
        <f t="shared" si="5"/>
        <v>9612.6066599999995</v>
      </c>
      <c r="T42" s="52">
        <v>11631.2540586</v>
      </c>
      <c r="U42" s="52" t="s">
        <v>63</v>
      </c>
      <c r="V42" s="79">
        <f t="shared" si="6"/>
        <v>1</v>
      </c>
      <c r="W42" s="38"/>
      <c r="X42" s="179" t="s">
        <v>78</v>
      </c>
      <c r="Y42" s="276"/>
      <c r="Z42" s="189"/>
      <c r="AA42" s="236"/>
      <c r="AB42" s="294" t="s">
        <v>195</v>
      </c>
      <c r="AC42" s="295"/>
      <c r="AD42" s="294" t="s">
        <v>195</v>
      </c>
      <c r="AE42" s="296"/>
      <c r="AF42" s="200"/>
      <c r="AG42" s="128">
        <f t="shared" si="25"/>
        <v>11631.2540586</v>
      </c>
      <c r="AH42" s="64">
        <f t="shared" si="26"/>
        <v>250532.17175949999</v>
      </c>
      <c r="AI42" s="65">
        <f t="shared" si="27"/>
        <v>225478.95458354999</v>
      </c>
      <c r="AJ42" s="65">
        <f t="shared" si="28"/>
        <v>200425.73740760001</v>
      </c>
      <c r="AK42" s="65">
        <f t="shared" si="29"/>
        <v>175372.52023164998</v>
      </c>
    </row>
    <row r="43" spans="1:37" s="1" customFormat="1" ht="25.5" x14ac:dyDescent="0.2">
      <c r="A43" s="113">
        <v>3</v>
      </c>
      <c r="B43" s="101">
        <v>39</v>
      </c>
      <c r="C43" s="147" t="s">
        <v>119</v>
      </c>
      <c r="D43" s="161">
        <f t="shared" si="18"/>
        <v>2580.6770000000001</v>
      </c>
      <c r="E43" s="93">
        <v>0.111</v>
      </c>
      <c r="F43" s="75" t="s">
        <v>19</v>
      </c>
      <c r="G43" s="143" t="s">
        <v>40</v>
      </c>
      <c r="H43" s="77" t="s">
        <v>20</v>
      </c>
      <c r="I43" s="135"/>
      <c r="J43" s="109" t="s">
        <v>152</v>
      </c>
      <c r="K43" s="109" t="s">
        <v>151</v>
      </c>
      <c r="L43" s="52">
        <v>7.7860000000000005</v>
      </c>
      <c r="M43" s="52">
        <v>7.8970000000000002</v>
      </c>
      <c r="N43" s="58" t="s">
        <v>75</v>
      </c>
      <c r="O43" s="50">
        <v>2</v>
      </c>
      <c r="P43" s="78"/>
      <c r="Q43" s="77" t="s">
        <v>20</v>
      </c>
      <c r="R43" s="135" t="s">
        <v>22</v>
      </c>
      <c r="S43" s="52">
        <f t="shared" si="5"/>
        <v>2132.7909090909093</v>
      </c>
      <c r="T43" s="52">
        <v>2580.6770000000001</v>
      </c>
      <c r="U43" s="52" t="s">
        <v>63</v>
      </c>
      <c r="V43" s="79">
        <f t="shared" si="6"/>
        <v>1</v>
      </c>
      <c r="W43" s="38"/>
      <c r="X43" s="179" t="s">
        <v>78</v>
      </c>
      <c r="Y43" s="276"/>
      <c r="Z43" s="189"/>
      <c r="AA43" s="236"/>
      <c r="AB43" s="294" t="s">
        <v>195</v>
      </c>
      <c r="AC43" s="295"/>
      <c r="AD43" s="294" t="s">
        <v>195</v>
      </c>
      <c r="AE43" s="296"/>
      <c r="AF43" s="200"/>
      <c r="AG43" s="128">
        <f t="shared" si="25"/>
        <v>2580.6770000000001</v>
      </c>
      <c r="AH43" s="64">
        <f t="shared" si="26"/>
        <v>253112.84875949999</v>
      </c>
      <c r="AI43" s="65">
        <f t="shared" si="27"/>
        <v>227801.56388355</v>
      </c>
      <c r="AJ43" s="65">
        <f t="shared" si="28"/>
        <v>202490.27900760001</v>
      </c>
      <c r="AK43" s="65">
        <f t="shared" si="29"/>
        <v>177178.99413164999</v>
      </c>
    </row>
    <row r="44" spans="1:37" s="1" customFormat="1" ht="18" customHeight="1" x14ac:dyDescent="0.2">
      <c r="A44" s="113">
        <v>3</v>
      </c>
      <c r="B44" s="101">
        <v>40</v>
      </c>
      <c r="C44" s="147" t="s">
        <v>120</v>
      </c>
      <c r="D44" s="161">
        <f t="shared" si="18"/>
        <v>600</v>
      </c>
      <c r="E44" s="93">
        <v>0.15</v>
      </c>
      <c r="F44" s="95" t="s">
        <v>19</v>
      </c>
      <c r="G44" s="143" t="s">
        <v>22</v>
      </c>
      <c r="H44" s="77" t="s">
        <v>20</v>
      </c>
      <c r="I44" s="135"/>
      <c r="J44" s="109" t="s">
        <v>149</v>
      </c>
      <c r="K44" s="109" t="s">
        <v>153</v>
      </c>
      <c r="L44" s="52">
        <v>0.26</v>
      </c>
      <c r="M44" s="52">
        <v>0.41000000000000003</v>
      </c>
      <c r="N44" s="58" t="s">
        <v>69</v>
      </c>
      <c r="O44" s="50">
        <v>2</v>
      </c>
      <c r="P44" s="78"/>
      <c r="Q44" s="77" t="s">
        <v>22</v>
      </c>
      <c r="R44" s="135" t="s">
        <v>22</v>
      </c>
      <c r="S44" s="52">
        <f t="shared" ref="S44:S45" si="30">T44/1.21</f>
        <v>495.86776859504135</v>
      </c>
      <c r="T44" s="52">
        <v>600</v>
      </c>
      <c r="U44" s="52" t="s">
        <v>63</v>
      </c>
      <c r="V44" s="79">
        <f t="shared" si="6"/>
        <v>1</v>
      </c>
      <c r="W44" s="38"/>
      <c r="X44" s="182" t="s">
        <v>80</v>
      </c>
      <c r="Y44" s="276"/>
      <c r="Z44" s="191"/>
      <c r="AA44" s="239"/>
      <c r="AB44" s="270" t="s">
        <v>19</v>
      </c>
      <c r="AC44" s="271" t="s">
        <v>19</v>
      </c>
      <c r="AD44" s="270" t="s">
        <v>19</v>
      </c>
      <c r="AE44" s="280" t="s">
        <v>19</v>
      </c>
      <c r="AF44" s="201"/>
      <c r="AG44" s="128">
        <f t="shared" si="25"/>
        <v>600</v>
      </c>
      <c r="AH44" s="64">
        <f t="shared" si="26"/>
        <v>253712.84875949999</v>
      </c>
      <c r="AI44" s="65">
        <f t="shared" si="27"/>
        <v>228341.56388355</v>
      </c>
      <c r="AJ44" s="65">
        <f t="shared" si="28"/>
        <v>202970.27900760001</v>
      </c>
      <c r="AK44" s="65">
        <f t="shared" si="29"/>
        <v>177598.99413164999</v>
      </c>
    </row>
    <row r="45" spans="1:37" s="1" customFormat="1" ht="18" customHeight="1" x14ac:dyDescent="0.2">
      <c r="A45" s="389">
        <v>2016</v>
      </c>
      <c r="B45" s="13">
        <v>41</v>
      </c>
      <c r="C45" s="148" t="s">
        <v>121</v>
      </c>
      <c r="D45" s="300">
        <f t="shared" si="18"/>
        <v>637.241176</v>
      </c>
      <c r="E45" s="93">
        <v>2E-3</v>
      </c>
      <c r="F45" s="95" t="s">
        <v>19</v>
      </c>
      <c r="G45" s="143" t="s">
        <v>22</v>
      </c>
      <c r="H45" s="77" t="s">
        <v>20</v>
      </c>
      <c r="I45" s="135" t="s">
        <v>24</v>
      </c>
      <c r="J45" s="109" t="s">
        <v>147</v>
      </c>
      <c r="K45" s="109" t="s">
        <v>149</v>
      </c>
      <c r="L45" s="52">
        <v>0.45800000000000002</v>
      </c>
      <c r="M45" s="52">
        <v>0.45800000000000002</v>
      </c>
      <c r="N45" s="58" t="s">
        <v>65</v>
      </c>
      <c r="O45" s="50">
        <v>3</v>
      </c>
      <c r="P45" s="78"/>
      <c r="Q45" s="77" t="s">
        <v>22</v>
      </c>
      <c r="R45" s="135" t="s">
        <v>22</v>
      </c>
      <c r="S45" s="52">
        <f t="shared" si="30"/>
        <v>526.64560000000006</v>
      </c>
      <c r="T45" s="52">
        <v>637.241176</v>
      </c>
      <c r="U45" s="52" t="s">
        <v>64</v>
      </c>
      <c r="V45" s="79">
        <f t="shared" si="6"/>
        <v>1</v>
      </c>
      <c r="W45" s="38"/>
      <c r="X45" s="182" t="s">
        <v>80</v>
      </c>
      <c r="Y45" s="276"/>
      <c r="Z45" s="191"/>
      <c r="AA45" s="239"/>
      <c r="AB45" s="294" t="s">
        <v>198</v>
      </c>
      <c r="AC45" s="295"/>
      <c r="AD45" s="294" t="s">
        <v>198</v>
      </c>
      <c r="AE45" s="296"/>
      <c r="AF45" s="201"/>
      <c r="AG45" s="128">
        <f t="shared" si="25"/>
        <v>637.241176</v>
      </c>
      <c r="AH45" s="64">
        <f t="shared" si="26"/>
        <v>254350.0899355</v>
      </c>
      <c r="AI45" s="65">
        <f t="shared" si="27"/>
        <v>228915.08094195</v>
      </c>
      <c r="AJ45" s="65">
        <f t="shared" si="28"/>
        <v>203480.0719484</v>
      </c>
      <c r="AK45" s="65">
        <f t="shared" si="29"/>
        <v>178045.06295485</v>
      </c>
    </row>
    <row r="46" spans="1:37" s="1" customFormat="1" ht="18" customHeight="1" x14ac:dyDescent="0.2">
      <c r="A46" s="113">
        <v>3</v>
      </c>
      <c r="B46" s="101">
        <v>42</v>
      </c>
      <c r="C46" s="162" t="s">
        <v>122</v>
      </c>
      <c r="D46" s="161">
        <f t="shared" si="18"/>
        <v>5445</v>
      </c>
      <c r="E46" s="93">
        <v>0.7</v>
      </c>
      <c r="F46" s="95" t="s">
        <v>19</v>
      </c>
      <c r="G46" s="163" t="s">
        <v>22</v>
      </c>
      <c r="H46" s="77" t="s">
        <v>22</v>
      </c>
      <c r="I46" s="135"/>
      <c r="J46" s="109" t="s">
        <v>149</v>
      </c>
      <c r="K46" s="109" t="s">
        <v>151</v>
      </c>
      <c r="L46" s="52">
        <v>9.5540000000000003</v>
      </c>
      <c r="M46" s="52">
        <v>10.254</v>
      </c>
      <c r="N46" s="58" t="s">
        <v>69</v>
      </c>
      <c r="O46" s="50">
        <v>3</v>
      </c>
      <c r="P46" s="78"/>
      <c r="Q46" s="77" t="s">
        <v>22</v>
      </c>
      <c r="R46" s="135" t="s">
        <v>22</v>
      </c>
      <c r="S46" s="52">
        <f t="shared" si="5"/>
        <v>4500</v>
      </c>
      <c r="T46" s="52">
        <v>5445</v>
      </c>
      <c r="U46" s="52" t="s">
        <v>63</v>
      </c>
      <c r="V46" s="79">
        <f t="shared" si="6"/>
        <v>1</v>
      </c>
      <c r="W46" s="38"/>
      <c r="X46" s="179" t="s">
        <v>46</v>
      </c>
      <c r="Y46" s="276"/>
      <c r="Z46" s="189"/>
      <c r="AA46" s="236"/>
      <c r="AB46" s="191" t="s">
        <v>19</v>
      </c>
      <c r="AC46" s="263" t="s">
        <v>19</v>
      </c>
      <c r="AD46" s="191" t="s">
        <v>19</v>
      </c>
      <c r="AE46" s="266" t="s">
        <v>19</v>
      </c>
      <c r="AF46" s="200"/>
      <c r="AG46" s="128">
        <f t="shared" si="25"/>
        <v>5445</v>
      </c>
      <c r="AH46" s="64">
        <f t="shared" si="26"/>
        <v>259795.0899355</v>
      </c>
      <c r="AI46" s="65">
        <f t="shared" si="27"/>
        <v>233815.58094195</v>
      </c>
      <c r="AJ46" s="65">
        <f t="shared" si="28"/>
        <v>207836.0719484</v>
      </c>
      <c r="AK46" s="65">
        <f t="shared" si="29"/>
        <v>181856.56295485</v>
      </c>
    </row>
    <row r="47" spans="1:37" ht="25.5" x14ac:dyDescent="0.2">
      <c r="A47" s="15">
        <v>2</v>
      </c>
      <c r="B47" s="33">
        <v>43</v>
      </c>
      <c r="C47" s="233" t="s">
        <v>123</v>
      </c>
      <c r="D47" s="112">
        <f t="shared" si="18"/>
        <v>31991.195178800001</v>
      </c>
      <c r="E47" s="93">
        <v>2.04</v>
      </c>
      <c r="F47" s="95" t="s">
        <v>19</v>
      </c>
      <c r="G47" s="143" t="s">
        <v>50</v>
      </c>
      <c r="H47" s="77" t="s">
        <v>20</v>
      </c>
      <c r="I47" s="135"/>
      <c r="J47" s="109" t="s">
        <v>150</v>
      </c>
      <c r="K47" s="109" t="s">
        <v>151</v>
      </c>
      <c r="L47" s="52">
        <v>1.0609999999999999</v>
      </c>
      <c r="M47" s="52">
        <v>3.101</v>
      </c>
      <c r="N47" s="58" t="s">
        <v>74</v>
      </c>
      <c r="O47" s="50">
        <v>5</v>
      </c>
      <c r="P47" s="78"/>
      <c r="Q47" s="77" t="s">
        <v>20</v>
      </c>
      <c r="R47" s="77" t="s">
        <v>20</v>
      </c>
      <c r="S47" s="52">
        <f t="shared" si="5"/>
        <v>26439.004280000001</v>
      </c>
      <c r="T47" s="52">
        <v>31991.195178800001</v>
      </c>
      <c r="U47" s="52" t="s">
        <v>64</v>
      </c>
      <c r="V47" s="79">
        <f t="shared" si="6"/>
        <v>1</v>
      </c>
      <c r="W47" s="38"/>
      <c r="X47" s="179" t="s">
        <v>49</v>
      </c>
      <c r="Y47" s="188">
        <v>110</v>
      </c>
      <c r="Z47" s="189"/>
      <c r="AA47" s="236">
        <f t="shared" si="1"/>
        <v>109</v>
      </c>
      <c r="AB47" s="294" t="s">
        <v>197</v>
      </c>
      <c r="AC47" s="295"/>
      <c r="AD47" s="294" t="s">
        <v>197</v>
      </c>
      <c r="AE47" s="296"/>
      <c r="AF47" s="200"/>
      <c r="AG47" s="128">
        <f t="shared" si="25"/>
        <v>31991.195178800001</v>
      </c>
      <c r="AH47" s="64">
        <f t="shared" si="26"/>
        <v>291786.28511429997</v>
      </c>
      <c r="AI47" s="65">
        <f t="shared" si="27"/>
        <v>262607.65660286997</v>
      </c>
      <c r="AJ47" s="65">
        <f t="shared" si="28"/>
        <v>233429.02809143998</v>
      </c>
      <c r="AK47" s="65">
        <f t="shared" si="29"/>
        <v>204250.39958000998</v>
      </c>
    </row>
    <row r="48" spans="1:37" ht="18.75" customHeight="1" x14ac:dyDescent="0.2">
      <c r="A48" s="15">
        <v>4</v>
      </c>
      <c r="B48" s="13">
        <v>44</v>
      </c>
      <c r="C48" s="164" t="s">
        <v>124</v>
      </c>
      <c r="D48" s="165">
        <f t="shared" si="18"/>
        <v>5019.08</v>
      </c>
      <c r="E48" s="93">
        <v>0.4</v>
      </c>
      <c r="F48" s="143" t="s">
        <v>22</v>
      </c>
      <c r="G48" s="95" t="s">
        <v>19</v>
      </c>
      <c r="H48" s="77" t="s">
        <v>20</v>
      </c>
      <c r="I48" s="135"/>
      <c r="J48" s="109" t="s">
        <v>152</v>
      </c>
      <c r="K48" s="109" t="s">
        <v>153</v>
      </c>
      <c r="L48" s="52">
        <v>0.25</v>
      </c>
      <c r="M48" s="52">
        <v>0.65</v>
      </c>
      <c r="N48" s="58" t="s">
        <v>69</v>
      </c>
      <c r="O48" s="50">
        <v>5</v>
      </c>
      <c r="P48" s="78"/>
      <c r="Q48" s="77" t="s">
        <v>20</v>
      </c>
      <c r="R48" s="77" t="s">
        <v>22</v>
      </c>
      <c r="S48" s="52">
        <f t="shared" si="5"/>
        <v>4148</v>
      </c>
      <c r="T48" s="52">
        <v>5019.08</v>
      </c>
      <c r="U48" s="52" t="s">
        <v>63</v>
      </c>
      <c r="V48" s="79">
        <f t="shared" si="6"/>
        <v>1</v>
      </c>
      <c r="W48" s="38"/>
      <c r="X48" s="179" t="s">
        <v>48</v>
      </c>
      <c r="Y48" s="276"/>
      <c r="Z48" s="189"/>
      <c r="AA48" s="236"/>
      <c r="AB48" s="294" t="s">
        <v>195</v>
      </c>
      <c r="AC48" s="295"/>
      <c r="AD48" s="294" t="s">
        <v>195</v>
      </c>
      <c r="AE48" s="296"/>
      <c r="AF48" s="200"/>
      <c r="AG48" s="128">
        <f t="shared" si="25"/>
        <v>5019.08</v>
      </c>
      <c r="AH48" s="64">
        <f t="shared" si="26"/>
        <v>296805.36511429999</v>
      </c>
      <c r="AI48" s="65">
        <f t="shared" si="27"/>
        <v>267124.82860286999</v>
      </c>
      <c r="AJ48" s="65">
        <f t="shared" si="28"/>
        <v>237444.29209144</v>
      </c>
      <c r="AK48" s="65">
        <f t="shared" si="29"/>
        <v>207763.75558000998</v>
      </c>
    </row>
    <row r="49" spans="1:37" ht="38.25" x14ac:dyDescent="0.2">
      <c r="A49" s="15">
        <v>3</v>
      </c>
      <c r="B49" s="101">
        <v>45</v>
      </c>
      <c r="C49" s="162" t="s">
        <v>125</v>
      </c>
      <c r="D49" s="161">
        <f t="shared" si="18"/>
        <v>31460</v>
      </c>
      <c r="E49" s="93">
        <v>1.3</v>
      </c>
      <c r="F49" s="95" t="s">
        <v>19</v>
      </c>
      <c r="G49" s="143" t="s">
        <v>22</v>
      </c>
      <c r="H49" s="77" t="s">
        <v>22</v>
      </c>
      <c r="I49" s="135"/>
      <c r="J49" s="109" t="s">
        <v>152</v>
      </c>
      <c r="K49" s="109" t="s">
        <v>153</v>
      </c>
      <c r="L49" s="52">
        <v>11.792</v>
      </c>
      <c r="M49" s="52">
        <v>13.092000000000001</v>
      </c>
      <c r="N49" s="58" t="s">
        <v>76</v>
      </c>
      <c r="O49" s="50">
        <v>6</v>
      </c>
      <c r="P49" s="78"/>
      <c r="Q49" s="77" t="s">
        <v>20</v>
      </c>
      <c r="R49" s="77" t="s">
        <v>22</v>
      </c>
      <c r="S49" s="52">
        <f t="shared" si="5"/>
        <v>26000</v>
      </c>
      <c r="T49" s="52">
        <f>26000*1.21</f>
        <v>31460</v>
      </c>
      <c r="U49" s="52" t="s">
        <v>64</v>
      </c>
      <c r="V49" s="79">
        <f t="shared" si="6"/>
        <v>1</v>
      </c>
      <c r="W49" s="38"/>
      <c r="X49" s="179" t="s">
        <v>46</v>
      </c>
      <c r="Y49" s="276"/>
      <c r="Z49" s="189"/>
      <c r="AA49" s="236"/>
      <c r="AB49" s="294" t="s">
        <v>195</v>
      </c>
      <c r="AC49" s="295"/>
      <c r="AD49" s="294" t="s">
        <v>195</v>
      </c>
      <c r="AE49" s="296"/>
      <c r="AF49" s="200"/>
      <c r="AG49" s="128">
        <f t="shared" si="25"/>
        <v>31460</v>
      </c>
      <c r="AH49" s="64">
        <f t="shared" si="26"/>
        <v>328265.36511429999</v>
      </c>
      <c r="AI49" s="65">
        <f t="shared" si="27"/>
        <v>295438.82860286999</v>
      </c>
      <c r="AJ49" s="65">
        <f t="shared" si="28"/>
        <v>262612.29209144</v>
      </c>
      <c r="AK49" s="65">
        <f t="shared" si="29"/>
        <v>229785.75558000998</v>
      </c>
    </row>
    <row r="50" spans="1:37" ht="18.75" customHeight="1" x14ac:dyDescent="0.2">
      <c r="A50" s="15">
        <v>2</v>
      </c>
      <c r="B50" s="33">
        <v>46</v>
      </c>
      <c r="C50" s="145" t="s">
        <v>126</v>
      </c>
      <c r="D50" s="112">
        <f t="shared" si="18"/>
        <v>2824.1783328000001</v>
      </c>
      <c r="E50" s="93">
        <v>0.1</v>
      </c>
      <c r="F50" s="95" t="s">
        <v>19</v>
      </c>
      <c r="G50" s="76" t="s">
        <v>20</v>
      </c>
      <c r="H50" s="77" t="s">
        <v>20</v>
      </c>
      <c r="I50" s="135"/>
      <c r="J50" s="109" t="s">
        <v>148</v>
      </c>
      <c r="K50" s="109" t="s">
        <v>147</v>
      </c>
      <c r="L50" s="52">
        <v>37.5</v>
      </c>
      <c r="M50" s="52">
        <v>37.6</v>
      </c>
      <c r="N50" s="58" t="s">
        <v>69</v>
      </c>
      <c r="O50" s="50">
        <v>3</v>
      </c>
      <c r="P50" s="78"/>
      <c r="Q50" s="77" t="s">
        <v>20</v>
      </c>
      <c r="R50" s="77" t="s">
        <v>20</v>
      </c>
      <c r="S50" s="52">
        <f>T50/1.21</f>
        <v>2334.0316800000001</v>
      </c>
      <c r="T50" s="52">
        <v>2824.1783328000001</v>
      </c>
      <c r="U50" s="52" t="s">
        <v>63</v>
      </c>
      <c r="V50" s="79">
        <f t="shared" si="6"/>
        <v>1</v>
      </c>
      <c r="W50" s="38"/>
      <c r="X50" s="179" t="s">
        <v>46</v>
      </c>
      <c r="Y50" s="190">
        <v>70</v>
      </c>
      <c r="Z50" s="189"/>
      <c r="AA50" s="236"/>
      <c r="AB50" s="270" t="s">
        <v>19</v>
      </c>
      <c r="AC50" s="271" t="s">
        <v>19</v>
      </c>
      <c r="AD50" s="294" t="s">
        <v>197</v>
      </c>
      <c r="AE50" s="296"/>
      <c r="AF50" s="200"/>
      <c r="AG50" s="128">
        <f t="shared" si="25"/>
        <v>2824.1783328000001</v>
      </c>
      <c r="AH50" s="64">
        <f t="shared" si="26"/>
        <v>331089.54344709998</v>
      </c>
      <c r="AI50" s="65">
        <f t="shared" si="27"/>
        <v>297980.58910238999</v>
      </c>
      <c r="AJ50" s="65">
        <f t="shared" si="28"/>
        <v>264871.63475768</v>
      </c>
      <c r="AK50" s="65">
        <f t="shared" si="29"/>
        <v>231762.68041296996</v>
      </c>
    </row>
    <row r="51" spans="1:37" ht="28.5" x14ac:dyDescent="0.2">
      <c r="A51" s="15">
        <v>3</v>
      </c>
      <c r="B51" s="380">
        <v>47</v>
      </c>
      <c r="C51" s="381" t="s">
        <v>127</v>
      </c>
      <c r="D51" s="382">
        <f t="shared" si="18"/>
        <v>6212.8462528</v>
      </c>
      <c r="E51" s="93">
        <v>0.47</v>
      </c>
      <c r="F51" s="95" t="s">
        <v>19</v>
      </c>
      <c r="G51" s="143" t="s">
        <v>55</v>
      </c>
      <c r="H51" s="77" t="s">
        <v>20</v>
      </c>
      <c r="I51" s="135"/>
      <c r="J51" s="109" t="s">
        <v>152</v>
      </c>
      <c r="K51" s="109" t="s">
        <v>151</v>
      </c>
      <c r="L51" s="52">
        <v>37.792000000000002</v>
      </c>
      <c r="M51" s="52">
        <v>38.262</v>
      </c>
      <c r="N51" s="58" t="s">
        <v>69</v>
      </c>
      <c r="O51" s="50">
        <v>1</v>
      </c>
      <c r="P51" s="78"/>
      <c r="Q51" s="77" t="s">
        <v>20</v>
      </c>
      <c r="R51" s="77" t="s">
        <v>22</v>
      </c>
      <c r="S51" s="52">
        <f t="shared" ref="S51:S55" si="31">T51/1.21</f>
        <v>5134.5836799999997</v>
      </c>
      <c r="T51" s="52">
        <v>6212.8462528</v>
      </c>
      <c r="U51" s="52" t="s">
        <v>63</v>
      </c>
      <c r="V51" s="79">
        <f t="shared" si="6"/>
        <v>1</v>
      </c>
      <c r="W51" s="38"/>
      <c r="X51" s="179" t="s">
        <v>49</v>
      </c>
      <c r="Y51" s="276"/>
      <c r="Z51" s="189"/>
      <c r="AA51" s="236"/>
      <c r="AB51" s="294" t="s">
        <v>195</v>
      </c>
      <c r="AC51" s="295"/>
      <c r="AD51" s="294" t="s">
        <v>195</v>
      </c>
      <c r="AE51" s="296"/>
      <c r="AF51" s="200"/>
      <c r="AG51" s="128">
        <f t="shared" si="25"/>
        <v>6212.8462528</v>
      </c>
      <c r="AH51" s="64">
        <f t="shared" si="26"/>
        <v>337302.3896999</v>
      </c>
      <c r="AI51" s="65">
        <f t="shared" si="27"/>
        <v>303572.15072991</v>
      </c>
      <c r="AJ51" s="65">
        <f t="shared" si="28"/>
        <v>269841.91175992001</v>
      </c>
      <c r="AK51" s="65">
        <f t="shared" si="29"/>
        <v>236111.67278992999</v>
      </c>
    </row>
    <row r="52" spans="1:37" ht="30" x14ac:dyDescent="0.2">
      <c r="A52" s="15">
        <v>4</v>
      </c>
      <c r="B52" s="13">
        <v>48</v>
      </c>
      <c r="C52" s="141" t="s">
        <v>128</v>
      </c>
      <c r="D52" s="165">
        <f t="shared" si="18"/>
        <v>6500</v>
      </c>
      <c r="E52" s="93">
        <v>1.012</v>
      </c>
      <c r="F52" s="95" t="s">
        <v>19</v>
      </c>
      <c r="G52" s="143" t="s">
        <v>55</v>
      </c>
      <c r="H52" s="77" t="s">
        <v>20</v>
      </c>
      <c r="I52" s="135"/>
      <c r="J52" s="109" t="s">
        <v>152</v>
      </c>
      <c r="K52" s="109" t="s">
        <v>153</v>
      </c>
      <c r="L52" s="52">
        <v>0</v>
      </c>
      <c r="M52" s="52">
        <v>1.012</v>
      </c>
      <c r="N52" s="58" t="s">
        <v>69</v>
      </c>
      <c r="O52" s="50">
        <v>2</v>
      </c>
      <c r="P52" s="78"/>
      <c r="Q52" s="77" t="s">
        <v>20</v>
      </c>
      <c r="R52" s="77" t="s">
        <v>22</v>
      </c>
      <c r="S52" s="52">
        <f t="shared" si="31"/>
        <v>5371.9008264462809</v>
      </c>
      <c r="T52" s="52">
        <v>6500</v>
      </c>
      <c r="U52" s="52" t="s">
        <v>63</v>
      </c>
      <c r="V52" s="79">
        <f t="shared" si="6"/>
        <v>1</v>
      </c>
      <c r="W52" s="38"/>
      <c r="X52" s="179" t="s">
        <v>77</v>
      </c>
      <c r="Y52" s="276"/>
      <c r="Z52" s="189"/>
      <c r="AA52" s="236"/>
      <c r="AB52" s="294" t="s">
        <v>198</v>
      </c>
      <c r="AC52" s="295"/>
      <c r="AD52" s="294" t="s">
        <v>198</v>
      </c>
      <c r="AE52" s="296"/>
      <c r="AF52" s="200"/>
      <c r="AG52" s="128">
        <f t="shared" si="25"/>
        <v>6500</v>
      </c>
      <c r="AH52" s="64">
        <f t="shared" si="26"/>
        <v>343802.3896999</v>
      </c>
      <c r="AI52" s="65">
        <f t="shared" si="27"/>
        <v>309422.15072991</v>
      </c>
      <c r="AJ52" s="65">
        <f t="shared" si="28"/>
        <v>275041.91175992001</v>
      </c>
      <c r="AK52" s="65">
        <f t="shared" si="29"/>
        <v>240661.67278992999</v>
      </c>
    </row>
    <row r="53" spans="1:37" ht="15" x14ac:dyDescent="0.2">
      <c r="A53" s="15">
        <v>1</v>
      </c>
      <c r="B53" s="30">
        <v>49</v>
      </c>
      <c r="C53" s="138" t="s">
        <v>129</v>
      </c>
      <c r="D53" s="133">
        <f>1605.71912*1.21</f>
        <v>1942.9201352</v>
      </c>
      <c r="E53" s="93">
        <v>7.4999999999999997E-2</v>
      </c>
      <c r="F53" s="95" t="s">
        <v>19</v>
      </c>
      <c r="G53" s="76" t="s">
        <v>20</v>
      </c>
      <c r="H53" s="77" t="s">
        <v>20</v>
      </c>
      <c r="I53" s="135"/>
      <c r="J53" s="109" t="s">
        <v>148</v>
      </c>
      <c r="K53" s="109" t="s">
        <v>152</v>
      </c>
      <c r="L53" s="52">
        <v>40.544999999999995</v>
      </c>
      <c r="M53" s="52">
        <v>40.619999999999997</v>
      </c>
      <c r="N53" s="58" t="s">
        <v>130</v>
      </c>
      <c r="O53" s="50">
        <v>3</v>
      </c>
      <c r="P53" s="78"/>
      <c r="Q53" s="77" t="s">
        <v>20</v>
      </c>
      <c r="R53" s="77" t="s">
        <v>20</v>
      </c>
      <c r="S53" s="52">
        <f t="shared" si="31"/>
        <v>1887.1396000000002</v>
      </c>
      <c r="T53" s="52">
        <v>2283.4389160000001</v>
      </c>
      <c r="U53" s="52" t="s">
        <v>64</v>
      </c>
      <c r="V53" s="79">
        <f t="shared" si="6"/>
        <v>0.85087458288724371</v>
      </c>
      <c r="W53" s="38" t="s">
        <v>194</v>
      </c>
      <c r="X53" s="179" t="s">
        <v>77</v>
      </c>
      <c r="Y53" s="188">
        <v>70</v>
      </c>
      <c r="Z53" s="189"/>
      <c r="AA53" s="236">
        <f t="shared" si="1"/>
        <v>69</v>
      </c>
      <c r="AB53" s="294" t="s">
        <v>197</v>
      </c>
      <c r="AC53" s="295"/>
      <c r="AD53" s="294" t="s">
        <v>197</v>
      </c>
      <c r="AE53" s="296"/>
      <c r="AF53" s="200"/>
      <c r="AG53" s="128">
        <f t="shared" si="25"/>
        <v>1942.9201352</v>
      </c>
      <c r="AH53" s="94">
        <f t="shared" si="26"/>
        <v>345745.30983510002</v>
      </c>
      <c r="AI53" s="65">
        <f t="shared" si="27"/>
        <v>311170.77885159</v>
      </c>
      <c r="AJ53" s="65">
        <f>0.8*AH53</f>
        <v>276596.24786808004</v>
      </c>
      <c r="AK53" s="65">
        <f t="shared" si="29"/>
        <v>242021.71688456999</v>
      </c>
    </row>
    <row r="54" spans="1:37" ht="14.25" x14ac:dyDescent="0.2">
      <c r="A54" s="15">
        <v>5</v>
      </c>
      <c r="B54" s="398">
        <v>50</v>
      </c>
      <c r="C54" s="391" t="s">
        <v>171</v>
      </c>
      <c r="D54" s="392">
        <v>24665.124</v>
      </c>
      <c r="E54" s="209">
        <f>M54-L54</f>
        <v>1.8399999999999999</v>
      </c>
      <c r="F54" s="210" t="s">
        <v>19</v>
      </c>
      <c r="G54" s="211" t="s">
        <v>20</v>
      </c>
      <c r="H54" s="212" t="s">
        <v>20</v>
      </c>
      <c r="I54" s="213"/>
      <c r="J54" s="214" t="s">
        <v>148</v>
      </c>
      <c r="K54" s="214" t="s">
        <v>153</v>
      </c>
      <c r="L54" s="215">
        <v>6.016</v>
      </c>
      <c r="M54" s="215">
        <v>7.8559999999999999</v>
      </c>
      <c r="N54" s="216" t="s">
        <v>67</v>
      </c>
      <c r="O54" s="217">
        <v>5</v>
      </c>
      <c r="P54" s="218"/>
      <c r="Q54" s="212" t="s">
        <v>20</v>
      </c>
      <c r="R54" s="212" t="s">
        <v>20</v>
      </c>
      <c r="S54" s="215">
        <f t="shared" si="31"/>
        <v>23957.778800000004</v>
      </c>
      <c r="T54" s="215">
        <v>28988.912348000002</v>
      </c>
      <c r="U54" s="215" t="s">
        <v>64</v>
      </c>
      <c r="V54" s="219">
        <f t="shared" si="6"/>
        <v>0.85084682391340882</v>
      </c>
      <c r="W54" s="220"/>
      <c r="X54" s="221" t="s">
        <v>78</v>
      </c>
      <c r="Y54" s="222">
        <v>150</v>
      </c>
      <c r="Z54" s="223"/>
      <c r="AA54" s="241">
        <f t="shared" si="1"/>
        <v>149</v>
      </c>
      <c r="AB54" s="286" t="s">
        <v>196</v>
      </c>
      <c r="AC54" s="287"/>
      <c r="AD54" s="286" t="s">
        <v>196</v>
      </c>
      <c r="AE54" s="268"/>
      <c r="AF54" s="200"/>
      <c r="AG54" s="128"/>
      <c r="AH54" s="206"/>
      <c r="AI54" s="65"/>
      <c r="AJ54" s="65"/>
      <c r="AK54" s="65"/>
    </row>
    <row r="55" spans="1:37" ht="15.75" customHeight="1" x14ac:dyDescent="0.2">
      <c r="A55" s="15">
        <v>3</v>
      </c>
      <c r="B55" s="393">
        <v>51</v>
      </c>
      <c r="C55" s="381" t="s">
        <v>180</v>
      </c>
      <c r="D55" s="383">
        <f>T55</f>
        <v>6492.9096</v>
      </c>
      <c r="E55" s="209">
        <v>2.2000000000000002</v>
      </c>
      <c r="F55" s="76" t="s">
        <v>20</v>
      </c>
      <c r="G55" s="95" t="s">
        <v>19</v>
      </c>
      <c r="H55" s="212" t="s">
        <v>20</v>
      </c>
      <c r="I55" s="213"/>
      <c r="J55" s="214" t="s">
        <v>147</v>
      </c>
      <c r="K55" s="214" t="s">
        <v>151</v>
      </c>
      <c r="L55" s="215"/>
      <c r="M55" s="215"/>
      <c r="N55" s="216" t="s">
        <v>182</v>
      </c>
      <c r="O55" s="217">
        <v>3</v>
      </c>
      <c r="P55" s="218"/>
      <c r="Q55" s="212" t="s">
        <v>22</v>
      </c>
      <c r="R55" s="212" t="s">
        <v>22</v>
      </c>
      <c r="S55" s="215">
        <f t="shared" si="31"/>
        <v>5366.0409917355373</v>
      </c>
      <c r="T55" s="215">
        <v>6492.9096</v>
      </c>
      <c r="U55" s="215" t="s">
        <v>63</v>
      </c>
      <c r="V55" s="219">
        <f t="shared" si="6"/>
        <v>1</v>
      </c>
      <c r="W55" s="220"/>
      <c r="X55" s="221" t="s">
        <v>46</v>
      </c>
      <c r="Y55" s="278"/>
      <c r="Z55" s="223"/>
      <c r="AA55" s="241"/>
      <c r="AB55" s="286" t="s">
        <v>19</v>
      </c>
      <c r="AC55" s="287" t="s">
        <v>19</v>
      </c>
      <c r="AD55" s="286" t="s">
        <v>19</v>
      </c>
      <c r="AE55" s="268" t="s">
        <v>19</v>
      </c>
      <c r="AF55" s="200"/>
      <c r="AG55" s="128"/>
      <c r="AH55" s="206"/>
      <c r="AI55" s="65"/>
      <c r="AJ55" s="65"/>
      <c r="AK55" s="65"/>
    </row>
    <row r="56" spans="1:37" ht="18.75" customHeight="1" thickBot="1" x14ac:dyDescent="0.25">
      <c r="A56" s="15"/>
      <c r="B56" s="166"/>
      <c r="C56" s="167"/>
      <c r="D56" s="168"/>
      <c r="E56" s="168"/>
      <c r="F56" s="169"/>
      <c r="G56" s="169"/>
      <c r="H56" s="170"/>
      <c r="I56" s="171"/>
      <c r="J56" s="172"/>
      <c r="K56" s="172"/>
      <c r="L56" s="173"/>
      <c r="M56" s="173"/>
      <c r="N56" s="174"/>
      <c r="O56" s="175"/>
      <c r="P56" s="176"/>
      <c r="Q56" s="170"/>
      <c r="R56" s="170"/>
      <c r="S56" s="173"/>
      <c r="T56" s="173"/>
      <c r="U56" s="173"/>
      <c r="V56" s="177"/>
      <c r="W56" s="178"/>
      <c r="X56" s="184"/>
      <c r="Y56" s="193"/>
      <c r="Z56" s="194"/>
      <c r="AA56" s="242"/>
      <c r="AB56" s="194"/>
      <c r="AC56" s="264"/>
      <c r="AD56" s="194"/>
      <c r="AE56" s="269"/>
      <c r="AF56" s="201"/>
      <c r="AG56" s="129"/>
      <c r="AH56" s="18"/>
      <c r="AI56" s="19"/>
      <c r="AJ56" s="19"/>
      <c r="AK56" s="19"/>
    </row>
    <row r="57" spans="1:37" ht="59.25" customHeight="1" thickBot="1" x14ac:dyDescent="0.25">
      <c r="B57" s="102"/>
      <c r="C57" s="8"/>
      <c r="D57" s="107" t="s">
        <v>143</v>
      </c>
      <c r="E57" s="106" t="s">
        <v>140</v>
      </c>
      <c r="F57" s="103" t="s">
        <v>142</v>
      </c>
      <c r="G57" s="108" t="s">
        <v>141</v>
      </c>
      <c r="P57" s="45"/>
      <c r="V57" s="118"/>
      <c r="W57" s="119"/>
      <c r="X57" s="45"/>
      <c r="Y57" s="45"/>
      <c r="Z57" s="45"/>
      <c r="AA57" s="45"/>
      <c r="AB57" s="45"/>
      <c r="AC57" s="273">
        <f>SUM(AC5:AC56)</f>
        <v>684860</v>
      </c>
      <c r="AD57" s="274"/>
      <c r="AE57" s="273">
        <f>SUM(AE5:AE56)</f>
        <v>399310</v>
      </c>
      <c r="AF57" s="203"/>
    </row>
    <row r="58" spans="1:37" ht="13.5" thickTop="1" x14ac:dyDescent="0.2">
      <c r="B58" s="4">
        <v>3</v>
      </c>
      <c r="C58" s="123" t="s">
        <v>135</v>
      </c>
      <c r="D58" s="207">
        <f>SUMIF(A5:A56,3,D5:D56)</f>
        <v>58981.197852800004</v>
      </c>
      <c r="E58" s="412">
        <v>0.9</v>
      </c>
      <c r="F58" s="208">
        <f>D58*E58</f>
        <v>53083.078067520008</v>
      </c>
      <c r="G58" s="414">
        <f>SUM(F58:F61)</f>
        <v>232147.92951052001</v>
      </c>
      <c r="P58" s="45"/>
      <c r="AD58" s="275"/>
    </row>
    <row r="59" spans="1:37" x14ac:dyDescent="0.2">
      <c r="B59" s="4">
        <v>2</v>
      </c>
      <c r="C59" s="124" t="s">
        <v>161</v>
      </c>
      <c r="D59" s="417">
        <f>SUMIF(A5:A56,2,D5:D56)</f>
        <v>108241.815647</v>
      </c>
      <c r="E59" s="413"/>
      <c r="F59" s="419">
        <f>D59*E58</f>
        <v>97417.634082299992</v>
      </c>
      <c r="G59" s="415"/>
      <c r="P59" s="45"/>
      <c r="AD59" s="275"/>
    </row>
    <row r="60" spans="1:37" x14ac:dyDescent="0.2">
      <c r="B60" s="4">
        <v>2</v>
      </c>
      <c r="C60" s="125" t="s">
        <v>133</v>
      </c>
      <c r="D60" s="418">
        <f t="shared" ref="D60" si="32">SUMIF(A4:A54,1,D4:D54)</f>
        <v>81647.2173607</v>
      </c>
      <c r="E60" s="413"/>
      <c r="F60" s="420"/>
      <c r="G60" s="415"/>
      <c r="P60" s="45"/>
    </row>
    <row r="61" spans="1:37" ht="15.75" thickBot="1" x14ac:dyDescent="0.25">
      <c r="B61" s="4">
        <v>1</v>
      </c>
      <c r="C61" s="234" t="s">
        <v>134</v>
      </c>
      <c r="D61" s="120">
        <f>SUMIF(A5:A56,1,D5:D56)</f>
        <v>81647.2173607</v>
      </c>
      <c r="E61" s="121">
        <v>1</v>
      </c>
      <c r="F61" s="122">
        <f>D61</f>
        <v>81647.2173607</v>
      </c>
      <c r="G61" s="416"/>
      <c r="P61" s="45"/>
    </row>
    <row r="62" spans="1:37" ht="15.75" thickBot="1" x14ac:dyDescent="0.25">
      <c r="B62" s="15">
        <v>4</v>
      </c>
      <c r="C62" s="228" t="s">
        <v>177</v>
      </c>
      <c r="D62" s="229">
        <f>SUMIF(A5:A56,4,D5:D56)</f>
        <v>20840.152000000002</v>
      </c>
      <c r="E62" s="225"/>
      <c r="F62" s="226"/>
      <c r="G62" s="227"/>
      <c r="P62" s="45"/>
    </row>
    <row r="63" spans="1:37" ht="15" x14ac:dyDescent="0.2">
      <c r="B63" s="15">
        <v>5</v>
      </c>
      <c r="C63" s="394" t="s">
        <v>196</v>
      </c>
      <c r="D63" s="390">
        <f>SUMIF(A5:A56,5,D5:D56)</f>
        <v>75492.515889999995</v>
      </c>
      <c r="E63" s="225"/>
      <c r="F63" s="226"/>
      <c r="G63" s="227"/>
      <c r="P63" s="45"/>
    </row>
    <row r="64" spans="1:37" x14ac:dyDescent="0.2">
      <c r="C64" s="117" t="s">
        <v>159</v>
      </c>
      <c r="P64" s="45"/>
    </row>
    <row r="65" spans="2:37" x14ac:dyDescent="0.2">
      <c r="B65" s="105" t="s">
        <v>137</v>
      </c>
      <c r="C65" s="4" t="s">
        <v>139</v>
      </c>
      <c r="P65" s="45"/>
    </row>
    <row r="66" spans="2:37" x14ac:dyDescent="0.2">
      <c r="B66" s="105" t="s">
        <v>138</v>
      </c>
      <c r="C66" s="4" t="s">
        <v>173</v>
      </c>
      <c r="P66" s="45"/>
    </row>
    <row r="67" spans="2:37" x14ac:dyDescent="0.2">
      <c r="B67" s="105" t="s">
        <v>175</v>
      </c>
      <c r="C67" s="4" t="s">
        <v>179</v>
      </c>
      <c r="P67" s="45"/>
    </row>
    <row r="68" spans="2:37" x14ac:dyDescent="0.2">
      <c r="B68" s="105" t="s">
        <v>178</v>
      </c>
      <c r="C68" s="4" t="s">
        <v>174</v>
      </c>
      <c r="P68" s="45"/>
    </row>
    <row r="69" spans="2:37" x14ac:dyDescent="0.2">
      <c r="B69" s="224" t="s">
        <v>172</v>
      </c>
      <c r="C69" s="1" t="s">
        <v>176</v>
      </c>
      <c r="P69" s="45"/>
    </row>
    <row r="70" spans="2:37" x14ac:dyDescent="0.2">
      <c r="B70" s="224"/>
      <c r="C70" s="1"/>
      <c r="P70" s="45"/>
    </row>
    <row r="71" spans="2:37" x14ac:dyDescent="0.2">
      <c r="B71" s="224"/>
      <c r="C71" s="1"/>
      <c r="P71" s="45"/>
    </row>
    <row r="72" spans="2:37" x14ac:dyDescent="0.2">
      <c r="B72" s="224"/>
      <c r="C72" s="1"/>
      <c r="P72" s="45"/>
    </row>
    <row r="73" spans="2:37" x14ac:dyDescent="0.2">
      <c r="B73" s="224"/>
      <c r="C73" s="1"/>
      <c r="P73" s="45"/>
    </row>
    <row r="74" spans="2:37" x14ac:dyDescent="0.2">
      <c r="P74" s="45"/>
    </row>
    <row r="75" spans="2:37" s="1" customFormat="1" ht="15" x14ac:dyDescent="0.2">
      <c r="B75" s="13"/>
      <c r="C75" s="17" t="s">
        <v>30</v>
      </c>
      <c r="D75" s="31">
        <f t="shared" ref="D75" si="33">T75</f>
        <v>50135.822439999996</v>
      </c>
      <c r="E75" s="11">
        <v>3.117</v>
      </c>
      <c r="F75" s="21" t="s">
        <v>19</v>
      </c>
      <c r="G75" s="32" t="s">
        <v>40</v>
      </c>
      <c r="H75" s="12" t="s">
        <v>20</v>
      </c>
      <c r="I75" s="38" t="s">
        <v>41</v>
      </c>
      <c r="J75" s="36"/>
      <c r="K75" s="111"/>
      <c r="L75" s="49"/>
      <c r="M75" s="49"/>
      <c r="N75" s="36"/>
      <c r="O75" s="46">
        <v>6</v>
      </c>
      <c r="P75" s="48" t="s">
        <v>31</v>
      </c>
      <c r="Q75" s="12" t="s">
        <v>20</v>
      </c>
      <c r="R75" s="35" t="s">
        <v>22</v>
      </c>
      <c r="S75" s="37">
        <f t="shared" ref="S75" si="34">T75/1.21</f>
        <v>41434.563999999998</v>
      </c>
      <c r="T75" s="37">
        <v>50135.822439999996</v>
      </c>
      <c r="U75" s="52"/>
      <c r="V75" s="43">
        <f>D75/T75</f>
        <v>1</v>
      </c>
      <c r="W75" s="38"/>
      <c r="X75" s="36"/>
      <c r="Y75" s="111"/>
      <c r="Z75" s="111"/>
      <c r="AA75" s="111"/>
      <c r="AB75" s="204"/>
      <c r="AC75" s="204"/>
      <c r="AD75" s="204"/>
      <c r="AE75" s="204"/>
      <c r="AF75" s="204"/>
      <c r="AG75" s="23">
        <f>D75</f>
        <v>50135.822439999996</v>
      </c>
      <c r="AH75" s="18" t="e">
        <f>AG75+#REF!</f>
        <v>#REF!</v>
      </c>
      <c r="AI75" s="22" t="e">
        <f t="shared" ref="AI75" si="35">0.9*AH75</f>
        <v>#REF!</v>
      </c>
      <c r="AJ75" s="22" t="e">
        <f t="shared" ref="AJ75" si="36">0.8*AH75</f>
        <v>#REF!</v>
      </c>
      <c r="AK75" s="22" t="e">
        <f t="shared" ref="AK75" si="37">0.7*AH75</f>
        <v>#REF!</v>
      </c>
    </row>
  </sheetData>
  <sheetProtection insertColumns="0" insertRows="0" sort="0" autoFilter="0" pivotTables="0"/>
  <autoFilter ref="A4:AE55"/>
  <dataConsolidate/>
  <mergeCells count="7">
    <mergeCell ref="O1:O2"/>
    <mergeCell ref="P1:P2"/>
    <mergeCell ref="B1:N2"/>
    <mergeCell ref="E58:E60"/>
    <mergeCell ref="G58:G61"/>
    <mergeCell ref="D59:D60"/>
    <mergeCell ref="F59:F60"/>
  </mergeCells>
  <printOptions horizontalCentered="1"/>
  <pageMargins left="0.11811023622047245" right="0.11811023622047245" top="0.59055118110236227" bottom="0.59055118110236227" header="0.31496062992125984" footer="0.31496062992125984"/>
  <pageSetup paperSize="8" scale="43" orientation="landscape" r:id="rId1"/>
  <headerFooter>
    <oddFooter>&amp;CStránka &amp;P z &amp;N</oddFooter>
  </headerFooter>
  <ignoredErrors>
    <ignoredError sqref="AI12 AI8:AK8 D39 D24 D30 D21 D19 D16 D35 AE11" formula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K74"/>
  <sheetViews>
    <sheetView zoomScale="85" zoomScaleNormal="85" workbookViewId="0">
      <selection activeCell="C10" sqref="C10"/>
    </sheetView>
  </sheetViews>
  <sheetFormatPr defaultRowHeight="12.75" x14ac:dyDescent="0.2"/>
  <cols>
    <col min="1" max="1" width="4.42578125" style="4" customWidth="1"/>
    <col min="2" max="2" width="11.28515625" style="14" customWidth="1"/>
    <col min="3" max="3" width="52.85546875" style="4" customWidth="1"/>
    <col min="4" max="4" width="19" style="15" customWidth="1"/>
    <col min="5" max="5" width="7.5703125" style="16" customWidth="1"/>
    <col min="6" max="6" width="17.28515625" style="16" customWidth="1"/>
    <col min="7" max="7" width="17.28515625" style="8" customWidth="1"/>
    <col min="8" max="8" width="15.5703125" style="8" customWidth="1"/>
    <col min="9" max="9" width="23.7109375" style="8" customWidth="1"/>
    <col min="10" max="11" width="11" style="8" customWidth="1"/>
    <col min="12" max="13" width="12.140625" style="8" customWidth="1"/>
    <col min="14" max="14" width="23.140625" style="8" customWidth="1"/>
    <col min="15" max="15" width="11" style="8" customWidth="1"/>
    <col min="16" max="16" width="20.140625" style="8" customWidth="1"/>
    <col min="17" max="17" width="10" style="8" customWidth="1"/>
    <col min="18" max="18" width="12.28515625" style="8" customWidth="1"/>
    <col min="19" max="21" width="13.5703125" style="8" customWidth="1"/>
    <col min="22" max="22" width="10.28515625" style="8" customWidth="1"/>
    <col min="23" max="23" width="20.42578125" style="8" customWidth="1"/>
    <col min="24" max="24" width="26.42578125" style="8" customWidth="1"/>
    <col min="25" max="25" width="7.28515625" style="8" customWidth="1"/>
    <col min="26" max="31" width="12.5703125" style="8" customWidth="1"/>
    <col min="32" max="32" width="13.85546875" style="199" customWidth="1"/>
    <col min="33" max="16384" width="9.140625" style="4"/>
  </cols>
  <sheetData>
    <row r="1" spans="1:37" s="1" customFormat="1" ht="20.25" x14ac:dyDescent="0.2">
      <c r="B1" s="407" t="s">
        <v>202</v>
      </c>
      <c r="C1" s="408"/>
      <c r="D1" s="408"/>
      <c r="E1" s="408"/>
      <c r="F1" s="408"/>
      <c r="G1" s="409"/>
      <c r="H1" s="409"/>
      <c r="I1" s="409"/>
      <c r="J1" s="410"/>
      <c r="K1" s="410"/>
      <c r="L1" s="410"/>
      <c r="M1" s="410"/>
      <c r="N1" s="410"/>
      <c r="O1" s="404" t="s">
        <v>168</v>
      </c>
      <c r="P1" s="406">
        <f ca="1">TODAY()</f>
        <v>42108</v>
      </c>
      <c r="Q1" s="301"/>
      <c r="R1" s="301"/>
      <c r="S1" s="301"/>
      <c r="T1" s="301"/>
      <c r="U1" s="301"/>
      <c r="V1" s="301"/>
      <c r="W1" s="301"/>
      <c r="X1" s="301"/>
      <c r="Y1" s="301"/>
      <c r="Z1" s="301"/>
      <c r="AA1" s="301"/>
      <c r="AB1" s="301"/>
      <c r="AC1" s="301"/>
      <c r="AD1" s="301"/>
      <c r="AE1" s="301"/>
      <c r="AF1" s="301"/>
    </row>
    <row r="2" spans="1:37" s="1" customFormat="1" ht="17.25" customHeight="1" x14ac:dyDescent="0.2">
      <c r="B2" s="411"/>
      <c r="C2" s="408"/>
      <c r="D2" s="408"/>
      <c r="E2" s="408"/>
      <c r="F2" s="408"/>
      <c r="G2" s="409"/>
      <c r="H2" s="409"/>
      <c r="I2" s="409"/>
      <c r="J2" s="410"/>
      <c r="K2" s="410"/>
      <c r="L2" s="410"/>
      <c r="M2" s="410"/>
      <c r="N2" s="410"/>
      <c r="O2" s="405"/>
      <c r="P2" s="405"/>
      <c r="Q2" s="301"/>
      <c r="R2" s="301"/>
      <c r="S2" s="301"/>
      <c r="T2" s="301"/>
      <c r="U2" s="301"/>
      <c r="V2" s="301"/>
      <c r="W2" s="301"/>
      <c r="X2" s="301"/>
      <c r="Y2" s="301"/>
      <c r="Z2" s="301"/>
      <c r="AA2" s="301"/>
      <c r="AB2" s="301"/>
      <c r="AC2" s="301"/>
      <c r="AD2" s="301"/>
      <c r="AE2" s="301"/>
      <c r="AF2" s="301"/>
    </row>
    <row r="3" spans="1:37" ht="8.25" customHeight="1" thickBot="1" x14ac:dyDescent="0.25">
      <c r="B3" s="5"/>
      <c r="C3" s="205"/>
      <c r="D3" s="6"/>
      <c r="E3" s="7"/>
      <c r="F3" s="7"/>
    </row>
    <row r="4" spans="1:37" ht="101.25" customHeight="1" thickBot="1" x14ac:dyDescent="0.25">
      <c r="A4" s="104" t="s">
        <v>136</v>
      </c>
      <c r="B4" s="251" t="s">
        <v>2</v>
      </c>
      <c r="C4" s="252" t="s">
        <v>3</v>
      </c>
      <c r="D4" s="252" t="s">
        <v>4</v>
      </c>
      <c r="E4" s="253" t="s">
        <v>5</v>
      </c>
      <c r="F4" s="251" t="s">
        <v>6</v>
      </c>
      <c r="G4" s="251" t="s">
        <v>7</v>
      </c>
      <c r="H4" s="252" t="s">
        <v>8</v>
      </c>
      <c r="I4" s="254" t="s">
        <v>13</v>
      </c>
      <c r="J4" s="254" t="s">
        <v>144</v>
      </c>
      <c r="K4" s="254" t="s">
        <v>145</v>
      </c>
      <c r="L4" s="255" t="s">
        <v>56</v>
      </c>
      <c r="M4" s="255" t="s">
        <v>57</v>
      </c>
      <c r="N4" s="255" t="s">
        <v>58</v>
      </c>
      <c r="O4" s="256" t="s">
        <v>9</v>
      </c>
      <c r="P4" s="257" t="s">
        <v>10</v>
      </c>
      <c r="Q4" s="257" t="s">
        <v>11</v>
      </c>
      <c r="R4" s="257" t="s">
        <v>12</v>
      </c>
      <c r="S4" s="257" t="s">
        <v>82</v>
      </c>
      <c r="T4" s="257" t="s">
        <v>81</v>
      </c>
      <c r="U4" s="257" t="s">
        <v>83</v>
      </c>
      <c r="V4" s="258" t="s">
        <v>163</v>
      </c>
      <c r="W4" s="257" t="s">
        <v>42</v>
      </c>
      <c r="X4" s="257" t="s">
        <v>45</v>
      </c>
      <c r="Y4" s="259" t="s">
        <v>165</v>
      </c>
      <c r="Z4" s="260" t="s">
        <v>166</v>
      </c>
      <c r="AA4" s="261" t="s">
        <v>167</v>
      </c>
      <c r="AB4" s="260" t="s">
        <v>183</v>
      </c>
      <c r="AC4" s="260" t="s">
        <v>188</v>
      </c>
      <c r="AD4" s="272" t="s">
        <v>184</v>
      </c>
      <c r="AE4" s="262" t="s">
        <v>187</v>
      </c>
      <c r="AF4" s="187"/>
    </row>
    <row r="5" spans="1:37" s="318" customFormat="1" ht="26.25" thickTop="1" x14ac:dyDescent="0.2">
      <c r="A5" s="302"/>
      <c r="B5" s="303">
        <v>37</v>
      </c>
      <c r="C5" s="304" t="s">
        <v>117</v>
      </c>
      <c r="D5" s="305">
        <v>13152.91395</v>
      </c>
      <c r="E5" s="306">
        <v>1.4</v>
      </c>
      <c r="F5" s="246" t="s">
        <v>19</v>
      </c>
      <c r="G5" s="246" t="s">
        <v>40</v>
      </c>
      <c r="H5" s="246" t="s">
        <v>20</v>
      </c>
      <c r="I5" s="73"/>
      <c r="J5" s="307" t="s">
        <v>152</v>
      </c>
      <c r="K5" s="307" t="s">
        <v>153</v>
      </c>
      <c r="L5" s="308">
        <v>11.635</v>
      </c>
      <c r="M5" s="308">
        <v>13.035</v>
      </c>
      <c r="N5" s="309" t="s">
        <v>74</v>
      </c>
      <c r="O5" s="310">
        <v>6</v>
      </c>
      <c r="P5" s="311" t="s">
        <v>54</v>
      </c>
      <c r="Q5" s="246" t="s">
        <v>20</v>
      </c>
      <c r="R5" s="73" t="s">
        <v>20</v>
      </c>
      <c r="S5" s="308">
        <v>10870.176818181819</v>
      </c>
      <c r="T5" s="308">
        <v>13152.91395</v>
      </c>
      <c r="U5" s="308" t="s">
        <v>64</v>
      </c>
      <c r="V5" s="312">
        <v>1</v>
      </c>
      <c r="W5" s="313"/>
      <c r="X5" s="314"/>
      <c r="Y5" s="315">
        <v>110</v>
      </c>
      <c r="Z5" s="284"/>
      <c r="AA5" s="316">
        <v>109</v>
      </c>
      <c r="AB5" s="284" t="s">
        <v>197</v>
      </c>
      <c r="AC5" s="285"/>
      <c r="AD5" s="284" t="s">
        <v>197</v>
      </c>
      <c r="AE5" s="317"/>
      <c r="AF5" s="201"/>
      <c r="AG5" s="318">
        <v>13152.91395</v>
      </c>
      <c r="AH5" s="318">
        <v>241361.25482959999</v>
      </c>
      <c r="AI5" s="318">
        <v>217225.12934663999</v>
      </c>
      <c r="AJ5" s="318">
        <v>193089.00386368</v>
      </c>
      <c r="AK5" s="318">
        <v>168952.87838071998</v>
      </c>
    </row>
    <row r="6" spans="1:37" s="318" customFormat="1" ht="15" x14ac:dyDescent="0.2">
      <c r="A6" s="302"/>
      <c r="B6" s="13"/>
      <c r="C6" s="319" t="s">
        <v>30</v>
      </c>
      <c r="D6" s="335">
        <v>50135.822439999996</v>
      </c>
      <c r="E6" s="321">
        <v>3.117</v>
      </c>
      <c r="F6" s="75" t="s">
        <v>19</v>
      </c>
      <c r="G6" s="75" t="s">
        <v>40</v>
      </c>
      <c r="H6" s="75" t="s">
        <v>20</v>
      </c>
      <c r="I6" s="139" t="s">
        <v>41</v>
      </c>
      <c r="J6" s="322"/>
      <c r="K6" s="322"/>
      <c r="L6" s="53"/>
      <c r="M6" s="53"/>
      <c r="N6" s="60"/>
      <c r="O6" s="323">
        <v>6</v>
      </c>
      <c r="P6" s="324" t="s">
        <v>31</v>
      </c>
      <c r="Q6" s="75" t="s">
        <v>20</v>
      </c>
      <c r="R6" s="131" t="s">
        <v>22</v>
      </c>
      <c r="S6" s="53">
        <v>41434.563999999998</v>
      </c>
      <c r="T6" s="53">
        <v>50135.822439999996</v>
      </c>
      <c r="U6" s="53"/>
      <c r="V6" s="137">
        <v>1</v>
      </c>
      <c r="W6" s="39"/>
      <c r="X6" s="182"/>
      <c r="Y6" s="190"/>
      <c r="Z6" s="191"/>
      <c r="AA6" s="239"/>
      <c r="AB6" s="191"/>
      <c r="AC6" s="263"/>
      <c r="AD6" s="191"/>
      <c r="AE6" s="267"/>
      <c r="AF6" s="201"/>
      <c r="AG6" s="318">
        <v>50135.822439999996</v>
      </c>
      <c r="AH6" s="318" t="e">
        <v>#REF!</v>
      </c>
      <c r="AI6" s="318" t="e">
        <v>#REF!</v>
      </c>
      <c r="AJ6" s="318" t="e">
        <v>#REF!</v>
      </c>
      <c r="AK6" s="318" t="e">
        <v>#REF!</v>
      </c>
    </row>
    <row r="7" spans="1:37" s="318" customFormat="1" ht="18.75" customHeight="1" x14ac:dyDescent="0.2">
      <c r="A7" s="302"/>
      <c r="B7" s="367"/>
      <c r="C7" s="319"/>
      <c r="D7" s="320"/>
      <c r="E7" s="321"/>
      <c r="F7" s="368"/>
      <c r="G7" s="368"/>
      <c r="H7" s="368"/>
      <c r="I7" s="139"/>
      <c r="J7" s="369"/>
      <c r="K7" s="369"/>
      <c r="L7" s="370"/>
      <c r="M7" s="370"/>
      <c r="N7" s="371"/>
      <c r="O7" s="372"/>
      <c r="P7" s="373"/>
      <c r="Q7" s="368"/>
      <c r="R7" s="139"/>
      <c r="S7" s="370"/>
      <c r="T7" s="370"/>
      <c r="U7" s="370"/>
      <c r="V7" s="374"/>
      <c r="W7" s="375"/>
      <c r="X7" s="376"/>
      <c r="Y7" s="325"/>
      <c r="Z7" s="326"/>
      <c r="AA7" s="327"/>
      <c r="AB7" s="326"/>
      <c r="AC7" s="377"/>
      <c r="AD7" s="326"/>
      <c r="AE7" s="378"/>
      <c r="AF7" s="201"/>
    </row>
    <row r="8" spans="1:37" s="329" customFormat="1" ht="15" x14ac:dyDescent="0.2">
      <c r="A8" s="328"/>
      <c r="B8" s="13"/>
      <c r="C8" s="330"/>
      <c r="D8" s="300"/>
      <c r="E8" s="331"/>
      <c r="F8" s="95"/>
      <c r="G8" s="75"/>
      <c r="H8" s="75"/>
      <c r="I8" s="131"/>
      <c r="J8" s="110"/>
      <c r="K8" s="110"/>
      <c r="L8" s="53"/>
      <c r="M8" s="53"/>
      <c r="N8" s="60"/>
      <c r="O8" s="323"/>
      <c r="P8" s="324"/>
      <c r="Q8" s="75"/>
      <c r="R8" s="131"/>
      <c r="S8" s="53"/>
      <c r="T8" s="53"/>
      <c r="U8" s="53"/>
      <c r="V8" s="137"/>
      <c r="W8" s="39"/>
      <c r="X8" s="182"/>
      <c r="Y8" s="190"/>
      <c r="Z8" s="191"/>
      <c r="AA8" s="239"/>
      <c r="AB8" s="191"/>
      <c r="AC8" s="263"/>
      <c r="AD8" s="191"/>
      <c r="AE8" s="267"/>
      <c r="AF8" s="201"/>
    </row>
    <row r="9" spans="1:37" s="332" customFormat="1" ht="15" x14ac:dyDescent="0.2">
      <c r="A9" s="302"/>
      <c r="B9" s="13"/>
      <c r="C9" s="330"/>
      <c r="D9" s="300"/>
      <c r="E9" s="331"/>
      <c r="F9" s="95"/>
      <c r="G9" s="95"/>
      <c r="H9" s="75"/>
      <c r="I9" s="131"/>
      <c r="J9" s="110"/>
      <c r="K9" s="110"/>
      <c r="L9" s="53"/>
      <c r="M9" s="53"/>
      <c r="N9" s="60"/>
      <c r="O9" s="323"/>
      <c r="P9" s="324"/>
      <c r="Q9" s="75"/>
      <c r="R9" s="131"/>
      <c r="S9" s="53"/>
      <c r="T9" s="53"/>
      <c r="U9" s="53"/>
      <c r="V9" s="137"/>
      <c r="W9" s="39"/>
      <c r="X9" s="182"/>
      <c r="Y9" s="190"/>
      <c r="Z9" s="191"/>
      <c r="AA9" s="239"/>
      <c r="AB9" s="191"/>
      <c r="AC9" s="263"/>
      <c r="AD9" s="191"/>
      <c r="AE9" s="267"/>
      <c r="AF9" s="201"/>
    </row>
    <row r="10" spans="1:37" s="329" customFormat="1" ht="15" x14ac:dyDescent="0.2">
      <c r="A10" s="328"/>
      <c r="B10" s="13"/>
      <c r="C10" s="330"/>
      <c r="D10" s="333"/>
      <c r="E10" s="331"/>
      <c r="F10" s="75"/>
      <c r="G10" s="95"/>
      <c r="H10" s="75"/>
      <c r="I10" s="131"/>
      <c r="J10" s="110"/>
      <c r="K10" s="110"/>
      <c r="L10" s="53"/>
      <c r="M10" s="53"/>
      <c r="N10" s="60"/>
      <c r="O10" s="323"/>
      <c r="P10" s="324"/>
      <c r="Q10" s="75"/>
      <c r="R10" s="131"/>
      <c r="S10" s="53"/>
      <c r="T10" s="53"/>
      <c r="U10" s="53"/>
      <c r="V10" s="137"/>
      <c r="W10" s="39"/>
      <c r="X10" s="182"/>
      <c r="Y10" s="190"/>
      <c r="Z10" s="191"/>
      <c r="AA10" s="239"/>
      <c r="AB10" s="270"/>
      <c r="AC10" s="271"/>
      <c r="AD10" s="191"/>
      <c r="AE10" s="267"/>
      <c r="AF10" s="201"/>
    </row>
    <row r="11" spans="1:37" s="329" customFormat="1" ht="18.75" customHeight="1" x14ac:dyDescent="0.2">
      <c r="A11" s="328"/>
      <c r="B11" s="13"/>
      <c r="C11" s="148"/>
      <c r="D11" s="333"/>
      <c r="E11" s="331"/>
      <c r="F11" s="75"/>
      <c r="G11" s="95"/>
      <c r="H11" s="75"/>
      <c r="I11" s="131"/>
      <c r="J11" s="110"/>
      <c r="K11" s="110"/>
      <c r="L11" s="53"/>
      <c r="M11" s="53"/>
      <c r="N11" s="60"/>
      <c r="O11" s="323"/>
      <c r="P11" s="324"/>
      <c r="Q11" s="75"/>
      <c r="R11" s="131"/>
      <c r="S11" s="53"/>
      <c r="T11" s="53"/>
      <c r="U11" s="53"/>
      <c r="V11" s="137"/>
      <c r="W11" s="39"/>
      <c r="X11" s="182"/>
      <c r="Y11" s="190"/>
      <c r="Z11" s="191"/>
      <c r="AA11" s="239"/>
      <c r="AB11" s="270"/>
      <c r="AC11" s="271"/>
      <c r="AD11" s="191"/>
      <c r="AE11" s="267"/>
      <c r="AF11" s="201"/>
    </row>
    <row r="12" spans="1:37" s="329" customFormat="1" ht="18.75" customHeight="1" x14ac:dyDescent="0.2">
      <c r="A12" s="328"/>
      <c r="B12" s="13"/>
      <c r="C12" s="148"/>
      <c r="D12" s="333"/>
      <c r="E12" s="331"/>
      <c r="F12" s="75"/>
      <c r="G12" s="95"/>
      <c r="H12" s="75"/>
      <c r="I12" s="131"/>
      <c r="J12" s="110"/>
      <c r="K12" s="110"/>
      <c r="L12" s="53"/>
      <c r="M12" s="53"/>
      <c r="N12" s="60"/>
      <c r="O12" s="323"/>
      <c r="P12" s="324"/>
      <c r="Q12" s="75"/>
      <c r="R12" s="131"/>
      <c r="S12" s="53"/>
      <c r="T12" s="53"/>
      <c r="U12" s="53"/>
      <c r="V12" s="137"/>
      <c r="W12" s="39"/>
      <c r="X12" s="182"/>
      <c r="Y12" s="190"/>
      <c r="Z12" s="191"/>
      <c r="AA12" s="239"/>
      <c r="AB12" s="191"/>
      <c r="AC12" s="263"/>
      <c r="AD12" s="191"/>
      <c r="AE12" s="267"/>
      <c r="AF12" s="201"/>
    </row>
    <row r="13" spans="1:37" s="329" customFormat="1" ht="18.75" customHeight="1" x14ac:dyDescent="0.2">
      <c r="A13" s="328"/>
      <c r="B13" s="13"/>
      <c r="C13" s="148"/>
      <c r="D13" s="333"/>
      <c r="E13" s="331"/>
      <c r="F13" s="75"/>
      <c r="G13" s="95"/>
      <c r="H13" s="75"/>
      <c r="I13" s="139"/>
      <c r="J13" s="140"/>
      <c r="K13" s="140"/>
      <c r="L13" s="53"/>
      <c r="M13" s="53"/>
      <c r="N13" s="60"/>
      <c r="O13" s="323"/>
      <c r="P13" s="324"/>
      <c r="Q13" s="75"/>
      <c r="R13" s="131"/>
      <c r="S13" s="53"/>
      <c r="T13" s="53"/>
      <c r="U13" s="53"/>
      <c r="V13" s="137"/>
      <c r="W13" s="39"/>
      <c r="X13" s="182"/>
      <c r="Y13" s="190"/>
      <c r="Z13" s="191"/>
      <c r="AA13" s="239"/>
      <c r="AB13" s="191"/>
      <c r="AC13" s="263"/>
      <c r="AD13" s="191"/>
      <c r="AE13" s="267"/>
      <c r="AF13" s="201"/>
    </row>
    <row r="14" spans="1:37" s="318" customFormat="1" ht="18.75" customHeight="1" x14ac:dyDescent="0.2">
      <c r="A14" s="302"/>
      <c r="B14" s="13"/>
      <c r="C14" s="330"/>
      <c r="D14" s="300"/>
      <c r="E14" s="331"/>
      <c r="F14" s="95"/>
      <c r="G14" s="75"/>
      <c r="H14" s="75"/>
      <c r="I14" s="131"/>
      <c r="J14" s="110"/>
      <c r="K14" s="110"/>
      <c r="L14" s="53"/>
      <c r="M14" s="53"/>
      <c r="N14" s="60"/>
      <c r="O14" s="323"/>
      <c r="P14" s="324"/>
      <c r="Q14" s="75"/>
      <c r="R14" s="131"/>
      <c r="S14" s="53"/>
      <c r="T14" s="53"/>
      <c r="U14" s="53"/>
      <c r="V14" s="137"/>
      <c r="W14" s="39"/>
      <c r="X14" s="182"/>
      <c r="Y14" s="190"/>
      <c r="Z14" s="191"/>
      <c r="AA14" s="239"/>
      <c r="AB14" s="191"/>
      <c r="AC14" s="263"/>
      <c r="AD14" s="191"/>
      <c r="AE14" s="267"/>
      <c r="AF14" s="201"/>
    </row>
    <row r="15" spans="1:37" s="329" customFormat="1" ht="18.75" customHeight="1" x14ac:dyDescent="0.2">
      <c r="A15" s="328"/>
      <c r="B15" s="13"/>
      <c r="C15" s="148"/>
      <c r="D15" s="320"/>
      <c r="E15" s="331"/>
      <c r="F15" s="95"/>
      <c r="G15" s="75"/>
      <c r="H15" s="75"/>
      <c r="I15" s="139"/>
      <c r="J15" s="140"/>
      <c r="K15" s="140"/>
      <c r="L15" s="53"/>
      <c r="M15" s="53"/>
      <c r="N15" s="60"/>
      <c r="O15" s="323"/>
      <c r="P15" s="324"/>
      <c r="Q15" s="75"/>
      <c r="R15" s="131"/>
      <c r="S15" s="53"/>
      <c r="T15" s="53"/>
      <c r="U15" s="53"/>
      <c r="V15" s="137"/>
      <c r="W15" s="39"/>
      <c r="X15" s="182"/>
      <c r="Y15" s="190"/>
      <c r="Z15" s="191"/>
      <c r="AA15" s="239"/>
      <c r="AB15" s="191"/>
      <c r="AC15" s="263"/>
      <c r="AD15" s="191"/>
      <c r="AE15" s="267"/>
      <c r="AF15" s="201"/>
    </row>
    <row r="16" spans="1:37" s="329" customFormat="1" ht="18.75" customHeight="1" x14ac:dyDescent="0.2">
      <c r="A16" s="328"/>
      <c r="B16" s="13"/>
      <c r="C16" s="148"/>
      <c r="D16" s="320"/>
      <c r="E16" s="331"/>
      <c r="F16" s="75"/>
      <c r="G16" s="75"/>
      <c r="H16" s="75"/>
      <c r="I16" s="139"/>
      <c r="J16" s="140"/>
      <c r="K16" s="140"/>
      <c r="L16" s="53"/>
      <c r="M16" s="53"/>
      <c r="N16" s="60"/>
      <c r="O16" s="323"/>
      <c r="P16" s="324"/>
      <c r="Q16" s="75"/>
      <c r="R16" s="131"/>
      <c r="S16" s="53"/>
      <c r="T16" s="53"/>
      <c r="U16" s="53"/>
      <c r="V16" s="137"/>
      <c r="W16" s="39"/>
      <c r="X16" s="182"/>
      <c r="Y16" s="190"/>
      <c r="Z16" s="191"/>
      <c r="AA16" s="239"/>
      <c r="AB16" s="191"/>
      <c r="AC16" s="263"/>
      <c r="AD16" s="191"/>
      <c r="AE16" s="267"/>
      <c r="AF16" s="201"/>
    </row>
    <row r="17" spans="1:32" s="329" customFormat="1" ht="15" x14ac:dyDescent="0.2">
      <c r="A17" s="328"/>
      <c r="B17" s="13"/>
      <c r="C17" s="148"/>
      <c r="D17" s="320"/>
      <c r="E17" s="331"/>
      <c r="F17" s="75"/>
      <c r="G17" s="75"/>
      <c r="H17" s="75"/>
      <c r="I17" s="139"/>
      <c r="J17" s="140"/>
      <c r="K17" s="140"/>
      <c r="L17" s="53"/>
      <c r="M17" s="53"/>
      <c r="N17" s="60"/>
      <c r="O17" s="323"/>
      <c r="P17" s="324"/>
      <c r="Q17" s="75"/>
      <c r="R17" s="131"/>
      <c r="S17" s="53"/>
      <c r="T17" s="53"/>
      <c r="U17" s="53"/>
      <c r="V17" s="137"/>
      <c r="W17" s="39"/>
      <c r="X17" s="182"/>
      <c r="Y17" s="190"/>
      <c r="Z17" s="191"/>
      <c r="AA17" s="239"/>
      <c r="AB17" s="191"/>
      <c r="AC17" s="263"/>
      <c r="AD17" s="191"/>
      <c r="AE17" s="267"/>
      <c r="AF17" s="201"/>
    </row>
    <row r="18" spans="1:32" s="329" customFormat="1" ht="15" x14ac:dyDescent="0.2">
      <c r="A18" s="328"/>
      <c r="B18" s="13"/>
      <c r="C18" s="148"/>
      <c r="D18" s="320"/>
      <c r="E18" s="331"/>
      <c r="F18" s="75"/>
      <c r="G18" s="75"/>
      <c r="H18" s="75"/>
      <c r="I18" s="139"/>
      <c r="J18" s="140"/>
      <c r="K18" s="140"/>
      <c r="L18" s="53"/>
      <c r="M18" s="53"/>
      <c r="N18" s="60"/>
      <c r="O18" s="323"/>
      <c r="P18" s="324"/>
      <c r="Q18" s="75"/>
      <c r="R18" s="131"/>
      <c r="S18" s="53"/>
      <c r="T18" s="53"/>
      <c r="U18" s="53"/>
      <c r="V18" s="137"/>
      <c r="W18" s="39"/>
      <c r="X18" s="182"/>
      <c r="Y18" s="190"/>
      <c r="Z18" s="191"/>
      <c r="AA18" s="239"/>
      <c r="AB18" s="191"/>
      <c r="AC18" s="263"/>
      <c r="AD18" s="191"/>
      <c r="AE18" s="267"/>
      <c r="AF18" s="201"/>
    </row>
    <row r="19" spans="1:32" s="329" customFormat="1" ht="18.75" customHeight="1" x14ac:dyDescent="0.2">
      <c r="A19" s="328"/>
      <c r="B19" s="13"/>
      <c r="C19" s="148"/>
      <c r="D19" s="320"/>
      <c r="E19" s="331"/>
      <c r="F19" s="75"/>
      <c r="G19" s="75"/>
      <c r="H19" s="75"/>
      <c r="I19" s="139"/>
      <c r="J19" s="140"/>
      <c r="K19" s="140"/>
      <c r="L19" s="53"/>
      <c r="M19" s="53"/>
      <c r="N19" s="60"/>
      <c r="O19" s="323"/>
      <c r="P19" s="324"/>
      <c r="Q19" s="75"/>
      <c r="R19" s="131"/>
      <c r="S19" s="53"/>
      <c r="T19" s="53"/>
      <c r="U19" s="53"/>
      <c r="V19" s="137"/>
      <c r="W19" s="39"/>
      <c r="X19" s="182"/>
      <c r="Y19" s="190"/>
      <c r="Z19" s="191"/>
      <c r="AA19" s="239"/>
      <c r="AB19" s="191"/>
      <c r="AC19" s="263"/>
      <c r="AD19" s="191"/>
      <c r="AE19" s="267"/>
      <c r="AF19" s="201"/>
    </row>
    <row r="20" spans="1:32" s="329" customFormat="1" ht="18.75" customHeight="1" x14ac:dyDescent="0.2">
      <c r="A20" s="328"/>
      <c r="B20" s="13"/>
      <c r="C20" s="148"/>
      <c r="D20" s="320"/>
      <c r="E20" s="331"/>
      <c r="F20" s="75"/>
      <c r="G20" s="75"/>
      <c r="H20" s="75"/>
      <c r="I20" s="139"/>
      <c r="J20" s="140"/>
      <c r="K20" s="140"/>
      <c r="L20" s="53"/>
      <c r="M20" s="53"/>
      <c r="N20" s="60"/>
      <c r="O20" s="323"/>
      <c r="P20" s="324"/>
      <c r="Q20" s="75"/>
      <c r="R20" s="131"/>
      <c r="S20" s="53"/>
      <c r="T20" s="53"/>
      <c r="U20" s="53"/>
      <c r="V20" s="137"/>
      <c r="W20" s="39"/>
      <c r="X20" s="182"/>
      <c r="Y20" s="190"/>
      <c r="Z20" s="191"/>
      <c r="AA20" s="239"/>
      <c r="AB20" s="191"/>
      <c r="AC20" s="263"/>
      <c r="AD20" s="191"/>
      <c r="AE20" s="267"/>
      <c r="AF20" s="201"/>
    </row>
    <row r="21" spans="1:32" s="329" customFormat="1" ht="18.75" customHeight="1" x14ac:dyDescent="0.2">
      <c r="A21" s="328"/>
      <c r="B21" s="13"/>
      <c r="C21" s="148"/>
      <c r="D21" s="320"/>
      <c r="E21" s="331"/>
      <c r="F21" s="75"/>
      <c r="G21" s="75"/>
      <c r="H21" s="75"/>
      <c r="I21" s="139"/>
      <c r="J21" s="140"/>
      <c r="K21" s="140"/>
      <c r="L21" s="53"/>
      <c r="M21" s="53"/>
      <c r="N21" s="60"/>
      <c r="O21" s="323"/>
      <c r="P21" s="324"/>
      <c r="Q21" s="75"/>
      <c r="R21" s="131"/>
      <c r="S21" s="53"/>
      <c r="T21" s="53"/>
      <c r="U21" s="53"/>
      <c r="V21" s="137"/>
      <c r="W21" s="39"/>
      <c r="X21" s="182"/>
      <c r="Y21" s="190"/>
      <c r="Z21" s="191"/>
      <c r="AA21" s="239"/>
      <c r="AB21" s="191"/>
      <c r="AC21" s="263"/>
      <c r="AD21" s="191"/>
      <c r="AE21" s="267"/>
      <c r="AF21" s="201"/>
    </row>
    <row r="22" spans="1:32" s="329" customFormat="1" ht="18.75" customHeight="1" x14ac:dyDescent="0.2">
      <c r="A22" s="328"/>
      <c r="B22" s="13"/>
      <c r="C22" s="148"/>
      <c r="D22" s="320"/>
      <c r="E22" s="331"/>
      <c r="F22" s="75"/>
      <c r="G22" s="95"/>
      <c r="H22" s="75"/>
      <c r="I22" s="139"/>
      <c r="J22" s="140"/>
      <c r="K22" s="140"/>
      <c r="L22" s="53"/>
      <c r="M22" s="53"/>
      <c r="N22" s="60"/>
      <c r="O22" s="323"/>
      <c r="P22" s="324"/>
      <c r="Q22" s="75"/>
      <c r="R22" s="131"/>
      <c r="S22" s="53"/>
      <c r="T22" s="53"/>
      <c r="U22" s="53"/>
      <c r="V22" s="137"/>
      <c r="W22" s="39"/>
      <c r="X22" s="182"/>
      <c r="Y22" s="190"/>
      <c r="Z22" s="191"/>
      <c r="AA22" s="239"/>
      <c r="AB22" s="191"/>
      <c r="AC22" s="263"/>
      <c r="AD22" s="191"/>
      <c r="AE22" s="267"/>
      <c r="AF22" s="201"/>
    </row>
    <row r="23" spans="1:32" s="329" customFormat="1" ht="18.75" customHeight="1" x14ac:dyDescent="0.2">
      <c r="A23" s="328"/>
      <c r="B23" s="13"/>
      <c r="C23" s="334"/>
      <c r="D23" s="335"/>
      <c r="E23" s="336"/>
      <c r="F23" s="75"/>
      <c r="G23" s="75"/>
      <c r="H23" s="150"/>
      <c r="I23" s="337"/>
      <c r="J23" s="338"/>
      <c r="K23" s="338"/>
      <c r="L23" s="100"/>
      <c r="M23" s="100"/>
      <c r="N23" s="339"/>
      <c r="O23" s="51"/>
      <c r="P23" s="340"/>
      <c r="Q23" s="150"/>
      <c r="R23" s="154"/>
      <c r="S23" s="100"/>
      <c r="T23" s="100"/>
      <c r="U23" s="100"/>
      <c r="V23" s="341"/>
      <c r="W23" s="342"/>
      <c r="X23" s="343"/>
      <c r="Y23" s="344"/>
      <c r="Z23" s="345"/>
      <c r="AA23" s="346"/>
      <c r="AB23" s="345"/>
      <c r="AC23" s="347"/>
      <c r="AD23" s="345"/>
      <c r="AE23" s="348"/>
      <c r="AF23" s="349"/>
    </row>
    <row r="24" spans="1:32" s="318" customFormat="1" ht="15" x14ac:dyDescent="0.2">
      <c r="A24" s="302"/>
      <c r="B24" s="13"/>
      <c r="C24" s="350"/>
      <c r="D24" s="300"/>
      <c r="E24" s="331"/>
      <c r="F24" s="75"/>
      <c r="G24" s="75"/>
      <c r="H24" s="75"/>
      <c r="I24" s="131"/>
      <c r="J24" s="110"/>
      <c r="K24" s="110"/>
      <c r="L24" s="53"/>
      <c r="M24" s="53"/>
      <c r="N24" s="60"/>
      <c r="O24" s="323"/>
      <c r="P24" s="324"/>
      <c r="Q24" s="75"/>
      <c r="R24" s="131"/>
      <c r="S24" s="53"/>
      <c r="T24" s="53"/>
      <c r="U24" s="53"/>
      <c r="V24" s="137"/>
      <c r="W24" s="39"/>
      <c r="X24" s="182"/>
      <c r="Y24" s="190"/>
      <c r="Z24" s="191"/>
      <c r="AA24" s="239"/>
      <c r="AB24" s="191"/>
      <c r="AC24" s="263"/>
      <c r="AD24" s="191"/>
      <c r="AE24" s="267"/>
      <c r="AF24" s="201"/>
    </row>
    <row r="25" spans="1:32" s="329" customFormat="1" ht="18.75" customHeight="1" x14ac:dyDescent="0.2">
      <c r="A25" s="328"/>
      <c r="B25" s="13"/>
      <c r="C25" s="148"/>
      <c r="D25" s="320"/>
      <c r="E25" s="331"/>
      <c r="F25" s="75"/>
      <c r="G25" s="75"/>
      <c r="H25" s="75"/>
      <c r="I25" s="139"/>
      <c r="J25" s="140"/>
      <c r="K25" s="140"/>
      <c r="L25" s="53"/>
      <c r="M25" s="53"/>
      <c r="N25" s="60"/>
      <c r="O25" s="323"/>
      <c r="P25" s="324"/>
      <c r="Q25" s="75"/>
      <c r="R25" s="131"/>
      <c r="S25" s="53"/>
      <c r="T25" s="53"/>
      <c r="U25" s="53"/>
      <c r="V25" s="137"/>
      <c r="W25" s="39"/>
      <c r="X25" s="182"/>
      <c r="Y25" s="190"/>
      <c r="Z25" s="191"/>
      <c r="AA25" s="239"/>
      <c r="AB25" s="270"/>
      <c r="AC25" s="271"/>
      <c r="AD25" s="270"/>
      <c r="AE25" s="280"/>
      <c r="AF25" s="201"/>
    </row>
    <row r="26" spans="1:32" s="329" customFormat="1" ht="18.75" customHeight="1" x14ac:dyDescent="0.2">
      <c r="A26" s="328"/>
      <c r="B26" s="13"/>
      <c r="C26" s="148"/>
      <c r="D26" s="320"/>
      <c r="E26" s="331"/>
      <c r="F26" s="75"/>
      <c r="G26" s="75"/>
      <c r="H26" s="75"/>
      <c r="I26" s="139"/>
      <c r="J26" s="140"/>
      <c r="K26" s="140"/>
      <c r="L26" s="53"/>
      <c r="M26" s="53"/>
      <c r="N26" s="60"/>
      <c r="O26" s="323"/>
      <c r="P26" s="324"/>
      <c r="Q26" s="75"/>
      <c r="R26" s="131"/>
      <c r="S26" s="53"/>
      <c r="T26" s="53"/>
      <c r="U26" s="53"/>
      <c r="V26" s="137"/>
      <c r="W26" s="39"/>
      <c r="X26" s="182"/>
      <c r="Y26" s="190"/>
      <c r="Z26" s="191"/>
      <c r="AA26" s="239"/>
      <c r="AB26" s="191"/>
      <c r="AC26" s="263"/>
      <c r="AD26" s="191"/>
      <c r="AE26" s="267"/>
      <c r="AF26" s="201"/>
    </row>
    <row r="27" spans="1:32" s="329" customFormat="1" ht="18.75" customHeight="1" x14ac:dyDescent="0.2">
      <c r="A27" s="328"/>
      <c r="B27" s="13"/>
      <c r="C27" s="148"/>
      <c r="D27" s="320"/>
      <c r="E27" s="331"/>
      <c r="F27" s="75"/>
      <c r="G27" s="75"/>
      <c r="H27" s="75"/>
      <c r="I27" s="139"/>
      <c r="J27" s="140"/>
      <c r="K27" s="140"/>
      <c r="L27" s="53"/>
      <c r="M27" s="53"/>
      <c r="N27" s="60"/>
      <c r="O27" s="323"/>
      <c r="P27" s="324"/>
      <c r="Q27" s="75"/>
      <c r="R27" s="131"/>
      <c r="S27" s="53"/>
      <c r="T27" s="53"/>
      <c r="U27" s="53"/>
      <c r="V27" s="137"/>
      <c r="W27" s="39"/>
      <c r="X27" s="182"/>
      <c r="Y27" s="190"/>
      <c r="Z27" s="191"/>
      <c r="AA27" s="239"/>
      <c r="AB27" s="191"/>
      <c r="AC27" s="263"/>
      <c r="AD27" s="191"/>
      <c r="AE27" s="267"/>
      <c r="AF27" s="201"/>
    </row>
    <row r="28" spans="1:32" s="329" customFormat="1" ht="18.75" customHeight="1" x14ac:dyDescent="0.2">
      <c r="A28" s="328"/>
      <c r="B28" s="13"/>
      <c r="C28" s="148"/>
      <c r="D28" s="320"/>
      <c r="E28" s="331"/>
      <c r="F28" s="75"/>
      <c r="G28" s="75"/>
      <c r="H28" s="75"/>
      <c r="I28" s="139"/>
      <c r="J28" s="140"/>
      <c r="K28" s="140"/>
      <c r="L28" s="53"/>
      <c r="M28" s="53"/>
      <c r="N28" s="60"/>
      <c r="O28" s="323"/>
      <c r="P28" s="324"/>
      <c r="Q28" s="75"/>
      <c r="R28" s="131"/>
      <c r="S28" s="53"/>
      <c r="T28" s="53"/>
      <c r="U28" s="53"/>
      <c r="V28" s="137"/>
      <c r="W28" s="39"/>
      <c r="X28" s="182"/>
      <c r="Y28" s="190"/>
      <c r="Z28" s="191"/>
      <c r="AA28" s="239"/>
      <c r="AB28" s="191"/>
      <c r="AC28" s="263"/>
      <c r="AD28" s="191"/>
      <c r="AE28" s="267"/>
      <c r="AF28" s="201"/>
    </row>
    <row r="29" spans="1:32" s="329" customFormat="1" ht="18.75" customHeight="1" x14ac:dyDescent="0.2">
      <c r="A29" s="328"/>
      <c r="B29" s="13"/>
      <c r="C29" s="148"/>
      <c r="D29" s="320"/>
      <c r="E29" s="331"/>
      <c r="F29" s="75"/>
      <c r="G29" s="75"/>
      <c r="H29" s="75"/>
      <c r="I29" s="139"/>
      <c r="J29" s="140"/>
      <c r="K29" s="140"/>
      <c r="L29" s="53"/>
      <c r="M29" s="53"/>
      <c r="N29" s="60"/>
      <c r="O29" s="323"/>
      <c r="P29" s="324"/>
      <c r="Q29" s="75"/>
      <c r="R29" s="131"/>
      <c r="S29" s="53"/>
      <c r="T29" s="53"/>
      <c r="U29" s="53"/>
      <c r="V29" s="137"/>
      <c r="W29" s="39"/>
      <c r="X29" s="182"/>
      <c r="Y29" s="190"/>
      <c r="Z29" s="191"/>
      <c r="AA29" s="239"/>
      <c r="AB29" s="191"/>
      <c r="AC29" s="263"/>
      <c r="AD29" s="191"/>
      <c r="AE29" s="267"/>
      <c r="AF29" s="201"/>
    </row>
    <row r="30" spans="1:32" s="329" customFormat="1" ht="18.75" customHeight="1" x14ac:dyDescent="0.2">
      <c r="A30" s="328"/>
      <c r="B30" s="13"/>
      <c r="C30" s="148"/>
      <c r="D30" s="320"/>
      <c r="E30" s="331"/>
      <c r="F30" s="75"/>
      <c r="G30" s="75"/>
      <c r="H30" s="75"/>
      <c r="I30" s="139"/>
      <c r="J30" s="140"/>
      <c r="K30" s="140"/>
      <c r="L30" s="53"/>
      <c r="M30" s="53"/>
      <c r="N30" s="60"/>
      <c r="O30" s="323"/>
      <c r="P30" s="324"/>
      <c r="Q30" s="75"/>
      <c r="R30" s="131"/>
      <c r="S30" s="53"/>
      <c r="T30" s="53"/>
      <c r="U30" s="53"/>
      <c r="V30" s="137"/>
      <c r="W30" s="39"/>
      <c r="X30" s="182"/>
      <c r="Y30" s="190"/>
      <c r="Z30" s="191"/>
      <c r="AA30" s="239"/>
      <c r="AB30" s="191"/>
      <c r="AC30" s="263"/>
      <c r="AD30" s="191"/>
      <c r="AE30" s="267"/>
      <c r="AF30" s="201"/>
    </row>
    <row r="31" spans="1:32" s="329" customFormat="1" ht="18.75" customHeight="1" x14ac:dyDescent="0.2">
      <c r="A31" s="328"/>
      <c r="B31" s="13"/>
      <c r="C31" s="148"/>
      <c r="D31" s="320"/>
      <c r="E31" s="331"/>
      <c r="F31" s="75"/>
      <c r="G31" s="75"/>
      <c r="H31" s="75"/>
      <c r="I31" s="139"/>
      <c r="J31" s="140"/>
      <c r="K31" s="140"/>
      <c r="L31" s="53"/>
      <c r="M31" s="53"/>
      <c r="N31" s="60"/>
      <c r="O31" s="323"/>
      <c r="P31" s="324"/>
      <c r="Q31" s="75"/>
      <c r="R31" s="131"/>
      <c r="S31" s="53"/>
      <c r="T31" s="53"/>
      <c r="U31" s="53"/>
      <c r="V31" s="137"/>
      <c r="W31" s="39"/>
      <c r="X31" s="182"/>
      <c r="Y31" s="190"/>
      <c r="Z31" s="191"/>
      <c r="AA31" s="239"/>
      <c r="AB31" s="191"/>
      <c r="AC31" s="263"/>
      <c r="AD31" s="191"/>
      <c r="AE31" s="267"/>
      <c r="AF31" s="201"/>
    </row>
    <row r="32" spans="1:32" s="329" customFormat="1" ht="18.75" customHeight="1" x14ac:dyDescent="0.2">
      <c r="A32" s="328"/>
      <c r="B32" s="13"/>
      <c r="C32" s="330"/>
      <c r="D32" s="300"/>
      <c r="E32" s="331"/>
      <c r="F32" s="75"/>
      <c r="G32" s="75"/>
      <c r="H32" s="75"/>
      <c r="I32" s="131"/>
      <c r="J32" s="110"/>
      <c r="K32" s="110"/>
      <c r="L32" s="53"/>
      <c r="M32" s="53"/>
      <c r="N32" s="60"/>
      <c r="O32" s="323"/>
      <c r="P32" s="324"/>
      <c r="Q32" s="75"/>
      <c r="R32" s="131"/>
      <c r="S32" s="53"/>
      <c r="T32" s="53"/>
      <c r="U32" s="53"/>
      <c r="V32" s="137"/>
      <c r="W32" s="39"/>
      <c r="X32" s="182"/>
      <c r="Y32" s="190"/>
      <c r="Z32" s="191"/>
      <c r="AA32" s="239"/>
      <c r="AB32" s="191"/>
      <c r="AC32" s="263"/>
      <c r="AD32" s="191"/>
      <c r="AE32" s="267"/>
      <c r="AF32" s="201"/>
    </row>
    <row r="33" spans="1:32" s="318" customFormat="1" ht="15" x14ac:dyDescent="0.2">
      <c r="A33" s="302"/>
      <c r="B33" s="13"/>
      <c r="C33" s="148"/>
      <c r="D33" s="320"/>
      <c r="E33" s="331"/>
      <c r="F33" s="75"/>
      <c r="G33" s="95"/>
      <c r="H33" s="75"/>
      <c r="I33" s="131"/>
      <c r="J33" s="110"/>
      <c r="K33" s="110"/>
      <c r="L33" s="53"/>
      <c r="M33" s="53"/>
      <c r="N33" s="60"/>
      <c r="O33" s="323"/>
      <c r="P33" s="324"/>
      <c r="Q33" s="75"/>
      <c r="R33" s="131"/>
      <c r="S33" s="53"/>
      <c r="T33" s="53"/>
      <c r="U33" s="53"/>
      <c r="V33" s="137"/>
      <c r="W33" s="39"/>
      <c r="X33" s="182"/>
      <c r="Y33" s="190"/>
      <c r="Z33" s="191"/>
      <c r="AA33" s="239"/>
      <c r="AB33" s="191"/>
      <c r="AC33" s="263"/>
      <c r="AD33" s="191"/>
      <c r="AE33" s="267"/>
      <c r="AF33" s="201"/>
    </row>
    <row r="34" spans="1:32" s="318" customFormat="1" ht="18.75" customHeight="1" x14ac:dyDescent="0.2">
      <c r="A34" s="302"/>
      <c r="B34" s="13"/>
      <c r="C34" s="350"/>
      <c r="D34" s="300"/>
      <c r="E34" s="331"/>
      <c r="F34" s="75"/>
      <c r="G34" s="75"/>
      <c r="H34" s="75"/>
      <c r="I34" s="131"/>
      <c r="J34" s="110"/>
      <c r="K34" s="110"/>
      <c r="L34" s="53"/>
      <c r="M34" s="53"/>
      <c r="N34" s="60"/>
      <c r="O34" s="323"/>
      <c r="P34" s="324"/>
      <c r="Q34" s="75"/>
      <c r="R34" s="131"/>
      <c r="S34" s="53"/>
      <c r="T34" s="53"/>
      <c r="U34" s="53"/>
      <c r="V34" s="137"/>
      <c r="W34" s="39"/>
      <c r="X34" s="182"/>
      <c r="Y34" s="190"/>
      <c r="Z34" s="191"/>
      <c r="AA34" s="239"/>
      <c r="AB34" s="191"/>
      <c r="AC34" s="263"/>
      <c r="AD34" s="191"/>
      <c r="AE34" s="267"/>
      <c r="AF34" s="201"/>
    </row>
    <row r="35" spans="1:32" s="318" customFormat="1" ht="15" x14ac:dyDescent="0.2">
      <c r="A35" s="302"/>
      <c r="B35" s="13"/>
      <c r="C35" s="148"/>
      <c r="D35" s="300"/>
      <c r="E35" s="331"/>
      <c r="F35" s="75"/>
      <c r="G35" s="75"/>
      <c r="H35" s="75"/>
      <c r="I35" s="131"/>
      <c r="J35" s="110"/>
      <c r="K35" s="110"/>
      <c r="L35" s="53"/>
      <c r="M35" s="53"/>
      <c r="N35" s="60"/>
      <c r="O35" s="323"/>
      <c r="P35" s="324"/>
      <c r="Q35" s="75"/>
      <c r="R35" s="131"/>
      <c r="S35" s="53"/>
      <c r="T35" s="53"/>
      <c r="U35" s="53"/>
      <c r="V35" s="137"/>
      <c r="W35" s="39"/>
      <c r="X35" s="182"/>
      <c r="Y35" s="190"/>
      <c r="Z35" s="191"/>
      <c r="AA35" s="239"/>
      <c r="AB35" s="191"/>
      <c r="AC35" s="263"/>
      <c r="AD35" s="191"/>
      <c r="AE35" s="267"/>
      <c r="AF35" s="201"/>
    </row>
    <row r="36" spans="1:32" s="318" customFormat="1" ht="15" x14ac:dyDescent="0.2">
      <c r="A36" s="302"/>
      <c r="B36" s="13"/>
      <c r="C36" s="148"/>
      <c r="D36" s="300"/>
      <c r="E36" s="331"/>
      <c r="F36" s="95"/>
      <c r="G36" s="75"/>
      <c r="H36" s="75"/>
      <c r="I36" s="131"/>
      <c r="J36" s="110"/>
      <c r="K36" s="110"/>
      <c r="L36" s="53"/>
      <c r="M36" s="53"/>
      <c r="N36" s="60"/>
      <c r="O36" s="323"/>
      <c r="P36" s="324"/>
      <c r="Q36" s="75"/>
      <c r="R36" s="131"/>
      <c r="S36" s="53"/>
      <c r="T36" s="53"/>
      <c r="U36" s="53"/>
      <c r="V36" s="137"/>
      <c r="W36" s="39"/>
      <c r="X36" s="182"/>
      <c r="Y36" s="190"/>
      <c r="Z36" s="191"/>
      <c r="AA36" s="239"/>
      <c r="AB36" s="191"/>
      <c r="AC36" s="263"/>
      <c r="AD36" s="191"/>
      <c r="AE36" s="267"/>
      <c r="AF36" s="201"/>
    </row>
    <row r="37" spans="1:32" s="318" customFormat="1" ht="15" x14ac:dyDescent="0.2">
      <c r="A37" s="302"/>
      <c r="B37" s="13"/>
      <c r="C37" s="148"/>
      <c r="D37" s="300"/>
      <c r="E37" s="331"/>
      <c r="F37" s="75"/>
      <c r="G37" s="75"/>
      <c r="H37" s="75"/>
      <c r="I37" s="131"/>
      <c r="J37" s="110"/>
      <c r="K37" s="110"/>
      <c r="L37" s="53"/>
      <c r="M37" s="53"/>
      <c r="N37" s="60"/>
      <c r="O37" s="323"/>
      <c r="P37" s="324"/>
      <c r="Q37" s="75"/>
      <c r="R37" s="131"/>
      <c r="S37" s="53"/>
      <c r="T37" s="53"/>
      <c r="U37" s="53"/>
      <c r="V37" s="137"/>
      <c r="W37" s="39"/>
      <c r="X37" s="182"/>
      <c r="Y37" s="190"/>
      <c r="Z37" s="191"/>
      <c r="AA37" s="239"/>
      <c r="AB37" s="191"/>
      <c r="AC37" s="263"/>
      <c r="AD37" s="191"/>
      <c r="AE37" s="267"/>
      <c r="AF37" s="201"/>
    </row>
    <row r="38" spans="1:32" s="318" customFormat="1" ht="15" x14ac:dyDescent="0.2">
      <c r="A38" s="302"/>
      <c r="B38" s="13"/>
      <c r="C38" s="148"/>
      <c r="D38" s="300"/>
      <c r="E38" s="331"/>
      <c r="F38" s="75"/>
      <c r="G38" s="75"/>
      <c r="H38" s="75"/>
      <c r="I38" s="131"/>
      <c r="J38" s="110"/>
      <c r="K38" s="110"/>
      <c r="L38" s="53"/>
      <c r="M38" s="53"/>
      <c r="N38" s="60"/>
      <c r="O38" s="323"/>
      <c r="P38" s="324"/>
      <c r="Q38" s="75"/>
      <c r="R38" s="131"/>
      <c r="S38" s="53"/>
      <c r="T38" s="53"/>
      <c r="U38" s="53"/>
      <c r="V38" s="137"/>
      <c r="W38" s="39"/>
      <c r="X38" s="182"/>
      <c r="Y38" s="190"/>
      <c r="Z38" s="191"/>
      <c r="AA38" s="239"/>
      <c r="AB38" s="191"/>
      <c r="AC38" s="263"/>
      <c r="AD38" s="191"/>
      <c r="AE38" s="267"/>
      <c r="AF38" s="201"/>
    </row>
    <row r="39" spans="1:32" s="318" customFormat="1" ht="15" x14ac:dyDescent="0.2">
      <c r="A39" s="302"/>
      <c r="B39" s="13"/>
      <c r="C39" s="148"/>
      <c r="D39" s="300"/>
      <c r="E39" s="331"/>
      <c r="F39" s="75"/>
      <c r="G39" s="75"/>
      <c r="H39" s="75"/>
      <c r="I39" s="131"/>
      <c r="J39" s="110"/>
      <c r="K39" s="110"/>
      <c r="L39" s="53"/>
      <c r="M39" s="53"/>
      <c r="N39" s="60"/>
      <c r="O39" s="323"/>
      <c r="P39" s="324"/>
      <c r="Q39" s="75"/>
      <c r="R39" s="131"/>
      <c r="S39" s="53"/>
      <c r="T39" s="53"/>
      <c r="U39" s="53"/>
      <c r="V39" s="137"/>
      <c r="W39" s="39"/>
      <c r="X39" s="182"/>
      <c r="Y39" s="190"/>
      <c r="Z39" s="191"/>
      <c r="AA39" s="239"/>
      <c r="AB39" s="191"/>
      <c r="AC39" s="263"/>
      <c r="AD39" s="191"/>
      <c r="AE39" s="267"/>
      <c r="AF39" s="201"/>
    </row>
    <row r="40" spans="1:32" s="318" customFormat="1" ht="30" customHeight="1" x14ac:dyDescent="0.2">
      <c r="A40" s="302"/>
      <c r="B40" s="13"/>
      <c r="C40" s="148"/>
      <c r="D40" s="300"/>
      <c r="E40" s="331"/>
      <c r="F40" s="75"/>
      <c r="G40" s="75"/>
      <c r="H40" s="75"/>
      <c r="I40" s="131"/>
      <c r="J40" s="110"/>
      <c r="K40" s="110"/>
      <c r="L40" s="53"/>
      <c r="M40" s="53"/>
      <c r="N40" s="60"/>
      <c r="O40" s="323"/>
      <c r="P40" s="324"/>
      <c r="Q40" s="75"/>
      <c r="R40" s="131"/>
      <c r="S40" s="53"/>
      <c r="T40" s="53"/>
      <c r="U40" s="53"/>
      <c r="V40" s="137"/>
      <c r="W40" s="39"/>
      <c r="X40" s="182"/>
      <c r="Y40" s="190"/>
      <c r="Z40" s="191"/>
      <c r="AA40" s="239"/>
      <c r="AB40" s="191"/>
      <c r="AC40" s="263"/>
      <c r="AD40" s="191"/>
      <c r="AE40" s="267"/>
      <c r="AF40" s="201"/>
    </row>
    <row r="41" spans="1:32" s="318" customFormat="1" ht="15" x14ac:dyDescent="0.2">
      <c r="A41" s="302"/>
      <c r="B41" s="13"/>
      <c r="C41" s="148"/>
      <c r="D41" s="300"/>
      <c r="E41" s="331"/>
      <c r="F41" s="75"/>
      <c r="G41" s="75"/>
      <c r="H41" s="75"/>
      <c r="I41" s="131"/>
      <c r="J41" s="110"/>
      <c r="K41" s="110"/>
      <c r="L41" s="53"/>
      <c r="M41" s="53"/>
      <c r="N41" s="60"/>
      <c r="O41" s="323"/>
      <c r="P41" s="324"/>
      <c r="Q41" s="75"/>
      <c r="R41" s="131"/>
      <c r="S41" s="53"/>
      <c r="T41" s="53"/>
      <c r="U41" s="53"/>
      <c r="V41" s="137"/>
      <c r="W41" s="39"/>
      <c r="X41" s="182"/>
      <c r="Y41" s="190"/>
      <c r="Z41" s="191"/>
      <c r="AA41" s="239"/>
      <c r="AB41" s="191"/>
      <c r="AC41" s="263"/>
      <c r="AD41" s="191"/>
      <c r="AE41" s="267"/>
      <c r="AF41" s="201"/>
    </row>
    <row r="42" spans="1:32" s="318" customFormat="1" ht="18.75" customHeight="1" x14ac:dyDescent="0.2">
      <c r="A42" s="302"/>
      <c r="B42" s="13"/>
      <c r="C42" s="148"/>
      <c r="D42" s="300"/>
      <c r="E42" s="331"/>
      <c r="F42" s="75"/>
      <c r="G42" s="75"/>
      <c r="H42" s="75"/>
      <c r="I42" s="131"/>
      <c r="J42" s="110"/>
      <c r="K42" s="110"/>
      <c r="L42" s="53"/>
      <c r="M42" s="53"/>
      <c r="N42" s="60"/>
      <c r="O42" s="323"/>
      <c r="P42" s="324"/>
      <c r="Q42" s="75"/>
      <c r="R42" s="131"/>
      <c r="S42" s="53"/>
      <c r="T42" s="53"/>
      <c r="U42" s="53"/>
      <c r="V42" s="137"/>
      <c r="W42" s="39"/>
      <c r="X42" s="182"/>
      <c r="Y42" s="190"/>
      <c r="Z42" s="191"/>
      <c r="AA42" s="239"/>
      <c r="AB42" s="191"/>
      <c r="AC42" s="263"/>
      <c r="AD42" s="191"/>
      <c r="AE42" s="267"/>
      <c r="AF42" s="201"/>
    </row>
    <row r="43" spans="1:32" s="318" customFormat="1" ht="15" x14ac:dyDescent="0.2">
      <c r="A43" s="302"/>
      <c r="B43" s="13"/>
      <c r="C43" s="148"/>
      <c r="D43" s="300"/>
      <c r="E43" s="331"/>
      <c r="F43" s="75"/>
      <c r="G43" s="75"/>
      <c r="H43" s="75"/>
      <c r="I43" s="131"/>
      <c r="J43" s="110"/>
      <c r="K43" s="110"/>
      <c r="L43" s="53"/>
      <c r="M43" s="53"/>
      <c r="N43" s="60"/>
      <c r="O43" s="323"/>
      <c r="P43" s="324"/>
      <c r="Q43" s="75"/>
      <c r="R43" s="131"/>
      <c r="S43" s="53"/>
      <c r="T43" s="53"/>
      <c r="U43" s="53"/>
      <c r="V43" s="137"/>
      <c r="W43" s="39"/>
      <c r="X43" s="182"/>
      <c r="Y43" s="190"/>
      <c r="Z43" s="191"/>
      <c r="AA43" s="239"/>
      <c r="AB43" s="191"/>
      <c r="AC43" s="263"/>
      <c r="AD43" s="191"/>
      <c r="AE43" s="267"/>
      <c r="AF43" s="201"/>
    </row>
    <row r="44" spans="1:32" s="318" customFormat="1" ht="18" customHeight="1" x14ac:dyDescent="0.2">
      <c r="A44" s="302"/>
      <c r="B44" s="13"/>
      <c r="C44" s="148"/>
      <c r="D44" s="300"/>
      <c r="E44" s="331"/>
      <c r="F44" s="95"/>
      <c r="G44" s="75"/>
      <c r="H44" s="75"/>
      <c r="I44" s="131"/>
      <c r="J44" s="110"/>
      <c r="K44" s="110"/>
      <c r="L44" s="53"/>
      <c r="M44" s="53"/>
      <c r="N44" s="60"/>
      <c r="O44" s="323"/>
      <c r="P44" s="324"/>
      <c r="Q44" s="75"/>
      <c r="R44" s="131"/>
      <c r="S44" s="53"/>
      <c r="T44" s="53"/>
      <c r="U44" s="53"/>
      <c r="V44" s="137"/>
      <c r="W44" s="39"/>
      <c r="X44" s="182"/>
      <c r="Y44" s="190"/>
      <c r="Z44" s="191"/>
      <c r="AA44" s="239"/>
      <c r="AB44" s="270"/>
      <c r="AC44" s="271"/>
      <c r="AD44" s="270"/>
      <c r="AE44" s="280"/>
      <c r="AF44" s="201"/>
    </row>
    <row r="45" spans="1:32" s="318" customFormat="1" ht="18" customHeight="1" x14ac:dyDescent="0.2">
      <c r="A45" s="302"/>
      <c r="B45" s="13"/>
      <c r="C45" s="148"/>
      <c r="D45" s="300"/>
      <c r="E45" s="331"/>
      <c r="F45" s="95"/>
      <c r="G45" s="75"/>
      <c r="H45" s="75"/>
      <c r="I45" s="131"/>
      <c r="J45" s="110"/>
      <c r="K45" s="110"/>
      <c r="L45" s="53"/>
      <c r="M45" s="53"/>
      <c r="N45" s="60"/>
      <c r="O45" s="323"/>
      <c r="P45" s="324"/>
      <c r="Q45" s="75"/>
      <c r="R45" s="131"/>
      <c r="S45" s="53"/>
      <c r="T45" s="53"/>
      <c r="U45" s="53"/>
      <c r="V45" s="137"/>
      <c r="W45" s="39"/>
      <c r="X45" s="182"/>
      <c r="Y45" s="190"/>
      <c r="Z45" s="191"/>
      <c r="AA45" s="239"/>
      <c r="AB45" s="191"/>
      <c r="AC45" s="263"/>
      <c r="AD45" s="191"/>
      <c r="AE45" s="267"/>
      <c r="AF45" s="201"/>
    </row>
    <row r="46" spans="1:32" s="318" customFormat="1" ht="18" customHeight="1" x14ac:dyDescent="0.2">
      <c r="A46" s="302"/>
      <c r="B46" s="13"/>
      <c r="C46" s="351"/>
      <c r="D46" s="300"/>
      <c r="E46" s="331"/>
      <c r="F46" s="95"/>
      <c r="G46" s="95"/>
      <c r="H46" s="75"/>
      <c r="I46" s="131"/>
      <c r="J46" s="110"/>
      <c r="K46" s="110"/>
      <c r="L46" s="53"/>
      <c r="M46" s="53"/>
      <c r="N46" s="60"/>
      <c r="O46" s="323"/>
      <c r="P46" s="324"/>
      <c r="Q46" s="75"/>
      <c r="R46" s="131"/>
      <c r="S46" s="53"/>
      <c r="T46" s="53"/>
      <c r="U46" s="53"/>
      <c r="V46" s="137"/>
      <c r="W46" s="39"/>
      <c r="X46" s="182"/>
      <c r="Y46" s="190"/>
      <c r="Z46" s="191"/>
      <c r="AA46" s="239"/>
      <c r="AB46" s="191"/>
      <c r="AC46" s="263"/>
      <c r="AD46" s="191"/>
      <c r="AE46" s="267"/>
      <c r="AF46" s="201"/>
    </row>
    <row r="47" spans="1:32" s="329" customFormat="1" ht="14.25" x14ac:dyDescent="0.2">
      <c r="A47" s="328"/>
      <c r="B47" s="13"/>
      <c r="C47" s="351"/>
      <c r="D47" s="300"/>
      <c r="E47" s="331"/>
      <c r="F47" s="95"/>
      <c r="G47" s="75"/>
      <c r="H47" s="75"/>
      <c r="I47" s="131"/>
      <c r="J47" s="110"/>
      <c r="K47" s="110"/>
      <c r="L47" s="53"/>
      <c r="M47" s="53"/>
      <c r="N47" s="60"/>
      <c r="O47" s="323"/>
      <c r="P47" s="324"/>
      <c r="Q47" s="75"/>
      <c r="R47" s="75"/>
      <c r="S47" s="53"/>
      <c r="T47" s="53"/>
      <c r="U47" s="53"/>
      <c r="V47" s="137"/>
      <c r="W47" s="39"/>
      <c r="X47" s="182"/>
      <c r="Y47" s="190"/>
      <c r="Z47" s="191"/>
      <c r="AA47" s="239"/>
      <c r="AB47" s="191"/>
      <c r="AC47" s="263"/>
      <c r="AD47" s="191"/>
      <c r="AE47" s="267"/>
      <c r="AF47" s="201"/>
    </row>
    <row r="48" spans="1:32" s="329" customFormat="1" ht="18.75" customHeight="1" x14ac:dyDescent="0.2">
      <c r="A48" s="328"/>
      <c r="B48" s="13"/>
      <c r="C48" s="351"/>
      <c r="D48" s="300"/>
      <c r="E48" s="331"/>
      <c r="F48" s="75"/>
      <c r="G48" s="95"/>
      <c r="H48" s="75"/>
      <c r="I48" s="131"/>
      <c r="J48" s="110"/>
      <c r="K48" s="110"/>
      <c r="L48" s="53"/>
      <c r="M48" s="53"/>
      <c r="N48" s="60"/>
      <c r="O48" s="323"/>
      <c r="P48" s="324"/>
      <c r="Q48" s="75"/>
      <c r="R48" s="75"/>
      <c r="S48" s="53"/>
      <c r="T48" s="53"/>
      <c r="U48" s="53"/>
      <c r="V48" s="137"/>
      <c r="W48" s="39"/>
      <c r="X48" s="182"/>
      <c r="Y48" s="190"/>
      <c r="Z48" s="191"/>
      <c r="AA48" s="239"/>
      <c r="AB48" s="191"/>
      <c r="AC48" s="263"/>
      <c r="AD48" s="191"/>
      <c r="AE48" s="267"/>
      <c r="AF48" s="201"/>
    </row>
    <row r="49" spans="1:32" s="329" customFormat="1" ht="14.25" x14ac:dyDescent="0.2">
      <c r="A49" s="328"/>
      <c r="B49" s="13"/>
      <c r="C49" s="351"/>
      <c r="D49" s="300"/>
      <c r="E49" s="331"/>
      <c r="F49" s="95"/>
      <c r="G49" s="75"/>
      <c r="H49" s="75"/>
      <c r="I49" s="131"/>
      <c r="J49" s="110"/>
      <c r="K49" s="110"/>
      <c r="L49" s="53"/>
      <c r="M49" s="53"/>
      <c r="N49" s="60"/>
      <c r="O49" s="323"/>
      <c r="P49" s="324"/>
      <c r="Q49" s="75"/>
      <c r="R49" s="75"/>
      <c r="S49" s="53"/>
      <c r="T49" s="53"/>
      <c r="U49" s="53"/>
      <c r="V49" s="137"/>
      <c r="W49" s="39"/>
      <c r="X49" s="182"/>
      <c r="Y49" s="190"/>
      <c r="Z49" s="191"/>
      <c r="AA49" s="239"/>
      <c r="AB49" s="191"/>
      <c r="AC49" s="263"/>
      <c r="AD49" s="191"/>
      <c r="AE49" s="267"/>
      <c r="AF49" s="201"/>
    </row>
    <row r="50" spans="1:32" s="329" customFormat="1" ht="18.75" customHeight="1" x14ac:dyDescent="0.2">
      <c r="A50" s="328"/>
      <c r="B50" s="13"/>
      <c r="C50" s="148"/>
      <c r="D50" s="300"/>
      <c r="E50" s="331"/>
      <c r="F50" s="95"/>
      <c r="G50" s="75"/>
      <c r="H50" s="75"/>
      <c r="I50" s="131"/>
      <c r="J50" s="110"/>
      <c r="K50" s="110"/>
      <c r="L50" s="53"/>
      <c r="M50" s="53"/>
      <c r="N50" s="60"/>
      <c r="O50" s="323"/>
      <c r="P50" s="324"/>
      <c r="Q50" s="75"/>
      <c r="R50" s="75"/>
      <c r="S50" s="53"/>
      <c r="T50" s="53"/>
      <c r="U50" s="53"/>
      <c r="V50" s="137"/>
      <c r="W50" s="39"/>
      <c r="X50" s="182"/>
      <c r="Y50" s="190"/>
      <c r="Z50" s="191"/>
      <c r="AA50" s="239"/>
      <c r="AB50" s="270"/>
      <c r="AC50" s="271"/>
      <c r="AD50" s="191"/>
      <c r="AE50" s="267"/>
      <c r="AF50" s="201"/>
    </row>
    <row r="51" spans="1:32" s="329" customFormat="1" ht="15" x14ac:dyDescent="0.2">
      <c r="A51" s="328"/>
      <c r="B51" s="13"/>
      <c r="C51" s="148"/>
      <c r="D51" s="300"/>
      <c r="E51" s="331"/>
      <c r="F51" s="95"/>
      <c r="G51" s="75"/>
      <c r="H51" s="75"/>
      <c r="I51" s="131"/>
      <c r="J51" s="110"/>
      <c r="K51" s="110"/>
      <c r="L51" s="53"/>
      <c r="M51" s="53"/>
      <c r="N51" s="60"/>
      <c r="O51" s="323"/>
      <c r="P51" s="324"/>
      <c r="Q51" s="75"/>
      <c r="R51" s="75"/>
      <c r="S51" s="53"/>
      <c r="T51" s="53"/>
      <c r="U51" s="53"/>
      <c r="V51" s="137"/>
      <c r="W51" s="39"/>
      <c r="X51" s="182"/>
      <c r="Y51" s="190"/>
      <c r="Z51" s="191"/>
      <c r="AA51" s="239"/>
      <c r="AB51" s="191"/>
      <c r="AC51" s="263"/>
      <c r="AD51" s="191"/>
      <c r="AE51" s="267"/>
      <c r="AF51" s="201"/>
    </row>
    <row r="52" spans="1:32" s="329" customFormat="1" ht="15" x14ac:dyDescent="0.2">
      <c r="A52" s="328"/>
      <c r="B52" s="13"/>
      <c r="C52" s="148"/>
      <c r="D52" s="300"/>
      <c r="E52" s="331"/>
      <c r="F52" s="95"/>
      <c r="G52" s="75"/>
      <c r="H52" s="75"/>
      <c r="I52" s="131"/>
      <c r="J52" s="110"/>
      <c r="K52" s="110"/>
      <c r="L52" s="53"/>
      <c r="M52" s="53"/>
      <c r="N52" s="60"/>
      <c r="O52" s="323"/>
      <c r="P52" s="324"/>
      <c r="Q52" s="75"/>
      <c r="R52" s="75"/>
      <c r="S52" s="53"/>
      <c r="T52" s="53"/>
      <c r="U52" s="53"/>
      <c r="V52" s="137"/>
      <c r="W52" s="39"/>
      <c r="X52" s="182"/>
      <c r="Y52" s="190"/>
      <c r="Z52" s="191"/>
      <c r="AA52" s="239"/>
      <c r="AB52" s="191"/>
      <c r="AC52" s="263"/>
      <c r="AD52" s="191"/>
      <c r="AE52" s="267"/>
      <c r="AF52" s="201"/>
    </row>
    <row r="53" spans="1:32" s="329" customFormat="1" ht="15" x14ac:dyDescent="0.2">
      <c r="A53" s="328"/>
      <c r="B53" s="13"/>
      <c r="C53" s="148"/>
      <c r="D53" s="300"/>
      <c r="E53" s="331"/>
      <c r="F53" s="95"/>
      <c r="G53" s="75"/>
      <c r="H53" s="75"/>
      <c r="I53" s="131"/>
      <c r="J53" s="110"/>
      <c r="K53" s="110"/>
      <c r="L53" s="53"/>
      <c r="M53" s="53"/>
      <c r="N53" s="60"/>
      <c r="O53" s="323"/>
      <c r="P53" s="324"/>
      <c r="Q53" s="75"/>
      <c r="R53" s="75"/>
      <c r="S53" s="53"/>
      <c r="T53" s="53"/>
      <c r="U53" s="53"/>
      <c r="V53" s="137"/>
      <c r="W53" s="39"/>
      <c r="X53" s="182"/>
      <c r="Y53" s="190"/>
      <c r="Z53" s="191"/>
      <c r="AA53" s="239"/>
      <c r="AB53" s="191"/>
      <c r="AC53" s="263"/>
      <c r="AD53" s="191"/>
      <c r="AE53" s="267"/>
      <c r="AF53" s="201"/>
    </row>
    <row r="54" spans="1:32" s="329" customFormat="1" ht="14.25" x14ac:dyDescent="0.2">
      <c r="A54" s="328"/>
      <c r="B54" s="230"/>
      <c r="C54" s="231"/>
      <c r="D54" s="232"/>
      <c r="E54" s="352"/>
      <c r="F54" s="210"/>
      <c r="G54" s="353"/>
      <c r="H54" s="353"/>
      <c r="I54" s="354"/>
      <c r="J54" s="355"/>
      <c r="K54" s="355"/>
      <c r="L54" s="356"/>
      <c r="M54" s="356"/>
      <c r="N54" s="357"/>
      <c r="O54" s="358"/>
      <c r="P54" s="359"/>
      <c r="Q54" s="353"/>
      <c r="R54" s="353"/>
      <c r="S54" s="356"/>
      <c r="T54" s="356"/>
      <c r="U54" s="356"/>
      <c r="V54" s="360"/>
      <c r="W54" s="361"/>
      <c r="X54" s="362"/>
      <c r="Y54" s="363"/>
      <c r="Z54" s="364"/>
      <c r="AA54" s="365"/>
      <c r="AB54" s="286"/>
      <c r="AC54" s="287"/>
      <c r="AD54" s="286"/>
      <c r="AE54" s="366"/>
      <c r="AF54" s="201"/>
    </row>
    <row r="55" spans="1:32" s="329" customFormat="1" ht="14.25" x14ac:dyDescent="0.2">
      <c r="A55" s="328"/>
      <c r="B55" s="230"/>
      <c r="C55" s="231"/>
      <c r="D55" s="232"/>
      <c r="E55" s="352"/>
      <c r="F55" s="210"/>
      <c r="G55" s="353"/>
      <c r="H55" s="353"/>
      <c r="I55" s="354"/>
      <c r="J55" s="355"/>
      <c r="K55" s="355"/>
      <c r="L55" s="356"/>
      <c r="M55" s="356"/>
      <c r="N55" s="357"/>
      <c r="O55" s="358"/>
      <c r="P55" s="359"/>
      <c r="Q55" s="353"/>
      <c r="R55" s="353"/>
      <c r="S55" s="356"/>
      <c r="T55" s="356"/>
      <c r="U55" s="356"/>
      <c r="V55" s="360"/>
      <c r="W55" s="361"/>
      <c r="X55" s="362"/>
      <c r="Y55" s="363"/>
      <c r="Z55" s="364"/>
      <c r="AA55" s="365"/>
      <c r="AB55" s="286"/>
      <c r="AC55" s="287"/>
      <c r="AD55" s="286"/>
      <c r="AE55" s="366"/>
      <c r="AF55" s="201"/>
    </row>
    <row r="56" spans="1:32" ht="18.75" customHeight="1" thickBot="1" x14ac:dyDescent="0.25">
      <c r="A56" s="15"/>
      <c r="B56" s="166"/>
      <c r="C56" s="167"/>
      <c r="D56" s="168"/>
      <c r="E56" s="168"/>
      <c r="F56" s="169"/>
      <c r="G56" s="169"/>
      <c r="H56" s="170"/>
      <c r="I56" s="171"/>
      <c r="J56" s="172"/>
      <c r="K56" s="172"/>
      <c r="L56" s="173"/>
      <c r="M56" s="173"/>
      <c r="N56" s="174"/>
      <c r="O56" s="175"/>
      <c r="P56" s="176"/>
      <c r="Q56" s="170"/>
      <c r="R56" s="170"/>
      <c r="S56" s="173"/>
      <c r="T56" s="173"/>
      <c r="U56" s="173"/>
      <c r="V56" s="177"/>
      <c r="W56" s="178"/>
      <c r="X56" s="184"/>
      <c r="Y56" s="193"/>
      <c r="Z56" s="194"/>
      <c r="AA56" s="242"/>
      <c r="AB56" s="194"/>
      <c r="AC56" s="264"/>
      <c r="AD56" s="194"/>
      <c r="AE56" s="269"/>
      <c r="AF56" s="201"/>
    </row>
    <row r="57" spans="1:32" ht="59.25" customHeight="1" thickBot="1" x14ac:dyDescent="0.25">
      <c r="B57" s="102"/>
      <c r="C57" s="8"/>
      <c r="D57" s="107" t="s">
        <v>143</v>
      </c>
      <c r="E57" s="106" t="s">
        <v>140</v>
      </c>
      <c r="F57" s="103" t="s">
        <v>142</v>
      </c>
      <c r="G57" s="108" t="s">
        <v>141</v>
      </c>
      <c r="P57" s="45"/>
      <c r="V57" s="118"/>
      <c r="W57" s="119"/>
      <c r="X57" s="45"/>
      <c r="Y57" s="45"/>
      <c r="Z57" s="45"/>
      <c r="AA57" s="45"/>
      <c r="AB57" s="45"/>
      <c r="AC57" s="273">
        <f>SUM(AC5:AC56)</f>
        <v>0</v>
      </c>
      <c r="AD57" s="274"/>
      <c r="AE57" s="273">
        <f>SUM(AE5:AE56)</f>
        <v>0</v>
      </c>
      <c r="AF57" s="203"/>
    </row>
    <row r="58" spans="1:32" ht="13.5" thickTop="1" x14ac:dyDescent="0.2">
      <c r="B58" s="4">
        <v>3</v>
      </c>
      <c r="C58" s="123" t="s">
        <v>135</v>
      </c>
      <c r="D58" s="207">
        <f>SUMIF(A5:A56,3,D5:D56)</f>
        <v>0</v>
      </c>
      <c r="E58" s="412">
        <v>0.9</v>
      </c>
      <c r="F58" s="208">
        <f>D58*E58</f>
        <v>0</v>
      </c>
      <c r="G58" s="414">
        <f>SUM(F58:F61)</f>
        <v>0</v>
      </c>
      <c r="P58" s="45"/>
      <c r="AD58" s="275"/>
    </row>
    <row r="59" spans="1:32" x14ac:dyDescent="0.2">
      <c r="B59" s="4">
        <v>2</v>
      </c>
      <c r="C59" s="124" t="s">
        <v>161</v>
      </c>
      <c r="D59" s="417">
        <f>SUMIF(A5:A56,2,D5:D56)</f>
        <v>0</v>
      </c>
      <c r="E59" s="413"/>
      <c r="F59" s="419">
        <f>D59*E58</f>
        <v>0</v>
      </c>
      <c r="G59" s="415"/>
      <c r="P59" s="45"/>
      <c r="AD59" s="275"/>
    </row>
    <row r="60" spans="1:32" x14ac:dyDescent="0.2">
      <c r="B60" s="4">
        <v>2</v>
      </c>
      <c r="C60" s="125" t="s">
        <v>133</v>
      </c>
      <c r="D60" s="418">
        <f t="shared" ref="D60" si="0">SUMIF(A4:A54,1,D4:D54)</f>
        <v>0</v>
      </c>
      <c r="E60" s="413"/>
      <c r="F60" s="420"/>
      <c r="G60" s="415"/>
      <c r="P60" s="45"/>
    </row>
    <row r="61" spans="1:32" ht="15.75" thickBot="1" x14ac:dyDescent="0.25">
      <c r="B61" s="4">
        <v>1</v>
      </c>
      <c r="C61" s="234" t="s">
        <v>134</v>
      </c>
      <c r="D61" s="120">
        <f>SUMIF(A5:A56,1,D5:D56)</f>
        <v>0</v>
      </c>
      <c r="E61" s="121">
        <v>1</v>
      </c>
      <c r="F61" s="122">
        <f>D61</f>
        <v>0</v>
      </c>
      <c r="G61" s="416"/>
      <c r="P61" s="45"/>
    </row>
    <row r="62" spans="1:32" ht="15.75" thickBot="1" x14ac:dyDescent="0.25">
      <c r="B62" s="15">
        <v>4</v>
      </c>
      <c r="C62" s="228" t="s">
        <v>177</v>
      </c>
      <c r="D62" s="229">
        <f>SUMIF(A5:A56,4,D5:D56)</f>
        <v>0</v>
      </c>
      <c r="E62" s="225"/>
      <c r="F62" s="226"/>
      <c r="G62" s="227"/>
      <c r="P62" s="45"/>
    </row>
    <row r="63" spans="1:32" x14ac:dyDescent="0.2">
      <c r="C63" s="117" t="s">
        <v>159</v>
      </c>
      <c r="P63" s="45"/>
    </row>
    <row r="64" spans="1:32" x14ac:dyDescent="0.2">
      <c r="B64" s="105" t="s">
        <v>137</v>
      </c>
      <c r="C64" s="4" t="s">
        <v>139</v>
      </c>
      <c r="P64" s="45"/>
    </row>
    <row r="65" spans="2:32" x14ac:dyDescent="0.2">
      <c r="B65" s="105" t="s">
        <v>138</v>
      </c>
      <c r="C65" s="4" t="s">
        <v>173</v>
      </c>
      <c r="P65" s="45"/>
    </row>
    <row r="66" spans="2:32" x14ac:dyDescent="0.2">
      <c r="B66" s="105" t="s">
        <v>175</v>
      </c>
      <c r="C66" s="4" t="s">
        <v>179</v>
      </c>
      <c r="P66" s="45"/>
    </row>
    <row r="67" spans="2:32" x14ac:dyDescent="0.2">
      <c r="B67" s="105" t="s">
        <v>178</v>
      </c>
      <c r="C67" s="4" t="s">
        <v>174</v>
      </c>
      <c r="P67" s="45"/>
    </row>
    <row r="68" spans="2:32" x14ac:dyDescent="0.2">
      <c r="B68" s="224" t="s">
        <v>172</v>
      </c>
      <c r="C68" s="1" t="s">
        <v>176</v>
      </c>
      <c r="P68" s="45"/>
    </row>
    <row r="69" spans="2:32" x14ac:dyDescent="0.2">
      <c r="B69" s="224"/>
      <c r="C69" s="1"/>
      <c r="P69" s="45"/>
    </row>
    <row r="70" spans="2:32" x14ac:dyDescent="0.2">
      <c r="B70" s="224"/>
      <c r="C70" s="1"/>
      <c r="P70" s="45"/>
    </row>
    <row r="71" spans="2:32" x14ac:dyDescent="0.2">
      <c r="B71" s="224"/>
      <c r="C71" s="1"/>
      <c r="P71" s="45"/>
    </row>
    <row r="72" spans="2:32" x14ac:dyDescent="0.2">
      <c r="B72" s="224"/>
      <c r="C72" s="1"/>
      <c r="P72" s="45"/>
    </row>
    <row r="73" spans="2:32" x14ac:dyDescent="0.2">
      <c r="P73" s="45"/>
    </row>
    <row r="74" spans="2:32" s="1" customFormat="1" ht="15" x14ac:dyDescent="0.2">
      <c r="B74" s="13"/>
      <c r="C74" s="17" t="s">
        <v>30</v>
      </c>
      <c r="D74" s="31">
        <f t="shared" ref="D74" si="1">T74</f>
        <v>50135.822439999996</v>
      </c>
      <c r="E74" s="11">
        <v>3.117</v>
      </c>
      <c r="F74" s="21" t="s">
        <v>19</v>
      </c>
      <c r="G74" s="32" t="s">
        <v>40</v>
      </c>
      <c r="H74" s="12" t="s">
        <v>20</v>
      </c>
      <c r="I74" s="38" t="s">
        <v>41</v>
      </c>
      <c r="J74" s="36"/>
      <c r="K74" s="111"/>
      <c r="L74" s="49"/>
      <c r="M74" s="49"/>
      <c r="N74" s="36"/>
      <c r="O74" s="46">
        <v>6</v>
      </c>
      <c r="P74" s="48" t="s">
        <v>31</v>
      </c>
      <c r="Q74" s="12" t="s">
        <v>20</v>
      </c>
      <c r="R74" s="35" t="s">
        <v>22</v>
      </c>
      <c r="S74" s="37">
        <f t="shared" ref="S74" si="2">T74/1.21</f>
        <v>41434.563999999998</v>
      </c>
      <c r="T74" s="37">
        <v>50135.822439999996</v>
      </c>
      <c r="U74" s="52"/>
      <c r="V74" s="43">
        <f>D74/T74</f>
        <v>1</v>
      </c>
      <c r="W74" s="38"/>
      <c r="X74" s="36"/>
      <c r="Y74" s="111"/>
      <c r="Z74" s="111"/>
      <c r="AA74" s="111"/>
      <c r="AB74" s="204"/>
      <c r="AC74" s="204"/>
      <c r="AD74" s="204"/>
      <c r="AE74" s="204"/>
      <c r="AF74" s="204"/>
    </row>
  </sheetData>
  <mergeCells count="7">
    <mergeCell ref="B1:N2"/>
    <mergeCell ref="O1:O2"/>
    <mergeCell ref="P1:P2"/>
    <mergeCell ref="E58:E60"/>
    <mergeCell ref="G58:G61"/>
    <mergeCell ref="D59:D60"/>
    <mergeCell ref="F59:F60"/>
  </mergeCells>
  <pageMargins left="0.7" right="0.7" top="0.78740157499999996" bottom="0.78740157499999996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2</vt:i4>
      </vt:variant>
    </vt:vector>
  </HeadingPairs>
  <TitlesOfParts>
    <vt:vector size="4" baseType="lpstr">
      <vt:lpstr>Silnice + mosty 2015</vt:lpstr>
      <vt:lpstr>Silnice + mosty 2016</vt:lpstr>
      <vt:lpstr>'Silnice + mosty 2015'!Názvy_tisku</vt:lpstr>
      <vt:lpstr>'Silnice + mosty 2015'!Oblast_tisku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JanRuzicka</dc:creator>
  <cp:lastModifiedBy>Cap Jan</cp:lastModifiedBy>
  <cp:lastPrinted>2015-03-30T06:51:14Z</cp:lastPrinted>
  <dcterms:created xsi:type="dcterms:W3CDTF">2014-11-05T13:52:44Z</dcterms:created>
  <dcterms:modified xsi:type="dcterms:W3CDTF">2015-04-14T11:47:43Z</dcterms:modified>
</cp:coreProperties>
</file>