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45" windowWidth="15480" windowHeight="11025" activeTab="0"/>
  </bookViews>
  <sheets>
    <sheet name="ZÚ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</sheets>
  <definedNames>
    <definedName name="_xlnm.Print_Area" localSheetId="6">'6'!$A$1:$H$34</definedName>
  </definedNames>
  <calcPr fullCalcOnLoad="1"/>
</workbook>
</file>

<file path=xl/comments26.xml><?xml version="1.0" encoding="utf-8"?>
<comments xmlns="http://schemas.openxmlformats.org/spreadsheetml/2006/main">
  <authors>
    <author>admin</author>
  </authors>
  <commentList>
    <comment ref="D21" authorId="0">
      <text>
        <r>
          <rPr>
            <b/>
            <sz val="8"/>
            <rFont val="Tahoma"/>
            <family val="2"/>
          </rPr>
          <t>včetně skladu 11 - p. Procházková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</commentList>
</comments>
</file>

<file path=xl/sharedStrings.xml><?xml version="1.0" encoding="utf-8"?>
<sst xmlns="http://schemas.openxmlformats.org/spreadsheetml/2006/main" count="4661" uniqueCount="2444">
  <si>
    <t>CELKEM jmenovité projekty v rámci kapitoly 923 - Spolufinancování EU</t>
  </si>
  <si>
    <t>Název projektu</t>
  </si>
  <si>
    <t>02+14</t>
  </si>
  <si>
    <t>Rekonstrukce technického vybavení laboratoře a váhovny chemie - Gymnázium F.X.Šaldy, Liberec (III. etapa)</t>
  </si>
  <si>
    <t>Zlepšení vybavení dílen odborného výcviku pro žáky v regionu Českolipsko - SOŠ a SOU Česká Lípa (III. etapa)</t>
  </si>
  <si>
    <t>Studijní zaměření Broušení a rytí drahých kamenů - SUPŠ Turnov (III. etapa)</t>
  </si>
  <si>
    <t>Dlaždičské práce pro 21. století - SOŠ Liberec (III. etapa)</t>
  </si>
  <si>
    <t>Poznejte Liberecký kraj - společná prezentace LK a jeho turistických regionů</t>
  </si>
  <si>
    <t>Rekonstrukce silnice III/27017 Krompach - státní hranice (IV. kolo)</t>
  </si>
  <si>
    <t>Modernizace odbavovacího systému LK - KORID</t>
  </si>
  <si>
    <t>Rekonstrukce silnice  II/290  Desná – Černá Říčka</t>
  </si>
  <si>
    <t>Rekonstrukce silnice III/29019  Horní Polubný – Kořenov</t>
  </si>
  <si>
    <t>Revitalizace přírodního areálu Jedličkova ústavu a zpřístupnění veřejnosti</t>
  </si>
  <si>
    <t>Modernizace expozic Severočeského muzea v Liberci (I. etapa)</t>
  </si>
  <si>
    <t>Rekonstrukce hřiště a tělocvičny u SŠ gastronomie a služeb Liberec</t>
  </si>
  <si>
    <t>Lůžkový hospic v Libereckém kraji</t>
  </si>
  <si>
    <t>Přeshraniční integrace informací, nástrojů, přístupů a opatření při předcházení a řešení povodní a katastrof</t>
  </si>
  <si>
    <t>Moderní příležitosti marketingu cestovního ruchu</t>
  </si>
  <si>
    <t>Management invazivních druhů v Euroregionu Nisa</t>
  </si>
  <si>
    <t>Implementace Natura 2000 v LK (II. etapa)</t>
  </si>
  <si>
    <t>Zlepšení TTV obvodových konstrukcí budovy SŠ gastronomie a služeb, Liberec, Dvorská (2013)</t>
  </si>
  <si>
    <t>Zlepšení TTV obvodových konstrukcí budov Střední školy strojní, stavební a dopravní, Liberec, Truhlářská, objekt B</t>
  </si>
  <si>
    <t>Zlepšení TTV obvodových konstrukcí budov Střední školy strojní, stavební a dopravní, Liberec, Truhlářská, objekt A</t>
  </si>
  <si>
    <t>Zlepšení TTV obvodových konstrukcí budovy Domova důchodců Jindřichovice pod Smrkem, p.o., Pavilon Rozálie</t>
  </si>
  <si>
    <t>Krajské služby eGovermentu ve zdravotnictví</t>
  </si>
  <si>
    <t>Transformace pobytového zařízení - Domov Sluneční dvůr - Jestřebí</t>
  </si>
  <si>
    <t>Transformace pobytového zařízení - Domov Sluneční dvůr - Zahrádky</t>
  </si>
  <si>
    <t>Transformace pobytového zařízení - Domov Sluneční dvůr - Sosnová</t>
  </si>
  <si>
    <t>Transformace pobytového zařízení - Domov Sluneční dvůr - Česká Lípa, Lada</t>
  </si>
  <si>
    <t>Zpracování společného akčního plánu v oblasti rozvoje lidských zdrojů</t>
  </si>
  <si>
    <t>Vzděláváním za kvalitnějšími službami pro naše klienty - Jedličkův ústav</t>
  </si>
  <si>
    <t>IP 5 - Podpora a rozvoj služeb v sociálně vyloučených lokalitách LK</t>
  </si>
  <si>
    <t>Zvyšování kvality ve vzdělávání</t>
  </si>
  <si>
    <t>Zvyšování kvality ve vzdělávání II.</t>
  </si>
  <si>
    <t>Přírodních věd se nebojíme - Gymnázium F.X.Šaldy, Liberec</t>
  </si>
  <si>
    <t>Sklářský workshop pro žáky a učitele základních a praktických škol Libereckého kraje - VOŠ sklářská a SŠ Nový Bor Wolkerova</t>
  </si>
  <si>
    <t>Experiment ve výuce na ZŠ Frýdlantská - město Frýdlant</t>
  </si>
  <si>
    <t xml:space="preserve">Zvýšení přírodovědné gramotnosti žáků základních škol - Spartakus o.s. </t>
  </si>
  <si>
    <t>Za školou - Technická univerzita v Liberci</t>
  </si>
  <si>
    <t xml:space="preserve">Komplexní vzdělávání v oblasti CNC řídících systémů a CAM - SPŠ strojní a elektrotechnická a VOŠ, Liberec </t>
  </si>
  <si>
    <t>Labyrint vědy, her a poznání - SPPolek</t>
  </si>
  <si>
    <t>Teorie v praxi - Technická univerzita v Liberci</t>
  </si>
  <si>
    <t>Moderní experiment ve školách Pojizeří - město Desná</t>
  </si>
  <si>
    <t>Kořeny - jak číst krajinu kolem sebe - Společnost pro Jizerské hory o.p.s.</t>
  </si>
  <si>
    <t>Volím správnou kariéru - Republikové centrum vzdělávání, s.r.o.</t>
  </si>
  <si>
    <t>Absolvent s praxí - SPŠ Česká Lípa, Havlíčkova 426, p.o.</t>
  </si>
  <si>
    <t>Projektový den s technickými obory - SPŠ Česká Lípa, Havlíčkova 426, p.o.</t>
  </si>
  <si>
    <t>Rozvoj využití interaktivní techniky na ZŠ - Statutární město Liberec</t>
  </si>
  <si>
    <t>Učíme se podnikat - LAG Podralsko, o.s.</t>
  </si>
  <si>
    <t>Finanční vzdělávání na základních školách - město Česká Lípa</t>
  </si>
  <si>
    <t>Rozvoj ICT kompetencí žáků a pedagogů v oblasti zpracování grafiky a předtiskové přípravy - Euroškola Česká Lípa SOŠ, s.r.o.</t>
  </si>
  <si>
    <t>Praktické vyučování jinak - VOŠ sklářská a SŠ Nový Bor, Wolkerova 316, p.o.</t>
  </si>
  <si>
    <t>Vstup na trh práce pravou nohou -Integrovaná SŠ Vysoké nad Jizerou, p.o.</t>
  </si>
  <si>
    <t>Národní srovnávací testy z cizích jazyků - ZŠ Liberec, Kaplického, p.o.</t>
  </si>
  <si>
    <t>Autoevaluace v Libereckém kraji - Kustod, s.r.o.</t>
  </si>
  <si>
    <t>Pracujeme s nadanými žáky i s žáky ohroženými předčasným odchodem ze vzdělávání - Vzdělávací centrum Turnov, o.p.s.</t>
  </si>
  <si>
    <t xml:space="preserve">Rozvíjíme osobnost žáků hudbou a mentálním tréninkem - COGNITO, o.s. </t>
  </si>
  <si>
    <t>Komplexní programy podpory vzdělávání dětí ze sociokulturně znevýhodňujícího prostředí v Libereckém kraji - Člověk v tísni, o.p.s.</t>
  </si>
  <si>
    <t>Poznej realitu reálného života, DD Dubá - Deštná 6, p.o.</t>
  </si>
  <si>
    <t>Praktická škola - škola pro život - SOŠ, Liberec, Jablonecká 999, p.o.</t>
  </si>
  <si>
    <t>Dva jsou víc než jeden - Čmelák - Společnost přátel přírody</t>
  </si>
  <si>
    <t>Další vzdělávání pracovníků škol a školských zařízení</t>
  </si>
  <si>
    <t>Další vzdělávání pracovníků škol a školských zařízení II.</t>
  </si>
  <si>
    <t>Zdokonalovací kurz cizích jazyků pro učitele 1. a 2. stupně ZŠ - UK Praha</t>
  </si>
  <si>
    <t>Živá škola - škola životem pro život - Technická univerzita v Liberci</t>
  </si>
  <si>
    <t>Cestou poznání dosáhnout dalšího vzdělání pedagogických pracovníků - Gymnázium a SOŠ Jilemnice, p.o.</t>
  </si>
  <si>
    <t>Vzdělávání zaměstnanců základní školy Doctrina - Doctrina s.r.o.</t>
  </si>
  <si>
    <t>Efektivní škola - SOŠ, Liberec, Jablonecká 999, p.o.</t>
  </si>
  <si>
    <t>Vzdělávání pracovníků škol a školských zařízení pro udržitelný rozvoj - Středisko ekologické výchovy a etiky Rýchory-SEVER, Brontosaurus Krkonoše</t>
  </si>
  <si>
    <t>Vzdělávání učitelů v oblasti ICT na Českolipsku - Soukromá podnikatelská střední škola Česká Lípa v.o.s.</t>
  </si>
  <si>
    <t>Učíme pro zítřek - Aperta, s.r.o.</t>
  </si>
  <si>
    <t>Jazykové vzděl. pro pedagogy - Akademie J.A. Komenského, Česká Lípa</t>
  </si>
  <si>
    <t>Interaktivní výuka technických a přírodovědných předmětů - Doctrina s.r.o.</t>
  </si>
  <si>
    <t>Zdravá výživa a škola - Centrum vzdělanosti LK, p.o.</t>
  </si>
  <si>
    <t xml:space="preserve">Rozumíme penězům v Libereckém kraji - AISIS </t>
  </si>
  <si>
    <t xml:space="preserve">Podpora nabídky dalšího vzdělávání </t>
  </si>
  <si>
    <t>Kurz aktuálních gramotností - Technická univerzita v Liberci</t>
  </si>
  <si>
    <t>Vzdělávací program Cestovní ruch pro Liberecký kraj- MAG CONSULTING, s.r.o.</t>
  </si>
  <si>
    <t>SOP3 - Technická univerzita v Liberci</t>
  </si>
  <si>
    <t>PoMePo - iCORD International s.r.o.</t>
  </si>
  <si>
    <t>Rozvoj nabídky dalšího vzdělávání v oblasti strojírenství -Technická univerzita v Liberci</t>
  </si>
  <si>
    <t>Rozvoj nabídky dalšího vzdělávání zdravotnického personálu v Libereckém kraji - Vzdělávací centrum Turnov, o.p.s.</t>
  </si>
  <si>
    <t>Masérské kurzy dle Národní soustavy kvalifikací - Centrum vzdělanosti LK, p.o.</t>
  </si>
  <si>
    <t>Vytvoření vzdělávacího programu Specialista maloobchodu - Soukromá podnikatelská střední škola Česká Lípa v.o.s.</t>
  </si>
  <si>
    <t>Kvalitní řemeslnická práce při obnově podstávkových domů - Frýdlantsko</t>
  </si>
  <si>
    <t>Učíme se vzdělávat dospělé v SOŠ- SOŠ Liberec, Jablonecká 999, p.o.</t>
  </si>
  <si>
    <t>Vzdělávání k rozvoji drobného zemědělství v obcích LK - ALMA VIS, o.s.</t>
  </si>
  <si>
    <t>Kvalifikovaný interní lektor pro Liberecký kraj - Top Lektoři.cz, s.r.o.</t>
  </si>
  <si>
    <t>Strážný a Psovod bezpečnostní služby dle NSK - ARBEIT CZ, s.r.o.</t>
  </si>
  <si>
    <t>Podpora dalšího vzdělávání na Frýdlantsku - SŠ hospodářská a lesnická, Frýdlant p.o.</t>
  </si>
  <si>
    <t>Animace v cestovním ruchu - EDUCA - vzdělávací centrum, s.r.o.</t>
  </si>
  <si>
    <t>Tradice a budoucnost sklářství - GROUNDHOG, s.r.o.</t>
  </si>
  <si>
    <t>Vzdělávací program pro profesní řidiče vozidel nad 3,5 tuny - Attest, s.r.o.</t>
  </si>
  <si>
    <t>Inovacemi k efektivitě systému dalšího vzdělávání v LK - OHK Liberec</t>
  </si>
  <si>
    <t>TP - Implementace GG OP VK II.</t>
  </si>
  <si>
    <t>TP - Propagace a publicita II.</t>
  </si>
  <si>
    <t>Podpora přírodovědného a technického vzdělávání v Libereckém kraji</t>
  </si>
  <si>
    <t>Podpora přír. a techn. vzdělávání v LK - Gymnázium a SOŠ Jilemnice, p.o.</t>
  </si>
  <si>
    <t>Podpora přír. a techn. vzdělávání v LK - Gymnázium a SOŠP, Jeronýmova, p.o.</t>
  </si>
  <si>
    <t>Podpora přír. a techn. vzdělávání v LK - SPŠ Textilní, Liberec, p.o.</t>
  </si>
  <si>
    <t>Podpora přír. a techn. vzdělávání v LK - Střední zdravotnická škola, Turnov, p.o.</t>
  </si>
  <si>
    <t>Podpora přír. a techn. vzdělávání v LK - OŠ a SOU Česká Lípa, p.o.</t>
  </si>
  <si>
    <t>Podpora přír. a techn. vzdělávání v LK - SOŠ, Liberec, Jablonecká 999, p.o.</t>
  </si>
  <si>
    <t>Podpora přír. a techn. vzdělávání v LK - OA, HŠ a SOŠ Turnov, p.o.</t>
  </si>
  <si>
    <t>OP Lidské zdroje a zaměstnanost-CZ, neinv.</t>
  </si>
  <si>
    <t>OP Lidské zdroje a zaměstnanost-EU, neinv.</t>
  </si>
  <si>
    <t>OPŽP-Zlepšování stavu přírody a krajiny,inv. - EU</t>
  </si>
  <si>
    <t>systémové investiční dotace celkem</t>
  </si>
  <si>
    <t xml:space="preserve">3/1 </t>
  </si>
  <si>
    <t xml:space="preserve">3/2 </t>
  </si>
  <si>
    <t xml:space="preserve">4/3 </t>
  </si>
  <si>
    <t xml:space="preserve">4/4 </t>
  </si>
  <si>
    <t xml:space="preserve">4/5 </t>
  </si>
  <si>
    <t xml:space="preserve">4/6 </t>
  </si>
  <si>
    <t xml:space="preserve">4/7 </t>
  </si>
  <si>
    <t>5/1</t>
  </si>
  <si>
    <t>5/2</t>
  </si>
  <si>
    <t>9/1</t>
  </si>
  <si>
    <t>9/2</t>
  </si>
  <si>
    <t xml:space="preserve">10/1 </t>
  </si>
  <si>
    <t xml:space="preserve">10/2 </t>
  </si>
  <si>
    <t>11/1</t>
  </si>
  <si>
    <t>11/2</t>
  </si>
  <si>
    <t>11/3</t>
  </si>
  <si>
    <t>11/4</t>
  </si>
  <si>
    <t>11/5</t>
  </si>
  <si>
    <t>11/6</t>
  </si>
  <si>
    <t xml:space="preserve">13/1 </t>
  </si>
  <si>
    <t xml:space="preserve">13/2 </t>
  </si>
  <si>
    <t xml:space="preserve">13/3 </t>
  </si>
  <si>
    <t xml:space="preserve">14/1 </t>
  </si>
  <si>
    <t xml:space="preserve">14/2  </t>
  </si>
  <si>
    <t xml:space="preserve">14/3  </t>
  </si>
  <si>
    <t xml:space="preserve">15/1 </t>
  </si>
  <si>
    <t xml:space="preserve">16/1 </t>
  </si>
  <si>
    <t xml:space="preserve">16/2 </t>
  </si>
  <si>
    <t xml:space="preserve">17/1 </t>
  </si>
  <si>
    <t xml:space="preserve">17/2  </t>
  </si>
  <si>
    <t xml:space="preserve">17/3  </t>
  </si>
  <si>
    <t>*konsolidací se rozumí vyloučení peněžních převodů mezi rozpočtovými účty a účty penežních fondů představující na jedné straně výdaje rozpočtu a na druhé straně příjmy rozpočtu</t>
  </si>
  <si>
    <t>Oblastní galerie Liberec, U Tiskárny 1</t>
  </si>
  <si>
    <t xml:space="preserve">Severočeské muzeum Liberec, Masarykova 11 </t>
  </si>
  <si>
    <t>Muzeum Českého ráje v Turnově</t>
  </si>
  <si>
    <t>Vlastivědné muzeum a galerie v České Lípě, nám. Osvobození 297</t>
  </si>
  <si>
    <t>příspěvkové organizace v resortu kultury celkem</t>
  </si>
  <si>
    <t>Středisko ekologické výchovy LK, Oldřichov v Hájích 5</t>
  </si>
  <si>
    <t>příspěvkové organizace v resortu životního prostředí celkem</t>
  </si>
  <si>
    <t>Léčebna respiračních nemocí Cvikov</t>
  </si>
  <si>
    <t>Zdravotnická záchranná služba LK</t>
  </si>
  <si>
    <t>příspěvkové organizace v resortu zdravotnictví celkem</t>
  </si>
  <si>
    <t>příspěvkové organizace zřízené krajem celkem</t>
  </si>
  <si>
    <t>krytí ztráty  v Kč</t>
  </si>
  <si>
    <t>na vrub zůst. rezerv.fondu</t>
  </si>
  <si>
    <t>Gymnázium, Tanvald, Školní 305</t>
  </si>
  <si>
    <t>Střední uměleckoprůmyslová škola sklářská, Kamenický Šenov, Havlíčkova 57</t>
  </si>
  <si>
    <t>Střední průmyslová škola technická, Jablonec nad Nisou, Belgická 4852</t>
  </si>
  <si>
    <t>Střední uměleckoprůmyslová škola a Vyšší odborná škola Turnov, Skálova 373</t>
  </si>
  <si>
    <t>Integrovaná střední škola Semily, 28. října 607</t>
  </si>
  <si>
    <t>Střední škola hospodářská a lesnická Frýdlant, Bělíkova 1387</t>
  </si>
  <si>
    <t>invest. a neinv.transfery od EU a mezinár. Institucí</t>
  </si>
  <si>
    <t>RO č.</t>
  </si>
  <si>
    <t>obsah</t>
  </si>
  <si>
    <t>ze dne</t>
  </si>
  <si>
    <t>04</t>
  </si>
  <si>
    <t>školství</t>
  </si>
  <si>
    <t>08</t>
  </si>
  <si>
    <t>živ.prostředí</t>
  </si>
  <si>
    <t>05</t>
  </si>
  <si>
    <t>sociální věci</t>
  </si>
  <si>
    <t>01</t>
  </si>
  <si>
    <t>03</t>
  </si>
  <si>
    <t>ekonomika</t>
  </si>
  <si>
    <t>07</t>
  </si>
  <si>
    <t>14</t>
  </si>
  <si>
    <t>investice</t>
  </si>
  <si>
    <t>06</t>
  </si>
  <si>
    <t>doprava</t>
  </si>
  <si>
    <t>02</t>
  </si>
  <si>
    <t>reg. rozvoj</t>
  </si>
  <si>
    <t>09</t>
  </si>
  <si>
    <t>zdravotnictví</t>
  </si>
  <si>
    <t>provozní příspěvky přísp.organizacím</t>
  </si>
  <si>
    <t xml:space="preserve">4/2 </t>
  </si>
  <si>
    <t>výdaje fondu ochrany vod</t>
  </si>
  <si>
    <t>10</t>
  </si>
  <si>
    <t xml:space="preserve">přenesené a samostatné působnosti </t>
  </si>
  <si>
    <t>odměny včetně pojistného (zastupitelé)</t>
  </si>
  <si>
    <t>výdaje sociálního fondu</t>
  </si>
  <si>
    <t>výdaje kraje celkem</t>
  </si>
  <si>
    <t>právní odbor</t>
  </si>
  <si>
    <t xml:space="preserve">4/1 </t>
  </si>
  <si>
    <t>ORJ</t>
  </si>
  <si>
    <t xml:space="preserve">název odboru </t>
  </si>
  <si>
    <t>pol.</t>
  </si>
  <si>
    <t>druh příjmů</t>
  </si>
  <si>
    <t>1xxx</t>
  </si>
  <si>
    <t>podíl kraje na sdílených daních</t>
  </si>
  <si>
    <t>příjmy z úroků</t>
  </si>
  <si>
    <t>příspěvky obcí na dopravní obslužnost</t>
  </si>
  <si>
    <t>odbor kultury, památ.péče a cestovního ruchu</t>
  </si>
  <si>
    <t>2xxx</t>
  </si>
  <si>
    <t>příspěvek na přenesený výkon st.správy</t>
  </si>
  <si>
    <t>zdroje kraje celkem</t>
  </si>
  <si>
    <t xml:space="preserve">druh výdajů </t>
  </si>
  <si>
    <t>kapitálové dotace</t>
  </si>
  <si>
    <t>přijaté úvěry</t>
  </si>
  <si>
    <t xml:space="preserve">2/1 </t>
  </si>
  <si>
    <t>běžné provozní výdaje spravované odborem kancelář hejtmana</t>
  </si>
  <si>
    <t>běžné provozní výdaje spravované odborem kancelář ředitele</t>
  </si>
  <si>
    <t>odbor soc.věcí</t>
  </si>
  <si>
    <t xml:space="preserve">účelové neinv. dotace - školství     </t>
  </si>
  <si>
    <t>ostatní přijaté transfery od krajů a RRRS</t>
  </si>
  <si>
    <t>neinvestiční přijaté transfery ze zahraničí</t>
  </si>
  <si>
    <t>ostatní přijaté transfery od obcí a RRRS</t>
  </si>
  <si>
    <t>účelové invest. a neinv. dotace ze SR</t>
  </si>
  <si>
    <t>Název položky</t>
  </si>
  <si>
    <t>v tom:</t>
  </si>
  <si>
    <t>kontrolní mezisoučet</t>
  </si>
  <si>
    <t>373</t>
  </si>
  <si>
    <t>374</t>
  </si>
  <si>
    <t>Ostatní krátkodobé pohledávky</t>
  </si>
  <si>
    <t>377</t>
  </si>
  <si>
    <t>Náklady příštích období</t>
  </si>
  <si>
    <t>381</t>
  </si>
  <si>
    <t>Dohadné účty aktivní</t>
  </si>
  <si>
    <t>388</t>
  </si>
  <si>
    <t>Dohadné účty pasivní</t>
  </si>
  <si>
    <t>389</t>
  </si>
  <si>
    <t>Vnitřní zúčtování</t>
  </si>
  <si>
    <t>395</t>
  </si>
  <si>
    <t>Ostatní fondy</t>
  </si>
  <si>
    <t>419</t>
  </si>
  <si>
    <t>451</t>
  </si>
  <si>
    <t>459</t>
  </si>
  <si>
    <t>462</t>
  </si>
  <si>
    <t>Ostatní dlouhodobé pohledávky</t>
  </si>
  <si>
    <t>469</t>
  </si>
  <si>
    <t>901</t>
  </si>
  <si>
    <t>902</t>
  </si>
  <si>
    <t>Ostatní majetek</t>
  </si>
  <si>
    <t>903</t>
  </si>
  <si>
    <t>tis.Kč</t>
  </si>
  <si>
    <t>ukazatel</t>
  </si>
  <si>
    <t>plnění</t>
  </si>
  <si>
    <t>% plnění</t>
  </si>
  <si>
    <t>úroky</t>
  </si>
  <si>
    <t>x</t>
  </si>
  <si>
    <t xml:space="preserve">ukazatel </t>
  </si>
  <si>
    <t>pozn.</t>
  </si>
  <si>
    <t>18</t>
  </si>
  <si>
    <t>resorty</t>
  </si>
  <si>
    <t>splátka úvěru na revitalizaci pozem.komunikací</t>
  </si>
  <si>
    <t>oddělení sekretariátu ředitele</t>
  </si>
  <si>
    <t>ROP a TOP</t>
  </si>
  <si>
    <t>spolufinancování EU</t>
  </si>
  <si>
    <t>sociální fond</t>
  </si>
  <si>
    <t>fond ochrany vod</t>
  </si>
  <si>
    <t>lesnický fond</t>
  </si>
  <si>
    <t>daň z příjmů právnických osob hrazená krajem</t>
  </si>
  <si>
    <t xml:space="preserve">kapitálové výdaje                             </t>
  </si>
  <si>
    <t xml:space="preserve">spolufinancování EU                        </t>
  </si>
  <si>
    <t xml:space="preserve">sociální fond                                    </t>
  </si>
  <si>
    <t xml:space="preserve">krizový fond                                    </t>
  </si>
  <si>
    <t xml:space="preserve">fond ochrany vod                         </t>
  </si>
  <si>
    <t xml:space="preserve">grantový fond                               </t>
  </si>
  <si>
    <t xml:space="preserve">daňové příjmy         </t>
  </si>
  <si>
    <t xml:space="preserve">dotace podle zákona o st.rozpočtu </t>
  </si>
  <si>
    <t xml:space="preserve">ostatní nedaňové příjmy </t>
  </si>
  <si>
    <t xml:space="preserve">Kapitálové příjmy celkem </t>
  </si>
  <si>
    <t xml:space="preserve">nedaňové příjmy </t>
  </si>
  <si>
    <t>Kapitola 924 - Úvěry</t>
  </si>
  <si>
    <t>v tis. Kč</t>
  </si>
  <si>
    <t xml:space="preserve">kapitálové příjmy         </t>
  </si>
  <si>
    <t xml:space="preserve">ministerstvo školství  </t>
  </si>
  <si>
    <t xml:space="preserve">ostatní resorty a poskytovatelé   </t>
  </si>
  <si>
    <t xml:space="preserve">ministerstvo pro místní rozvoj    </t>
  </si>
  <si>
    <t>Kapitola 923 - Spolufinancování EU</t>
  </si>
  <si>
    <t>čerpání</t>
  </si>
  <si>
    <t>zastupitelstvo</t>
  </si>
  <si>
    <t>krajský úřad</t>
  </si>
  <si>
    <t>příspěvkové organizace</t>
  </si>
  <si>
    <t>úvěry</t>
  </si>
  <si>
    <t>odvody příspěvkových organizací</t>
  </si>
  <si>
    <t xml:space="preserve">invest. a neinv.příspěvky od RRRS           </t>
  </si>
  <si>
    <t xml:space="preserve">výdaje kraje mimo resort školství                                  </t>
  </si>
  <si>
    <t xml:space="preserve">úvěry                    </t>
  </si>
  <si>
    <t>12</t>
  </si>
  <si>
    <t>informatika</t>
  </si>
  <si>
    <t>Střední průmyslová škola, Česká Lípa, Havlíčkova 426</t>
  </si>
  <si>
    <t>Střední průmyslová škola stavební, Liberec 1, Sokolovské nám. 14</t>
  </si>
  <si>
    <t xml:space="preserve">Střední průmyslová škola strojní a elektrotechnická a Vyšší odborná škola, Liberec 1, Masarykova 3 </t>
  </si>
  <si>
    <t>Střední průmyslová škola textilní, Liberec, Tyršova 1</t>
  </si>
  <si>
    <t>VOŠ sklářská a Střední škola, Nový Bor, Wolkerova 316</t>
  </si>
  <si>
    <t>Vyšší odborná škola mezinárodního obchodu a Obchodní akademie, Jablonec nad Nisou</t>
  </si>
  <si>
    <t>Střední umělecko průmyslová škola a Vyšší odborná škola, Jablonec nad Nisou, Horní náměstí 1</t>
  </si>
  <si>
    <t>Střední uměleckoprůmyslová škola sklářská, Železný Brod, Smetanovo zátiší 470</t>
  </si>
  <si>
    <t>MV</t>
  </si>
  <si>
    <t>Mze</t>
  </si>
  <si>
    <t>ministerstvo zemědělství</t>
  </si>
  <si>
    <t>ministerstvo vnitra</t>
  </si>
  <si>
    <t>2</t>
  </si>
  <si>
    <t>OP ŽP - inv. CZ</t>
  </si>
  <si>
    <t>OPŽP-Zlepšování stavu přírody a krajiny,neinv. - EU</t>
  </si>
  <si>
    <t>souhrn dotací (v Kč)</t>
  </si>
  <si>
    <t>Meliorace a hrazení bystřin, inv.</t>
  </si>
  <si>
    <t>ÚPRAVY SCHVÁLENÉHO ROZPOČTU</t>
  </si>
  <si>
    <t>Fascinující svět hmyzu-Střevlík</t>
  </si>
  <si>
    <t>LRN Cvikov-projekt Power Bridge-podíl ERDF</t>
  </si>
  <si>
    <t>uhrazené splátky dlouhodobých přijatých úvěrů</t>
  </si>
  <si>
    <t>Střední zdravotnická škola a Vyšší odborná škola zdravotnická, Liberec, Kostelní 9</t>
  </si>
  <si>
    <t>Střední zdravotnická škola, Turnov, 28. října 1390</t>
  </si>
  <si>
    <t xml:space="preserve">Střední odborná škola a Gymnázium, Liberec, Na Bojišti 15 </t>
  </si>
  <si>
    <t>Střední škola strojní, stavební a dopravní, Liberec II, Truhlářská 360/3</t>
  </si>
  <si>
    <t>Integrovaná střední škola, Vysoké nad Jizerou, Dr. Farského 300</t>
  </si>
  <si>
    <t>Střední odborná škola a Střední odborné učiliště, Česká Lípa, 28.října 2707</t>
  </si>
  <si>
    <t>Střední škola řemesel a služeb, Jablonec nad Nisou, Smetanova 66</t>
  </si>
  <si>
    <t>Střední škola gastronomie a služeb, Liberec II, Dvorská 447/29</t>
  </si>
  <si>
    <t>příspěvkové organizace v resortu školství - mezisoučet</t>
  </si>
  <si>
    <t>příspěvkové organizace v resortu školství - přenos</t>
  </si>
  <si>
    <t>Střední škola, Lomnice nad Popelkou, Antala Staška 213</t>
  </si>
  <si>
    <t>Střední odborná škola  Liberec, Jablonecká 999</t>
  </si>
  <si>
    <t>Obchodní akademie, Hotelová škola a Střední odborná škola Turnov, Zborovská 519</t>
  </si>
  <si>
    <t>ZŠ a MŠ při dětské léčebně, Cvikov, Ústavní 531</t>
  </si>
  <si>
    <t>Základní škola a Mateřská škola při nemocnici, Liberec, Husova 357/10</t>
  </si>
  <si>
    <t>Základní škola praktická a Základní škola speciální, Jablonné v Podještědí, Komenského 453</t>
  </si>
  <si>
    <t>Základní škola, Tanvald, Údolí Kamenice 238</t>
  </si>
  <si>
    <t>Základní škola,  Nové Město pod Smrkem, Textilanská 661</t>
  </si>
  <si>
    <t>Základní škola a Mateřská škola, Jilemnice, Komenského 103</t>
  </si>
  <si>
    <t>Základní škola speciální, Semily, Nádražní 213</t>
  </si>
  <si>
    <t>Dětský domov, Česká Lípa, Mariánská 570</t>
  </si>
  <si>
    <t>Dětský domov, Jablonné v Podještědí, Zámecká 1</t>
  </si>
  <si>
    <t>Dětský domov, Základní škola a Mateřská škola, Krompach 47</t>
  </si>
  <si>
    <t>Dětský domov, Dubá-Deštná 6</t>
  </si>
  <si>
    <t>Dětský domov, Jablonec nad Nisou, Pasecká 20</t>
  </si>
  <si>
    <t>Dětský domov, Frýdlant, Větrov 3005</t>
  </si>
  <si>
    <t>Dětský domov, Semily, nad Školami 480</t>
  </si>
  <si>
    <t>Dům dětí a mládeže Větrník, Liberec 1, Riegrova 16</t>
  </si>
  <si>
    <t>Pedagogicko-psychologická poradna, Jablonec nad Nisou, Palackého 48</t>
  </si>
  <si>
    <t>Pedagogicko-psychologická poradna,  Liberec, Truhlářská 3</t>
  </si>
  <si>
    <t>Pedagogicko-psychologická poradna, Semily, Nádražní 213</t>
  </si>
  <si>
    <t>příspěvkové organizace v resortu školství celkem</t>
  </si>
  <si>
    <t>Domov pro osoby se zdravotním postižením Mařenice 204</t>
  </si>
  <si>
    <t>Domov Sluneční dvůr Jestřebí 126</t>
  </si>
  <si>
    <t>Denní a pobytové sociální služby Česká Lípa</t>
  </si>
  <si>
    <t>Služby sociální péče TEREZA, Benešov u Semil</t>
  </si>
  <si>
    <t>Domov důchodců Sloup v Čechách</t>
  </si>
  <si>
    <t>G-06</t>
  </si>
  <si>
    <t>Program podpory ochrany přírody a krajiny</t>
  </si>
  <si>
    <t>G-07</t>
  </si>
  <si>
    <t>Pozemky</t>
  </si>
  <si>
    <t>Výnosy příštích období</t>
  </si>
  <si>
    <t>384</t>
  </si>
  <si>
    <t>Jmění účetní jednotky</t>
  </si>
  <si>
    <t>401</t>
  </si>
  <si>
    <t>403</t>
  </si>
  <si>
    <t>406</t>
  </si>
  <si>
    <t>911</t>
  </si>
  <si>
    <t>Oprávky k software</t>
  </si>
  <si>
    <t>073</t>
  </si>
  <si>
    <t>Oprávky k ocenitelným právům</t>
  </si>
  <si>
    <t>074</t>
  </si>
  <si>
    <t>Oprávky k DDNM</t>
  </si>
  <si>
    <t>078</t>
  </si>
  <si>
    <t>Oprávky k ostatnímu DNM</t>
  </si>
  <si>
    <t>079</t>
  </si>
  <si>
    <t>Oprávky ke stavbám</t>
  </si>
  <si>
    <t>081</t>
  </si>
  <si>
    <t>082</t>
  </si>
  <si>
    <t>Oprávky k DDHM</t>
  </si>
  <si>
    <t>088</t>
  </si>
  <si>
    <t>194</t>
  </si>
  <si>
    <t>APOSS Liberec</t>
  </si>
  <si>
    <t>Ztráta dopravce z prov.veř.os.dr.dopr</t>
  </si>
  <si>
    <t>Excelence středních škol</t>
  </si>
  <si>
    <t>Přímé nákl.pro sport.gymnázia</t>
  </si>
  <si>
    <t>Dot.pro děti-cizince ze 3.zemí</t>
  </si>
  <si>
    <t>Rozvoj.progr.-inkluz.vzdělávání</t>
  </si>
  <si>
    <t>Kompenz.,rehabil.pomůcky</t>
  </si>
  <si>
    <t>Podp.org.a ukončení SŠ mat.zkouškou</t>
  </si>
  <si>
    <t>Dotace pro soukr.školy a zařízení</t>
  </si>
  <si>
    <t>Asist.pedag.v soukr.a cirk.školách</t>
  </si>
  <si>
    <t>Asis.ped.dětí se soc.znevýhodněním</t>
  </si>
  <si>
    <t>Veřejné inf. služby knihoven</t>
  </si>
  <si>
    <t>Výkupy pozemků pod krajskými silnicemi</t>
  </si>
  <si>
    <t>Přehled inventarizacemi ověřených</t>
  </si>
  <si>
    <t>č.ř.</t>
  </si>
  <si>
    <t>SÚ</t>
  </si>
  <si>
    <t>Inv.</t>
  </si>
  <si>
    <t>Text</t>
  </si>
  <si>
    <t>CELKEM POK  skutečný stav</t>
  </si>
  <si>
    <t>CELKEM POK            účetní stav</t>
  </si>
  <si>
    <t>ROZDÍL</t>
  </si>
  <si>
    <t>Sociální věci skutečný stav</t>
  </si>
  <si>
    <t>Doprava                      skutečný stav</t>
  </si>
  <si>
    <t>Kultura     skutečný stav</t>
  </si>
  <si>
    <t>Životní prostředí skutečný stav</t>
  </si>
  <si>
    <t>Zdravotnictví  skutečný stav</t>
  </si>
  <si>
    <t xml:space="preserve">Školství             skutečný stav </t>
  </si>
  <si>
    <t>F/D</t>
  </si>
  <si>
    <t>Software</t>
  </si>
  <si>
    <t>F</t>
  </si>
  <si>
    <t>Drobný dlouhodobý nehmotný majetek</t>
  </si>
  <si>
    <t>Ostatní dlouhodobý nehmotný majetek</t>
  </si>
  <si>
    <t>D</t>
  </si>
  <si>
    <t>Stavby</t>
  </si>
  <si>
    <t>Drobný dlouhodobý hmotný majetek</t>
  </si>
  <si>
    <t>Ostatní dlouhodobý hmotný majetek</t>
  </si>
  <si>
    <t xml:space="preserve">Pozemky </t>
  </si>
  <si>
    <t>Celkem Kč</t>
  </si>
  <si>
    <t>v Kč</t>
  </si>
  <si>
    <t>Název majetku</t>
  </si>
  <si>
    <t>Inventura</t>
  </si>
  <si>
    <t xml:space="preserve">Skutečný stav      </t>
  </si>
  <si>
    <t xml:space="preserve">Účetní stav        </t>
  </si>
  <si>
    <t>Rozdíl</t>
  </si>
  <si>
    <t>013</t>
  </si>
  <si>
    <t>Ocenitelná práva</t>
  </si>
  <si>
    <t>014</t>
  </si>
  <si>
    <t>018</t>
  </si>
  <si>
    <t>Ostatní DNM</t>
  </si>
  <si>
    <t>číslo usnesení</t>
  </si>
  <si>
    <t>správce rozpočtových prostředků</t>
  </si>
  <si>
    <t>vliv na objem rozpočtu tis.Kč</t>
  </si>
  <si>
    <t>dotace z MŠMT, zapojení do kap. 91604</t>
  </si>
  <si>
    <t>dotace z MŠMT-přímé náklady, zapojení do kap. 91604</t>
  </si>
  <si>
    <t>dotace z MŠMT, zapojení do kap. 92302</t>
  </si>
  <si>
    <t>dotace z MŠMT, zapojení do kap. 92304</t>
  </si>
  <si>
    <t>dotace z MPSV, zapojení do kap. 92305</t>
  </si>
  <si>
    <r>
      <t>Úvěr na</t>
    </r>
    <r>
      <rPr>
        <b/>
        <sz val="9"/>
        <rFont val="Arial"/>
        <family val="2"/>
      </rPr>
      <t xml:space="preserve"> Revitalizaci pozemních komunikací</t>
    </r>
    <r>
      <rPr>
        <sz val="9"/>
        <rFont val="Arial"/>
        <family val="2"/>
      </rPr>
      <t xml:space="preserve"> na území LK * </t>
    </r>
    <r>
      <rPr>
        <b/>
        <sz val="9"/>
        <rFont val="Arial"/>
        <family val="2"/>
      </rPr>
      <t>- splátka úroků</t>
    </r>
  </si>
  <si>
    <r>
      <t xml:space="preserve">Úvěr na </t>
    </r>
    <r>
      <rPr>
        <b/>
        <sz val="9"/>
        <rFont val="Arial"/>
        <family val="2"/>
      </rPr>
      <t>stravovací provoz Krajské nemocnice Liberec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splátka jistiny a úroků</t>
    </r>
  </si>
  <si>
    <t>Ukazatel / Rok</t>
  </si>
  <si>
    <t xml:space="preserve">Zadluženost kraje CELKEM (nesplacený zůstatek jistin, závazku) </t>
  </si>
  <si>
    <t>z toho:</t>
  </si>
  <si>
    <t>Revitalizace pozemních komunikací na území LK - úvěr</t>
  </si>
  <si>
    <t>Zajištění fin. stravovacího provozu KNL - úvěr převzatý od KNL Liberec, p.o.</t>
  </si>
  <si>
    <t>Výměna oken v resortu školství, SULKO - smlouva o dílo, splátkový kalendář</t>
  </si>
  <si>
    <t>Rekonstrukce budovy krajského úřadu č.p. 573 - dlouhodobé směnky</t>
  </si>
  <si>
    <t>Výkup pozemků LVT pro realizaci projektu Centrum vzdělanosti</t>
  </si>
  <si>
    <t>Návratná půjčka od SFDI</t>
  </si>
  <si>
    <t>Splátky jistin a obdobných závazků</t>
  </si>
  <si>
    <t>Revitalizace pozemních komunikací na území LK - roční splátka jistiny</t>
  </si>
  <si>
    <t>Komplexní revital. mostů na silnicích II. a III. tř. na území LK - roční splátka jistiny</t>
  </si>
  <si>
    <t>Zajištění fin. stravovacího provozu KNL - roční splátka jistiny</t>
  </si>
  <si>
    <t>Výměna oken v resortu školství, SULKO - roční splátka dle splát. kalendáře</t>
  </si>
  <si>
    <t xml:space="preserve">Zajištění fin. stravovacího provozu KNL </t>
  </si>
  <si>
    <t xml:space="preserve">Výměna oken v resortu školství, SULKO </t>
  </si>
  <si>
    <t>neinv.přijaté transfery od mezinár.institucí</t>
  </si>
  <si>
    <t>MŠMT</t>
  </si>
  <si>
    <t>cizí prostředky na běžném účtu kraje</t>
  </si>
  <si>
    <t xml:space="preserve">invest. a neinv.příspěvky od obcí </t>
  </si>
  <si>
    <t>dotace ze zahraničí, zapojení do kap. 92309</t>
  </si>
  <si>
    <t>dotace z MMR, zapojení do kap. 92308</t>
  </si>
  <si>
    <t>Kurzové rozdíly a transakční náklady projektů EU</t>
  </si>
  <si>
    <t xml:space="preserve">CELKEM Kapitola 923 - Spolufinancování EU </t>
  </si>
  <si>
    <t xml:space="preserve">CELKEM Kapitola 924 - Úvěry </t>
  </si>
  <si>
    <t>11</t>
  </si>
  <si>
    <t>k vypořádání v následujících rozpočtových obdobích  po skončení realizace projektu, resp. zpětné proplacení</t>
  </si>
  <si>
    <t>Kapitola 315 - Ministerstvo životního prostředí</t>
  </si>
  <si>
    <t>ministerstvo životního prostředí celkem</t>
  </si>
  <si>
    <t>Kapitola 317 - Ministerstvo pro místní rozvoj</t>
  </si>
  <si>
    <t>ministerstvo pro místní rozvoj celkem</t>
  </si>
  <si>
    <t>Technická pomoc OP VK - CZ</t>
  </si>
  <si>
    <t>Technická pomoc OP VK - EU</t>
  </si>
  <si>
    <t>ROP - inv. - EU</t>
  </si>
  <si>
    <t>RRRS</t>
  </si>
  <si>
    <t>RRRS Severovýchod celkem</t>
  </si>
  <si>
    <t>Národní fond</t>
  </si>
  <si>
    <t>1</t>
  </si>
  <si>
    <t>národní fond celkem</t>
  </si>
  <si>
    <t>ministerstvo pro místní rozvoj</t>
  </si>
  <si>
    <t>národní fond</t>
  </si>
  <si>
    <t>Čerpání systémových dotací programového financování (ISPROFIN)</t>
  </si>
  <si>
    <t>limit</t>
  </si>
  <si>
    <t>Kapitola 304 - Úřad vlády</t>
  </si>
  <si>
    <t>p.č.</t>
  </si>
  <si>
    <t>úč.zn.</t>
  </si>
  <si>
    <t>účel dotace (v Kč)</t>
  </si>
  <si>
    <t>poskytnuto</t>
  </si>
  <si>
    <t>čerpáno</t>
  </si>
  <si>
    <t>nečerpáno</t>
  </si>
  <si>
    <t>04001</t>
  </si>
  <si>
    <t>úřad vlády celkem</t>
  </si>
  <si>
    <t>Kapitola 313 - Ministerstvo práce a sociálních věcí</t>
  </si>
  <si>
    <t>Přísp.pro děti vyžadující okamžitou péči</t>
  </si>
  <si>
    <t>ministerstvo práce a sociálních věcí celkem</t>
  </si>
  <si>
    <t>Kapitola 314 - Ministerstvo vnitra</t>
  </si>
  <si>
    <t>Dotace pro jednotky SDH</t>
  </si>
  <si>
    <t>ministerstvo zemědělství celkem</t>
  </si>
  <si>
    <t>Kapitola 333 - Ministerstvo školství a mládeže</t>
  </si>
  <si>
    <t>Projekty romské komunity</t>
  </si>
  <si>
    <t>Soutěže a přehlídky</t>
  </si>
  <si>
    <t>Přímé náklady na vzdělávání</t>
  </si>
  <si>
    <t>ministerstvo školství a mládeže celkem</t>
  </si>
  <si>
    <t>Kapitola 334 - Ministerstvo kultury</t>
  </si>
  <si>
    <t>Dotace na kulturní aktivity</t>
  </si>
  <si>
    <t>ministerstvo kultury celkem</t>
  </si>
  <si>
    <t>Kapitola 398 - Všeobecná pokladní správa</t>
  </si>
  <si>
    <t>Likvidace léčiv</t>
  </si>
  <si>
    <t>Prevence TBC</t>
  </si>
  <si>
    <t>všeobecná pokladní správa celkem</t>
  </si>
  <si>
    <t xml:space="preserve">rekapitulace poskytnutých dotací podle resortů </t>
  </si>
  <si>
    <t>kap</t>
  </si>
  <si>
    <t>název</t>
  </si>
  <si>
    <t>souhrn dotací</t>
  </si>
  <si>
    <t>ÚV</t>
  </si>
  <si>
    <t>úřad vlády</t>
  </si>
  <si>
    <t xml:space="preserve">ministerstvo vnitra </t>
  </si>
  <si>
    <t>ministerstvo školství a mládeže</t>
  </si>
  <si>
    <t>MF</t>
  </si>
  <si>
    <t xml:space="preserve">poskytovatelé dotací </t>
  </si>
  <si>
    <t>účelové dotace celkem</t>
  </si>
  <si>
    <t>ministerstvo vnitra celkem</t>
  </si>
  <si>
    <t>ministerstvo práce a sociálních věcí</t>
  </si>
  <si>
    <t>OP VK - IP ostatní-neinv. - CZ</t>
  </si>
  <si>
    <t>OP VK - IP ostatní-neinv. - EU</t>
  </si>
  <si>
    <t>Regionální rada regionu soudržnosti Severovýchod</t>
  </si>
  <si>
    <t>kultura</t>
  </si>
  <si>
    <t>Podpora koord.romských poradců</t>
  </si>
  <si>
    <t>Kapitola 327 - Ministerstvo dopravy</t>
  </si>
  <si>
    <t>ministerstvo dopravy</t>
  </si>
  <si>
    <t>Pozn. Ve sloupci nečerpáno jsou vykázány prostředky, které byly skutečně vráceny v rámci finančního vypořádání zpět poskytovatelům</t>
  </si>
  <si>
    <t>OP PS - Cíl 3 - neinv. - CZ</t>
  </si>
  <si>
    <t>OP PS - Cíl 3 - inv. CZ</t>
  </si>
  <si>
    <t>Globální grant OP VK -neinv.-EU (počáteč.vzdělávání)</t>
  </si>
  <si>
    <t>Globální grant OP VK -neinv.-CZ (počáteč.vzdělávání)</t>
  </si>
  <si>
    <t>Globální grant OP VK -neinv.-CZ (další vzdělávání)</t>
  </si>
  <si>
    <t xml:space="preserve">krajský úřad                                      </t>
  </si>
  <si>
    <t xml:space="preserve">působnosti                                      </t>
  </si>
  <si>
    <t>019</t>
  </si>
  <si>
    <t>021</t>
  </si>
  <si>
    <t>022</t>
  </si>
  <si>
    <t>DDHM</t>
  </si>
  <si>
    <t>028</t>
  </si>
  <si>
    <t>031</t>
  </si>
  <si>
    <t>032</t>
  </si>
  <si>
    <t>041</t>
  </si>
  <si>
    <t>042</t>
  </si>
  <si>
    <t>Poskytnuté zálohy na DHM</t>
  </si>
  <si>
    <t>052</t>
  </si>
  <si>
    <t>061</t>
  </si>
  <si>
    <t>Materiál na skladě</t>
  </si>
  <si>
    <t>112</t>
  </si>
  <si>
    <t>231</t>
  </si>
  <si>
    <t>236</t>
  </si>
  <si>
    <t>245</t>
  </si>
  <si>
    <t>Ceniny</t>
  </si>
  <si>
    <t>263</t>
  </si>
  <si>
    <t>Odběratelé</t>
  </si>
  <si>
    <t>311</t>
  </si>
  <si>
    <t>314</t>
  </si>
  <si>
    <t>315</t>
  </si>
  <si>
    <t>316</t>
  </si>
  <si>
    <t>Dodavatelé</t>
  </si>
  <si>
    <t>321</t>
  </si>
  <si>
    <t>324</t>
  </si>
  <si>
    <t>331</t>
  </si>
  <si>
    <t>333</t>
  </si>
  <si>
    <t>Pohledávky za zaměstnanci</t>
  </si>
  <si>
    <t>Domov a centrum denních služeb Jablonec nad Nisou</t>
  </si>
  <si>
    <t>L i b e r e c k ý   k r a j</t>
  </si>
  <si>
    <t>Z á v ě r e č n ý  ú č e t</t>
  </si>
  <si>
    <t>tabulková a grafická část</t>
  </si>
  <si>
    <t>vlastní příjmy rozpočtu kraje</t>
  </si>
  <si>
    <t>poplatky za odběry podzemních vod</t>
  </si>
  <si>
    <t>ostatní nedaňové příjmy</t>
  </si>
  <si>
    <t>kapitálové příjmy z prodeje dlouhodobého majetku kraje</t>
  </si>
  <si>
    <t>dotační příjmy rozpočtu kraje</t>
  </si>
  <si>
    <t>zákon o státním rozpočtu</t>
  </si>
  <si>
    <t>dotace z jiných rozpočtů</t>
  </si>
  <si>
    <t>Globální grant OP VK -neinv.-EU (další vzdělávání)</t>
  </si>
  <si>
    <t>ROP - neinv. - EU</t>
  </si>
  <si>
    <t>Státní fond životního prostředí</t>
  </si>
  <si>
    <t>SFŽP</t>
  </si>
  <si>
    <t>státní fond životního prostředí celkem</t>
  </si>
  <si>
    <t>ministerstvo kultury</t>
  </si>
  <si>
    <t>OP ŽP - neinv. - CZ</t>
  </si>
  <si>
    <t>OP PS - Cíl 3 - neinv. - EU</t>
  </si>
  <si>
    <t>Stání fond životního prostředí</t>
  </si>
  <si>
    <t>účelové neinvestiční dotace</t>
  </si>
  <si>
    <t xml:space="preserve">MŠMT </t>
  </si>
  <si>
    <t>MPSV</t>
  </si>
  <si>
    <t>účelové investiční dotace</t>
  </si>
  <si>
    <t>NF</t>
  </si>
  <si>
    <t>MD</t>
  </si>
  <si>
    <t>MMR</t>
  </si>
  <si>
    <t>MŽP</t>
  </si>
  <si>
    <t>MK</t>
  </si>
  <si>
    <t>13</t>
  </si>
  <si>
    <t>15</t>
  </si>
  <si>
    <t>Úvěry</t>
  </si>
  <si>
    <t>ostatní přijaté vratky transferů</t>
  </si>
  <si>
    <t>přijaté nekapitálové příspěvky a náhrady</t>
  </si>
  <si>
    <t>poplatky za odběr pozemních vod</t>
  </si>
  <si>
    <t>přijaté splátky půjčených prostředků</t>
  </si>
  <si>
    <t>nedaňové příjmy ostatní</t>
  </si>
  <si>
    <t>kapitálové příjmy</t>
  </si>
  <si>
    <t xml:space="preserve">z toho </t>
  </si>
  <si>
    <t>Dotační příjmy rozpočtu kraje</t>
  </si>
  <si>
    <t>příspěvek na výkon státní správy</t>
  </si>
  <si>
    <t>příspěvky z rozpočtů obcí na dopravní obslužnost</t>
  </si>
  <si>
    <t>Úř.vlády</t>
  </si>
  <si>
    <t>Financování</t>
  </si>
  <si>
    <t>kap.</t>
  </si>
  <si>
    <t>Zastupitelstvo</t>
  </si>
  <si>
    <t>běžné provozní výdaje (zastupitelstvo)</t>
  </si>
  <si>
    <t>odměny včetně pojistného (uvolnění a neuvol. členové zast. LK)</t>
  </si>
  <si>
    <t>Krajský úřad</t>
  </si>
  <si>
    <t>běžné provozní výdaje krajského úřadu</t>
  </si>
  <si>
    <t>Příspěvkové organizace kraje</t>
  </si>
  <si>
    <t>v resortu školství</t>
  </si>
  <si>
    <t>v resortu dopravy</t>
  </si>
  <si>
    <t>v resortu kultury</t>
  </si>
  <si>
    <t>v resortu životního prostředí</t>
  </si>
  <si>
    <t>v resortu zdravotnictví</t>
  </si>
  <si>
    <t>Působnosti kraje - včetně neinvestičních dotací</t>
  </si>
  <si>
    <t>odbor ekonomický</t>
  </si>
  <si>
    <t xml:space="preserve">odbor školství, mládeže, tělovýchovy a sportu </t>
  </si>
  <si>
    <t>odbor informatiky</t>
  </si>
  <si>
    <t>odbor správní</t>
  </si>
  <si>
    <t>odbor investic a správy nemovitého majetku</t>
  </si>
  <si>
    <t>odbor regionálního rozvoje a evropských projektů</t>
  </si>
  <si>
    <t>Účelové neinvestiční dotace - školství</t>
  </si>
  <si>
    <t>finanční rezervy kraje</t>
  </si>
  <si>
    <t>odbor kancelář ředitele</t>
  </si>
  <si>
    <t>Spolufinancování EU</t>
  </si>
  <si>
    <t xml:space="preserve">Sociální fond </t>
  </si>
  <si>
    <t>Krizový fond kraje</t>
  </si>
  <si>
    <t>Fond ochrany vod kraje</t>
  </si>
  <si>
    <t>Lesnický fond</t>
  </si>
  <si>
    <t>Grantový fond kraje</t>
  </si>
  <si>
    <t>% podílu</t>
  </si>
  <si>
    <t xml:space="preserve">příspěvkové organizace            </t>
  </si>
  <si>
    <t>Kapitálové výdaje - včetně investičních dotací</t>
  </si>
  <si>
    <t xml:space="preserve">zastupitelstvo                                       </t>
  </si>
  <si>
    <t>Integrovaný operační program (IOP)</t>
  </si>
  <si>
    <t xml:space="preserve">Nedaňové příjmy celkem </t>
  </si>
  <si>
    <t>12/1</t>
  </si>
  <si>
    <t>%plnění</t>
  </si>
  <si>
    <t>kapitálové dotace státního rozpočtu</t>
  </si>
  <si>
    <t>Povodně-program finanční podpory obcí-inv.</t>
  </si>
  <si>
    <t>příjmy z úroků a realizace finanč. majetku kraje</t>
  </si>
  <si>
    <t>z rozpočtových účtů</t>
  </si>
  <si>
    <t>ze zvláštních účtů k projektům EU</t>
  </si>
  <si>
    <t>z účtů peněžních fondů</t>
  </si>
  <si>
    <t>státní fond dopravní infrastruktury celkem</t>
  </si>
  <si>
    <t>stav k 31. 12. 2010</t>
  </si>
  <si>
    <t>stav k 31. 12. 2011</t>
  </si>
  <si>
    <t>stav k 31. 12. 2012</t>
  </si>
  <si>
    <t>stav k 31. 12. 2013</t>
  </si>
  <si>
    <t>předpokl. k 31.12. 2015</t>
  </si>
  <si>
    <t>předpokl. k 31.12. 2016</t>
  </si>
  <si>
    <t>předpokl. k 31.12. 2017</t>
  </si>
  <si>
    <t>Daňové příjmy kraje 1)</t>
  </si>
  <si>
    <t>Index zadlužení kraje (zadluženost/daňové příjmy)    2)</t>
  </si>
  <si>
    <r>
      <t>Komplexní revitalizace mostů na silnicích II. a III. tř. na území LK - úvěr</t>
    </r>
  </si>
  <si>
    <r>
      <t xml:space="preserve">Revitalizace pozemních komunikací na území LK </t>
    </r>
    <r>
      <rPr>
        <b/>
        <sz val="8"/>
        <rFont val="Arial"/>
        <family val="2"/>
      </rPr>
      <t xml:space="preserve"> 3)</t>
    </r>
  </si>
  <si>
    <r>
      <t xml:space="preserve">Komplexní revitalizace mostů na silnicích II. a III. tř. na území LK  </t>
    </r>
    <r>
      <rPr>
        <b/>
        <sz val="8"/>
        <rFont val="Arial"/>
        <family val="2"/>
      </rPr>
      <t xml:space="preserve"> 3)</t>
    </r>
  </si>
  <si>
    <r>
      <t xml:space="preserve">3) </t>
    </r>
    <r>
      <rPr>
        <sz val="8"/>
        <rFont val="Arial"/>
        <family val="2"/>
      </rPr>
      <t>v případě úhrad úroků z úvěrů na revitalizaci pozemních komunikací a komplexní revitalizaci mostů na silnicích II. a III. tř. se skutečná výše úroků odvíjí v souladu s uzavřenými smlouvami od sazeb PRIBOR v konkrétním roce</t>
    </r>
  </si>
  <si>
    <r>
      <t xml:space="preserve">2) </t>
    </r>
    <r>
      <rPr>
        <sz val="8"/>
        <rFont val="Arial"/>
        <family val="2"/>
      </rPr>
      <t>index zadlužení kalkuluje pouze s daňovými příjmy kraje (pozn. dotace jsou v naprosté většině předurčeny k financování účelu stanoveného příslušným orgánem; nedaňové příjmy - zahrnují např. výnosy za odběr podzemních vod apod.; kapitálové výdaje - v případě kraje pouze marginální 5 - 20 mil. Kč/ rok)</t>
    </r>
  </si>
  <si>
    <t>Globální granty Operační program vzdělávání pro konkurenceschopnost 1.2</t>
  </si>
  <si>
    <t>Globální granty Operační program vzdělávání pro konkurenceschopnost 1.3</t>
  </si>
  <si>
    <t>Globální granty Operační program vzdělávání pro konkurenceschopnost 3.2</t>
  </si>
  <si>
    <t>Krajský standardizovaný projekt ZZS LK "operační středisko ZZS"</t>
  </si>
  <si>
    <t>Regionální operační program (ROP)</t>
  </si>
  <si>
    <t>Přestavba křižovatky I/35 a ul. České mládeže</t>
  </si>
  <si>
    <t>Operační program přeshraniční spolupráce - Cíl 3 (OP PS)</t>
  </si>
  <si>
    <t>Strategie integrované spolupráce česko-polského příhraničí</t>
  </si>
  <si>
    <t>LUBAHN</t>
  </si>
  <si>
    <t>TP programu ČR-Polsko</t>
  </si>
  <si>
    <t>TP programu ČR-Sasko</t>
  </si>
  <si>
    <t>č.řádku</t>
  </si>
  <si>
    <t>do rezervního fondu</t>
  </si>
  <si>
    <t>do fondu odměn</t>
  </si>
  <si>
    <t>Gymnázium, Česká Lípa, Žitavská 2969</t>
  </si>
  <si>
    <t>Gymnázium, Mimoň, Letná 263</t>
  </si>
  <si>
    <t>Gymnázium, Jablonec nad Nisou, U Balvanu 16</t>
  </si>
  <si>
    <t>Gymnázium F.X.Šaldy, Liberec 11, Partyzánská 530/3</t>
  </si>
  <si>
    <t>Gymnázium, Frýdlant, Mládeže 884</t>
  </si>
  <si>
    <t>Gymnázium Ivana Olbrachta, Semily, Nad Špejcharem 574</t>
  </si>
  <si>
    <t>Gymnázium, Turnov, Jana Palacha 804</t>
  </si>
  <si>
    <t>Revitalizace městských lázní na galerijní objekt</t>
  </si>
  <si>
    <t>v resortu školství, mládeže a tělovýchovy a sportu (nepřímé náklady)</t>
  </si>
  <si>
    <t>v resortu sociálních věcí</t>
  </si>
  <si>
    <t>v resortu kultury, památkové péče a cestovního ruchu</t>
  </si>
  <si>
    <t>působnosti kraje</t>
  </si>
  <si>
    <t>odbor sociálních věcí</t>
  </si>
  <si>
    <t>odbor právní</t>
  </si>
  <si>
    <t>finanční rezerva spravovaná ekonomickým odborem</t>
  </si>
  <si>
    <t>kapitálové výdaje</t>
  </si>
  <si>
    <t xml:space="preserve">2/2 </t>
  </si>
  <si>
    <t>výdaje na opatření příslušného vodopráv.úřadu</t>
  </si>
  <si>
    <t>Kapitola 329 - Ministerstvo zemědělství</t>
  </si>
  <si>
    <t>ministerstvo dopravy celkem</t>
  </si>
  <si>
    <t>Program rozvoje LK ke zvýšení bezpečnosti provozu na pozemních komunikacích</t>
  </si>
  <si>
    <t>G-20</t>
  </si>
  <si>
    <t>LESNICKÝ FOND KRAJE</t>
  </si>
  <si>
    <t>služby peněžních ústavů - bank.účet LF</t>
  </si>
  <si>
    <t>FOND OCHRANY VOD KRAJE</t>
  </si>
  <si>
    <t>infrastruktura-spoluúčast kraje - akce</t>
  </si>
  <si>
    <t>infrastruktura-spoluúčast kraje - rezerva</t>
  </si>
  <si>
    <t>finanční rezervy fondu</t>
  </si>
  <si>
    <t>program vodohospod. akcí - akce</t>
  </si>
  <si>
    <t>program vodohospod. akcí - rezerva</t>
  </si>
  <si>
    <t>služby peněžních ústavů - bank.účet FOV</t>
  </si>
  <si>
    <t>KRIZOVÝ FOND KRAJE</t>
  </si>
  <si>
    <t>služby peněžních ústavů - bank.účet KF</t>
  </si>
  <si>
    <t>říjen</t>
  </si>
  <si>
    <t>listopad</t>
  </si>
  <si>
    <t>prosinec</t>
  </si>
  <si>
    <t>CELKEM</t>
  </si>
  <si>
    <t>SALDO</t>
  </si>
  <si>
    <t>ministerstvo životního prostředí</t>
  </si>
  <si>
    <t>ministerstvo financí</t>
  </si>
  <si>
    <t>345</t>
  </si>
  <si>
    <t>346</t>
  </si>
  <si>
    <t>347</t>
  </si>
  <si>
    <t>348</t>
  </si>
  <si>
    <t>349</t>
  </si>
  <si>
    <t>Gymnázium, Jablonec nad Nisou, Dr. Randy 4096/13</t>
  </si>
  <si>
    <t>Gymnázium a Střední odborná škola, Jilemnice, Tkalcovská 460</t>
  </si>
  <si>
    <t>Gymnázium  a Střední odborná škola pedagogická, Liberec, Jeronýmova 27</t>
  </si>
  <si>
    <t>Obchodní akademie, Česká Lípa, nám. Osvobození 422</t>
  </si>
  <si>
    <t>příspěvky na hospodaření v lesích - rezerva</t>
  </si>
  <si>
    <t>příspěvky na hospodaření v lesích - transfery</t>
  </si>
  <si>
    <t>Studium krajanů na SŠ v ČR</t>
  </si>
  <si>
    <t>Dům seniorů Liberec-Františkov</t>
  </si>
  <si>
    <t>335</t>
  </si>
  <si>
    <t>336</t>
  </si>
  <si>
    <t>342</t>
  </si>
  <si>
    <t>DPH</t>
  </si>
  <si>
    <t>343</t>
  </si>
  <si>
    <t>378</t>
  </si>
  <si>
    <t>Ostatní dlouhodobé závazky</t>
  </si>
  <si>
    <t>Peníze na cestě</t>
  </si>
  <si>
    <t>262</t>
  </si>
  <si>
    <t>341</t>
  </si>
  <si>
    <t>financování</t>
  </si>
  <si>
    <t>přijaté náhrady</t>
  </si>
  <si>
    <t>(sdílené daně)</t>
  </si>
  <si>
    <t xml:space="preserve">daň z příjmů </t>
  </si>
  <si>
    <t>daň z příjmů</t>
  </si>
  <si>
    <t>daň</t>
  </si>
  <si>
    <t>období</t>
  </si>
  <si>
    <t>fyzických osob</t>
  </si>
  <si>
    <t xml:space="preserve">fyzických osob </t>
  </si>
  <si>
    <t xml:space="preserve">právnických </t>
  </si>
  <si>
    <t xml:space="preserve">z přidané </t>
  </si>
  <si>
    <t xml:space="preserve">daňové příjmy </t>
  </si>
  <si>
    <t>k celkovému</t>
  </si>
  <si>
    <t>(v tis.Kč)</t>
  </si>
  <si>
    <t>ze závis.činnosti</t>
  </si>
  <si>
    <t>podnikatelská</t>
  </si>
  <si>
    <t>srážková</t>
  </si>
  <si>
    <t>osob</t>
  </si>
  <si>
    <t>hodnoty</t>
  </si>
  <si>
    <t>celkem</t>
  </si>
  <si>
    <t>% plnění k dani</t>
  </si>
  <si>
    <t xml:space="preserve"> </t>
  </si>
  <si>
    <t>skutečné plnění daní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</si>
  <si>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</si>
  <si>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</si>
  <si>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</si>
  <si>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</si>
  <si>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</si>
  <si>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</si>
  <si>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</si>
  <si>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</si>
  <si>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</si>
  <si>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SOCIÁLNÍ FOND KRAJE</t>
  </si>
  <si>
    <t>příspěvky na stravování</t>
  </si>
  <si>
    <t>odměny při životních jubileích</t>
  </si>
  <si>
    <t>příspěvek k penzijnímu připojištění</t>
  </si>
  <si>
    <t>předplatné a příspěvky na sportovní činnost</t>
  </si>
  <si>
    <t>předplatné a příspěvky na kulturní činnost</t>
  </si>
  <si>
    <t>sociální výpomoci a půjčky</t>
  </si>
  <si>
    <t>dary</t>
  </si>
  <si>
    <t>ostatní služby a služby peněžních ústavů - bank.účet SF</t>
  </si>
  <si>
    <t>finanční rezerva SF</t>
  </si>
  <si>
    <t>Pěstitelské celky</t>
  </si>
  <si>
    <t>Opravy minulých období</t>
  </si>
  <si>
    <t>408</t>
  </si>
  <si>
    <t>Dlouhodobé poskytnuté zálohy</t>
  </si>
  <si>
    <t>465</t>
  </si>
  <si>
    <t>Dlouhodobé poskytnuté zálohy na transfery</t>
  </si>
  <si>
    <t>Dlouhodobé přijaté zálohy na transfery</t>
  </si>
  <si>
    <t>471</t>
  </si>
  <si>
    <t>472</t>
  </si>
  <si>
    <t>Celkem  Kč</t>
  </si>
  <si>
    <t>ostatní odvody z poskyt. činností a služeb (odb.způs.+ eurolicence)</t>
  </si>
  <si>
    <t>evid.číslo</t>
  </si>
  <si>
    <t>dotace z MF, zapojení do kap. 91115</t>
  </si>
  <si>
    <t>přesun z kap.92303 do kap.92314</t>
  </si>
  <si>
    <t>úprava kap. 92306</t>
  </si>
  <si>
    <t>*</t>
  </si>
  <si>
    <t>GRANTOVÝ FOND KRAJE</t>
  </si>
  <si>
    <t>odbor kancelář hejtmana</t>
  </si>
  <si>
    <t>odbor ekonomický-služby peněž.ústavů-bank.účet GF</t>
  </si>
  <si>
    <t>odbor školství, mládeže, tělovýchovy a sportu</t>
  </si>
  <si>
    <t>odbor dopravy</t>
  </si>
  <si>
    <t>odbor kultury, památkové péče a cestovního ruchu</t>
  </si>
  <si>
    <t>odbor životního prostředí a zemědělství</t>
  </si>
  <si>
    <t>odbor zdravotnictví</t>
  </si>
  <si>
    <t>odbor územního plánování a stavebního řádu</t>
  </si>
  <si>
    <t>odbor regionálního rozvoje a evrop. projektů</t>
  </si>
  <si>
    <t>gestor a příslušný program</t>
  </si>
  <si>
    <t>ekonomický odbor</t>
  </si>
  <si>
    <t>služby peněž.ústavů-bank.účet GF</t>
  </si>
  <si>
    <t>program G-20</t>
  </si>
  <si>
    <t>program G-6</t>
  </si>
  <si>
    <t>program G-7</t>
  </si>
  <si>
    <t>název příslušného programu</t>
  </si>
  <si>
    <t>označení programu</t>
  </si>
  <si>
    <t>Program podpory ekologické výchovy a osvěty</t>
  </si>
  <si>
    <t>Opravné položky k peněžním operacím nemající charakter příjmů a výdajů</t>
  </si>
  <si>
    <t>přesun z kap.91903 do kap.92604</t>
  </si>
  <si>
    <t>přesun z kap.91903 do kap.92609</t>
  </si>
  <si>
    <t>dotace z MMR, zapojení do kap. 92006</t>
  </si>
  <si>
    <t>přesun z kap. 91304 do kap. 92004</t>
  </si>
  <si>
    <t>dotace z MŠMT, zapojeno do kap. 91604</t>
  </si>
  <si>
    <t>přesun z kap. 91903 do kap. 91305</t>
  </si>
  <si>
    <t>úprava kap. 91306</t>
  </si>
  <si>
    <t>dotace ze zahraničí, zapojení do kap. 92301</t>
  </si>
  <si>
    <t>úprava kap. 92006</t>
  </si>
  <si>
    <t>úprava kap. 91604</t>
  </si>
  <si>
    <t>491/13/ZK</t>
  </si>
  <si>
    <t>úprava kap. 91412</t>
  </si>
  <si>
    <t>přesun z kap. 91405 do kap. 92314</t>
  </si>
  <si>
    <t>dotace ze zahraničí, zapojení do kap. 92307</t>
  </si>
  <si>
    <t>dotace z MŠMT, zapojeno do kap. 92304</t>
  </si>
  <si>
    <t>ztráta z hospodaření 2013</t>
  </si>
  <si>
    <t xml:space="preserve">DDNM </t>
  </si>
  <si>
    <t>Kulturní předměty</t>
  </si>
  <si>
    <t>Nedokončený DNM</t>
  </si>
  <si>
    <t>Nedokončený DHM</t>
  </si>
  <si>
    <t>Majetkové účasti v osobách s rozhodujícím vlivem</t>
  </si>
  <si>
    <t>Základní běžný účet územně samosprávných celků</t>
  </si>
  <si>
    <t xml:space="preserve">Běžné účty fondů územních samosprávných celků </t>
  </si>
  <si>
    <t>Jiné běžné účty</t>
  </si>
  <si>
    <t>Krátkodobé poskytnuté zálohy</t>
  </si>
  <si>
    <t>Jiné pohledávky z hlavní činnosti</t>
  </si>
  <si>
    <t>Poskytnuté návratné fin. výpom. krátkodobé</t>
  </si>
  <si>
    <t>319</t>
  </si>
  <si>
    <t>Krátkodobé přijaté zálohy</t>
  </si>
  <si>
    <t>Zaměstnanci</t>
  </si>
  <si>
    <t>Jiné závazky vůči zaměstnancům</t>
  </si>
  <si>
    <t>344</t>
  </si>
  <si>
    <t>Jiné přímé daně</t>
  </si>
  <si>
    <t>Jiné daně a poplatky</t>
  </si>
  <si>
    <t>Závazky k osobám mimo vybrané vládní instituce</t>
  </si>
  <si>
    <t>Pohledávky za vybranými ústředními vládními institucemi</t>
  </si>
  <si>
    <t>Závazky k vybraným ústředním vládním institucím</t>
  </si>
  <si>
    <t>Pohledávky za vybranými místními vládními institucemi</t>
  </si>
  <si>
    <t>Závazky k vybraným místním vládním institucím</t>
  </si>
  <si>
    <t>Krátkodobé poskytnuté zálohy na transfery</t>
  </si>
  <si>
    <t>Krátkodobé přijaté zálohy na transfery</t>
  </si>
  <si>
    <t>Ostatní krátkodobé závazky</t>
  </si>
  <si>
    <t>Transfery na pořízení dlouhodobého majetku</t>
  </si>
  <si>
    <t>Oceň. rozdíly při prvotním použití metody</t>
  </si>
  <si>
    <t>Jiné oceňovací rozdíly</t>
  </si>
  <si>
    <t>Dlouhodobé úvěry</t>
  </si>
  <si>
    <t>Poskytnuté návratné fin. výpomoci dlouhodobé</t>
  </si>
  <si>
    <t>Vyřazené pohledávky</t>
  </si>
  <si>
    <t>Ostatní dlouhodobá podmíněná aktiva</t>
  </si>
  <si>
    <t>407</t>
  </si>
  <si>
    <t>příděl do fondu z rozpočtu kraje 2013 (převody ze ZBÚ)</t>
  </si>
  <si>
    <t>Výdaje grantového fondu 2013 celkem</t>
  </si>
  <si>
    <t>investiční dotace</t>
  </si>
  <si>
    <t>MZe</t>
  </si>
  <si>
    <t>MZdr</t>
  </si>
  <si>
    <t>SFDI</t>
  </si>
  <si>
    <t>odbor kultury</t>
  </si>
  <si>
    <t>pro odbor investic a správy nemovitého majetku</t>
  </si>
  <si>
    <t>Státní fond dopravní infrastruktury</t>
  </si>
  <si>
    <t>ministerstvo zdravotnictví</t>
  </si>
  <si>
    <t>Dotační fond kraje</t>
  </si>
  <si>
    <t>Pokladní správa</t>
  </si>
  <si>
    <t>pokladní správa</t>
  </si>
  <si>
    <t>dotační fond</t>
  </si>
  <si>
    <t>Prevence kriminality</t>
  </si>
  <si>
    <t>Podpora zavádění diagn.nástrojů</t>
  </si>
  <si>
    <t>Podpora implementace etické výchovy</t>
  </si>
  <si>
    <t>Podpora logop.prevence v předškol.vzděl.</t>
  </si>
  <si>
    <t>Kapitola 335 - Ministerstvo zdravotnictví</t>
  </si>
  <si>
    <t>Zajištění mimoř. a krizových situací</t>
  </si>
  <si>
    <t>Financování dopravní infrastruktury - neinv.</t>
  </si>
  <si>
    <t>217D117008567</t>
  </si>
  <si>
    <t>217D117008568</t>
  </si>
  <si>
    <t>217D117008569</t>
  </si>
  <si>
    <t>účetní závěrka</t>
  </si>
  <si>
    <t xml:space="preserve"> k 31.12.2013</t>
  </si>
  <si>
    <t>schválena</t>
  </si>
  <si>
    <t>usnesením číslo</t>
  </si>
  <si>
    <t>Obchodní akademie a Jazyková škola s právem státní jazykové zkoušky, Liberec, Šamánkova 500/8</t>
  </si>
  <si>
    <t>Základní škola a mateřská škola logopedická Liberec, E. Krásnohorské 921</t>
  </si>
  <si>
    <t>Základní škola a Mateřská škola pro tělesně postižené Liberec, Lužická 920/7</t>
  </si>
  <si>
    <t>Základní škola, Turnov, Sobotecká 242</t>
  </si>
  <si>
    <t>Pedagogicko-psychologická poradna, česká Lípa, Havlíčkova 443</t>
  </si>
  <si>
    <t>Centrum vzdělanosti LK, Liberec 1, Masarykova 18</t>
  </si>
  <si>
    <t>Jedličkův ústav, Liberec</t>
  </si>
  <si>
    <t xml:space="preserve">Centrum intervenčních a psychosociálních služeb LK, Liberec 30, 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</si>
  <si>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</t>
    </r>
  </si>
  <si>
    <r>
      <t xml:space="preserve">procentní podíl přídělů do fondů z celkového hospodářského výsledku všech PO* </t>
    </r>
    <r>
      <rPr>
        <b/>
        <sz val="9"/>
        <rFont val="Arial"/>
        <family val="2"/>
      </rPr>
      <t>(%)</t>
    </r>
  </si>
  <si>
    <t>nerozděleno /krytí ztráty předchozích let</t>
  </si>
  <si>
    <t>z rozpočtu zřizovatele</t>
  </si>
  <si>
    <r>
      <t xml:space="preserve">procentní podíl podle způsobu úhrady ztráty </t>
    </r>
    <r>
      <rPr>
        <b/>
        <sz val="9"/>
        <rFont val="Arial"/>
        <family val="2"/>
      </rPr>
      <t>(%)</t>
    </r>
  </si>
  <si>
    <t>budoucí HV/  nerozdělený HV</t>
  </si>
  <si>
    <t>příspěvkové organizace v resortu sociálních věcí celkem</t>
  </si>
  <si>
    <t>DOTAČNÍ FOND KRAJE</t>
  </si>
  <si>
    <t>reort - název programu/poprogrmu</t>
  </si>
  <si>
    <t>kancelář hejtmana</t>
  </si>
  <si>
    <t>1.1 Podpora jednotek PO obcí Libereckého kraje</t>
  </si>
  <si>
    <t>1.2 Podpora Sdružení hasičů Čech, Moravy a Slezska</t>
  </si>
  <si>
    <t>regionální rozvoj,evrop. projekty a rozvoj venkova</t>
  </si>
  <si>
    <t>2.1 Program obnovy venkova</t>
  </si>
  <si>
    <t>2.2 Regionální inovační program</t>
  </si>
  <si>
    <t>2.3 Zpracování územních plánů</t>
  </si>
  <si>
    <t>2.5 Podpora regionál. výrobců, výrobků a tradič. řemesel</t>
  </si>
  <si>
    <t>resort zdravotnictví, tělovýchovy a sportu</t>
  </si>
  <si>
    <t>3.2 Podpora preventivních a léčebných projektů</t>
  </si>
  <si>
    <t>3.3 Podpora osob se zdravotním postižením</t>
  </si>
  <si>
    <t>3.1 Podpora ozdravných a rekondičních pobytů pro ZTP</t>
  </si>
  <si>
    <t>3.4 Údržba, provoz a nájem sportovních zařízení</t>
  </si>
  <si>
    <t>3.6 Sport handicapovaných</t>
  </si>
  <si>
    <t>3.7 Vzdělávání ve sportu</t>
  </si>
  <si>
    <t>3.8 Sportovní akce</t>
  </si>
  <si>
    <t>3.9 Školní sport a tělovýchova</t>
  </si>
  <si>
    <t>3.10 Sportovní reprezentace kraje</t>
  </si>
  <si>
    <t>3.5 Pravidelná činnost sport. a tělových. organizací</t>
  </si>
  <si>
    <t>resort školství, mládeže a zaměstnanosti</t>
  </si>
  <si>
    <t>4.1 Podpora volnočasových aktivit</t>
  </si>
  <si>
    <t>4.2 Komunitní funkce škol</t>
  </si>
  <si>
    <t>4.3 Specifická primární prevence rizikového chování</t>
  </si>
  <si>
    <t>4.4Soutěže a podpora talentovaných dětí a mládeže</t>
  </si>
  <si>
    <t>4.5 Pedagogická asistence</t>
  </si>
  <si>
    <t>4.6 Vzdělání pro vyšší zaměstnanost</t>
  </si>
  <si>
    <t>resort sociáních věcí</t>
  </si>
  <si>
    <t>5.1 Podprogram na podporu sociálních služeb</t>
  </si>
  <si>
    <t>5.3 Podprogram na podporu činností mateřských center</t>
  </si>
  <si>
    <t>5.2 Podprogram na podporu nízkoprah. zařízení pro děti a mládež</t>
  </si>
  <si>
    <t>resort dopravy</t>
  </si>
  <si>
    <t>6.1 Rozvoj cyklistické dopravy</t>
  </si>
  <si>
    <t>6.2 Zvýšení bezpečnosti provozu na pozemních komunikacích</t>
  </si>
  <si>
    <t>6.3 Podpora projektové přípravy</t>
  </si>
  <si>
    <t>6.4 Výchovné a vzdělávací programy</t>
  </si>
  <si>
    <t>resort cestovního ruchu, památkové péče a kultury</t>
  </si>
  <si>
    <t>7.1 Kulturní aktivity v Libereckém kraji</t>
  </si>
  <si>
    <t>7.2 Záchrana a obnova památek v Libereckém kraji</t>
  </si>
  <si>
    <t>7.3 Stavebně historický průzkum</t>
  </si>
  <si>
    <t>7.4 Archeologie</t>
  </si>
  <si>
    <t>resort životního prostředí a zemědělství</t>
  </si>
  <si>
    <t>8.1 Podpora ekologické výchovy a osvěty</t>
  </si>
  <si>
    <t xml:space="preserve">8.2 Podpora ochrany přírody a krajiny </t>
  </si>
  <si>
    <t>8.3 Podpora včelařství</t>
  </si>
  <si>
    <t>IOP inv. - EU</t>
  </si>
  <si>
    <t>IOP Služby v obl. sociální integrace-CZ, inv.</t>
  </si>
  <si>
    <t>IOP Služby v obl. sociální integrace-EU, inv.</t>
  </si>
  <si>
    <t>OP VK - Indiv.projekt - CZ, inv.</t>
  </si>
  <si>
    <t>OP VK - Indiv.projekt - EU, inv.</t>
  </si>
  <si>
    <t xml:space="preserve">pokladní správa                              </t>
  </si>
  <si>
    <t>Kofinancování ROP a TOP</t>
  </si>
  <si>
    <t>Operační program Lidské zdroje a zaměstnanost (OP LZZ)</t>
  </si>
  <si>
    <t>Název úvěru</t>
  </si>
  <si>
    <t>pokračování</t>
  </si>
  <si>
    <t>výdaje na opatření na předcházení ekologické újmě</t>
  </si>
  <si>
    <t>u k a z a t e l</t>
  </si>
  <si>
    <t>Vlastní příjmy rozpočtu kraje</t>
  </si>
  <si>
    <t>z nich</t>
  </si>
  <si>
    <t>daňové příjmy</t>
  </si>
  <si>
    <t>z toho</t>
  </si>
  <si>
    <t>podíl kraje na dani z přidané hodnoty</t>
  </si>
  <si>
    <t>podíl kraje na dani z příjmů fyzických osob vybírané srážkou</t>
  </si>
  <si>
    <t>podíl kraje na dani z příjmů fyzických osob  z podnikání</t>
  </si>
  <si>
    <t>podíl kraje na dani z příjmů fyzických osob ze závislé činnosti</t>
  </si>
  <si>
    <t>podíl kraje na dani z příjmů právnických osob</t>
  </si>
  <si>
    <t>správní poplatky vybírané krajem</t>
  </si>
  <si>
    <t>nedaňové příjmy</t>
  </si>
  <si>
    <t>příjmy z vlastní činnosti</t>
  </si>
  <si>
    <t>odvody příspěvkových organizací kraje</t>
  </si>
  <si>
    <t>příjmy z pronájmu majetku</t>
  </si>
  <si>
    <t>příjmy z úroků a realizace finančního majetku kraje</t>
  </si>
  <si>
    <t>přijaté sankční platby</t>
  </si>
  <si>
    <t xml:space="preserve">příjmy z fin.vypořádání min. let mezi RR a krajem </t>
  </si>
  <si>
    <t>Domov důchodců Rokytnice nad Jizerou, Dolní 291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</si>
  <si>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</si>
  <si>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</si>
  <si>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</si>
  <si>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</si>
  <si>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</si>
  <si>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Domov a centrum aktivity Hodkovice nad Mohelkou</t>
  </si>
  <si>
    <t>Domov Raspenava</t>
  </si>
  <si>
    <t xml:space="preserve">Krajská správa silnic Libereckého kraje, Liberec 6, České mládeže 632/32 </t>
  </si>
  <si>
    <t>příspěvkové organizace v resortu dopravy celkem</t>
  </si>
  <si>
    <t>Krajská vědecká knihovna Liberec, Rumjancevova 1362/1</t>
  </si>
  <si>
    <t>CELKEM za kapitolu 924 - Úvěry</t>
  </si>
  <si>
    <t>vyšší než rozpočtované příjmy</t>
  </si>
  <si>
    <t xml:space="preserve">dosažené úspory kapitol </t>
  </si>
  <si>
    <t>"cizí" prostředky a vratky jiným poskytovatelům</t>
  </si>
  <si>
    <t>Jmenovitý seznam akcí spolufinancovaných z prostředků EU                                                          (včetně spolufinancování Libereckého kraje)</t>
  </si>
  <si>
    <t>Globální granty Operační program vzdělávání pro konkurenceschopnost 1.1</t>
  </si>
  <si>
    <t>z a    r o k   2 0 1 4</t>
  </si>
  <si>
    <t>červen 2015</t>
  </si>
  <si>
    <t>Schválený rozpočet příjmů Libereckého kraje na rok 2014</t>
  </si>
  <si>
    <t>Schválený rozpočet výdajů Libereckého kraje na rok 2014</t>
  </si>
  <si>
    <t>Bilance rozpisu rozpočtu kraje 2014 - příjmy a výdaje</t>
  </si>
  <si>
    <t>Přijatá rozpočtová opatření upravující schválený rozpočet 2014</t>
  </si>
  <si>
    <t>Tvorba příjmů upraveného rozpočtu kraje 2014</t>
  </si>
  <si>
    <t>Přehled daňových příjmů kraje 2014 - sdílené daně</t>
  </si>
  <si>
    <t>Měsíční vývoj inkasa daňových příjmů kraje 2014 - graf</t>
  </si>
  <si>
    <t>Přehled tvorby nedaňových a kapitálových příjmů kraje 2014</t>
  </si>
  <si>
    <t>Struktura finančních zdrojů 2014 - graf</t>
  </si>
  <si>
    <t>Čerpání výdajů kapitol upraveného rozpočtu kraje 2014</t>
  </si>
  <si>
    <t>Přehled akcí spolufinancovaných z prostředků EU 2014</t>
  </si>
  <si>
    <t>Čerpání účelových dotací podléhajících finančnímu vypořádání za rok 2014</t>
  </si>
  <si>
    <t>Přehled poskytnutých účelových dotací nevypořádávaných za rok 2014</t>
  </si>
  <si>
    <t>Čerpání dotací programového financování ISPROFIN v roce 2014</t>
  </si>
  <si>
    <t>Struktura výdajů rozpočtu kraje 2014 - graf</t>
  </si>
  <si>
    <t>Příspěvkové organizace s nezáporným výsledkem hospodaření za rok 2014</t>
  </si>
  <si>
    <t>Příspěvkové organizace se záporným výsledkem hospodaření za rok 2014</t>
  </si>
  <si>
    <t>Sociální fond kraje za rok 2014</t>
  </si>
  <si>
    <t>Dotační fond kraje za rok 2014</t>
  </si>
  <si>
    <t>Krizový fond kraje za rok 2014</t>
  </si>
  <si>
    <t>Fond ochrany vod kraje za rok 2014</t>
  </si>
  <si>
    <t>Lesnický fond kraje za rok 2014</t>
  </si>
  <si>
    <t>Grantový fond kraje za rok 2014</t>
  </si>
  <si>
    <t>Stav majetku a závazků kraje zjištěný inventarizací k 31.12.2014</t>
  </si>
  <si>
    <t>Inventarizace majetku kraje svěřeného k využití přísp.organizacím k 31.12.2014</t>
  </si>
  <si>
    <t>Výsledek rozpočtového hospodaření Libereckého kraje k 31.12.2014</t>
  </si>
  <si>
    <t>SCHVÁLENÝ ROZPOČET LIBERECKÉHO KRAJE NA ROK 2014</t>
  </si>
  <si>
    <t>Bilance příjmů schváleného rozpočtu kraje na rok 2014</t>
  </si>
  <si>
    <t>Zdroje schváleného rozpočtu kraje 2014 celkem</t>
  </si>
  <si>
    <t>Bilance výdajů schváleného rozpočtu kraje na rok 2014</t>
  </si>
  <si>
    <t>Výdaje 2014</t>
  </si>
  <si>
    <t>BILANCE ROZPISU ROZPOČTU KRAJE 2014</t>
  </si>
  <si>
    <t>Běžné a kapitálové příjmy kraje 2014</t>
  </si>
  <si>
    <t>Běžné a kapitálové výdaje kraje 2014</t>
  </si>
  <si>
    <t xml:space="preserve">Běžné a kapitálové výdaje kraje 2014  </t>
  </si>
  <si>
    <t>Liberecký kraj 2014</t>
  </si>
  <si>
    <t>Přijatá rozpočtová opatření  a jejich vliv na celkový objem schváleného rozpočtu kraje 2014</t>
  </si>
  <si>
    <t>vliv rozpočtových opatření na objem schváleného rozpočtu 2014 celkem</t>
  </si>
  <si>
    <t>Příjmy 2014</t>
  </si>
  <si>
    <t>v resortu životního prostředí a zemědělství</t>
  </si>
  <si>
    <t>transfery</t>
  </si>
  <si>
    <t>Výdaje schváleného rozpočtu kraje 2014 celkem bez financování</t>
  </si>
  <si>
    <t>Výdaje schváleného rozpočtu kraje 2014 celkem včetně financování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</si>
  <si>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</si>
  <si>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</si>
  <si>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</si>
  <si>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</si>
  <si>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</si>
  <si>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</si>
  <si>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</si>
  <si>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</si>
  <si>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</si>
  <si>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</si>
  <si>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</si>
  <si>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</si>
  <si>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</si>
  <si>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</si>
  <si>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</si>
  <si>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</si>
  <si>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</si>
  <si>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</si>
  <si>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</si>
  <si>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</si>
  <si>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</si>
  <si>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</si>
  <si>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</si>
  <si>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</si>
  <si>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</si>
  <si>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</si>
  <si>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</si>
  <si>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</si>
  <si>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</si>
  <si>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</si>
  <si>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</si>
  <si>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</si>
  <si>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</si>
  <si>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</si>
  <si>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</si>
  <si>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</si>
  <si>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</si>
  <si>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</si>
  <si>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</si>
  <si>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</si>
  <si>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</si>
  <si>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</si>
  <si>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43/14</t>
  </si>
  <si>
    <t>44/14</t>
  </si>
  <si>
    <t>45/14</t>
  </si>
  <si>
    <t>46/14</t>
  </si>
  <si>
    <t>47/14</t>
  </si>
  <si>
    <t>48/14</t>
  </si>
  <si>
    <t>49/14</t>
  </si>
  <si>
    <t>50/14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</si>
  <si>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</si>
  <si>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</si>
  <si>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</si>
  <si>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</si>
  <si>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</si>
  <si>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navýšení zdrojů 2014 a výdajů v kap. 91604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</si>
  <si>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</si>
  <si>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</si>
  <si>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</si>
  <si>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</si>
  <si>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</si>
  <si>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</si>
  <si>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</si>
  <si>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</si>
  <si>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</si>
  <si>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</si>
  <si>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</si>
  <si>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</si>
  <si>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</si>
  <si>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</si>
  <si>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</si>
  <si>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dotace z MF, zapojení do kap. 91409</t>
  </si>
  <si>
    <t>dotace z MF, zapojení do kap. 91709</t>
  </si>
  <si>
    <t>dotace z MPSV, zapojení do kap. 91705</t>
  </si>
  <si>
    <t>navýšení zdrojů 2014 a výdajů v kap. 92006</t>
  </si>
  <si>
    <t>dotace z MPSV a ESF, zapojení do kap. 92305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</si>
  <si>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</si>
  <si>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</si>
  <si>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</si>
  <si>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</si>
  <si>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</si>
  <si>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</si>
  <si>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</si>
  <si>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</si>
  <si>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</si>
  <si>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</si>
  <si>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</si>
  <si>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</si>
  <si>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dotace z MŠMT, zapojení do kap. 92307</t>
  </si>
  <si>
    <t>27/14/ZK</t>
  </si>
  <si>
    <t>24/14/ZK</t>
  </si>
  <si>
    <t>25/14/ZK</t>
  </si>
  <si>
    <t>28/14/ZK</t>
  </si>
  <si>
    <t>21/14/ZK</t>
  </si>
  <si>
    <t>26/14/ZK</t>
  </si>
  <si>
    <t>38/14/RK</t>
  </si>
  <si>
    <t>39/14/RK</t>
  </si>
  <si>
    <t>18/14/ZK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</si>
  <si>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</si>
  <si>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</si>
  <si>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</si>
  <si>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</si>
  <si>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</si>
  <si>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</si>
  <si>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</si>
  <si>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</si>
  <si>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</si>
  <si>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</si>
  <si>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</si>
  <si>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</si>
  <si>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</si>
  <si>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</si>
  <si>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</si>
  <si>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</si>
  <si>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</si>
  <si>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</si>
  <si>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</si>
  <si>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</si>
  <si>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</si>
  <si>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</si>
  <si>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</si>
  <si>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</si>
  <si>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</si>
  <si>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</si>
  <si>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</si>
  <si>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</si>
  <si>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</si>
  <si>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</si>
  <si>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</si>
  <si>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</si>
  <si>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</si>
  <si>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</si>
  <si>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</si>
  <si>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</si>
  <si>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</si>
  <si>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</si>
  <si>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</si>
  <si>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</si>
  <si>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</si>
  <si>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</si>
  <si>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</si>
  <si>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</si>
  <si>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</si>
  <si>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</si>
  <si>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</si>
  <si>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</si>
  <si>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</si>
  <si>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</si>
  <si>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60/14</t>
  </si>
  <si>
    <t>61/14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</si>
  <si>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</si>
  <si>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</si>
  <si>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</si>
  <si>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</si>
  <si>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</si>
  <si>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</si>
  <si>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</si>
  <si>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</si>
  <si>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</si>
  <si>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</si>
  <si>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</si>
  <si>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</si>
  <si>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</si>
  <si>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</si>
  <si>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</si>
  <si>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</si>
  <si>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</si>
  <si>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</si>
  <si>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</si>
  <si>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</si>
  <si>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</si>
  <si>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</si>
  <si>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</si>
  <si>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</si>
  <si>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</si>
  <si>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</si>
  <si>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</si>
  <si>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</si>
  <si>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</si>
  <si>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</si>
  <si>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</si>
  <si>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</si>
  <si>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</si>
  <si>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</si>
  <si>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</si>
  <si>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</si>
  <si>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</si>
  <si>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</si>
  <si>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100/14</t>
  </si>
  <si>
    <t>přesun z kap.92303 do kap.92304</t>
  </si>
  <si>
    <t>úprava kap. 93101 - poskytnutí dotací Krizový fond</t>
  </si>
  <si>
    <t>přesun z kap.91903 do kap.91408</t>
  </si>
  <si>
    <t>dotace z MŠMT, navýšení zdrojů a zapojení do kap. 92302</t>
  </si>
  <si>
    <t>navýšení zdrojů 2014 a výdajů v kap. 911,914,916 a 923</t>
  </si>
  <si>
    <t>dotace z MMR, zapojení do kap. 92309</t>
  </si>
  <si>
    <t>navýšení zdrojů 2014 a výdajů v kap. 91418</t>
  </si>
  <si>
    <t>dotace z MV, zapojení do kap. 91701</t>
  </si>
  <si>
    <t>dotace z MPSV, zapojení do kap. 92315</t>
  </si>
  <si>
    <t>dotace z MŠMT a nařízené odvody, zapojení do kap. 92302</t>
  </si>
  <si>
    <t>přesun z kap.91402 do kap.91702</t>
  </si>
  <si>
    <t>úprava kap. 91701 - poskytnutí dotací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</si>
  <si>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</si>
  <si>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</si>
  <si>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</si>
  <si>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</si>
  <si>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</si>
  <si>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</si>
  <si>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</si>
  <si>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>přesun z kap. 92006 do kap.92306</t>
  </si>
  <si>
    <t>k 30.11.2014 neprojednáno</t>
  </si>
  <si>
    <t>přesun z kap. 91903 do kap.91704</t>
  </si>
  <si>
    <t>dposkytnutí dotací z FOV, kap. 93208</t>
  </si>
  <si>
    <t>dotace z MF, zapojení do kap. 91409 a 91709</t>
  </si>
  <si>
    <t>95/14/ZK</t>
  </si>
  <si>
    <t>92/14/ZK</t>
  </si>
  <si>
    <t>330/14/RK</t>
  </si>
  <si>
    <t>105/14/ZK</t>
  </si>
  <si>
    <t>78/14/ZK</t>
  </si>
  <si>
    <t>396/14/RK</t>
  </si>
  <si>
    <t>397/14/RK</t>
  </si>
  <si>
    <t>138/14/ZK</t>
  </si>
  <si>
    <t>407/14/RK</t>
  </si>
  <si>
    <t>405/14/RK</t>
  </si>
  <si>
    <t>404/14/RK</t>
  </si>
  <si>
    <t>127/14/ZK</t>
  </si>
  <si>
    <t>116/14/ZK</t>
  </si>
  <si>
    <t>455/14/RK</t>
  </si>
  <si>
    <t>487/14/RK</t>
  </si>
  <si>
    <t>435/14/RK</t>
  </si>
  <si>
    <t>131/14/ZK</t>
  </si>
  <si>
    <t>191/14/ZK</t>
  </si>
  <si>
    <t>430/14/RK</t>
  </si>
  <si>
    <t>118/14/ZK</t>
  </si>
  <si>
    <t>446/14/RK</t>
  </si>
  <si>
    <t>156/14/ZK</t>
  </si>
  <si>
    <t>146/14/ZK</t>
  </si>
  <si>
    <t>136/14/ZK</t>
  </si>
  <si>
    <t>121/14/ZK</t>
  </si>
  <si>
    <t>117/14/ZK</t>
  </si>
  <si>
    <t>447/14/RK</t>
  </si>
  <si>
    <t>157/14/ZK</t>
  </si>
  <si>
    <t>152/14/ZK</t>
  </si>
  <si>
    <t>153/14/ZK</t>
  </si>
  <si>
    <t>135/14/ZK</t>
  </si>
  <si>
    <t>134/14/ZK</t>
  </si>
  <si>
    <t>148/14/ZK</t>
  </si>
  <si>
    <t>560/14/RK</t>
  </si>
  <si>
    <t>528/14/RK</t>
  </si>
  <si>
    <t>166/14/ZK</t>
  </si>
  <si>
    <t>573/14/RK</t>
  </si>
  <si>
    <t>154/14/ZK</t>
  </si>
  <si>
    <t>207/14/ZK</t>
  </si>
  <si>
    <t>574/14/RK</t>
  </si>
  <si>
    <t>575/14/RK</t>
  </si>
  <si>
    <t>196/14/ZK</t>
  </si>
  <si>
    <t>203/14/ZK</t>
  </si>
  <si>
    <t>184/14/ZK</t>
  </si>
  <si>
    <t>679/14/RK</t>
  </si>
  <si>
    <t>204/14/ZK</t>
  </si>
  <si>
    <t>716/14/RK</t>
  </si>
  <si>
    <t>717/14/RK</t>
  </si>
  <si>
    <t>221/14/ZK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</si>
  <si>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</si>
  <si>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</si>
  <si>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</si>
  <si>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</si>
  <si>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</si>
  <si>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</si>
  <si>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</si>
  <si>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</si>
  <si>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</si>
  <si>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</si>
  <si>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</si>
  <si>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</si>
  <si>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</si>
  <si>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</si>
  <si>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</si>
  <si>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</si>
  <si>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</si>
  <si>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</si>
  <si>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</si>
  <si>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</si>
  <si>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</si>
  <si>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</si>
  <si>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</si>
  <si>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</si>
  <si>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</si>
  <si>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</si>
  <si>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</si>
  <si>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</si>
  <si>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</si>
  <si>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</si>
  <si>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</si>
  <si>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</si>
  <si>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</si>
  <si>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</si>
  <si>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</si>
  <si>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</si>
  <si>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</si>
  <si>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</si>
  <si>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</si>
  <si>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</si>
  <si>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</si>
  <si>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</si>
  <si>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</si>
  <si>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</si>
  <si>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</si>
  <si>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</si>
  <si>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</si>
  <si>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</si>
  <si>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</si>
  <si>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</si>
  <si>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navýšení zdrojů 2014 a výdajů v kap. 91403</t>
  </si>
  <si>
    <t>přesun z kap.91407 do kap.91701</t>
  </si>
  <si>
    <t>poskytnutí dotací z DF, kap. 92607</t>
  </si>
  <si>
    <t>navýšení zdrojů 2014 a výdajů v kap. 92302 (vratky a odvody)</t>
  </si>
  <si>
    <t>přesun z kap.91903 do kap.91305</t>
  </si>
  <si>
    <t>přesun z kap.91903 do kap.92014 a 91305</t>
  </si>
  <si>
    <t>poskytnutí dotací z DF, kap. 92602</t>
  </si>
  <si>
    <t>dotace z MK, zapojení do kap. 91707</t>
  </si>
  <si>
    <t>úprava kap. 92006 - rozepsání investičních akcí</t>
  </si>
  <si>
    <t>navýšení zdrojů 2014 a výdajů v kap. 914, 917, 919, 920, 923, 926 a 934</t>
  </si>
  <si>
    <t>úprava kap. 92601</t>
  </si>
  <si>
    <t>úprava kap. 92306 - rozpis akcí</t>
  </si>
  <si>
    <t>navýšení zdrojů 2014 a výdajů v kap. 92302 (odvody)</t>
  </si>
  <si>
    <t>úprava kap. 91702 - poskytnutí dotací</t>
  </si>
  <si>
    <t>dotace z MZdr, zapojení do kap. 91709</t>
  </si>
  <si>
    <t>přesun z kap.92303 do kap.92302</t>
  </si>
  <si>
    <t>dotace z MD, zapojení do kap. 91406</t>
  </si>
  <si>
    <t>navýšení zdrojů 2014 a výdajů v kap. 92303</t>
  </si>
  <si>
    <t>poskytnutí dotace z KF, kap. 93101</t>
  </si>
  <si>
    <t>přesun z kap.91704 do kap.92604</t>
  </si>
  <si>
    <t>dotace z MV, zapojení do kap. 91401</t>
  </si>
  <si>
    <t>navýšení zdrojů 2014 a výdajů v kap. 91604 (odvody)</t>
  </si>
  <si>
    <t>úprava kap. 92605 - DF</t>
  </si>
  <si>
    <t>přijatá dotace od obcí a zapojení do kap. 92306</t>
  </si>
  <si>
    <t>840/14/RK</t>
  </si>
  <si>
    <t>186/14/ZK</t>
  </si>
  <si>
    <t>187/14/ZK</t>
  </si>
  <si>
    <t>188/14/ZK</t>
  </si>
  <si>
    <t>190/14/ZK</t>
  </si>
  <si>
    <t>168/14/ZK</t>
  </si>
  <si>
    <t>233/14/ZK</t>
  </si>
  <si>
    <t>181/14/ZK</t>
  </si>
  <si>
    <t>748/14/RK</t>
  </si>
  <si>
    <t>755/14/RK</t>
  </si>
  <si>
    <t>756/14/RK</t>
  </si>
  <si>
    <t>773/14/RK</t>
  </si>
  <si>
    <t>177/14/ZK</t>
  </si>
  <si>
    <t>176/14/ZK</t>
  </si>
  <si>
    <t>192/14/ZK</t>
  </si>
  <si>
    <t>782/14/RK</t>
  </si>
  <si>
    <t>734/14/RK</t>
  </si>
  <si>
    <t>200/14/ZK</t>
  </si>
  <si>
    <t>206/14/ZK</t>
  </si>
  <si>
    <t>169/14/ZK</t>
  </si>
  <si>
    <t>175/14/ZK</t>
  </si>
  <si>
    <t>215/14/ZK</t>
  </si>
  <si>
    <t>237/14/ZK</t>
  </si>
  <si>
    <t>179/14/ZK</t>
  </si>
  <si>
    <t>253/14/ZK</t>
  </si>
  <si>
    <t>843/14/RK</t>
  </si>
  <si>
    <t>254/14/ZK</t>
  </si>
  <si>
    <t>289/14/ZK</t>
  </si>
  <si>
    <t>858/14/RK</t>
  </si>
  <si>
    <t>849/14/RK</t>
  </si>
  <si>
    <t>297/14/ZK</t>
  </si>
  <si>
    <t>932/14/RK</t>
  </si>
  <si>
    <t>948/14/RK</t>
  </si>
  <si>
    <t>239/14/ZK</t>
  </si>
  <si>
    <t>928/14/RK</t>
  </si>
  <si>
    <t>242/14/ZK</t>
  </si>
  <si>
    <t>1011/14/RK</t>
  </si>
  <si>
    <t>964/14/RK</t>
  </si>
  <si>
    <t>255/14/ZK</t>
  </si>
  <si>
    <t>220/14/ZK</t>
  </si>
  <si>
    <t>895/14/RK</t>
  </si>
  <si>
    <t>250/14/ZK</t>
  </si>
  <si>
    <t>252/14/ZK</t>
  </si>
  <si>
    <t>251/14/ZK</t>
  </si>
  <si>
    <t>1003/14/RK</t>
  </si>
  <si>
    <t>991/14/mRK</t>
  </si>
  <si>
    <t>992/14/mRK</t>
  </si>
  <si>
    <t>288/14/ZK</t>
  </si>
  <si>
    <t>322/14/ZK</t>
  </si>
  <si>
    <t>1012/14/RK</t>
  </si>
  <si>
    <t>151/14</t>
  </si>
  <si>
    <t>152/14</t>
  </si>
  <si>
    <t>153/14</t>
  </si>
  <si>
    <t>154/14</t>
  </si>
  <si>
    <t>155/14</t>
  </si>
  <si>
    <t>156/14</t>
  </si>
  <si>
    <t>157/14</t>
  </si>
  <si>
    <t>158/14</t>
  </si>
  <si>
    <t>159/14</t>
  </si>
  <si>
    <t>160/14</t>
  </si>
  <si>
    <t>161/14</t>
  </si>
  <si>
    <t>162/14</t>
  </si>
  <si>
    <t>163/14</t>
  </si>
  <si>
    <t>164/14</t>
  </si>
  <si>
    <t>165/14</t>
  </si>
  <si>
    <t>166/14</t>
  </si>
  <si>
    <t>167/14</t>
  </si>
  <si>
    <t>168/14</t>
  </si>
  <si>
    <t>169/14</t>
  </si>
  <si>
    <t>170/14</t>
  </si>
  <si>
    <t>171/14</t>
  </si>
  <si>
    <t>172/14</t>
  </si>
  <si>
    <t>173/14</t>
  </si>
  <si>
    <t>174/14</t>
  </si>
  <si>
    <t>175/14</t>
  </si>
  <si>
    <t>176/14</t>
  </si>
  <si>
    <t>177/14</t>
  </si>
  <si>
    <t>178/14</t>
  </si>
  <si>
    <t>179/14</t>
  </si>
  <si>
    <t>180/14</t>
  </si>
  <si>
    <t>181/14</t>
  </si>
  <si>
    <t>182/14</t>
  </si>
  <si>
    <t>183/14</t>
  </si>
  <si>
    <t>184/14</t>
  </si>
  <si>
    <t>185/14</t>
  </si>
  <si>
    <t>186/14</t>
  </si>
  <si>
    <t>187/14</t>
  </si>
  <si>
    <t>188/14</t>
  </si>
  <si>
    <t>189/14</t>
  </si>
  <si>
    <t>190/14</t>
  </si>
  <si>
    <t>191/14</t>
  </si>
  <si>
    <t>192/14</t>
  </si>
  <si>
    <t>193/14</t>
  </si>
  <si>
    <t>194/14</t>
  </si>
  <si>
    <t>195/14</t>
  </si>
  <si>
    <t>196/14</t>
  </si>
  <si>
    <t>197/14</t>
  </si>
  <si>
    <t>198/14</t>
  </si>
  <si>
    <t>199/14</t>
  </si>
  <si>
    <t>200/14</t>
  </si>
  <si>
    <t>úprava kap. 92304 - rozpis akcí</t>
  </si>
  <si>
    <t>dotace z MŠMT zapojení do kap. 92302</t>
  </si>
  <si>
    <t>snížení zdrojů a odvod na MŠMT, úprava kap. 91604</t>
  </si>
  <si>
    <t>dotace z MV, zapojení do kap. 92304</t>
  </si>
  <si>
    <t>dotace z MPSV zapojení do kap. 92305</t>
  </si>
  <si>
    <t>úprava kap. 91708 - poskytnutí dotací</t>
  </si>
  <si>
    <t>poskytnutí dotací z KF, kap. 93101</t>
  </si>
  <si>
    <t>navýšení zdrojů 2014 a výdajů v kap. 92302</t>
  </si>
  <si>
    <t>dotace z MZe, zapojení do kap. 91708</t>
  </si>
  <si>
    <t>navýšení zdrojů 2014, přesuny v jednotl.kap.-koupě budovy VÚTS, 92314</t>
  </si>
  <si>
    <t>úprava kap. 91304</t>
  </si>
  <si>
    <t>přesun z kap. 91404 do kap. 91704 - poskytnutí dotací</t>
  </si>
  <si>
    <t>přesun z kap. 92605 do kap. 91705 - poskytnutí dotací</t>
  </si>
  <si>
    <t>úprava kap. 92306 - rozepsání jednotlivých akcí</t>
  </si>
  <si>
    <t>navýšení zdrojů 2014 a výdajů v kap. 91406</t>
  </si>
  <si>
    <t xml:space="preserve">navýšení zdrojů 2014 a výdajů v kap. 92306 </t>
  </si>
  <si>
    <t xml:space="preserve">navýšení zdrojů 2014 a výdajů v kap. 91706 - poskytnutí dotace </t>
  </si>
  <si>
    <t>přesun z kap. 91406 do kap. 91706 - poskytnutí dotace</t>
  </si>
  <si>
    <t>navýšení zdrojů 204 a výdajů v kap. 91407</t>
  </si>
  <si>
    <t>přesun z  kap. 91407 a 91401 do kap.91707 - poskytnutí dotace</t>
  </si>
  <si>
    <t>navýšení zdrojů a výdajů v kap. 92014</t>
  </si>
  <si>
    <t>úprava kap. 91115</t>
  </si>
  <si>
    <t>poskytnutí dotací z DF, kap. 92609</t>
  </si>
  <si>
    <t>přesun z kap. 91418 do kap. 92018</t>
  </si>
  <si>
    <t>poskytnutí dotací z DF, kap. 92601</t>
  </si>
  <si>
    <t>přesun z kap.92014 do kap. 92004</t>
  </si>
  <si>
    <t>poskytnutí dotací z DF, kap. 92604</t>
  </si>
  <si>
    <t>poskytnutí dotací z DF, kap. 92606</t>
  </si>
  <si>
    <t>dotace z MMR, zapojení do kap. 92306</t>
  </si>
  <si>
    <t>259/14/ZK</t>
  </si>
  <si>
    <t>1021/14/RK</t>
  </si>
  <si>
    <t>323/14/ZK</t>
  </si>
  <si>
    <t>324/14/ZK</t>
  </si>
  <si>
    <t>1084/14/RK</t>
  </si>
  <si>
    <t>1076/14/RK</t>
  </si>
  <si>
    <t>1040/14/RK</t>
  </si>
  <si>
    <t>1041/14/RK</t>
  </si>
  <si>
    <t>1042/14/RK</t>
  </si>
  <si>
    <t>1013/14/RK</t>
  </si>
  <si>
    <t>333/14/ZK</t>
  </si>
  <si>
    <t>1004/14/RK</t>
  </si>
  <si>
    <t>267/14/ZK</t>
  </si>
  <si>
    <t>1055/14/RK</t>
  </si>
  <si>
    <t>301/14/ZK</t>
  </si>
  <si>
    <t>268/14/ZK</t>
  </si>
  <si>
    <t>293/14/ZK</t>
  </si>
  <si>
    <t>1176/14/RK</t>
  </si>
  <si>
    <t>1160/14/RK</t>
  </si>
  <si>
    <t>278/14/ZK</t>
  </si>
  <si>
    <t>1161/14/RK</t>
  </si>
  <si>
    <t>1162/14/RK</t>
  </si>
  <si>
    <t>1129/14/RK</t>
  </si>
  <si>
    <t>309/14/ZK</t>
  </si>
  <si>
    <t>291/14/ZK</t>
  </si>
  <si>
    <t>325/14/ZK</t>
  </si>
  <si>
    <t>326/14/ZK</t>
  </si>
  <si>
    <t>327/14/ZK</t>
  </si>
  <si>
    <t>328/14/ZK</t>
  </si>
  <si>
    <t>329/14/ZK</t>
  </si>
  <si>
    <t>1157/14/RK</t>
  </si>
  <si>
    <t>1163/14/RK</t>
  </si>
  <si>
    <t>1180/14/RK</t>
  </si>
  <si>
    <t>299/14/ZK</t>
  </si>
  <si>
    <t>296/14/ZK</t>
  </si>
  <si>
    <t>300/14/ZK</t>
  </si>
  <si>
    <t>286/14/ZK</t>
  </si>
  <si>
    <t>1259/14/RK</t>
  </si>
  <si>
    <t>1198/14/RK</t>
  </si>
  <si>
    <t>294/14/ZK</t>
  </si>
  <si>
    <t>287/14/ZK</t>
  </si>
  <si>
    <t>269/14/ZK</t>
  </si>
  <si>
    <t>318/14/ZK</t>
  </si>
  <si>
    <t>365/14/ZK</t>
  </si>
  <si>
    <t>363/14/ZK</t>
  </si>
  <si>
    <t>1253/14/RK</t>
  </si>
  <si>
    <t>1227/14/RK</t>
  </si>
  <si>
    <t>332/14/ZK</t>
  </si>
  <si>
    <t>1229/14/RK</t>
  </si>
  <si>
    <t>271/14/ZK</t>
  </si>
  <si>
    <t>201/14</t>
  </si>
  <si>
    <t>202/14</t>
  </si>
  <si>
    <t>203/14</t>
  </si>
  <si>
    <t>204/14</t>
  </si>
  <si>
    <t>205/14</t>
  </si>
  <si>
    <t>206/14</t>
  </si>
  <si>
    <t>207/14</t>
  </si>
  <si>
    <t>208/14</t>
  </si>
  <si>
    <t>209/14</t>
  </si>
  <si>
    <t>210/14</t>
  </si>
  <si>
    <t>211/14</t>
  </si>
  <si>
    <t>212/14</t>
  </si>
  <si>
    <t>213/14</t>
  </si>
  <si>
    <t>214/14</t>
  </si>
  <si>
    <t>215/14</t>
  </si>
  <si>
    <t>216/14</t>
  </si>
  <si>
    <t>217/14</t>
  </si>
  <si>
    <t>218/14</t>
  </si>
  <si>
    <t>219/14</t>
  </si>
  <si>
    <t>220/14</t>
  </si>
  <si>
    <t>221/14</t>
  </si>
  <si>
    <t>222/14</t>
  </si>
  <si>
    <t>223/14</t>
  </si>
  <si>
    <t>224/14</t>
  </si>
  <si>
    <t>225/14</t>
  </si>
  <si>
    <t>226/14</t>
  </si>
  <si>
    <t>227/14</t>
  </si>
  <si>
    <t>228/14</t>
  </si>
  <si>
    <t>229/14</t>
  </si>
  <si>
    <t>230/14</t>
  </si>
  <si>
    <t>231/14</t>
  </si>
  <si>
    <t>232/14</t>
  </si>
  <si>
    <t>233/14</t>
  </si>
  <si>
    <t>234/14</t>
  </si>
  <si>
    <t>235/14</t>
  </si>
  <si>
    <t>236/14</t>
  </si>
  <si>
    <t>237/14</t>
  </si>
  <si>
    <t>238/14</t>
  </si>
  <si>
    <t>239/14</t>
  </si>
  <si>
    <t>240/14</t>
  </si>
  <si>
    <t>241/14</t>
  </si>
  <si>
    <t>242/14</t>
  </si>
  <si>
    <t>243/14</t>
  </si>
  <si>
    <t>244/14</t>
  </si>
  <si>
    <t>245/14</t>
  </si>
  <si>
    <t>246/14</t>
  </si>
  <si>
    <t>247/14</t>
  </si>
  <si>
    <t>248/14</t>
  </si>
  <si>
    <t>249/14</t>
  </si>
  <si>
    <t>250/14</t>
  </si>
  <si>
    <t>navýšení zdrojů 2014 a výdajů v kap. 92014, 92004 a 91403</t>
  </si>
  <si>
    <t>snížení zdrojů a úprava kap. 92307</t>
  </si>
  <si>
    <t>navýšení zdrojů 2014 a výdajů v kap. 91707</t>
  </si>
  <si>
    <t>dotace z ÚV, zapojení do kap. 91405</t>
  </si>
  <si>
    <t>navýšení zdrojů 2014 a výdajů v kap. 91403 a 92306</t>
  </si>
  <si>
    <t>dotace ze SFDI, zapojení do kap. 92006</t>
  </si>
  <si>
    <t>úprava kap.92001</t>
  </si>
  <si>
    <t>přesun z kap. 91903 do kap. 91115</t>
  </si>
  <si>
    <t>dotace z MV, zapojení do kap. 92318</t>
  </si>
  <si>
    <t>dotace z Národ.fondu, zapojení do kap. 91702</t>
  </si>
  <si>
    <t>poskytnutí dotcí z FOV, kap. 93208</t>
  </si>
  <si>
    <t>poskytnutí dotací z DF, kap. 92605</t>
  </si>
  <si>
    <t>přesun z kap. 91402 do kap. 91702</t>
  </si>
  <si>
    <t>poskytnutí dotací z kap. 91704</t>
  </si>
  <si>
    <t>dotace z MV, zapojení do kap. 92308</t>
  </si>
  <si>
    <t>úprava kap.91405</t>
  </si>
  <si>
    <t>1251/14/RK</t>
  </si>
  <si>
    <t>1254/14/RK</t>
  </si>
  <si>
    <t>321/14/ZK</t>
  </si>
  <si>
    <t>331/14/ZK</t>
  </si>
  <si>
    <t>340/14/ZK</t>
  </si>
  <si>
    <t>1358/14/RK</t>
  </si>
  <si>
    <t>1339/14/RK</t>
  </si>
  <si>
    <t>1351/14/RK</t>
  </si>
  <si>
    <t>1352/14/RK</t>
  </si>
  <si>
    <t>353/14/ZK</t>
  </si>
  <si>
    <t>352/14/ZK</t>
  </si>
  <si>
    <t>342/14/ZK</t>
  </si>
  <si>
    <t>1359/14/RK</t>
  </si>
  <si>
    <t>1340/14/RK</t>
  </si>
  <si>
    <t>368/14/ZK</t>
  </si>
  <si>
    <t>366/14/ZK</t>
  </si>
  <si>
    <t>367/14/ZK</t>
  </si>
  <si>
    <t>1334/14/RK</t>
  </si>
  <si>
    <t>345/14/ZK</t>
  </si>
  <si>
    <t>341/14/ZK</t>
  </si>
  <si>
    <t>364/14/ZK</t>
  </si>
  <si>
    <t>343/14/ZK</t>
  </si>
  <si>
    <t>1316/14/RK</t>
  </si>
  <si>
    <t>358/14/ZK</t>
  </si>
  <si>
    <t>362/14/ZK</t>
  </si>
  <si>
    <t>354/14/ZK</t>
  </si>
  <si>
    <t>351/14/ZK</t>
  </si>
  <si>
    <t>389/14/ZK</t>
  </si>
  <si>
    <t>1419/14/RK</t>
  </si>
  <si>
    <t>401/14/ZK</t>
  </si>
  <si>
    <t>409/14/ZK</t>
  </si>
  <si>
    <t>1418/14/RK</t>
  </si>
  <si>
    <t>410/14/ZK</t>
  </si>
  <si>
    <t>1451/14/RK</t>
  </si>
  <si>
    <t>1452/14/RK</t>
  </si>
  <si>
    <t>1458/14/RK</t>
  </si>
  <si>
    <t>1459/14/RK</t>
  </si>
  <si>
    <t>1463/14/RK</t>
  </si>
  <si>
    <t>376/14/ZK</t>
  </si>
  <si>
    <t>382/14/ZK</t>
  </si>
  <si>
    <t>1482/14/RK</t>
  </si>
  <si>
    <t>1535/14/RK</t>
  </si>
  <si>
    <t>1487/14/RK</t>
  </si>
  <si>
    <t>1491/14/RK</t>
  </si>
  <si>
    <t>414/14/ZK</t>
  </si>
  <si>
    <t>1552/14/RK</t>
  </si>
  <si>
    <t>1486/14/RK</t>
  </si>
  <si>
    <t>248/14/ZK</t>
  </si>
  <si>
    <t>1525/14/RK</t>
  </si>
  <si>
    <t>1526/14/RK</t>
  </si>
  <si>
    <t>251/14</t>
  </si>
  <si>
    <t>252/14</t>
  </si>
  <si>
    <t>253/14</t>
  </si>
  <si>
    <t>254/14</t>
  </si>
  <si>
    <t>255/14</t>
  </si>
  <si>
    <t>256/14</t>
  </si>
  <si>
    <t>257/14</t>
  </si>
  <si>
    <t>258/14</t>
  </si>
  <si>
    <t>259/14</t>
  </si>
  <si>
    <t>260/14</t>
  </si>
  <si>
    <t>261/14</t>
  </si>
  <si>
    <t>262/14</t>
  </si>
  <si>
    <t>263/14</t>
  </si>
  <si>
    <t>264/14</t>
  </si>
  <si>
    <t>265/14</t>
  </si>
  <si>
    <t>266/14</t>
  </si>
  <si>
    <t>267/14</t>
  </si>
  <si>
    <t>268/14</t>
  </si>
  <si>
    <t>269/14</t>
  </si>
  <si>
    <t>270/14</t>
  </si>
  <si>
    <t>271/14</t>
  </si>
  <si>
    <t>272/14</t>
  </si>
  <si>
    <t>273/14</t>
  </si>
  <si>
    <t>274/14</t>
  </si>
  <si>
    <t>275/14</t>
  </si>
  <si>
    <t>276/14</t>
  </si>
  <si>
    <t>277/14</t>
  </si>
  <si>
    <t>278/14</t>
  </si>
  <si>
    <t>279/14</t>
  </si>
  <si>
    <t>280/14</t>
  </si>
  <si>
    <t>281/14</t>
  </si>
  <si>
    <t>282/14</t>
  </si>
  <si>
    <t>283/14</t>
  </si>
  <si>
    <t>284/14</t>
  </si>
  <si>
    <t>285/14</t>
  </si>
  <si>
    <t>286/14</t>
  </si>
  <si>
    <t>287/14</t>
  </si>
  <si>
    <t>288/14</t>
  </si>
  <si>
    <t>289/14</t>
  </si>
  <si>
    <t>290/14</t>
  </si>
  <si>
    <t>291/14</t>
  </si>
  <si>
    <t>292/14</t>
  </si>
  <si>
    <t>293/14</t>
  </si>
  <si>
    <t>294/14</t>
  </si>
  <si>
    <t>295/14</t>
  </si>
  <si>
    <t>296/14</t>
  </si>
  <si>
    <t>297/14</t>
  </si>
  <si>
    <t>úprava kap. 92304 - poskytnutí půjčky PO</t>
  </si>
  <si>
    <t>přesun z kap. 91903 do kap. 91307</t>
  </si>
  <si>
    <t>snížení zdrojů, snížení výdajů v kap. 91304 a úprava kap. 92004</t>
  </si>
  <si>
    <t>přesun z kap. 92303 do kap. 92318</t>
  </si>
  <si>
    <t>navýšení zdrojů 2014 a výdajů v kap. 92314</t>
  </si>
  <si>
    <t>navýšení daňových výnosů 2014 a výdajů v kap. 92306</t>
  </si>
  <si>
    <t>přesun z kap. 91401 do kap. 91701</t>
  </si>
  <si>
    <t>poskytnutí dotací z kap. 91702</t>
  </si>
  <si>
    <t>dotace z MŽP, zapojení do kap. 91408</t>
  </si>
  <si>
    <t>snížení dotace z MV, snížení výdajů v kap. 92318</t>
  </si>
  <si>
    <t>navýšení zdrojů 2014 a výdajů v kap. 92607, přesun z 91407 do 91707</t>
  </si>
  <si>
    <t>přesun z kap. 91401 do kap. 93101</t>
  </si>
  <si>
    <t>navýšení zdrojů 2014 a výdajů v kap. 92004 a 92015</t>
  </si>
  <si>
    <t>navýšení zdrojů 2014 a výdajů v kap. 92004 a 91403</t>
  </si>
  <si>
    <t>úprava kap. 92015</t>
  </si>
  <si>
    <t>navýšení zdrojů 2014 a výdajů v kap. 92006 a 91403</t>
  </si>
  <si>
    <t>navýšení zdrojů 2014 a výdajů v kap. 92306 a 91403</t>
  </si>
  <si>
    <t>navýšení daňových výnosů 2014 a výdajů v kap. 92006</t>
  </si>
  <si>
    <t>navýšení zdrojů 2014 a výdajů v kap. 92009 a 92309</t>
  </si>
  <si>
    <t>dotace z MŠMT, navýšení zdrojů 2014 a výdajů v kap. 92302</t>
  </si>
  <si>
    <t>přesun z kap. 92012 do kap. 91412</t>
  </si>
  <si>
    <t>421/14/ZK</t>
  </si>
  <si>
    <t>422/14/ZK</t>
  </si>
  <si>
    <t>412/14/ZK</t>
  </si>
  <si>
    <t>392/14/ZK</t>
  </si>
  <si>
    <t>471/14/ZK</t>
  </si>
  <si>
    <t>470/14/ZK</t>
  </si>
  <si>
    <t>1586/14/RK</t>
  </si>
  <si>
    <t>449/14/ZK</t>
  </si>
  <si>
    <t>1613/14/RK</t>
  </si>
  <si>
    <t>472/14/ZK</t>
  </si>
  <si>
    <t>473/14/ZK</t>
  </si>
  <si>
    <t>452/14/ZK</t>
  </si>
  <si>
    <t>424/14/ZK</t>
  </si>
  <si>
    <t>1603/14/RK</t>
  </si>
  <si>
    <t>1623/14/RK</t>
  </si>
  <si>
    <t>425/14/ZK</t>
  </si>
  <si>
    <t>426/14/ZK</t>
  </si>
  <si>
    <t>1640/14/RK</t>
  </si>
  <si>
    <t>462/14/ZK</t>
  </si>
  <si>
    <t>1654/14/RK</t>
  </si>
  <si>
    <t>1759/14/RK</t>
  </si>
  <si>
    <t>1758/14/RK</t>
  </si>
  <si>
    <t>1696/14/RK</t>
  </si>
  <si>
    <t>1730/14/RK</t>
  </si>
  <si>
    <t>1709/14/RK</t>
  </si>
  <si>
    <t>458/14/ZK</t>
  </si>
  <si>
    <t>440/14/ZK</t>
  </si>
  <si>
    <t>468/14/ZK</t>
  </si>
  <si>
    <t>469/14/ZK</t>
  </si>
  <si>
    <t>448/14/ZK</t>
  </si>
  <si>
    <t>483/14/ZK</t>
  </si>
  <si>
    <t>484/14/ZK</t>
  </si>
  <si>
    <t>477/14/ZK</t>
  </si>
  <si>
    <t>478/14/ZK</t>
  </si>
  <si>
    <t>479/14/ZK</t>
  </si>
  <si>
    <t>480/14/ZK</t>
  </si>
  <si>
    <t>457/14/ZK</t>
  </si>
  <si>
    <t>466/14/ZK</t>
  </si>
  <si>
    <t>1834/14/mRK</t>
  </si>
  <si>
    <t>486/14/ZK</t>
  </si>
  <si>
    <t>1764/14/mRK</t>
  </si>
  <si>
    <t>1794/14/RK</t>
  </si>
  <si>
    <t>1795/14/RK</t>
  </si>
  <si>
    <t>1809/14/RK</t>
  </si>
  <si>
    <t>1778/14/RK</t>
  </si>
  <si>
    <t>489/14/ZK</t>
  </si>
  <si>
    <t>OKŘ</t>
  </si>
  <si>
    <t>OKH</t>
  </si>
  <si>
    <t>odd.sek.řed.</t>
  </si>
  <si>
    <t>298/14</t>
  </si>
  <si>
    <t>299/14</t>
  </si>
  <si>
    <t>300/14</t>
  </si>
  <si>
    <t>301/14</t>
  </si>
  <si>
    <t>302/14</t>
  </si>
  <si>
    <t>303/14</t>
  </si>
  <si>
    <t>304/14</t>
  </si>
  <si>
    <t>305/14</t>
  </si>
  <si>
    <t>306/14</t>
  </si>
  <si>
    <t>307/14</t>
  </si>
  <si>
    <t>308/14</t>
  </si>
  <si>
    <t>309/14</t>
  </si>
  <si>
    <t>310/14</t>
  </si>
  <si>
    <t>311/14</t>
  </si>
  <si>
    <t>312/14</t>
  </si>
  <si>
    <t>313/14</t>
  </si>
  <si>
    <t>314/14</t>
  </si>
  <si>
    <t>315/14</t>
  </si>
  <si>
    <t>316/14</t>
  </si>
  <si>
    <t>317/14</t>
  </si>
  <si>
    <t>318/14</t>
  </si>
  <si>
    <t>319/14</t>
  </si>
  <si>
    <t>320/14</t>
  </si>
  <si>
    <t>321/14</t>
  </si>
  <si>
    <t>322/14</t>
  </si>
  <si>
    <t>323/14</t>
  </si>
  <si>
    <t>324/14</t>
  </si>
  <si>
    <t>325/14</t>
  </si>
  <si>
    <t>326/14</t>
  </si>
  <si>
    <t>327/14</t>
  </si>
  <si>
    <t>328/14</t>
  </si>
  <si>
    <t>329/14</t>
  </si>
  <si>
    <t>330/14</t>
  </si>
  <si>
    <t>331/14</t>
  </si>
  <si>
    <t>332/14</t>
  </si>
  <si>
    <t>333/14</t>
  </si>
  <si>
    <t>334/14</t>
  </si>
  <si>
    <t>335/14</t>
  </si>
  <si>
    <t>336/14</t>
  </si>
  <si>
    <t>337/14</t>
  </si>
  <si>
    <t>338/14</t>
  </si>
  <si>
    <t>339/14</t>
  </si>
  <si>
    <t>340/14</t>
  </si>
  <si>
    <t>341/14</t>
  </si>
  <si>
    <t>343/14</t>
  </si>
  <si>
    <t>344/14</t>
  </si>
  <si>
    <t>345/14</t>
  </si>
  <si>
    <t>346/14</t>
  </si>
  <si>
    <t>1890/14/RK</t>
  </si>
  <si>
    <t>1875/14/RK</t>
  </si>
  <si>
    <t>1849/14/RK</t>
  </si>
  <si>
    <t>1876/14/RK</t>
  </si>
  <si>
    <t>1854/14/RK</t>
  </si>
  <si>
    <t>1867/14/RK</t>
  </si>
  <si>
    <t>dotace z MF, zapojeno do kap. 91709</t>
  </si>
  <si>
    <t>1988/14/mRK</t>
  </si>
  <si>
    <t>1979/14/mRK</t>
  </si>
  <si>
    <t>1992/14/mRK</t>
  </si>
  <si>
    <t>2019/14/mRK</t>
  </si>
  <si>
    <t>2015/14/mRK</t>
  </si>
  <si>
    <t>2020/14/mRK</t>
  </si>
  <si>
    <t>2026/14/mRK</t>
  </si>
  <si>
    <t>2023/14/mRK</t>
  </si>
  <si>
    <t>snížení zdrojů 2014 a výdajů v kap. 91604</t>
  </si>
  <si>
    <t>342/14</t>
  </si>
  <si>
    <t>Plnění daňových příjmů Libereckého kraje v roce 2014</t>
  </si>
  <si>
    <t>rozpočtu 2014</t>
  </si>
  <si>
    <t>UR 2014</t>
  </si>
  <si>
    <t>I.pololetí 2014</t>
  </si>
  <si>
    <t>II.pololetí 2014</t>
  </si>
  <si>
    <t xml:space="preserve"> I. čtvrtletí 2014</t>
  </si>
  <si>
    <t>II. čtvrtletí 2014</t>
  </si>
  <si>
    <t>III.čtvrtletí 2014</t>
  </si>
  <si>
    <t>IV.čtvrtletí 2014</t>
  </si>
  <si>
    <t>Měsíční vývoj skutečného plnění sdílených daní a jejich rozpis dle platebního kalendáře pro rok 2014</t>
  </si>
  <si>
    <t>měsíc roku 2014</t>
  </si>
  <si>
    <t>rozpis dle upraveného platebního kalendáře</t>
  </si>
  <si>
    <t>536/14/ZK</t>
  </si>
  <si>
    <t>navýšení zdrojů 2014 a výdajů v kap. 91704</t>
  </si>
  <si>
    <t>506/14/ZK</t>
  </si>
  <si>
    <t>poskytnutí dotací z DF, kap. 92608</t>
  </si>
  <si>
    <t>55/14/ZK</t>
  </si>
  <si>
    <t>poskytnutí dotací z LF, kap. 93408</t>
  </si>
  <si>
    <t>513/14/ZK</t>
  </si>
  <si>
    <t>549/14/ZK</t>
  </si>
  <si>
    <t>přesun z kap. 91305 do kap. 92005 a 92014</t>
  </si>
  <si>
    <t>512/14/ZK</t>
  </si>
  <si>
    <t>510/14/ZK</t>
  </si>
  <si>
    <t>508/14/ZK</t>
  </si>
  <si>
    <t>509/14/ZK</t>
  </si>
  <si>
    <t>538/14/ZK</t>
  </si>
  <si>
    <t>539/14/ZK</t>
  </si>
  <si>
    <t>523/14/ZK</t>
  </si>
  <si>
    <t>524/14/ZK</t>
  </si>
  <si>
    <t>495/14/ZK</t>
  </si>
  <si>
    <t>533/14/ZK</t>
  </si>
  <si>
    <t>515/14/ZK</t>
  </si>
  <si>
    <t>542/14/ZK</t>
  </si>
  <si>
    <t>543/14/ZK</t>
  </si>
  <si>
    <t>544/14/ZK</t>
  </si>
  <si>
    <t>545/14/ZK</t>
  </si>
  <si>
    <t>546/14/ZK</t>
  </si>
  <si>
    <t>547/14/ZK</t>
  </si>
  <si>
    <t>541/14/ZK</t>
  </si>
  <si>
    <t>518/14/ZK</t>
  </si>
  <si>
    <t>496/14/ZK</t>
  </si>
  <si>
    <t>550/14/ZK</t>
  </si>
  <si>
    <t>přesun z kap. 91408 do kap. 92608</t>
  </si>
  <si>
    <t>přesun z kap. 92303 do kap. 92315</t>
  </si>
  <si>
    <t>přesun z kap. 91303 do kap. 92014</t>
  </si>
  <si>
    <t>přesun z kap. 91409 a 91903 do kap. 92009</t>
  </si>
  <si>
    <t>přesun z kap. 91404 do kap. 91704</t>
  </si>
  <si>
    <t>poskytnutí dotací z kap. 9170a - sport</t>
  </si>
  <si>
    <t>zapojení dotací do rezervy kap. 92303</t>
  </si>
  <si>
    <t>přesun z kap. 91704 do kap. 92004</t>
  </si>
  <si>
    <t>dotace z Fonfu solidar., zapojeno do kap. 91702</t>
  </si>
  <si>
    <t>dotace z Fonfu solidar., zapojeno do kap. 92306</t>
  </si>
  <si>
    <t>navýšení zdrojů 2014 a výdajů v kap. 91403 a 91706</t>
  </si>
  <si>
    <t>úprava kap. 91702</t>
  </si>
  <si>
    <t>přesun z kap. 91903 do kap. 92014</t>
  </si>
  <si>
    <t>1852/14/RK</t>
  </si>
  <si>
    <t>dotace z MF, zapojeno do kap. 91409 a 91709</t>
  </si>
  <si>
    <t>zapojení dotací do rezervy kap. 92303 a kap.92306 a 92318</t>
  </si>
  <si>
    <t>snížení dotace z MZe, snížení výdajů v kap. 91708</t>
  </si>
  <si>
    <t>dotace z MF, zapojeno do kap. 92006</t>
  </si>
  <si>
    <t>snížení dotace ze SFDI, snížení výdajů v kap. 92006</t>
  </si>
  <si>
    <t>dotace od města Tanvald, zapojeno do kap. 92306</t>
  </si>
  <si>
    <t>UPRAVENÝ ROZPOČET LIBERECKÉHO KRAJE NA ROK 2014</t>
  </si>
  <si>
    <t>Tvorba příjmů upraveného rozpočtu kraje na rok 2014</t>
  </si>
  <si>
    <t>SR 2014</t>
  </si>
  <si>
    <t>Zdroje kraje 2014 celkem bez financování</t>
  </si>
  <si>
    <t>Zdroje kraje 2014 celkem</t>
  </si>
  <si>
    <t>Nedaňové a kapitálové příjmy 2014 celkem</t>
  </si>
  <si>
    <t>Struktura finančních zdrojů rozpočtu kraje 2014 dle skutečnosti</t>
  </si>
  <si>
    <t>PŘÍJMY ROZPOČTU KRAJE 2014</t>
  </si>
  <si>
    <t>příjmy kraje 2014 celkem</t>
  </si>
  <si>
    <t>ÚČELOVÉ A SYSTÉMOVÉ DOTACE  PŘIJATÉ ZE STÁTNÍHO ROZPOČTU  DO ROZPOČTU KRAJE 2014</t>
  </si>
  <si>
    <t>účelové a syst.dotace 2014 celkem</t>
  </si>
  <si>
    <t>Zdroje rozpočtu Sociálního fondu kraje 2014</t>
  </si>
  <si>
    <t>zůstatek fin. prostředků na účtu SF k 1.1. 2014</t>
  </si>
  <si>
    <t>příděl do fondu z mezd, platů a odměn zaměstnanců a zastupitelů 2014 (převody ze ZBÚ)</t>
  </si>
  <si>
    <t>Zdroje sociálního fondu 2014 celkem</t>
  </si>
  <si>
    <t>Výdaje rozpočtu Sociálního fondu kraje 2014</t>
  </si>
  <si>
    <t>Výdaje sociálního fondu 2014 celkem</t>
  </si>
  <si>
    <t>Saldo zdrojů a výdajů Sociálního fondu kraje 2014</t>
  </si>
  <si>
    <t>Saldo zdrojů a výdajů sociálního fondu kraje 2014</t>
  </si>
  <si>
    <t>zdroje 2014</t>
  </si>
  <si>
    <t>výdaje 2014</t>
  </si>
  <si>
    <t>zůstatek účtu SF k 31.12.2014</t>
  </si>
  <si>
    <t>* zůstatek finančních prostředků na účtu Sociálního fondu kraje z roku 2014 byl v roce 2015 zapojen ke krytí výdajové kapitoly 92515 - Sociálního fondu kraje ve výši 1 708,52 tis. Kč změnou rozpočtu - rozpočtovým opatřením č. 48/15</t>
  </si>
  <si>
    <t>Zdroje rozpočtu Dotačního fondu kraje 2014</t>
  </si>
  <si>
    <t>zůstatek účtu DF k 31.12.2014</t>
  </si>
  <si>
    <t>Výdaje rozpočtu Dotačního fondu kraje 2014</t>
  </si>
  <si>
    <t>Zdroje dotačního fondu 2014 celkem</t>
  </si>
  <si>
    <t>Výdaje dotačního fondu 2014 celkem</t>
  </si>
  <si>
    <t>Saldo zdrojů a výdajů Dotačního fondu kraje 2014</t>
  </si>
  <si>
    <t>Saldo zdrojů a výdajů dotačního fondu kraje 2014</t>
  </si>
  <si>
    <t>zůstatek fin. prostředků DF k 1.1. 2014</t>
  </si>
  <si>
    <t>příděl do fondu z rozpočtu kraje 2014 (převody ze ZBÚ)</t>
  </si>
  <si>
    <t>Zdroje rozpočtu Krizového fondu kraje 2014</t>
  </si>
  <si>
    <t>zůstatek fin. prostředků na účtu krizového fondu k 1.1. 2014</t>
  </si>
  <si>
    <t>Zdroje krizového fondu 2014 celkem</t>
  </si>
  <si>
    <t>Výdaje rozpočtu Krizového fondu kraje 2014</t>
  </si>
  <si>
    <t>Výdaje krizového fondu 2014 celkem</t>
  </si>
  <si>
    <t>Saldo zdrojů a výdajů Krizového fondu kraje 2014</t>
  </si>
  <si>
    <t>Saldo zdrojů a výdajů krizového fondu kraje 2014</t>
  </si>
  <si>
    <t>zůstatek účtu KF k 31.12.2014</t>
  </si>
  <si>
    <t>Policie ČR - krajské ředitelství</t>
  </si>
  <si>
    <t>Hasičský záchranný sbor LK - profesionální část</t>
  </si>
  <si>
    <t>nespecifikovaná rezerva Krizového fondu</t>
  </si>
  <si>
    <t>investiční a neinvestiční transfery</t>
  </si>
  <si>
    <t>* zůstatek finančních prostředků na účtu Krizového fondu kraje z roku 2014 byl v roce 2015 zapojen ke krytí výdajové kapitoly 93101 - Krizového fondu kraje ve výši 317,30 tis. Kč změnou rozpočtu - rozpočtovým opatřením č. 48/15</t>
  </si>
  <si>
    <t>Zdroje rozpočtu Fondu ochrany vod kraje 2014</t>
  </si>
  <si>
    <t>Výdaje rozpočtu Fondu ochrany vod kraje 2014</t>
  </si>
  <si>
    <t>Saldo zdrojů a výdajů Fondu ochrany vod kraje 2014</t>
  </si>
  <si>
    <t>Saldo zdrojů a výdajů FOV kraje 2014</t>
  </si>
  <si>
    <t>zůstatek účtu FOV k 31.12.2014</t>
  </si>
  <si>
    <t>Výdaje fondu ochrany vod 2014 celkem</t>
  </si>
  <si>
    <t>Zdroje fondu ochrany vod 2014 celkem</t>
  </si>
  <si>
    <t>poplatky za odběr podzemních vod 2014</t>
  </si>
  <si>
    <t>zůstatek fin. prostředků FOV k 1.1. 2014</t>
  </si>
  <si>
    <t>* zůstatek finančních prostředků na účtu Fondu ochrany vod kraje z roku 2014 ve výši 55 602,25  tis. Kč byl v roce 2015 zapojen ke krytí výdajové kapitoly 93208 - Fondu ochrany vod kraje změnou rozpočtu - rozpočtovým opatřením č. 9/15 a č. 48/15</t>
  </si>
  <si>
    <t>Zdroje rozpočtu Lesnického fondu kraje 2014</t>
  </si>
  <si>
    <t>Výdaje rozpočtu Lesnického fondu kraje 2014</t>
  </si>
  <si>
    <t>zůstatek fin. prostředků LF k 1.1. 2014</t>
  </si>
  <si>
    <t>Zdroje lesnického fondu 2014 celkem</t>
  </si>
  <si>
    <t>Výdaje lesnického fondu 2014 celkem</t>
  </si>
  <si>
    <t xml:space="preserve">Saldo zdrojů a výdajů Lesnického fondu kraje 2014 </t>
  </si>
  <si>
    <t>Saldo zdrojů a výdajů LF kraje 2014</t>
  </si>
  <si>
    <t>zůstatek účtu LF k 31.12.2014</t>
  </si>
  <si>
    <t>* zůstatek finančních prostředků na účtuLesnického fondu kraje z roku 2014 ve výši 39,98  tis. Kč byl v roce 2015 zapojen ke krytí výdajové kapitoly 93408 - Lesnického fondu kraje změnou rozpočtu - rozpočtovým opatřením č. 48/15</t>
  </si>
  <si>
    <t>Zdroje rozpočtu Grantového fondu kraje 2014</t>
  </si>
  <si>
    <t>Výdaje rozpočtu Grantového fondu kraje 2014</t>
  </si>
  <si>
    <t>zůstatek fin. prostředků GF k 1.1. 2014</t>
  </si>
  <si>
    <t>Zdroje grantového fondu 2014 celkem</t>
  </si>
  <si>
    <t>Grantový fond byl usnesením zastupitelstva č. 43/13/ZK k 26.2.2013 zrušen, výdaje představují dofinancování víceletých smluvních závazků kraje vůči příjemcům dotací.</t>
  </si>
  <si>
    <t>Výdaje grantového fondu 2014 celkem</t>
  </si>
  <si>
    <t>Saldo zdrojů a výdajů Grantového fondu kraje 2014</t>
  </si>
  <si>
    <t>Saldo zdrojů a výdajů grantového fondu kraje 2014</t>
  </si>
  <si>
    <t>zůstatek účtu GF k 30.04.2014</t>
  </si>
  <si>
    <t>* zůstatek finančních prostředků na účtu Grantového fondu kraje k 30.04.2014 ve výši 17,50 tis. Kč, tvořený připsanými úroky, nedočerpanými výdaji na bankovní poplatky a nevyplacenou částkou dotace po odstoupení příjemce od smlouvy, byl převeden na ZBÚ a účet byl k 30.04.2015 zrušen</t>
  </si>
  <si>
    <t>převod na bankovní účet Dotačního fondu</t>
  </si>
  <si>
    <t xml:space="preserve">                z toho převedeno do Dotačního fondu</t>
  </si>
  <si>
    <t>převod ze zrušeného Grantového fondu</t>
  </si>
  <si>
    <t>vratky dotací a sankční platby za porušení rozp.kázně</t>
  </si>
  <si>
    <t xml:space="preserve">odbor ŽP a zem. - program G-6 zrušeného Grantového fondu </t>
  </si>
  <si>
    <t xml:space="preserve">* zůstatek finančních prostředků na účtu Dotačního fondu kraje z roku 2014 byl v roce 2015 </t>
  </si>
  <si>
    <t>a) ponížen o 55,27 tis. Kč za vyšší příděl do Dotačního fondu z rozpočtu kraje 2014</t>
  </si>
  <si>
    <t>2.6 Podpora místní Agendy 21</t>
  </si>
  <si>
    <t xml:space="preserve">2.7 Program na podporu činnosti mateřských center </t>
  </si>
  <si>
    <t>resort ekonomiky</t>
  </si>
  <si>
    <t>bankovní poplatky</t>
  </si>
  <si>
    <t>b) zapojen změnou rozpočtu - rozpočtovým opatřením č. 10/15,  č. 36/15 a č. 48/15 ke krytí výdajové kapitoly 926 - Dotační fond v celkové výši 27 207,47 tis. Kč</t>
  </si>
  <si>
    <t>8.4 Podpora dlouhodobé práce s mládeží v obl. ŽP a zem.</t>
  </si>
  <si>
    <t>Přehled inventarizací ověřených skutečných stavů majetku a závazků Libereckého kraje ke dni 31. 12. 2014</t>
  </si>
  <si>
    <t xml:space="preserve"> skutečných stavů majetku předaného k hospodaření příspěvkovým organizacím (POK) ke dni 31. 12. 2014 </t>
  </si>
  <si>
    <t>1.</t>
  </si>
  <si>
    <t>2.</t>
  </si>
  <si>
    <t>3.</t>
  </si>
  <si>
    <t>4.</t>
  </si>
  <si>
    <t>5.</t>
  </si>
  <si>
    <t>6.</t>
  </si>
  <si>
    <t>Sam. hmotné  mov. věci a soubory hmotných mov. věcí</t>
  </si>
  <si>
    <t>7.</t>
  </si>
  <si>
    <t>8.</t>
  </si>
  <si>
    <t>9.</t>
  </si>
  <si>
    <t>10.</t>
  </si>
  <si>
    <t>Dlouhodobý hmotný majetek určený k prodeji</t>
  </si>
  <si>
    <t>036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</si>
  <si>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</si>
  <si>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</si>
  <si>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</si>
  <si>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</si>
  <si>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</si>
  <si>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</si>
  <si>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</si>
  <si>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</si>
  <si>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</si>
  <si>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</si>
  <si>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</si>
  <si>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</si>
  <si>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</si>
  <si>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</si>
  <si>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</si>
  <si>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Pohledávky z přerozdělených daní</t>
  </si>
  <si>
    <t>26.</t>
  </si>
  <si>
    <t>27.</t>
  </si>
  <si>
    <t>28.</t>
  </si>
  <si>
    <t>29.</t>
  </si>
  <si>
    <t>30.</t>
  </si>
  <si>
    <t>31.</t>
  </si>
  <si>
    <t>Sociální zabezpečení</t>
  </si>
  <si>
    <t>32.</t>
  </si>
  <si>
    <t>Zdravotní pojištění</t>
  </si>
  <si>
    <t>337</t>
  </si>
  <si>
    <t>33.</t>
  </si>
  <si>
    <t>Důchodové spoření</t>
  </si>
  <si>
    <t>338</t>
  </si>
  <si>
    <t>34.</t>
  </si>
  <si>
    <t>Daň z příjmů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</si>
  <si>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</si>
  <si>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</si>
  <si>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</si>
  <si>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</si>
  <si>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</si>
  <si>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</si>
  <si>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</si>
  <si>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</si>
  <si>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</si>
  <si>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</si>
  <si>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</si>
  <si>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</si>
  <si>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</si>
  <si>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</si>
  <si>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</si>
  <si>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Příjmy příštích období</t>
  </si>
  <si>
    <t>385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</si>
  <si>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</si>
  <si>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</si>
  <si>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</si>
  <si>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</si>
  <si>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</si>
  <si>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</si>
  <si>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</si>
  <si>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</si>
  <si>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</si>
  <si>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</si>
  <si>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</si>
  <si>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</si>
  <si>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</si>
  <si>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</si>
  <si>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</si>
  <si>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</si>
  <si>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</si>
  <si>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Jiný drobný dlouhodobý nehmotný majetek</t>
  </si>
  <si>
    <t>67.</t>
  </si>
  <si>
    <t>Jiný drobný dlouhodobý hmotný majetek</t>
  </si>
  <si>
    <t>68.</t>
  </si>
  <si>
    <t>69.</t>
  </si>
  <si>
    <t>70.</t>
  </si>
  <si>
    <t>992</t>
  </si>
  <si>
    <t>71.</t>
  </si>
  <si>
    <t xml:space="preserve">Ost. dlouhodobá pod. pasiva </t>
  </si>
  <si>
    <t>994</t>
  </si>
  <si>
    <t>72.</t>
  </si>
  <si>
    <t>73.</t>
  </si>
  <si>
    <t>74.</t>
  </si>
  <si>
    <t>75.</t>
  </si>
  <si>
    <t>76.</t>
  </si>
  <si>
    <t>77.</t>
  </si>
  <si>
    <t>Oprávky k sam. hmotným mov. věcem a souborům hmotných mov. věcí</t>
  </si>
  <si>
    <t>78.</t>
  </si>
  <si>
    <t>79.</t>
  </si>
  <si>
    <t>Opravné položky k odběratelům</t>
  </si>
  <si>
    <t>80.</t>
  </si>
  <si>
    <t>Opravná položka k jiným pohledávkám z hlavní činnosti</t>
  </si>
  <si>
    <t>192</t>
  </si>
  <si>
    <t>025</t>
  </si>
  <si>
    <t>029</t>
  </si>
  <si>
    <t xml:space="preserve">Dlouhodobý hmotný majetek určený k prodeji </t>
  </si>
  <si>
    <t>Samostatné  hmotné movité věci  a soubory hmotných movitých věcí</t>
  </si>
  <si>
    <t>Příspěvkové organizace se zlepšeným (resp. nezáporným) hospodářským výsledkem roku 2014</t>
  </si>
  <si>
    <t>Příspěvkové organizace se zhoršeným hospodářským výsledkem roku 2014</t>
  </si>
  <si>
    <t>rozdělení zlepšeného HV 2014</t>
  </si>
  <si>
    <t xml:space="preserve"> k 31.12.2014</t>
  </si>
  <si>
    <t>HV 2014 (v Kč)</t>
  </si>
  <si>
    <t>Základní škola  Jablonec nad Nisou, Liberecká 1734/31</t>
  </si>
  <si>
    <t>Základní škola  a Mateřská škola, Jablonec nad Nisou, Kamenná 404/4</t>
  </si>
  <si>
    <t>638/15/RK</t>
  </si>
  <si>
    <t>639/15/RK</t>
  </si>
  <si>
    <t>640/15/RK</t>
  </si>
  <si>
    <t>641/15/RK</t>
  </si>
  <si>
    <t>642/15/RK</t>
  </si>
  <si>
    <t>643/15/RK</t>
  </si>
  <si>
    <t>644/15/RK</t>
  </si>
  <si>
    <t>645/15/RK</t>
  </si>
  <si>
    <t>646/15/RK</t>
  </si>
  <si>
    <t>647/15/RK</t>
  </si>
  <si>
    <t>648/15/RK</t>
  </si>
  <si>
    <t>649/15/RK</t>
  </si>
  <si>
    <t>650/15/RK</t>
  </si>
  <si>
    <t>651/15/RK</t>
  </si>
  <si>
    <t>652/15/RK</t>
  </si>
  <si>
    <t>653/15/RK</t>
  </si>
  <si>
    <t>654/15/RK</t>
  </si>
  <si>
    <t>655/15/RK</t>
  </si>
  <si>
    <t>656/15/RK</t>
  </si>
  <si>
    <t>657/15/RK</t>
  </si>
  <si>
    <t>658/15/RK</t>
  </si>
  <si>
    <t>659/15/RK</t>
  </si>
  <si>
    <t>660/15/RK</t>
  </si>
  <si>
    <t>661/15/RK</t>
  </si>
  <si>
    <t>662/15/RK</t>
  </si>
  <si>
    <t>663/15/RK</t>
  </si>
  <si>
    <t>664/15/RK</t>
  </si>
  <si>
    <t>665/15/RK</t>
  </si>
  <si>
    <t>666/15/RK</t>
  </si>
  <si>
    <t>667/15/RK</t>
  </si>
  <si>
    <t>668/15/RK</t>
  </si>
  <si>
    <t>669/15/RK</t>
  </si>
  <si>
    <t>670/15/RK</t>
  </si>
  <si>
    <t>671/15/RK</t>
  </si>
  <si>
    <t>672/15/RK</t>
  </si>
  <si>
    <t>673/15/RK</t>
  </si>
  <si>
    <t>674/15/RK</t>
  </si>
  <si>
    <t>675/15/RK</t>
  </si>
  <si>
    <t>676/15/RK</t>
  </si>
  <si>
    <t>677/15/RK</t>
  </si>
  <si>
    <t>678/15/RK</t>
  </si>
  <si>
    <t>679/15/RK</t>
  </si>
  <si>
    <t>680/15/RK</t>
  </si>
  <si>
    <t>681/15/RK</t>
  </si>
  <si>
    <t>682/15/RK</t>
  </si>
  <si>
    <t>683/15/RK</t>
  </si>
  <si>
    <t>684/15/RK</t>
  </si>
  <si>
    <t>685/15/RK</t>
  </si>
  <si>
    <t>686/15/RK</t>
  </si>
  <si>
    <t>687/15/RK</t>
  </si>
  <si>
    <t>688/15/RK</t>
  </si>
  <si>
    <t>689/15/RK</t>
  </si>
  <si>
    <t>690/15/RK</t>
  </si>
  <si>
    <t>691/15/RK</t>
  </si>
  <si>
    <t>692/15/RK</t>
  </si>
  <si>
    <t>693/15/RK</t>
  </si>
  <si>
    <t>694/15/RK</t>
  </si>
  <si>
    <t>695/15/RK</t>
  </si>
  <si>
    <t>696/15/RK</t>
  </si>
  <si>
    <t>697/15/RK</t>
  </si>
  <si>
    <t>698/15/RK</t>
  </si>
  <si>
    <t>699/15/RK</t>
  </si>
  <si>
    <t>700/15/RK</t>
  </si>
  <si>
    <t>346/15/RK</t>
  </si>
  <si>
    <t>314/15/RK</t>
  </si>
  <si>
    <t>410/15/RK</t>
  </si>
  <si>
    <t>438/15/RK</t>
  </si>
  <si>
    <t>439/15/RK</t>
  </si>
  <si>
    <t>784/15/RK</t>
  </si>
  <si>
    <t>Domov mládeže, Liberec, Zeyerova 33*</t>
  </si>
  <si>
    <t xml:space="preserve">17/4  </t>
  </si>
  <si>
    <t>příjmy z vlastní činnosti - věcná břemena</t>
  </si>
  <si>
    <t xml:space="preserve">odbor právní </t>
  </si>
  <si>
    <t>Transfery</t>
  </si>
  <si>
    <t>Čerpání 2014</t>
  </si>
  <si>
    <t>Výdaje kraje 2014 celkem</t>
  </si>
  <si>
    <t>Celkem kapitola 923 - Spolufinancování EU</t>
  </si>
  <si>
    <t xml:space="preserve"> SR 2014</t>
  </si>
  <si>
    <t>Skutečné čerpání 2014</t>
  </si>
  <si>
    <t>Technologické centrum EXCELENT - SPŠ strojní a elektrotechnická a VOŠ Liberec (III. etapa)</t>
  </si>
  <si>
    <t>Rekonstrukce dílen a Elektrolaboratoř - SPŠ technická Jablonec nad Nisou, Belgická, p.o. (III. etapa)</t>
  </si>
  <si>
    <t>Modernizace laboratoří pro odbornou technickou výuku - SPŠ Česká Lípa, Havlíčkova 426, p.o. (III. etapa)</t>
  </si>
  <si>
    <t>Samoobslužný mycí box dopravních prostředků pro praktické vyučování žáků technických oborů SŠ hospodářské a lesnické Frýdlant (III. etapa)</t>
  </si>
  <si>
    <t>Materiálně technické vybavení SŠ řemesel a služeb Jablonec nad Nisou (III. etapa)</t>
  </si>
  <si>
    <t>Číslicově řízené stroje pro praktické vyučování a další vzdělávání SŠ strojní, stavební a dopravní Liberec (III. etapa)</t>
  </si>
  <si>
    <t>Digestoře SUPŠS Železný Brod (III. etapa)</t>
  </si>
  <si>
    <t>Investice do vybavení laboratoře pro stavební obory - SPŠ stavební Liberec (III. etapa)</t>
  </si>
  <si>
    <t>Inovace a zvýšení stupně komplexity školního pracoviště Integrované SŠ Vysoké nad Jizerou, p.o. (III. etapa)</t>
  </si>
  <si>
    <t>III/29023 Tanvald - ul. Nemocniční</t>
  </si>
  <si>
    <t>III/28724 Malá Skála - Frýdštejn</t>
  </si>
  <si>
    <t>Mimoň - humanizace průtahu a OK Tyršovo náměstí</t>
  </si>
  <si>
    <t>Modernizace odbavovacího systému LK - KORID - půjčka - uznatelné výdaje</t>
  </si>
  <si>
    <t>Mosty na silnicích II. a III. tříd v okrese Jablonec nad Nisou</t>
  </si>
  <si>
    <t>Mosty na silnicích II. tříd v okrese Semily</t>
  </si>
  <si>
    <t>Přeložka komunikace II/592 Chrastava (III. etapa)</t>
  </si>
  <si>
    <t>Rekonstrukce silnice III/29024 Jablonec nad Nisou, ulice Želivského</t>
  </si>
  <si>
    <t>Transfery RRR SV - nezpůsobilé výdaje NEINV.</t>
  </si>
  <si>
    <t>Marketingový projekt LK v oblasti cestovního ruchu</t>
  </si>
  <si>
    <t>Rekonstrukce OA Liberec a Jazyková škola s právem státní jazykové zkoušky (půdní vestavba)</t>
  </si>
  <si>
    <t>Dofinancování veřejných národních zdrojů ROP-NEINV.</t>
  </si>
  <si>
    <t>Dofinancování veřejných národních zdrojů ROP-INV.</t>
  </si>
  <si>
    <t>9. sympozium pracovní skupiny EUREX - Čistá Nisa</t>
  </si>
  <si>
    <t>III/270 Krompach - Jonsdorf (I. etapa)</t>
  </si>
  <si>
    <t>Nová Hřebenovka česko-saská část</t>
  </si>
  <si>
    <t>OP Přeshraniční spolupráce 2014+</t>
  </si>
  <si>
    <t>Od zámku Frýdlant k zámku Czocha</t>
  </si>
  <si>
    <t>Operační program Životní prostředí (OP ŽP)</t>
  </si>
  <si>
    <t>Ošetření Valdštejnské lipové aleje Zahrádky</t>
  </si>
  <si>
    <t>Zlepšení TTV obvodových konstrukcí budov SŠ řemesel a služeb Jablonec nad Nisou</t>
  </si>
  <si>
    <t>Zlepšení TTV obvodových konstrukcí budov SŠ gastronomie a služeb, Liberec, Dvorská</t>
  </si>
  <si>
    <t>Zateplení hlavní budovy 01, domov mládeže - SŠ hospodářská a lesnická, Frýdlant p.o.</t>
  </si>
  <si>
    <t>Zlepšení TTV obvodových konstrukcí budov SŠ gastronomie a služeb, Liberec, Dvorská - pavilony C, D, E a F</t>
  </si>
  <si>
    <t>Zlepšení TTV obvodových konstrukcí budovy Gymnázia Česká Lípa, Žitavská 2969, p.o.</t>
  </si>
  <si>
    <t>04 + 14</t>
  </si>
  <si>
    <t xml:space="preserve">Zlepšení TTV obvodových konstrukcí budov SOŠ a SOU v České Lípě, ul. Lužická </t>
  </si>
  <si>
    <t>Zlepšení TTV obvodových konstrukcí budov SOŠ a SOU v České Lípě, ul. 28. října; pavilon B</t>
  </si>
  <si>
    <t>05 + 14</t>
  </si>
  <si>
    <t>Transformace pobytového zařízení - Domov pro osoby se zdravotním postižením - Mařenice</t>
  </si>
  <si>
    <t>Rozvoj služeb eGovernmentu v Libereckém kraji - Technologické centrum</t>
  </si>
  <si>
    <t>Podpora standardizace orgánu sociálně právní ochrany KÚLK</t>
  </si>
  <si>
    <t>SLAĎ - Slaďování pracovního a rodinného života zaměstnanců KÚLK</t>
  </si>
  <si>
    <t>SLAĎ - SOŠ a Gymnázium Liberec, Na Bojišti, p.o.</t>
  </si>
  <si>
    <t>DAKK - Dalším krokem ke kvalitě</t>
  </si>
  <si>
    <t>Operační program Vzdělávání pro konkurenceschopnost (OP VK)</t>
  </si>
  <si>
    <t>Spolupráce SOŠ a Gymnázia se ZŠ na rozvoji manuální zručnosti žáků v dílenských pracích - SOŠ a Gymnázium Liberec, Na Bojišti, p.o.</t>
  </si>
  <si>
    <t>Zvyšování motivace žáků ZŠ Frýdlant ke vzdělávání v technických oborech a řemeslech - ZŠ a MŚ Frýdlant</t>
  </si>
  <si>
    <t>Zapojení zaměstnavatelů do výuky odborného výcviku a praxe posledních ročníků - SOŠ a Gymnázium Liberec, Na Bojišti, p.o.</t>
  </si>
  <si>
    <t>Popularizace technických, přírodovědných a řemeslných oborů - Labyrint Bohemia, o.p.s.</t>
  </si>
  <si>
    <t>Rozumíme přírodním vědám - ZŠ a MŠ Komenského</t>
  </si>
  <si>
    <t>Posílení konkurenceschopnosti absolventů - SOŠ a Gymnázium Liberec, Na Bojišti, p.o.</t>
  </si>
  <si>
    <t>ZŠ Hrádek n/N. - Technické, přírodovědné obory a řemesla - Společnost pro Lužické hory</t>
  </si>
  <si>
    <t>Prezentace odborných profesí a řemesel - Vlastivědné muzeum a galerie v České Lípě, p.o.</t>
  </si>
  <si>
    <t>Škola pro mě 2- Inovativní metodika pro žáky 2. stupně - ZŠ Jablonec nad Nisou, 5. května 76, p.o.</t>
  </si>
  <si>
    <t>Moderní metodické materiály a výuky anglického jazyka s rodilým mluvčím - CEET Liberec, s.r.o.</t>
  </si>
  <si>
    <t>Moderní styl výuky anglického jazyka s rodilým mluvčím - Castle English language school, s.r.o.</t>
  </si>
  <si>
    <t>Rovné příležitosti dětí a žáků, včetně dětí a žáků se speciálními vzdělávacími aktivitami II.</t>
  </si>
  <si>
    <t>Vzdělávací a terapeutické centrum Dr. Jedličky - ZŠ a MŠ pro tělesně postižené Liberec p.o.</t>
  </si>
  <si>
    <t>Zlepšování podmínek při výuce oboru Šití oděvů na SOŠ Liberec - SOŠ Liberec, Jablonecká 999, p.o.</t>
  </si>
  <si>
    <t>Zvyšování kompetencí řídicích pracovníků v oblasti školské legislativy - Kustod, s.r.o.</t>
  </si>
  <si>
    <t>Podpora profesního rozvoje pedagogických pracovníků Gymnázia Frýdlant - Gymnázium Frýdlant p.o.</t>
  </si>
  <si>
    <t>TAMTAM - kompetence pro konkurenceschopnost - SOŠ, Liberec, Jablonecká 999, p.o.</t>
  </si>
  <si>
    <t>Jazykově vybavený učitel - Gymnázium Jablonec nad Nisou, Dr. Randy, p.o.</t>
  </si>
  <si>
    <t>PRO(EU)ROPE - Profesní rozvoj pedagogů - ZŠ Dr. F.L.Riegra, Semily</t>
  </si>
  <si>
    <t>Globální granty Technická pomoc</t>
  </si>
  <si>
    <t>Globální granty Podpora přírodovědného a technického vzdělávání v LK</t>
  </si>
  <si>
    <t>Podpora přír. a techn. vzdělávání v LK - Gymnázium Česká Lípa</t>
  </si>
  <si>
    <t>Podpora přír. a techn. vzdělávání v LK - Gymnázium  Mimoň</t>
  </si>
  <si>
    <t>Podpora přír. a techn. vzdělávání v LK - Gymnázium Jablonec nad Nisou</t>
  </si>
  <si>
    <t>Podpora přír. a techn. vzdělávání v LK - Gymnázium F.X.Šaldy Liberec</t>
  </si>
  <si>
    <t>Podpora přír. a techn. vzdělávání v LK - Gymnázium Semily</t>
  </si>
  <si>
    <t>Podpora přír. a techn. vzdělávání v LK - Gymnázium, Jablonec nad Nisou</t>
  </si>
  <si>
    <t>Podpora přír. a techn. vzdělávání v LK - OA Česká Lípa</t>
  </si>
  <si>
    <t xml:space="preserve">Podpora přír. a techn. vzdělávání v LK - SPŠ Česká Lípa, Havlíčkova 426, p.o. </t>
  </si>
  <si>
    <t>Podpora přír. a techn. vzdělávání v LK - SPŠ stavební Liberec</t>
  </si>
  <si>
    <t>Podpora přír. a techn. vzdělávání v LK - SPŠ strojní a elektrotechnická LBC, p.o.</t>
  </si>
  <si>
    <t>Podpora přír. a techn. vzdělávání v LK - VOŠ sklářská a SŠ Nový Bor</t>
  </si>
  <si>
    <t>Podpora přír. a techn. vzdělávání v LK - SUPŠ Kamenický Šenov</t>
  </si>
  <si>
    <t>Podpora přír. a techn. vzdělávání v LK - SUPŠ a VOŠ Jablonec nad Nisou</t>
  </si>
  <si>
    <t>Podpora přír. a techn. vzdělávání v LK - SUPŠ Železný Brod</t>
  </si>
  <si>
    <t>Podpora přír. a techn. vzdělávání v LK - SUPŠ a VOŠ Turnov</t>
  </si>
  <si>
    <t>Podpora přír. a techn. vzdělávání v LK - SOŠ a Gymnázium LBC, Na Bojišti, p.o.</t>
  </si>
  <si>
    <t>Podpora přír. a techn. vzdělávání v LK - SŠ strojní, stavební a dopravní, Liberec</t>
  </si>
  <si>
    <t>Podpora přír. a techn. vzdělávání v LK - Integrovaná SŠ Semily</t>
  </si>
  <si>
    <t>Podpora přír. a techn. vzdělávání v LK - Integrovaná SŠ Vysoké n. Jizerou, p.o.</t>
  </si>
  <si>
    <t>Podpora přír. a techn. vzdělávání v LK - SPŠT Jablonec n. N., Belgická, p.o</t>
  </si>
  <si>
    <t>Podpora přír. a techn. vzdělávání v LK - SŠ řemesel a služeb Jablonec nad Nisou</t>
  </si>
  <si>
    <t>Podpora přír. a techn. vzdělávání v LK - SŠ hospodářská a lesnická Frýdlant</t>
  </si>
  <si>
    <t>Přírodovědné edukativní programy s interaktivními workshopy - Labyrint Bohemia, o.p.s.</t>
  </si>
  <si>
    <t>Globální granty - Operační program vzdělávání pro konkurenceschopnost 1.2</t>
  </si>
  <si>
    <t>Rovné příležitosti dětí a žáků, včetně dětí a žáků se speciálními vzdělávacími aktivitami</t>
  </si>
  <si>
    <t xml:space="preserve">Integrace dětí se speciálními vzdělávacími potřebami z mateřských škol do základního školství - ZŠ Rýnovice </t>
  </si>
  <si>
    <t>Klíč k příležitostem ke vzdělávání - ZŠ a MŠ Klíč s.r.o.</t>
  </si>
  <si>
    <t>Globální granty - Operační program vzdělávání pro konkurenceschopnost 1.3</t>
  </si>
  <si>
    <t>Podpora dalšího vzdělávání v Libereckém kraji - Centrum vzdělanosti LK, p.o.</t>
  </si>
  <si>
    <t>Interaktivní výuka svařování a pájení - SŠ strojní, stavební a dopravní, Liberec II, Truhlářská 360/3, p.o.</t>
  </si>
  <si>
    <t>Tvorba vzdělávací nabídky v systémech CAD, CAM a CNC obrábění - SPŠ Česká Lípa p.o.</t>
  </si>
  <si>
    <t>Řemeslné rekvalifikace na www.skolalipa.cz - SOŠ a SOU Česká Lípa, 28. října 2707, p.o.</t>
  </si>
  <si>
    <t>Hospodárné vykazování a vyúčtování zdravotní péče v nemocnicích LK - Střední zdravotnická škola, Turnov, p.o.</t>
  </si>
  <si>
    <t>Otevřená škola - OA a Jazyková škola s právem státní jazykové zkoušky, Liberec, p.o.</t>
  </si>
  <si>
    <t>V proudu života s tlukoucím srdcem - Oblastní spolek ČČK Jablonec nad Nisou</t>
  </si>
  <si>
    <t>Gastronomie v Lomnici nad Popelkou - SŠ Lomnice nad Popelkou, Antala Staška 213, p.o.</t>
  </si>
  <si>
    <t>Řemeslné rekvalifikace II na www.skolalipa.cz - SOŠ a SOU, Česká Lípa, 28. října 2707, p.o.</t>
  </si>
  <si>
    <t>Zvýšení konkurenceschopnosti pracovníků ve zdravotnictví v Libereckém kraji - Nemocnice Jablonec nad Nisou, p.o.</t>
  </si>
  <si>
    <t>Vytvoření vzdělávacích programů vycházejících z potřeby průmyslově a exportně orientovaných podniků zlepšit komunikaci ve výrobě a mezinárodním obchodu - CEET Liberec, s.r.o.</t>
  </si>
  <si>
    <t>Operační program Výzkum a vývoj pro inovace (OP VVI)</t>
  </si>
  <si>
    <t>Věda v Libereckém kraji</t>
  </si>
  <si>
    <t>Vratky z předfinancovaných projektů EU resortu dopravy</t>
  </si>
  <si>
    <t>Ostatní</t>
  </si>
  <si>
    <t>příjmy z fin.vypořádání za rok 2013 mezi krajem a obcemi</t>
  </si>
  <si>
    <t>ostatní kapitálové příjmy</t>
  </si>
  <si>
    <t>příjmy z prodeje pozemků a nemovitostí</t>
  </si>
  <si>
    <t>investiční přijaté transfery ze zahraničí</t>
  </si>
  <si>
    <t>inv.přijaté transfery od mezinár.institucí</t>
  </si>
  <si>
    <t>neinvestiční transfery dle zákona o státním rozpočtu</t>
  </si>
  <si>
    <t>neinvestiční transfery z jiných rozpočtů</t>
  </si>
  <si>
    <t>neinvestiční transfery ze státního rozpočtu, ze státních fondů a Národního fondu</t>
  </si>
  <si>
    <t>investiční transfery ze státního rozpočtu, ze státních fondů a Národního fondu</t>
  </si>
  <si>
    <t>investiční transfery z jiných rozpočtů</t>
  </si>
  <si>
    <t>investiční dotace z VPS</t>
  </si>
  <si>
    <t>neinvestiční dotace</t>
  </si>
  <si>
    <t>neinvestiční dotace z VPS</t>
  </si>
  <si>
    <t>zapojení klad.rozpočtového salda z r. 2013</t>
  </si>
  <si>
    <t>zapojení zůstatků peněžních fondů z r. 2013</t>
  </si>
  <si>
    <t>V části financování značí kladné znaménko navýšení zdrojů a záporné znaménko pak snížení zdrojů (k příjmům) rozpočtu. Plnění v části financování ukazuje do jaké míry bylo plánované financování naplněno, tj. že byly na 100% uhrazeny splátky dlouhodobých úvěrů a pouze z 6,19 % použity-sníženy finanční prostředky na bankovních účtech kraje.</t>
  </si>
  <si>
    <t>skutečnost 2014</t>
  </si>
  <si>
    <t>v rámci působností odborů</t>
  </si>
  <si>
    <t>v souvislosti s dotacemi z Dotačního fondu kraje</t>
  </si>
  <si>
    <t>v rámci vypořádání se státním rozpočtem (od POK a ostatních)</t>
  </si>
  <si>
    <t>poskytnutých z kap. 926 - Dotační fond kraje</t>
  </si>
  <si>
    <t>v rámci kapitoly 923 - Spolufinancování EU</t>
  </si>
  <si>
    <t>poskytnutých z kap. 913 - Příspěvkové organizace a 914 - Působnosti, resp. přímá podpora</t>
  </si>
  <si>
    <t>poskytnutých z kap. 920 - Kapitálové výdaje včetně investičních dotací</t>
  </si>
  <si>
    <t>poskytnutých z kap. 923 - Spolufinancování EU</t>
  </si>
  <si>
    <t>jako částečně prominutý odvod a penále za projekt financovaný z mechan. EHP/Norsko - Revitallizace hřišť</t>
  </si>
  <si>
    <t>v rámci dopravní obslužnosti a správní činnosti odboru dopravy</t>
  </si>
  <si>
    <t>ze správních a daňových řízení a ostatních činností odborů</t>
  </si>
  <si>
    <t>přijaté jako pojistné náhrady</t>
  </si>
  <si>
    <t xml:space="preserve">Krajská správa silnic LK - příspěvková organizace </t>
  </si>
  <si>
    <t>Nemocnice s poliklinikou Česká Lípa, a.s.</t>
  </si>
  <si>
    <t>příjmy z prodeje ost. nemovitostí a jejich částí</t>
  </si>
  <si>
    <t>příjmy z prodeje pozemků a ost. kapitálové příjmy</t>
  </si>
  <si>
    <t>Přehled splátek jistin a úroků z úvěrů přijatých nebo převzatých Libereckým krajem uhrazených v roce 2014</t>
  </si>
  <si>
    <r>
      <t xml:space="preserve">Úvěr na </t>
    </r>
    <r>
      <rPr>
        <b/>
        <sz val="9"/>
        <rFont val="Arial"/>
        <family val="2"/>
      </rPr>
      <t xml:space="preserve">Komplexní revitalizaci mostů na silnicích II. a III. tř. </t>
    </r>
    <r>
      <rPr>
        <sz val="9"/>
        <rFont val="Arial"/>
        <family val="2"/>
      </rPr>
      <t>na území LK</t>
    </r>
    <r>
      <rPr>
        <b/>
        <sz val="9"/>
        <rFont val="Arial"/>
        <family val="2"/>
      </rPr>
      <t xml:space="preserve">* - splátka úroků </t>
    </r>
  </si>
  <si>
    <r>
      <t xml:space="preserve"> * v roce 2014 byla dále splacena </t>
    </r>
    <r>
      <rPr>
        <b/>
        <sz val="9"/>
        <rFont val="Arial"/>
        <family val="2"/>
      </rPr>
      <t>jistina ve výši 46 875 tis. Kč</t>
    </r>
    <r>
      <rPr>
        <sz val="9"/>
        <rFont val="Arial"/>
        <family val="2"/>
      </rPr>
      <t xml:space="preserve"> z úvěru "Revitalizace pozemních komunikací na území LK" </t>
    </r>
    <r>
      <rPr>
        <b/>
        <sz val="9"/>
        <rFont val="Arial"/>
        <family val="2"/>
      </rPr>
      <t>a jistina ve výši 50 000 tis. Kč</t>
    </r>
    <r>
      <rPr>
        <sz val="9"/>
        <rFont val="Arial"/>
        <family val="2"/>
      </rPr>
      <t xml:space="preserve"> z úvěru "Komplexní revitalizace mostů na silnicích II. a III. třídy na území LK", a to </t>
    </r>
    <r>
      <rPr>
        <b/>
        <sz val="9"/>
        <rFont val="Arial"/>
        <family val="2"/>
      </rPr>
      <t>prostřednictvím třídy 8 - Financování</t>
    </r>
  </si>
  <si>
    <t>Přehled čerpání účelových dotací podléhajících finančnímu vypořádání                       v rozpočtu kraje 2014</t>
  </si>
  <si>
    <t>Přehled poskytnutých účelových dotací v roce 2014, které podléhají vypořádání s poskytovatelem v následujících rozpočtových obdobích nebo jsou proplaceny  zpětně za již vynaložené výdaje kraje</t>
  </si>
  <si>
    <t>STRUKTURA VÝDAJŮ 2014</t>
  </si>
  <si>
    <t>výdaje kraje 2014 celkem</t>
  </si>
  <si>
    <t>SKUTEČNÉ VÝDAJE ROZPOČTU KRAJE 2014 - bez vlivu dotací resortu školství</t>
  </si>
  <si>
    <t>CELKOVÉ VÝDAJE ROZPOČTU KRAJE 2014</t>
  </si>
  <si>
    <t>Podpora poskytování soc.služeb</t>
  </si>
  <si>
    <t>-</t>
  </si>
  <si>
    <t>Podpora dalš.vzdělávání učit.odbor.výcviku</t>
  </si>
  <si>
    <t>Podpora výuky vzděl.oboru Další ciz.jazyk</t>
  </si>
  <si>
    <t>Podpora odborného vzdělávání</t>
  </si>
  <si>
    <t>Podp.škol.psychologů a spec.pedagogů</t>
  </si>
  <si>
    <t>Zvýšení platů pedagog.pracovníků</t>
  </si>
  <si>
    <t>Zvýšení platů prac. Regionálního školství</t>
  </si>
  <si>
    <t>ISO D Preventivní ochrana před vlivy prostředí</t>
  </si>
  <si>
    <t>VISK - investice</t>
  </si>
  <si>
    <t>Volby do ZO a PČR</t>
  </si>
  <si>
    <t>Volby do Evropského parlamentu</t>
  </si>
  <si>
    <t>prostřednictvím limitů v rozpočtu kraje 2014</t>
  </si>
  <si>
    <t>systémové investiční dotace 2014</t>
  </si>
  <si>
    <t>Silnice II/592 Chrastava (I. etapa)</t>
  </si>
  <si>
    <t>Zvýšení kvality řízení v úřadech územ.veř.správy-EU, neinv.</t>
  </si>
  <si>
    <t>OPŽP-CF Podpora.udrž. využív.zdr.energie,neinv. - EU</t>
  </si>
  <si>
    <t>OPŽP-ERDF Podpora.udrž. využív.zdr.energie,neinv. - EU</t>
  </si>
  <si>
    <t>OPŽP-ERDF Podpora.udrž. využív.zdr.energie,inv. - EU</t>
  </si>
  <si>
    <t>OPŽP-CF Podpora.udrž. využív.zdr.energie,inv. - EU</t>
  </si>
  <si>
    <t>Ost.neinv.dotace obcím a kr.</t>
  </si>
  <si>
    <t>II/290 Frýdlant - Bílý Potok (I. etapa)</t>
  </si>
  <si>
    <t>III/0353, III/0357 Víska - Višňová - Poustka       (I. etapa)</t>
  </si>
  <si>
    <t>3</t>
  </si>
  <si>
    <t>4</t>
  </si>
  <si>
    <t>OP ŽP - CF neinv. - CZ</t>
  </si>
  <si>
    <t>OP ŽP - CF inv. CZ</t>
  </si>
  <si>
    <t>Fond solidarity - Povodně 2013 neinv. EU</t>
  </si>
  <si>
    <t>Fond solidarity - Povodně 2013 inv. EU</t>
  </si>
  <si>
    <t>EHP NORSKO inv. EU</t>
  </si>
  <si>
    <t>Přehled úhrady úroků a jistin z úvěrů kraje v roce 2014</t>
  </si>
  <si>
    <t>20/2</t>
  </si>
  <si>
    <t>20/1</t>
  </si>
  <si>
    <t>24</t>
  </si>
  <si>
    <t>25/1</t>
  </si>
  <si>
    <t>25/2</t>
  </si>
  <si>
    <t>ministerstvo životního prostředíj celkem</t>
  </si>
  <si>
    <t>17789*</t>
  </si>
  <si>
    <t>* od 1.1.2014 probíhá financování programů evidovaných v systému EDS/SNVS prostřednictvím ČNB. Dotace má být poskytnuta na banovní účet příjemce vedený u ČNB na základě předložených originálů faktur. Ve sloupci poskytnuto je narozpočtována částka dle ministerstvem vydaného "Rozhodnutí o poskytnutí dotace" a ve sloupci čerpáno je skutečně kraji proplacená částka podle předložených faktur.</t>
  </si>
  <si>
    <r>
      <t xml:space="preserve">* účetní závěrka Domova mládeže, Liberec, Zeyerova 33 byla usnesením 694/15/RK ze dne 7.4.2015 </t>
    </r>
    <r>
      <rPr>
        <b/>
        <sz val="9"/>
        <rFont val="Arial CE"/>
        <family val="0"/>
      </rPr>
      <t xml:space="preserve">neschválena. Opětovné předložení </t>
    </r>
    <r>
      <rPr>
        <sz val="9"/>
        <rFont val="Arial CE"/>
        <family val="0"/>
      </rPr>
      <t xml:space="preserve">kompletní účetní závěrky </t>
    </r>
    <r>
      <rPr>
        <b/>
        <sz val="9"/>
        <rFont val="Arial CE"/>
        <family val="0"/>
      </rPr>
      <t xml:space="preserve">ke schválení je plánováno na jednání rady kraje dne 22.6.2015. </t>
    </r>
  </si>
  <si>
    <t>* od 1.1.2014 probíhá financování programů evidovaných v systému EDS/SNVS prostřednictvím ČNB. Dotace má být poskytnuta na banovní účet příjemce vedený u ČNB na základě předložených originálů faktur. Ve sloupci limit je narozpočtována částka dle ministerstvem vydaného "Rozhodnutí o poskytnutí dotace" a ve sloupci čerpáno je skutečně kraji proplacená částka podle předložených faktur.</t>
  </si>
  <si>
    <t>Vývoj a očekávaný vývoj zadlužení Libereckého kraje a další vybrané ukazatele k závazkům v letech 2010 - 2019</t>
  </si>
  <si>
    <t>stav k 31.12. 2014</t>
  </si>
  <si>
    <t>předpokl. k 31.12. 2018</t>
  </si>
  <si>
    <t>předpokl. k 31.12. 2019</t>
  </si>
  <si>
    <t>Úhrada úroků, poplatků a výdaje za rezervaci zdrojů 3)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</si>
  <si>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daňové příjmy, úhrada úroků a poplatků vychází ze zastupitelstvem schváleného rozpočtového výhledu na období let 2015-2018</t>
    </r>
  </si>
  <si>
    <t>Vývoj a očekávaný vývoj zadlužení Libereckého kraje v letech 2010 - 2019</t>
  </si>
  <si>
    <t>Výsledek - rekapitulace rozpočtového hospodaření Libereckého kraje k 31.12.2014</t>
  </si>
  <si>
    <t>PŘÍJMY 2014 CELKEM PO KONSOLIDACI*</t>
  </si>
  <si>
    <t>VÝDAJE 2014 CELKEM PO KONSOLIDACI*</t>
  </si>
  <si>
    <t>SALDO 2014</t>
  </si>
  <si>
    <t>Disponibilní zdroje k 1.1.2014 (zapojeny do zdrojů rozpočtu v průběhu roku 2014 prostřednictvím financování)</t>
  </si>
  <si>
    <t>Disponibilní zdroje k 1.1.2014 nezapojené do zdrojů rozpočtu 2014</t>
  </si>
  <si>
    <t>Splátka jistiny úvěru na Revitalizaci pozemních komunikací na území LK (snížení disponibilních zdrojů rozpočtu 2014 prostřednictvím financování)</t>
  </si>
  <si>
    <t>Splátka jistiny úvěru na Komplexní revitalizaci mostů na silnicích II. a III. tř. na území LK (snížení disponibilních zdrojů rozpočtu 2014 prostřednictvím financování)</t>
  </si>
  <si>
    <t>Zůstatek na základních účtech a účtech peněžních fondů k 31.12.2014 resp. 1.1.2015</t>
  </si>
  <si>
    <t>snížení disponibilních zdrojů o opravné položky k peněžním operacím realizovaných v roce 2014</t>
  </si>
  <si>
    <t>Disponibilní zdroje na základních účtech a účtech peněžních fondů k 31.12.2014 resp. 1.1.2015</t>
  </si>
  <si>
    <t>nezapojené prostředky roku 2013</t>
  </si>
  <si>
    <t>Schválené a provedené změny rozpočtu kraje 2015 z prostředků roku 2014 za období leden - květen 2015</t>
  </si>
  <si>
    <r>
      <t>ZR-RO č. 3/15 - Oddělení sekretariát ředitele -</t>
    </r>
    <r>
      <rPr>
        <sz val="9"/>
        <rFont val="Arial"/>
        <family val="2"/>
      </rPr>
      <t xml:space="preserve"> zapojení do 914 18 - Působnosti, územní energetická koncepce</t>
    </r>
  </si>
  <si>
    <r>
      <t>ZR-RO č. 9/15 - OŽPZ -</t>
    </r>
    <r>
      <rPr>
        <sz val="9"/>
        <rFont val="Arial"/>
        <family val="2"/>
      </rPr>
      <t xml:space="preserve"> zapojení do 932 08 - Fond ochrany vod, dotace obci Radvanec</t>
    </r>
  </si>
  <si>
    <r>
      <t>ZR-RO č. 10/15 - ORREP -</t>
    </r>
    <r>
      <rPr>
        <sz val="9"/>
        <rFont val="Arial"/>
        <family val="2"/>
      </rPr>
      <t xml:space="preserve"> zapojení do 926 02 - Dotační fond, mateřská centra</t>
    </r>
  </si>
  <si>
    <r>
      <t>ZR-RO č. 11/15 - Sociální věci -</t>
    </r>
    <r>
      <rPr>
        <sz val="9"/>
        <rFont val="Arial"/>
        <family val="2"/>
      </rPr>
      <t xml:space="preserve"> zapojení do 914 05 - Působnosti, Datové centrum sociálních služeb LK</t>
    </r>
  </si>
  <si>
    <r>
      <t>ZR-RO č. 14/15 - Investice -</t>
    </r>
    <r>
      <rPr>
        <sz val="9"/>
        <rFont val="Arial"/>
        <family val="2"/>
      </rPr>
      <t xml:space="preserve"> zapojení do 913 05 - Příspěvkové organizace, vratka nařízeného dovodu</t>
    </r>
  </si>
  <si>
    <r>
      <t>ZR-RO č. 15/15 - Investice -</t>
    </r>
    <r>
      <rPr>
        <sz val="9"/>
        <rFont val="Arial"/>
        <family val="2"/>
      </rPr>
      <t xml:space="preserve"> zapojení do 920 14 - Kapitálové výdaje, převod zesmluvněných investičních akcí z 2014 do 2015</t>
    </r>
  </si>
  <si>
    <r>
      <t>ZR-RO č. 22/15 - ORREP -</t>
    </r>
    <r>
      <rPr>
        <sz val="9"/>
        <rFont val="Arial"/>
        <family val="2"/>
      </rPr>
      <t xml:space="preserve"> zapojení do 914 02 - Působnosti a 917 02 - Transfery, smluvní závazky na jmenovité akce (část s ÚZ)</t>
    </r>
  </si>
  <si>
    <r>
      <t>ZR-RO č. 23/15 - Školství -</t>
    </r>
    <r>
      <rPr>
        <sz val="9"/>
        <rFont val="Arial"/>
        <family val="2"/>
      </rPr>
      <t xml:space="preserve"> zapojení do 920 04 - Kapitálové výdaje, převod zesmluvněných 3 investičních akcí</t>
    </r>
  </si>
  <si>
    <r>
      <t>ZR-RO č. 31/15 - Informatika -</t>
    </r>
    <r>
      <rPr>
        <sz val="9"/>
        <rFont val="Arial"/>
        <family val="2"/>
      </rPr>
      <t xml:space="preserve"> zapojení do 920 12 - Kapitálové výdaje a 914 12 - Působnosti, převod smluvních závazků</t>
    </r>
  </si>
  <si>
    <r>
      <t>ZR-RO č. 36/15 - Kultura -</t>
    </r>
    <r>
      <rPr>
        <sz val="9"/>
        <rFont val="Arial"/>
        <family val="2"/>
      </rPr>
      <t xml:space="preserve"> zapojení do 926 07 - Dotační fond, podprogramy 8.1 - 8.4</t>
    </r>
  </si>
  <si>
    <r>
      <t>ZR-RO č.40 /15 - Doprava -</t>
    </r>
    <r>
      <rPr>
        <sz val="9"/>
        <rFont val="Arial"/>
        <family val="2"/>
      </rPr>
      <t xml:space="preserve"> zapojení do 914 06 - Působnosti, převod smluvních závazků</t>
    </r>
  </si>
  <si>
    <r>
      <t>ZR-RO č. 41 /15 - Doprava -</t>
    </r>
    <r>
      <rPr>
        <sz val="9"/>
        <rFont val="Arial"/>
        <family val="2"/>
      </rPr>
      <t xml:space="preserve"> zapojení do 920 06 - Kapitálové výdaje (92 mil.Kč),  914 06 - Působnosti, převod smluvních závazků</t>
    </r>
  </si>
  <si>
    <r>
      <t>ZR-RO č.  45/15 - Ředitel -</t>
    </r>
    <r>
      <rPr>
        <sz val="9"/>
        <rFont val="Arial"/>
        <family val="2"/>
      </rPr>
      <t xml:space="preserve"> zapojení do 920 15 - Kapitálové výdaje, financování 4 investičních akcí</t>
    </r>
  </si>
  <si>
    <r>
      <t xml:space="preserve">ZR-RO č. 48/15 - Ekonomika - </t>
    </r>
    <r>
      <rPr>
        <sz val="9"/>
        <rFont val="Arial"/>
        <family val="2"/>
      </rPr>
      <t>vypořádání peněžních fondů kraje z roku 2014 do rozpočtu kraje 2015</t>
    </r>
  </si>
  <si>
    <r>
      <t xml:space="preserve">ZR-RO č. 50/15 - Ekonomika - </t>
    </r>
    <r>
      <rPr>
        <sz val="9"/>
        <rFont val="Arial"/>
        <family val="2"/>
      </rPr>
      <t>vypořádání kap. 923 - Spolufinacování EU z roku 2014 do rozpočtu kraje 2015</t>
    </r>
  </si>
  <si>
    <r>
      <t>ZR-RO č. 57/15 - Doprava -</t>
    </r>
    <r>
      <rPr>
        <sz val="9"/>
        <rFont val="Arial"/>
        <family val="2"/>
      </rPr>
      <t xml:space="preserve"> zapojení do 914 06 - Působnosti, smluvní závazky</t>
    </r>
  </si>
  <si>
    <r>
      <t>ZR-RO č. 61 /15 - Doprava -</t>
    </r>
    <r>
      <rPr>
        <sz val="9"/>
        <rFont val="Arial"/>
        <family val="2"/>
      </rPr>
      <t xml:space="preserve"> zapojení do 920 06 - Kapitálové výdaje, PD na akce SFDI 2015 (187 mil. Kč)</t>
    </r>
  </si>
  <si>
    <r>
      <t>ZR-RO č. 64 /15 - ORREP -</t>
    </r>
    <r>
      <rPr>
        <sz val="9"/>
        <rFont val="Arial"/>
        <family val="2"/>
      </rPr>
      <t xml:space="preserve"> zapojení do 926 02 Dotační fond, POV - program obnovy venkova</t>
    </r>
  </si>
  <si>
    <r>
      <t>ZR-RO č. 65/15 - Ředitel -</t>
    </r>
    <r>
      <rPr>
        <sz val="9"/>
        <rFont val="Arial"/>
        <family val="2"/>
      </rPr>
      <t xml:space="preserve"> zapojení do 911 - Krajský úřad, osobní výdaje sociální věci + právní (1+1)</t>
    </r>
  </si>
  <si>
    <r>
      <t>ZR-RO č. 69 /15 - Sociální věci -</t>
    </r>
    <r>
      <rPr>
        <sz val="9"/>
        <rFont val="Arial"/>
        <family val="2"/>
      </rPr>
      <t xml:space="preserve"> zapojení do 920 - Kapitálové výdaje, Domov seniorů Vratislavice + Jedličkův ústav</t>
    </r>
  </si>
  <si>
    <r>
      <t>RO č. 70 /15 - Ekonomika -</t>
    </r>
    <r>
      <rPr>
        <sz val="9"/>
        <rFont val="Arial"/>
        <family val="2"/>
      </rPr>
      <t xml:space="preserve"> zapojení do 914 03 - Působnosti, finanční vypořádání dotací za rok 2014</t>
    </r>
  </si>
  <si>
    <r>
      <t xml:space="preserve">ZR-RO č. 79 /15 - Ředitel - </t>
    </r>
    <r>
      <rPr>
        <sz val="9"/>
        <rFont val="Arial"/>
        <family val="2"/>
      </rPr>
      <t>zapojení do 911 - Krajský úřad, osobní výdaje odbor ŽP a zemědělství</t>
    </r>
  </si>
  <si>
    <r>
      <t xml:space="preserve">ZR-RO č. 88 /15 - Sociální věci - </t>
    </r>
    <r>
      <rPr>
        <sz val="9"/>
        <rFont val="Arial"/>
        <family val="2"/>
      </rPr>
      <t>zapojení do 914 05 - Působnosti, psychologické posudky pro náhradní rod. péči</t>
    </r>
  </si>
  <si>
    <r>
      <t xml:space="preserve">ZR-RO č. 89 /15 - Doprava - </t>
    </r>
    <r>
      <rPr>
        <sz val="9"/>
        <rFont val="Arial"/>
        <family val="2"/>
      </rPr>
      <t>zapojení do 920 06 - Kapitálové výdaje, 15% podíl LK na SFDI  I. tranže (147 mil. Kč)</t>
    </r>
  </si>
  <si>
    <r>
      <t xml:space="preserve">ZR-RO č. 90 /15 - Doprava - </t>
    </r>
    <r>
      <rPr>
        <sz val="9"/>
        <rFont val="Arial"/>
        <family val="2"/>
      </rPr>
      <t>zapojení do 920 06 - Kapitálové výdaje, dofinancování spoluúčasti LK na povodních 2010 - II. et. MMR "85/15" (30 mil. Kč) + (40 mil. Kč) fin. spoluúčast kraje 15%  na zdrojích SFDI II. tranže (187,44 mil. Kč) - velkoplošné opravy 2015</t>
    </r>
  </si>
  <si>
    <r>
      <t xml:space="preserve">ZR-RO č. 91 /15 - Doprava - </t>
    </r>
    <r>
      <rPr>
        <sz val="9"/>
        <rFont val="Arial"/>
        <family val="2"/>
      </rPr>
      <t>zapojení do 920 06 - Kap. výdaje, příprava PD velkoplošné opravy silnic II. a II. tř. + výsprava cest RALSKO</t>
    </r>
  </si>
  <si>
    <r>
      <t xml:space="preserve">ZR-RO č. 92 /15 - Doprava - Právní - </t>
    </r>
    <r>
      <rPr>
        <sz val="9"/>
        <rFont val="Arial"/>
        <family val="2"/>
      </rPr>
      <t>zapojení do 914 10 - Působnosti, soudní poplatek za soudní spor s ČD</t>
    </r>
  </si>
  <si>
    <r>
      <t xml:space="preserve">ZR-RO č. 96 /15 - Životní prostředí - </t>
    </r>
    <r>
      <rPr>
        <sz val="9"/>
        <rFont val="Arial"/>
        <family val="2"/>
      </rPr>
      <t>zapojení do 914 08 - Působnosti, Mikroreg. Frýdlantsko (715 tis. Kč) + projekty Bulovka, Ralsko</t>
    </r>
  </si>
  <si>
    <r>
      <t xml:space="preserve">ZR-RO č. 100 /15 - Kultura - </t>
    </r>
    <r>
      <rPr>
        <sz val="9"/>
        <rFont val="Arial"/>
        <family val="2"/>
      </rPr>
      <t>zapojení do 917 07 - Transfery,  převod smluvních závazků</t>
    </r>
  </si>
  <si>
    <r>
      <t xml:space="preserve">ZR-RO č. 107 /15 - Hejtman - </t>
    </r>
    <r>
      <rPr>
        <sz val="9"/>
        <rFont val="Arial"/>
        <family val="2"/>
      </rPr>
      <t>zapojení do 917 01 - Transfery, členský příspěvek Asociace krajů</t>
    </r>
  </si>
  <si>
    <r>
      <t xml:space="preserve">ZR-RO č. 108 /15 - Kultura - </t>
    </r>
    <r>
      <rPr>
        <sz val="9"/>
        <rFont val="Arial"/>
        <family val="2"/>
      </rPr>
      <t>zapojení do 920 14 - Kapitálové výdaje OISNM, Obnova Svatých schodů Vlastivěd. muzea a galerie ČL</t>
    </r>
  </si>
  <si>
    <r>
      <t xml:space="preserve">ZR-RO č. 114 /15 - Doprava </t>
    </r>
    <r>
      <rPr>
        <sz val="9"/>
        <rFont val="Arial"/>
        <family val="2"/>
      </rPr>
      <t>- zapojení do 923 06 - Spolufinancování EU, ROP 5 + ROP 7</t>
    </r>
  </si>
  <si>
    <t>Zůstatek disponibilních zdrojů kraje z roku 2014 po provedených ZR-RO v roce 2015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</si>
</sst>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00"/>
    <numFmt numFmtId="168" formatCode="0.000000"/>
    <numFmt numFmtId="169" formatCode="0.00000"/>
    <numFmt numFmtId="170" formatCode="[$-405]d\.\ mmmm\ yyyy"/>
    <numFmt numFmtId="171" formatCode="dd/mm/yy;@"/>
    <numFmt numFmtId="172" formatCode="[$-405]mmmm\ yy;@"/>
    <numFmt numFmtId="173" formatCode="dd/mm/yy"/>
    <numFmt numFmtId="174" formatCode="#,##0.00\ &quot;Kč&quot;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mmmm\ yy"/>
    <numFmt numFmtId="181" formatCode="0.0"/>
    <numFmt numFmtId="182" formatCode="d/m"/>
    <numFmt numFmtId="183" formatCode="#,##0.000000"/>
    <numFmt numFmtId="184" formatCode="#,##0.00_ ;\-#,##0.00\ "/>
    <numFmt numFmtId="185" formatCode="#,##0;[Red]#,##0"/>
    <numFmt numFmtId="186" formatCode="#,##0.00;[Red]#,##0.00"/>
    <numFmt numFmtId="187" formatCode="#,##0_ ;[Red]\-#,##0\ "/>
    <numFmt numFmtId="188" formatCode="#,##0.00000"/>
    <numFmt numFmtId="189" formatCode="0.0000"/>
    <numFmt numFmtId="190" formatCode="#,##0.00_ ;[Red]\-#,##0.00\ "/>
    <numFmt numFmtId="191" formatCode="\+\ #,##0.00"/>
    <numFmt numFmtId="192" formatCode="#,##0.000_ ;[Red]\-#,##0.000\ "/>
    <numFmt numFmtId="193" formatCode="0_ ;[Red]\-0\ "/>
    <numFmt numFmtId="194" formatCode="#,##0.0_ ;[Red]\-#,##0.0\ "/>
    <numFmt numFmtId="195" formatCode="mmm/yyyy"/>
    <numFmt numFmtId="196" formatCode="#,##0.00\ _K_č"/>
    <numFmt numFmtId="197" formatCode="d/m/yyyy;@"/>
    <numFmt numFmtId="198" formatCode="0.000%"/>
    <numFmt numFmtId="199" formatCode="d/m/yy;@"/>
    <numFmt numFmtId="200" formatCode="yyyy"/>
    <numFmt numFmtId="201" formatCode="d/m;@"/>
    <numFmt numFmtId="202" formatCode="_-* #,##0.00\ _K_č_-;\-* #,##0.00\ _K_č_-;_-* \-??\ _K_č_-;_-@_-"/>
    <numFmt numFmtId="203" formatCode="#,##0.00000000"/>
    <numFmt numFmtId="204" formatCode="0_ ;\-0\ "/>
    <numFmt numFmtId="205" formatCode="#,##0.00000_ ;[Red]\-#,##0.00000\ "/>
    <numFmt numFmtId="206" formatCode="#,##0.00000_ ;\-#,##0.00000\ "/>
    <numFmt numFmtId="207" formatCode="0##\-\1"/>
    <numFmt numFmtId="208" formatCode="000\-0"/>
    <numFmt numFmtId="209" formatCode="000/0"/>
    <numFmt numFmtId="210" formatCode="[$¥€-2]\ #\ ##,000_);[Red]\([$€-2]\ #\ ##,000\)"/>
  </numFmts>
  <fonts count="9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b/>
      <sz val="7"/>
      <color indexed="8"/>
      <name val="Tahoma"/>
      <family val="2"/>
    </font>
    <font>
      <sz val="9"/>
      <name val="Arial CE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Arial"/>
      <family val="2"/>
    </font>
    <font>
      <sz val="12"/>
      <color indexed="8"/>
      <name val="Arial"/>
      <family val="0"/>
    </font>
    <font>
      <b/>
      <sz val="8"/>
      <color indexed="53"/>
      <name val="Arial"/>
      <family val="0"/>
    </font>
    <font>
      <b/>
      <sz val="8"/>
      <color indexed="17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2.5"/>
      <color indexed="8"/>
      <name val="Arial"/>
      <family val="0"/>
    </font>
    <font>
      <sz val="3.25"/>
      <color indexed="8"/>
      <name val="Arial"/>
      <family val="0"/>
    </font>
    <font>
      <sz val="9.5"/>
      <color indexed="8"/>
      <name val="Arial"/>
      <family val="0"/>
    </font>
    <font>
      <sz val="7"/>
      <color indexed="8"/>
      <name val="Arial"/>
      <family val="0"/>
    </font>
    <font>
      <sz val="8.7"/>
      <color indexed="8"/>
      <name val="Arial"/>
      <family val="0"/>
    </font>
    <font>
      <sz val="1.5"/>
      <color indexed="8"/>
      <name val="Arial"/>
      <family val="0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  <font>
      <b/>
      <sz val="8"/>
      <color theme="1"/>
      <name val="Arial"/>
      <family val="2"/>
    </font>
    <font>
      <sz val="9"/>
      <color rgb="FF0000CC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9"/>
      <color rgb="FFFF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4" fillId="19" borderId="0">
      <alignment horizontal="left" vertical="center"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20" borderId="8" applyNumberFormat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4" borderId="0" applyNumberFormat="0" applyBorder="0" applyAlignment="0" applyProtection="0"/>
  </cellStyleXfs>
  <cellXfs count="178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84" fontId="8" fillId="0" borderId="2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84" fontId="8" fillId="0" borderId="22" xfId="0" applyNumberFormat="1" applyFont="1" applyFill="1" applyBorder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27" xfId="0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0" fillId="0" borderId="31" xfId="0" applyBorder="1" applyAlignment="1">
      <alignment/>
    </xf>
    <xf numFmtId="4" fontId="8" fillId="0" borderId="17" xfId="0" applyNumberFormat="1" applyFont="1" applyBorder="1" applyAlignment="1">
      <alignment/>
    </xf>
    <xf numFmtId="10" fontId="8" fillId="0" borderId="32" xfId="0" applyNumberFormat="1" applyFont="1" applyBorder="1" applyAlignment="1">
      <alignment/>
    </xf>
    <xf numFmtId="0" fontId="0" fillId="0" borderId="26" xfId="0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" fillId="0" borderId="2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10" fontId="8" fillId="0" borderId="21" xfId="0" applyNumberFormat="1" applyFont="1" applyBorder="1" applyAlignment="1">
      <alignment/>
    </xf>
    <xf numFmtId="10" fontId="8" fillId="0" borderId="21" xfId="0" applyNumberFormat="1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10" fontId="4" fillId="0" borderId="4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10" fontId="8" fillId="0" borderId="32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4" fontId="4" fillId="0" borderId="45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4" fontId="8" fillId="0" borderId="42" xfId="0" applyNumberFormat="1" applyFont="1" applyBorder="1" applyAlignment="1">
      <alignment/>
    </xf>
    <xf numFmtId="10" fontId="8" fillId="0" borderId="47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0" fontId="8" fillId="0" borderId="48" xfId="0" applyNumberFormat="1" applyFont="1" applyBorder="1" applyAlignment="1">
      <alignment horizontal="center"/>
    </xf>
    <xf numFmtId="10" fontId="8" fillId="0" borderId="32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10" fontId="8" fillId="0" borderId="4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0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0" fontId="4" fillId="0" borderId="52" xfId="0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8" fillId="0" borderId="24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/>
    </xf>
    <xf numFmtId="0" fontId="0" fillId="0" borderId="0" xfId="0" applyAlignment="1">
      <alignment vertical="center" wrapText="1"/>
    </xf>
    <xf numFmtId="4" fontId="8" fillId="0" borderId="53" xfId="0" applyNumberFormat="1" applyFont="1" applyBorder="1" applyAlignment="1">
      <alignment/>
    </xf>
    <xf numFmtId="4" fontId="8" fillId="0" borderId="54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10" fontId="8" fillId="0" borderId="21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8" fillId="0" borderId="2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8" fillId="0" borderId="44" xfId="0" applyFont="1" applyBorder="1" applyAlignment="1">
      <alignment/>
    </xf>
    <xf numFmtId="4" fontId="8" fillId="0" borderId="44" xfId="0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1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4" fontId="3" fillId="19" borderId="62" xfId="0" applyNumberFormat="1" applyFont="1" applyFill="1" applyBorder="1" applyAlignment="1">
      <alignment/>
    </xf>
    <xf numFmtId="4" fontId="3" fillId="19" borderId="25" xfId="0" applyNumberFormat="1" applyFont="1" applyFill="1" applyBorder="1" applyAlignment="1">
      <alignment/>
    </xf>
    <xf numFmtId="4" fontId="3" fillId="19" borderId="25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3" fillId="0" borderId="40" xfId="0" applyNumberFormat="1" applyFont="1" applyBorder="1" applyAlignment="1">
      <alignment horizontal="center"/>
    </xf>
    <xf numFmtId="172" fontId="5" fillId="0" borderId="31" xfId="0" applyNumberFormat="1" applyFont="1" applyBorder="1" applyAlignment="1">
      <alignment horizontal="center"/>
    </xf>
    <xf numFmtId="4" fontId="3" fillId="19" borderId="54" xfId="0" applyNumberFormat="1" applyFont="1" applyFill="1" applyBorder="1" applyAlignment="1">
      <alignment/>
    </xf>
    <xf numFmtId="4" fontId="3" fillId="19" borderId="12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2" fontId="5" fillId="0" borderId="63" xfId="0" applyNumberFormat="1" applyFont="1" applyBorder="1" applyAlignment="1">
      <alignment horizontal="center"/>
    </xf>
    <xf numFmtId="4" fontId="3" fillId="19" borderId="64" xfId="0" applyNumberFormat="1" applyFont="1" applyFill="1" applyBorder="1" applyAlignment="1">
      <alignment/>
    </xf>
    <xf numFmtId="4" fontId="3" fillId="19" borderId="34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3" fillId="0" borderId="60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4" fontId="5" fillId="19" borderId="56" xfId="0" applyNumberFormat="1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4" fontId="5" fillId="0" borderId="30" xfId="0" applyNumberFormat="1" applyFont="1" applyBorder="1" applyAlignment="1">
      <alignment/>
    </xf>
    <xf numFmtId="4" fontId="3" fillId="0" borderId="52" xfId="0" applyNumberFormat="1" applyFont="1" applyBorder="1" applyAlignment="1">
      <alignment horizontal="center"/>
    </xf>
    <xf numFmtId="172" fontId="3" fillId="0" borderId="52" xfId="0" applyNumberFormat="1" applyFont="1" applyBorder="1" applyAlignment="1">
      <alignment horizontal="center"/>
    </xf>
    <xf numFmtId="4" fontId="3" fillId="19" borderId="56" xfId="0" applyNumberFormat="1" applyFont="1" applyFill="1" applyBorder="1" applyAlignment="1">
      <alignment/>
    </xf>
    <xf numFmtId="4" fontId="3" fillId="19" borderId="10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52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" fontId="5" fillId="19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72" fontId="5" fillId="0" borderId="46" xfId="0" applyNumberFormat="1" applyFont="1" applyBorder="1" applyAlignment="1">
      <alignment horizontal="center"/>
    </xf>
    <xf numFmtId="4" fontId="3" fillId="19" borderId="39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4" fontId="5" fillId="0" borderId="59" xfId="0" applyNumberFormat="1" applyFont="1" applyBorder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19" borderId="12" xfId="0" applyNumberFormat="1" applyFont="1" applyFill="1" applyBorder="1" applyAlignment="1">
      <alignment/>
    </xf>
    <xf numFmtId="172" fontId="5" fillId="0" borderId="65" xfId="0" applyNumberFormat="1" applyFont="1" applyBorder="1" applyAlignment="1">
      <alignment horizontal="center"/>
    </xf>
    <xf numFmtId="4" fontId="3" fillId="19" borderId="6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5" fillId="0" borderId="67" xfId="0" applyNumberFormat="1" applyFont="1" applyBorder="1" applyAlignment="1">
      <alignment/>
    </xf>
    <xf numFmtId="4" fontId="3" fillId="0" borderId="6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0" fontId="3" fillId="0" borderId="52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4" fontId="3" fillId="0" borderId="39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6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" fontId="3" fillId="0" borderId="34" xfId="0" applyNumberFormat="1" applyFont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6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26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7" fillId="0" borderId="6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57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3" fillId="0" borderId="3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9" fontId="3" fillId="0" borderId="4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indent="1"/>
    </xf>
    <xf numFmtId="49" fontId="3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32" xfId="0" applyFont="1" applyBorder="1" applyAlignment="1">
      <alignment horizontal="center" wrapText="1"/>
    </xf>
    <xf numFmtId="16" fontId="8" fillId="0" borderId="0" xfId="0" applyNumberFormat="1" applyFont="1" applyFill="1" applyBorder="1" applyAlignment="1">
      <alignment horizontal="left" indent="1"/>
    </xf>
    <xf numFmtId="49" fontId="3" fillId="0" borderId="33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9" fillId="0" borderId="22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21" fillId="0" borderId="23" xfId="55" applyFont="1" applyBorder="1" applyAlignment="1">
      <alignment horizontal="center"/>
      <protection/>
    </xf>
    <xf numFmtId="0" fontId="3" fillId="0" borderId="29" xfId="0" applyFont="1" applyFill="1" applyBorder="1" applyAlignment="1">
      <alignment/>
    </xf>
    <xf numFmtId="0" fontId="9" fillId="0" borderId="0" xfId="55" applyFont="1">
      <alignment/>
      <protection/>
    </xf>
    <xf numFmtId="0" fontId="17" fillId="0" borderId="0" xfId="55" applyFont="1" applyAlignment="1">
      <alignment/>
      <protection/>
    </xf>
    <xf numFmtId="0" fontId="17" fillId="0" borderId="0" xfId="55">
      <alignment/>
      <protection/>
    </xf>
    <xf numFmtId="0" fontId="17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4" fontId="20" fillId="0" borderId="10" xfId="55" applyNumberFormat="1" applyFont="1" applyFill="1" applyBorder="1" applyAlignment="1">
      <alignment horizontal="right"/>
      <protection/>
    </xf>
    <xf numFmtId="0" fontId="9" fillId="0" borderId="37" xfId="55" applyFont="1" applyFill="1" applyBorder="1">
      <alignment/>
      <protection/>
    </xf>
    <xf numFmtId="4" fontId="20" fillId="0" borderId="38" xfId="55" applyNumberFormat="1" applyFont="1" applyFill="1" applyBorder="1" applyAlignment="1">
      <alignment horizontal="right"/>
      <protection/>
    </xf>
    <xf numFmtId="4" fontId="20" fillId="0" borderId="70" xfId="55" applyNumberFormat="1" applyFont="1" applyFill="1" applyBorder="1" applyAlignment="1">
      <alignment horizontal="right"/>
      <protection/>
    </xf>
    <xf numFmtId="0" fontId="9" fillId="0" borderId="14" xfId="55" applyFont="1" applyFill="1" applyBorder="1">
      <alignment/>
      <protection/>
    </xf>
    <xf numFmtId="0" fontId="9" fillId="0" borderId="25" xfId="55" applyFont="1" applyFill="1" applyBorder="1" applyAlignment="1">
      <alignment horizontal="center"/>
      <protection/>
    </xf>
    <xf numFmtId="4" fontId="9" fillId="0" borderId="25" xfId="55" applyNumberFormat="1" applyFont="1" applyFill="1" applyBorder="1">
      <alignment/>
      <protection/>
    </xf>
    <xf numFmtId="4" fontId="9" fillId="0" borderId="32" xfId="55" applyNumberFormat="1" applyFont="1" applyFill="1" applyBorder="1">
      <alignment/>
      <protection/>
    </xf>
    <xf numFmtId="0" fontId="9" fillId="0" borderId="16" xfId="55" applyFont="1" applyFill="1" applyBorder="1">
      <alignment/>
      <protection/>
    </xf>
    <xf numFmtId="0" fontId="9" fillId="0" borderId="12" xfId="55" applyFont="1" applyFill="1" applyBorder="1">
      <alignment/>
      <protection/>
    </xf>
    <xf numFmtId="0" fontId="9" fillId="0" borderId="17" xfId="55" applyFont="1" applyFill="1" applyBorder="1" applyAlignment="1">
      <alignment horizontal="left"/>
      <protection/>
    </xf>
    <xf numFmtId="4" fontId="9" fillId="0" borderId="12" xfId="55" applyNumberFormat="1" applyFont="1" applyFill="1" applyBorder="1">
      <alignment/>
      <protection/>
    </xf>
    <xf numFmtId="4" fontId="9" fillId="0" borderId="21" xfId="55" applyNumberFormat="1" applyFont="1" applyFill="1" applyBorder="1">
      <alignment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4" fontId="20" fillId="0" borderId="21" xfId="55" applyNumberFormat="1" applyFont="1" applyFill="1" applyBorder="1" applyAlignment="1">
      <alignment horizontal="right"/>
      <protection/>
    </xf>
    <xf numFmtId="0" fontId="9" fillId="0" borderId="16" xfId="55" applyFont="1" applyFill="1" applyBorder="1">
      <alignment/>
      <protection/>
    </xf>
    <xf numFmtId="4" fontId="20" fillId="0" borderId="12" xfId="55" applyNumberFormat="1" applyFont="1" applyFill="1" applyBorder="1" applyAlignment="1">
      <alignment horizontal="right"/>
      <protection/>
    </xf>
    <xf numFmtId="0" fontId="9" fillId="0" borderId="36" xfId="55" applyFont="1" applyFill="1" applyBorder="1" applyAlignment="1">
      <alignment horizontal="center"/>
      <protection/>
    </xf>
    <xf numFmtId="4" fontId="9" fillId="0" borderId="36" xfId="55" applyNumberFormat="1" applyFont="1" applyFill="1" applyBorder="1">
      <alignment/>
      <protection/>
    </xf>
    <xf numFmtId="4" fontId="20" fillId="0" borderId="11" xfId="55" applyNumberFormat="1" applyFont="1" applyFill="1" applyBorder="1" applyAlignment="1">
      <alignment horizontal="right"/>
      <protection/>
    </xf>
    <xf numFmtId="4" fontId="17" fillId="0" borderId="0" xfId="55" applyNumberFormat="1">
      <alignment/>
      <protection/>
    </xf>
    <xf numFmtId="0" fontId="17" fillId="0" borderId="14" xfId="55" applyFont="1" applyFill="1" applyBorder="1">
      <alignment/>
      <protection/>
    </xf>
    <xf numFmtId="0" fontId="17" fillId="0" borderId="16" xfId="55" applyFont="1" applyFill="1" applyBorder="1">
      <alignment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/>
      <protection/>
    </xf>
    <xf numFmtId="0" fontId="17" fillId="0" borderId="33" xfId="55" applyFont="1" applyFill="1" applyBorder="1">
      <alignment/>
      <protection/>
    </xf>
    <xf numFmtId="0" fontId="9" fillId="0" borderId="33" xfId="55" applyFont="1" applyFill="1" applyBorder="1">
      <alignment/>
      <protection/>
    </xf>
    <xf numFmtId="49" fontId="9" fillId="0" borderId="17" xfId="55" applyNumberFormat="1" applyFont="1" applyFill="1" applyBorder="1" applyAlignment="1">
      <alignment horizontal="center"/>
      <protection/>
    </xf>
    <xf numFmtId="0" fontId="9" fillId="0" borderId="15" xfId="55" applyFont="1" applyBorder="1" applyAlignment="1">
      <alignment horizontal="left"/>
      <protection/>
    </xf>
    <xf numFmtId="4" fontId="9" fillId="0" borderId="0" xfId="55" applyNumberFormat="1" applyFont="1">
      <alignment/>
      <protection/>
    </xf>
    <xf numFmtId="0" fontId="9" fillId="0" borderId="34" xfId="55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4" fontId="20" fillId="0" borderId="10" xfId="55" applyNumberFormat="1" applyFont="1" applyFill="1" applyBorder="1" applyAlignment="1">
      <alignment horizontal="right"/>
      <protection/>
    </xf>
    <xf numFmtId="4" fontId="20" fillId="0" borderId="11" xfId="55" applyNumberFormat="1" applyFont="1" applyFill="1" applyBorder="1" applyAlignment="1">
      <alignment horizontal="right"/>
      <protection/>
    </xf>
    <xf numFmtId="0" fontId="9" fillId="0" borderId="24" xfId="55" applyFont="1" applyFill="1" applyBorder="1">
      <alignment/>
      <protection/>
    </xf>
    <xf numFmtId="4" fontId="20" fillId="0" borderId="25" xfId="55" applyNumberFormat="1" applyFont="1" applyFill="1" applyBorder="1">
      <alignment/>
      <protection/>
    </xf>
    <xf numFmtId="0" fontId="9" fillId="0" borderId="44" xfId="55" applyFont="1" applyFill="1" applyBorder="1">
      <alignment/>
      <protection/>
    </xf>
    <xf numFmtId="4" fontId="20" fillId="0" borderId="12" xfId="55" applyNumberFormat="1" applyFont="1" applyFill="1" applyBorder="1">
      <alignment/>
      <protection/>
    </xf>
    <xf numFmtId="0" fontId="9" fillId="0" borderId="27" xfId="55" applyFont="1" applyFill="1" applyBorder="1">
      <alignment/>
      <protection/>
    </xf>
    <xf numFmtId="4" fontId="20" fillId="0" borderId="29" xfId="55" applyNumberFormat="1" applyFont="1" applyFill="1" applyBorder="1">
      <alignment/>
      <protection/>
    </xf>
    <xf numFmtId="0" fontId="9" fillId="0" borderId="0" xfId="55" applyFont="1" applyBorder="1">
      <alignment/>
      <protection/>
    </xf>
    <xf numFmtId="4" fontId="9" fillId="0" borderId="0" xfId="55" applyNumberFormat="1" applyFont="1">
      <alignment/>
      <protection/>
    </xf>
    <xf numFmtId="49" fontId="18" fillId="0" borderId="0" xfId="55" applyNumberFormat="1" applyFont="1" applyAlignment="1">
      <alignment horizontal="right"/>
      <protection/>
    </xf>
    <xf numFmtId="0" fontId="9" fillId="0" borderId="0" xfId="55" applyFont="1" applyAlignment="1">
      <alignment horizontal="center"/>
      <protection/>
    </xf>
    <xf numFmtId="0" fontId="20" fillId="0" borderId="23" xfId="55" applyFont="1" applyBorder="1" applyAlignment="1">
      <alignment horizontal="center"/>
      <protection/>
    </xf>
    <xf numFmtId="4" fontId="20" fillId="0" borderId="10" xfId="55" applyNumberFormat="1" applyFont="1" applyBorder="1" applyAlignment="1">
      <alignment horizontal="right"/>
      <protection/>
    </xf>
    <xf numFmtId="165" fontId="17" fillId="0" borderId="0" xfId="55" applyNumberFormat="1">
      <alignment/>
      <protection/>
    </xf>
    <xf numFmtId="0" fontId="9" fillId="0" borderId="24" xfId="55" applyFont="1" applyBorder="1" applyAlignment="1">
      <alignment horizontal="center"/>
      <protection/>
    </xf>
    <xf numFmtId="4" fontId="9" fillId="0" borderId="38" xfId="55" applyNumberFormat="1" applyFont="1" applyFill="1" applyBorder="1" applyAlignment="1">
      <alignment horizontal="right"/>
      <protection/>
    </xf>
    <xf numFmtId="0" fontId="9" fillId="0" borderId="44" xfId="55" applyFont="1" applyBorder="1" applyAlignment="1">
      <alignment horizontal="center"/>
      <protection/>
    </xf>
    <xf numFmtId="4" fontId="9" fillId="0" borderId="12" xfId="55" applyNumberFormat="1" applyFont="1" applyFill="1" applyBorder="1" applyAlignment="1">
      <alignment horizontal="right"/>
      <protection/>
    </xf>
    <xf numFmtId="4" fontId="9" fillId="0" borderId="72" xfId="55" applyNumberFormat="1" applyFont="1" applyFill="1" applyBorder="1" applyAlignment="1">
      <alignment horizontal="right"/>
      <protection/>
    </xf>
    <xf numFmtId="0" fontId="9" fillId="0" borderId="73" xfId="55" applyFont="1" applyBorder="1" applyAlignment="1">
      <alignment horizontal="center"/>
      <protection/>
    </xf>
    <xf numFmtId="4" fontId="9" fillId="0" borderId="51" xfId="55" applyNumberFormat="1" applyFont="1" applyFill="1" applyBorder="1" applyAlignment="1">
      <alignment horizontal="right"/>
      <protection/>
    </xf>
    <xf numFmtId="4" fontId="9" fillId="0" borderId="74" xfId="55" applyNumberFormat="1" applyFont="1" applyFill="1" applyBorder="1" applyAlignment="1">
      <alignment horizontal="right"/>
      <protection/>
    </xf>
    <xf numFmtId="0" fontId="20" fillId="0" borderId="23" xfId="55" applyFont="1" applyFill="1" applyBorder="1" applyAlignment="1">
      <alignment horizontal="center"/>
      <protection/>
    </xf>
    <xf numFmtId="0" fontId="9" fillId="0" borderId="73" xfId="55" applyFont="1" applyFill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37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20" fillId="0" borderId="13" xfId="55" applyFont="1" applyFill="1" applyBorder="1" applyAlignment="1">
      <alignment horizontal="center"/>
      <protection/>
    </xf>
    <xf numFmtId="4" fontId="20" fillId="0" borderId="75" xfId="55" applyNumberFormat="1" applyFont="1" applyFill="1" applyBorder="1" applyAlignment="1">
      <alignment horizontal="right"/>
      <protection/>
    </xf>
    <xf numFmtId="0" fontId="9" fillId="0" borderId="28" xfId="55" applyFont="1" applyFill="1" applyBorder="1" applyAlignment="1">
      <alignment horizontal="center"/>
      <protection/>
    </xf>
    <xf numFmtId="4" fontId="20" fillId="0" borderId="10" xfId="55" applyNumberFormat="1" applyFont="1" applyFill="1" applyBorder="1" applyAlignment="1">
      <alignment/>
      <protection/>
    </xf>
    <xf numFmtId="0" fontId="9" fillId="0" borderId="14" xfId="55" applyFont="1" applyFill="1" applyBorder="1" applyAlignment="1">
      <alignment horizontal="center"/>
      <protection/>
    </xf>
    <xf numFmtId="4" fontId="9" fillId="0" borderId="25" xfId="55" applyNumberFormat="1" applyFont="1" applyFill="1" applyBorder="1" applyAlignment="1">
      <alignment horizontal="right"/>
      <protection/>
    </xf>
    <xf numFmtId="0" fontId="9" fillId="0" borderId="37" xfId="55" applyFont="1" applyFill="1" applyBorder="1" applyAlignment="1">
      <alignment horizontal="center"/>
      <protection/>
    </xf>
    <xf numFmtId="4" fontId="9" fillId="0" borderId="38" xfId="55" applyNumberFormat="1" applyFont="1" applyFill="1" applyBorder="1" applyAlignment="1">
      <alignment horizontal="right"/>
      <protection/>
    </xf>
    <xf numFmtId="4" fontId="9" fillId="0" borderId="51" xfId="55" applyNumberFormat="1" applyFont="1" applyFill="1" applyBorder="1" applyAlignment="1">
      <alignment horizontal="right"/>
      <protection/>
    </xf>
    <xf numFmtId="0" fontId="9" fillId="0" borderId="26" xfId="55" applyFont="1" applyBorder="1" applyAlignment="1">
      <alignment horizontal="center"/>
      <protection/>
    </xf>
    <xf numFmtId="4" fontId="9" fillId="0" borderId="12" xfId="55" applyNumberFormat="1" applyFont="1" applyFill="1" applyBorder="1" applyAlignment="1">
      <alignment horizontal="right"/>
      <protection/>
    </xf>
    <xf numFmtId="0" fontId="9" fillId="0" borderId="24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4" fontId="9" fillId="0" borderId="25" xfId="55" applyNumberFormat="1" applyFont="1" applyFill="1" applyBorder="1" applyAlignment="1">
      <alignment horizontal="right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left"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20" fillId="0" borderId="13" xfId="55" applyFont="1" applyBorder="1" applyAlignment="1">
      <alignment horizontal="center"/>
      <protection/>
    </xf>
    <xf numFmtId="4" fontId="20" fillId="0" borderId="10" xfId="55" applyNumberFormat="1" applyFont="1" applyBorder="1" applyAlignment="1">
      <alignment horizontal="right"/>
      <protection/>
    </xf>
    <xf numFmtId="4" fontId="20" fillId="0" borderId="75" xfId="55" applyNumberFormat="1" applyFont="1" applyBorder="1" applyAlignment="1">
      <alignment horizontal="right"/>
      <protection/>
    </xf>
    <xf numFmtId="4" fontId="9" fillId="0" borderId="34" xfId="55" applyNumberFormat="1" applyFont="1" applyFill="1" applyBorder="1" applyAlignment="1">
      <alignment horizontal="right"/>
      <protection/>
    </xf>
    <xf numFmtId="4" fontId="9" fillId="0" borderId="76" xfId="55" applyNumberFormat="1" applyFont="1" applyFill="1" applyBorder="1" applyAlignment="1">
      <alignment horizontal="right"/>
      <protection/>
    </xf>
    <xf numFmtId="0" fontId="9" fillId="0" borderId="26" xfId="55" applyFont="1" applyFill="1" applyBorder="1" applyAlignment="1">
      <alignment horizontal="center"/>
      <protection/>
    </xf>
    <xf numFmtId="0" fontId="9" fillId="0" borderId="26" xfId="55" applyFont="1" applyFill="1" applyBorder="1" applyAlignment="1">
      <alignment horizontal="center"/>
      <protection/>
    </xf>
    <xf numFmtId="0" fontId="9" fillId="0" borderId="44" xfId="55" applyFont="1" applyFill="1" applyBorder="1" applyAlignment="1">
      <alignment horizontal="center"/>
      <protection/>
    </xf>
    <xf numFmtId="0" fontId="9" fillId="0" borderId="44" xfId="55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/>
      <protection/>
    </xf>
    <xf numFmtId="164" fontId="3" fillId="0" borderId="2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18" fillId="0" borderId="0" xfId="55" applyNumberFormat="1" applyFont="1" applyAlignment="1">
      <alignment/>
      <protection/>
    </xf>
    <xf numFmtId="0" fontId="17" fillId="0" borderId="0" xfId="55" applyNumberFormat="1" applyFont="1" applyAlignment="1">
      <alignment horizontal="center"/>
      <protection/>
    </xf>
    <xf numFmtId="0" fontId="9" fillId="0" borderId="0" xfId="55" applyNumberFormat="1" applyFont="1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75" xfId="55" applyFont="1" applyBorder="1" applyAlignment="1">
      <alignment horizontal="center" vertical="center"/>
      <protection/>
    </xf>
    <xf numFmtId="4" fontId="9" fillId="0" borderId="51" xfId="55" applyNumberFormat="1" applyFont="1" applyFill="1" applyBorder="1">
      <alignment/>
      <protection/>
    </xf>
    <xf numFmtId="4" fontId="20" fillId="0" borderId="12" xfId="55" applyNumberFormat="1" applyFont="1" applyFill="1" applyBorder="1" applyAlignment="1">
      <alignment horizontal="right"/>
      <protection/>
    </xf>
    <xf numFmtId="4" fontId="20" fillId="0" borderId="72" xfId="55" applyNumberFormat="1" applyFont="1" applyFill="1" applyBorder="1">
      <alignment/>
      <protection/>
    </xf>
    <xf numFmtId="4" fontId="9" fillId="0" borderId="72" xfId="55" applyNumberFormat="1" applyFont="1" applyFill="1" applyBorder="1">
      <alignment/>
      <protection/>
    </xf>
    <xf numFmtId="0" fontId="9" fillId="0" borderId="0" xfId="55" applyFont="1">
      <alignment/>
      <protection/>
    </xf>
    <xf numFmtId="4" fontId="20" fillId="0" borderId="72" xfId="55" applyNumberFormat="1" applyFont="1" applyFill="1" applyBorder="1" applyAlignment="1">
      <alignment horizontal="right"/>
      <protection/>
    </xf>
    <xf numFmtId="0" fontId="9" fillId="0" borderId="34" xfId="55" applyFont="1" applyFill="1" applyBorder="1" applyAlignment="1">
      <alignment horizontal="center"/>
      <protection/>
    </xf>
    <xf numFmtId="4" fontId="20" fillId="0" borderId="10" xfId="55" applyNumberFormat="1" applyFont="1" applyFill="1" applyBorder="1">
      <alignment/>
      <protection/>
    </xf>
    <xf numFmtId="4" fontId="20" fillId="0" borderId="25" xfId="55" applyNumberFormat="1" applyFont="1" applyFill="1" applyBorder="1" applyAlignment="1">
      <alignment horizontal="right"/>
      <protection/>
    </xf>
    <xf numFmtId="4" fontId="20" fillId="0" borderId="77" xfId="55" applyNumberFormat="1" applyFont="1" applyFill="1" applyBorder="1" applyAlignment="1">
      <alignment horizontal="right"/>
      <protection/>
    </xf>
    <xf numFmtId="4" fontId="9" fillId="0" borderId="12" xfId="55" applyNumberFormat="1" applyFont="1" applyFill="1" applyBorder="1">
      <alignment/>
      <protection/>
    </xf>
    <xf numFmtId="4" fontId="9" fillId="0" borderId="77" xfId="55" applyNumberFormat="1" applyFont="1" applyFill="1" applyBorder="1" applyAlignment="1">
      <alignment horizontal="right"/>
      <protection/>
    </xf>
    <xf numFmtId="4" fontId="9" fillId="0" borderId="72" xfId="55" applyNumberFormat="1" applyFont="1" applyFill="1" applyBorder="1" applyAlignment="1">
      <alignment horizontal="right"/>
      <protection/>
    </xf>
    <xf numFmtId="0" fontId="18" fillId="0" borderId="0" xfId="55" applyFont="1" applyAlignment="1">
      <alignment/>
      <protection/>
    </xf>
    <xf numFmtId="4" fontId="20" fillId="0" borderId="11" xfId="55" applyNumberFormat="1" applyFont="1" applyBorder="1">
      <alignment/>
      <protection/>
    </xf>
    <xf numFmtId="4" fontId="20" fillId="0" borderId="25" xfId="55" applyNumberFormat="1" applyFont="1" applyFill="1" applyBorder="1" applyAlignment="1">
      <alignment horizontal="right"/>
      <protection/>
    </xf>
    <xf numFmtId="4" fontId="20" fillId="0" borderId="32" xfId="55" applyNumberFormat="1" applyFont="1" applyFill="1" applyBorder="1">
      <alignment/>
      <protection/>
    </xf>
    <xf numFmtId="4" fontId="20" fillId="0" borderId="11" xfId="55" applyNumberFormat="1" applyFont="1" applyFill="1" applyBorder="1">
      <alignment/>
      <protection/>
    </xf>
    <xf numFmtId="49" fontId="4" fillId="0" borderId="0" xfId="0" applyNumberFormat="1" applyFont="1" applyAlignment="1">
      <alignment/>
    </xf>
    <xf numFmtId="4" fontId="3" fillId="0" borderId="73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4" fontId="3" fillId="0" borderId="24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4" fontId="9" fillId="0" borderId="16" xfId="55" applyNumberFormat="1" applyFont="1" applyFill="1" applyBorder="1">
      <alignment/>
      <protection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4" fontId="3" fillId="0" borderId="37" xfId="0" applyNumberFormat="1" applyFont="1" applyFill="1" applyBorder="1" applyAlignment="1">
      <alignment/>
    </xf>
    <xf numFmtId="0" fontId="3" fillId="0" borderId="24" xfId="0" applyFont="1" applyBorder="1" applyAlignment="1">
      <alignment horizontal="left"/>
    </xf>
    <xf numFmtId="4" fontId="3" fillId="0" borderId="24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80" xfId="0" applyFont="1" applyBorder="1" applyAlignment="1">
      <alignment horizontal="left"/>
    </xf>
    <xf numFmtId="0" fontId="21" fillId="0" borderId="10" xfId="55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center"/>
      <protection/>
    </xf>
    <xf numFmtId="0" fontId="21" fillId="0" borderId="30" xfId="55" applyFont="1" applyFill="1" applyBorder="1" applyAlignment="1">
      <alignment horizontal="center"/>
      <protection/>
    </xf>
    <xf numFmtId="4" fontId="20" fillId="0" borderId="30" xfId="55" applyNumberFormat="1" applyFont="1" applyFill="1" applyBorder="1" applyAlignment="1">
      <alignment horizontal="right"/>
      <protection/>
    </xf>
    <xf numFmtId="4" fontId="9" fillId="0" borderId="45" xfId="55" applyNumberFormat="1" applyFont="1" applyFill="1" applyBorder="1" applyAlignment="1">
      <alignment horizontal="right"/>
      <protection/>
    </xf>
    <xf numFmtId="4" fontId="9" fillId="0" borderId="43" xfId="55" applyNumberFormat="1" applyFont="1" applyFill="1" applyBorder="1" applyAlignment="1">
      <alignment horizontal="right"/>
      <protection/>
    </xf>
    <xf numFmtId="4" fontId="9" fillId="0" borderId="17" xfId="55" applyNumberFormat="1" applyFont="1" applyFill="1" applyBorder="1" applyAlignment="1">
      <alignment horizontal="right"/>
      <protection/>
    </xf>
    <xf numFmtId="4" fontId="9" fillId="0" borderId="21" xfId="55" applyNumberFormat="1" applyFont="1" applyFill="1" applyBorder="1" applyAlignment="1">
      <alignment horizontal="right"/>
      <protection/>
    </xf>
    <xf numFmtId="4" fontId="9" fillId="0" borderId="61" xfId="55" applyNumberFormat="1" applyFont="1" applyFill="1" applyBorder="1" applyAlignment="1">
      <alignment horizontal="right"/>
      <protection/>
    </xf>
    <xf numFmtId="4" fontId="9" fillId="0" borderId="49" xfId="55" applyNumberFormat="1" applyFont="1" applyFill="1" applyBorder="1" applyAlignment="1">
      <alignment horizontal="right"/>
      <protection/>
    </xf>
    <xf numFmtId="4" fontId="9" fillId="0" borderId="15" xfId="55" applyNumberFormat="1" applyFont="1" applyFill="1" applyBorder="1" applyAlignment="1">
      <alignment horizontal="right"/>
      <protection/>
    </xf>
    <xf numFmtId="4" fontId="9" fillId="0" borderId="32" xfId="55" applyNumberFormat="1" applyFont="1" applyFill="1" applyBorder="1" applyAlignment="1">
      <alignment horizontal="right"/>
      <protection/>
    </xf>
    <xf numFmtId="4" fontId="3" fillId="0" borderId="17" xfId="0" applyNumberFormat="1" applyFont="1" applyFill="1" applyBorder="1" applyAlignment="1">
      <alignment vertical="center"/>
    </xf>
    <xf numFmtId="0" fontId="17" fillId="0" borderId="0" xfId="55" applyFont="1" applyFill="1">
      <alignment/>
      <protection/>
    </xf>
    <xf numFmtId="4" fontId="3" fillId="0" borderId="17" xfId="0" applyNumberFormat="1" applyFont="1" applyFill="1" applyBorder="1" applyAlignment="1">
      <alignment vertical="center"/>
    </xf>
    <xf numFmtId="4" fontId="20" fillId="0" borderId="30" xfId="55" applyNumberFormat="1" applyFont="1" applyFill="1" applyBorder="1" applyAlignment="1">
      <alignment horizontal="right"/>
      <protection/>
    </xf>
    <xf numFmtId="4" fontId="9" fillId="0" borderId="81" xfId="55" applyNumberFormat="1" applyFont="1" applyFill="1" applyBorder="1" applyAlignment="1">
      <alignment horizontal="right"/>
      <protection/>
    </xf>
    <xf numFmtId="4" fontId="9" fillId="0" borderId="48" xfId="55" applyNumberFormat="1" applyFont="1" applyFill="1" applyBorder="1" applyAlignment="1">
      <alignment horizontal="right"/>
      <protection/>
    </xf>
    <xf numFmtId="4" fontId="20" fillId="0" borderId="30" xfId="55" applyNumberFormat="1" applyFont="1" applyFill="1" applyBorder="1" applyAlignment="1">
      <alignment/>
      <protection/>
    </xf>
    <xf numFmtId="4" fontId="20" fillId="0" borderId="11" xfId="55" applyNumberFormat="1" applyFont="1" applyFill="1" applyBorder="1" applyAlignment="1">
      <alignment/>
      <protection/>
    </xf>
    <xf numFmtId="4" fontId="9" fillId="0" borderId="45" xfId="55" applyNumberFormat="1" applyFont="1" applyFill="1" applyBorder="1" applyAlignment="1">
      <alignment horizontal="right"/>
      <protection/>
    </xf>
    <xf numFmtId="4" fontId="9" fillId="0" borderId="43" xfId="55" applyNumberFormat="1" applyFont="1" applyFill="1" applyBorder="1" applyAlignment="1">
      <alignment horizontal="right"/>
      <protection/>
    </xf>
    <xf numFmtId="4" fontId="9" fillId="0" borderId="68" xfId="55" applyNumberFormat="1" applyFont="1" applyFill="1" applyBorder="1" applyAlignment="1">
      <alignment horizontal="right"/>
      <protection/>
    </xf>
    <xf numFmtId="4" fontId="3" fillId="0" borderId="12" xfId="0" applyNumberFormat="1" applyFont="1" applyFill="1" applyBorder="1" applyAlignment="1">
      <alignment vertical="center"/>
    </xf>
    <xf numFmtId="4" fontId="9" fillId="0" borderId="21" xfId="55" applyNumberFormat="1" applyFont="1" applyFill="1" applyBorder="1" applyAlignment="1">
      <alignment horizontal="right"/>
      <protection/>
    </xf>
    <xf numFmtId="4" fontId="9" fillId="0" borderId="49" xfId="55" applyNumberFormat="1" applyFont="1" applyFill="1" applyBorder="1" applyAlignment="1">
      <alignment horizontal="right"/>
      <protection/>
    </xf>
    <xf numFmtId="4" fontId="3" fillId="0" borderId="38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center"/>
    </xf>
    <xf numFmtId="4" fontId="3" fillId="0" borderId="45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8" fillId="0" borderId="73" xfId="0" applyFont="1" applyBorder="1" applyAlignment="1">
      <alignment/>
    </xf>
    <xf numFmtId="10" fontId="8" fillId="0" borderId="68" xfId="0" applyNumberFormat="1" applyFont="1" applyBorder="1" applyAlignment="1">
      <alignment horizontal="center"/>
    </xf>
    <xf numFmtId="10" fontId="8" fillId="0" borderId="68" xfId="0" applyNumberFormat="1" applyFont="1" applyBorder="1" applyAlignment="1">
      <alignment/>
    </xf>
    <xf numFmtId="0" fontId="9" fillId="0" borderId="15" xfId="55" applyFont="1" applyFill="1" applyBorder="1" applyAlignment="1">
      <alignment horizontal="left"/>
      <protection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0" fontId="9" fillId="0" borderId="72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9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17" fillId="0" borderId="0" xfId="55" applyFill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0" fontId="20" fillId="0" borderId="0" xfId="55" applyFont="1" applyFill="1" applyAlignment="1">
      <alignment horizontal="center"/>
      <protection/>
    </xf>
    <xf numFmtId="0" fontId="21" fillId="0" borderId="0" xfId="55" applyFont="1" applyFill="1" applyAlignment="1">
      <alignment horizontal="center"/>
      <protection/>
    </xf>
    <xf numFmtId="0" fontId="21" fillId="0" borderId="41" xfId="55" applyFont="1" applyFill="1" applyBorder="1" applyAlignment="1">
      <alignment horizontal="center"/>
      <protection/>
    </xf>
    <xf numFmtId="0" fontId="17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left"/>
      <protection/>
    </xf>
    <xf numFmtId="165" fontId="9" fillId="0" borderId="0" xfId="55" applyNumberFormat="1" applyFont="1" applyFill="1" applyBorder="1" applyAlignment="1">
      <alignment horizontal="right"/>
      <protection/>
    </xf>
    <xf numFmtId="2" fontId="9" fillId="0" borderId="0" xfId="55" applyNumberFormat="1" applyFont="1" applyFill="1" applyBorder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1" fillId="0" borderId="52" xfId="55" applyFont="1" applyFill="1" applyBorder="1" applyAlignment="1">
      <alignment horizontal="center"/>
      <protection/>
    </xf>
    <xf numFmtId="0" fontId="17" fillId="0" borderId="0" xfId="55" applyBorder="1">
      <alignment/>
      <protection/>
    </xf>
    <xf numFmtId="0" fontId="5" fillId="0" borderId="7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left"/>
    </xf>
    <xf numFmtId="4" fontId="9" fillId="0" borderId="44" xfId="55" applyNumberFormat="1" applyFont="1" applyFill="1" applyBorder="1">
      <alignment/>
      <protection/>
    </xf>
    <xf numFmtId="164" fontId="3" fillId="0" borderId="49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9" fillId="0" borderId="61" xfId="55" applyFont="1" applyFill="1" applyBorder="1" applyAlignment="1">
      <alignment horizontal="left"/>
      <protection/>
    </xf>
    <xf numFmtId="0" fontId="20" fillId="0" borderId="27" xfId="55" applyFont="1" applyFill="1" applyBorder="1" applyAlignment="1">
      <alignment horizontal="center"/>
      <protection/>
    </xf>
    <xf numFmtId="4" fontId="20" fillId="0" borderId="52" xfId="55" applyNumberFormat="1" applyFont="1" applyFill="1" applyBorder="1" applyAlignment="1">
      <alignment horizontal="right"/>
      <protection/>
    </xf>
    <xf numFmtId="4" fontId="20" fillId="0" borderId="46" xfId="55" applyNumberFormat="1" applyFont="1" applyFill="1" applyBorder="1" applyAlignment="1">
      <alignment horizontal="right"/>
      <protection/>
    </xf>
    <xf numFmtId="4" fontId="9" fillId="0" borderId="40" xfId="55" applyNumberFormat="1" applyFont="1" applyFill="1" applyBorder="1" applyAlignment="1">
      <alignment horizontal="right"/>
      <protection/>
    </xf>
    <xf numFmtId="4" fontId="9" fillId="0" borderId="31" xfId="55" applyNumberFormat="1" applyFont="1" applyFill="1" applyBorder="1" applyAlignment="1">
      <alignment horizontal="right"/>
      <protection/>
    </xf>
    <xf numFmtId="4" fontId="20" fillId="0" borderId="31" xfId="55" applyNumberFormat="1" applyFont="1" applyFill="1" applyBorder="1" applyAlignment="1">
      <alignment horizontal="right"/>
      <protection/>
    </xf>
    <xf numFmtId="0" fontId="9" fillId="0" borderId="12" xfId="55" applyFont="1" applyFill="1" applyBorder="1" applyAlignment="1">
      <alignment horizontal="center"/>
      <protection/>
    </xf>
    <xf numFmtId="4" fontId="9" fillId="0" borderId="31" xfId="55" applyNumberFormat="1" applyFont="1" applyFill="1" applyBorder="1" applyAlignment="1">
      <alignment horizontal="right"/>
      <protection/>
    </xf>
    <xf numFmtId="4" fontId="9" fillId="0" borderId="82" xfId="55" applyNumberFormat="1" applyFont="1" applyFill="1" applyBorder="1" applyAlignment="1">
      <alignment horizontal="right"/>
      <protection/>
    </xf>
    <xf numFmtId="4" fontId="20" fillId="0" borderId="41" xfId="55" applyNumberFormat="1" applyFont="1" applyFill="1" applyBorder="1" applyAlignment="1">
      <alignment horizontal="right"/>
      <protection/>
    </xf>
    <xf numFmtId="4" fontId="9" fillId="0" borderId="65" xfId="55" applyNumberFormat="1" applyFont="1" applyFill="1" applyBorder="1" applyAlignment="1">
      <alignment horizontal="right"/>
      <protection/>
    </xf>
    <xf numFmtId="4" fontId="20" fillId="0" borderId="52" xfId="55" applyNumberFormat="1" applyFont="1" applyFill="1" applyBorder="1" applyAlignment="1">
      <alignment horizontal="right"/>
      <protection/>
    </xf>
    <xf numFmtId="0" fontId="9" fillId="0" borderId="27" xfId="55" applyFont="1" applyFill="1" applyBorder="1">
      <alignment/>
      <protection/>
    </xf>
    <xf numFmtId="0" fontId="9" fillId="0" borderId="29" xfId="55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 horizontal="center"/>
      <protection/>
    </xf>
    <xf numFmtId="0" fontId="9" fillId="0" borderId="45" xfId="55" applyFont="1" applyFill="1" applyBorder="1" applyAlignment="1">
      <alignment horizontal="center"/>
      <protection/>
    </xf>
    <xf numFmtId="0" fontId="21" fillId="0" borderId="44" xfId="55" applyFont="1" applyFill="1" applyBorder="1" applyAlignment="1">
      <alignment horizontal="center"/>
      <protection/>
    </xf>
    <xf numFmtId="4" fontId="9" fillId="0" borderId="60" xfId="55" applyNumberFormat="1" applyFont="1" applyFill="1" applyBorder="1" applyAlignment="1">
      <alignment horizontal="right"/>
      <protection/>
    </xf>
    <xf numFmtId="0" fontId="9" fillId="0" borderId="45" xfId="55" applyFont="1" applyFill="1" applyBorder="1" applyAlignment="1">
      <alignment horizontal="center"/>
      <protection/>
    </xf>
    <xf numFmtId="4" fontId="9" fillId="0" borderId="40" xfId="55" applyNumberFormat="1" applyFont="1" applyFill="1" applyBorder="1" applyAlignment="1">
      <alignment horizontal="right"/>
      <protection/>
    </xf>
    <xf numFmtId="4" fontId="9" fillId="0" borderId="60" xfId="55" applyNumberFormat="1" applyFont="1" applyFill="1" applyBorder="1" applyAlignment="1">
      <alignment horizontal="right"/>
      <protection/>
    </xf>
    <xf numFmtId="0" fontId="20" fillId="0" borderId="44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/>
      <protection/>
    </xf>
    <xf numFmtId="0" fontId="20" fillId="0" borderId="78" xfId="55" applyFont="1" applyFill="1" applyBorder="1" applyAlignment="1">
      <alignment/>
      <protection/>
    </xf>
    <xf numFmtId="0" fontId="9" fillId="0" borderId="38" xfId="55" applyFont="1" applyFill="1" applyBorder="1" applyAlignment="1">
      <alignment horizontal="center"/>
      <protection/>
    </xf>
    <xf numFmtId="0" fontId="20" fillId="0" borderId="50" xfId="55" applyFont="1" applyFill="1" applyBorder="1" applyAlignment="1">
      <alignment/>
      <protection/>
    </xf>
    <xf numFmtId="0" fontId="20" fillId="0" borderId="28" xfId="55" applyFont="1" applyFill="1" applyBorder="1" applyAlignment="1">
      <alignment/>
      <protection/>
    </xf>
    <xf numFmtId="4" fontId="9" fillId="0" borderId="40" xfId="55" applyNumberFormat="1" applyFont="1" applyFill="1" applyBorder="1" applyAlignment="1">
      <alignment/>
      <protection/>
    </xf>
    <xf numFmtId="4" fontId="9" fillId="0" borderId="82" xfId="55" applyNumberFormat="1" applyFont="1" applyFill="1" applyBorder="1" applyAlignment="1">
      <alignment/>
      <protection/>
    </xf>
    <xf numFmtId="0" fontId="9" fillId="0" borderId="30" xfId="55" applyFont="1" applyFill="1" applyBorder="1" applyAlignment="1">
      <alignment horizontal="center"/>
      <protection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4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3" fillId="0" borderId="83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5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37" xfId="55" applyFont="1" applyFill="1" applyBorder="1" applyAlignment="1">
      <alignment horizontal="center"/>
      <protection/>
    </xf>
    <xf numFmtId="0" fontId="9" fillId="0" borderId="28" xfId="55" applyFont="1" applyBorder="1" applyAlignment="1">
      <alignment horizontal="center"/>
      <protection/>
    </xf>
    <xf numFmtId="4" fontId="9" fillId="0" borderId="84" xfId="55" applyNumberFormat="1" applyFont="1" applyFill="1" applyBorder="1" applyAlignment="1">
      <alignment horizontal="right"/>
      <protection/>
    </xf>
    <xf numFmtId="4" fontId="3" fillId="0" borderId="61" xfId="0" applyNumberFormat="1" applyFont="1" applyBorder="1" applyAlignment="1">
      <alignment horizontal="right"/>
    </xf>
    <xf numFmtId="0" fontId="9" fillId="0" borderId="35" xfId="55" applyFont="1" applyFill="1" applyBorder="1">
      <alignment/>
      <protection/>
    </xf>
    <xf numFmtId="0" fontId="9" fillId="0" borderId="67" xfId="55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3" fillId="0" borderId="38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20" fillId="0" borderId="12" xfId="55" applyNumberFormat="1" applyFont="1" applyFill="1" applyBorder="1" applyAlignment="1">
      <alignment vertical="center"/>
      <protection/>
    </xf>
    <xf numFmtId="0" fontId="9" fillId="0" borderId="50" xfId="55" applyFont="1" applyFill="1" applyBorder="1">
      <alignment/>
      <protection/>
    </xf>
    <xf numFmtId="0" fontId="10" fillId="0" borderId="0" xfId="49" applyFont="1" applyAlignment="1">
      <alignment horizontal="left" vertical="center"/>
      <protection/>
    </xf>
    <xf numFmtId="18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184" fontId="8" fillId="0" borderId="47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85" xfId="0" applyNumberFormat="1" applyFont="1" applyBorder="1" applyAlignment="1">
      <alignment horizontal="right" vertical="center"/>
    </xf>
    <xf numFmtId="4" fontId="0" fillId="0" borderId="86" xfId="0" applyNumberFormat="1" applyFont="1" applyBorder="1" applyAlignment="1">
      <alignment horizontal="right" vertical="center"/>
    </xf>
    <xf numFmtId="4" fontId="9" fillId="0" borderId="36" xfId="55" applyNumberFormat="1" applyFont="1" applyFill="1" applyBorder="1">
      <alignment/>
      <protection/>
    </xf>
    <xf numFmtId="4" fontId="9" fillId="0" borderId="34" xfId="55" applyNumberFormat="1" applyFont="1" applyFill="1" applyBorder="1">
      <alignment/>
      <protection/>
    </xf>
    <xf numFmtId="4" fontId="20" fillId="0" borderId="51" xfId="55" applyNumberFormat="1" applyFont="1" applyFill="1" applyBorder="1">
      <alignment/>
      <protection/>
    </xf>
    <xf numFmtId="4" fontId="20" fillId="0" borderId="62" xfId="55" applyNumberFormat="1" applyFont="1" applyFill="1" applyBorder="1" applyAlignment="1">
      <alignment horizontal="right"/>
      <protection/>
    </xf>
    <xf numFmtId="4" fontId="9" fillId="0" borderId="54" xfId="55" applyNumberFormat="1" applyFont="1" applyFill="1" applyBorder="1" applyAlignment="1">
      <alignment horizontal="right"/>
      <protection/>
    </xf>
    <xf numFmtId="4" fontId="9" fillId="0" borderId="62" xfId="55" applyNumberFormat="1" applyFont="1" applyFill="1" applyBorder="1" applyAlignment="1">
      <alignment horizontal="right"/>
      <protection/>
    </xf>
    <xf numFmtId="4" fontId="9" fillId="0" borderId="71" xfId="55" applyNumberFormat="1" applyFont="1" applyFill="1" applyBorder="1" applyAlignment="1">
      <alignment horizontal="right"/>
      <protection/>
    </xf>
    <xf numFmtId="4" fontId="9" fillId="0" borderId="29" xfId="55" applyNumberFormat="1" applyFont="1" applyFill="1" applyBorder="1" applyAlignment="1">
      <alignment horizontal="right"/>
      <protection/>
    </xf>
    <xf numFmtId="1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4" fontId="8" fillId="0" borderId="61" xfId="0" applyNumberFormat="1" applyFont="1" applyBorder="1" applyAlignment="1">
      <alignment/>
    </xf>
    <xf numFmtId="0" fontId="10" fillId="0" borderId="0" xfId="55" applyFont="1">
      <alignment/>
      <protection/>
    </xf>
    <xf numFmtId="4" fontId="3" fillId="0" borderId="26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" fontId="20" fillId="0" borderId="23" xfId="55" applyNumberFormat="1" applyFont="1" applyBorder="1" applyAlignment="1">
      <alignment horizontal="right"/>
      <protection/>
    </xf>
    <xf numFmtId="4" fontId="9" fillId="0" borderId="36" xfId="55" applyNumberFormat="1" applyFont="1" applyFill="1" applyBorder="1" applyAlignment="1">
      <alignment horizontal="right"/>
      <protection/>
    </xf>
    <xf numFmtId="49" fontId="3" fillId="0" borderId="42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9" fillId="0" borderId="30" xfId="55" applyFont="1" applyFill="1" applyBorder="1" applyAlignment="1">
      <alignment horizontal="left"/>
      <protection/>
    </xf>
    <xf numFmtId="0" fontId="9" fillId="0" borderId="75" xfId="55" applyFont="1" applyFill="1" applyBorder="1" applyAlignment="1">
      <alignment horizontal="left"/>
      <protection/>
    </xf>
    <xf numFmtId="0" fontId="17" fillId="0" borderId="36" xfId="55" applyFill="1" applyBorder="1">
      <alignment/>
      <protection/>
    </xf>
    <xf numFmtId="4" fontId="9" fillId="0" borderId="52" xfId="55" applyNumberFormat="1" applyFont="1" applyFill="1" applyBorder="1" applyAlignment="1">
      <alignment horizontal="right"/>
      <protection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14" fontId="3" fillId="0" borderId="12" xfId="0" applyNumberFormat="1" applyFont="1" applyFill="1" applyBorder="1" applyAlignment="1">
      <alignment horizontal="right" vertical="center"/>
    </xf>
    <xf numFmtId="14" fontId="3" fillId="0" borderId="36" xfId="0" applyNumberFormat="1" applyFont="1" applyFill="1" applyBorder="1" applyAlignment="1">
      <alignment horizontal="right" vertical="center" wrapText="1"/>
    </xf>
    <xf numFmtId="14" fontId="3" fillId="0" borderId="25" xfId="0" applyNumberFormat="1" applyFont="1" applyFill="1" applyBorder="1" applyAlignment="1">
      <alignment horizontal="right" vertical="center" wrapText="1"/>
    </xf>
    <xf numFmtId="14" fontId="3" fillId="0" borderId="36" xfId="0" applyNumberFormat="1" applyFont="1" applyFill="1" applyBorder="1" applyAlignment="1">
      <alignment horizontal="right" vertical="center"/>
    </xf>
    <xf numFmtId="14" fontId="3" fillId="0" borderId="25" xfId="0" applyNumberFormat="1" applyFont="1" applyFill="1" applyBorder="1" applyAlignment="1">
      <alignment horizontal="right" vertical="center"/>
    </xf>
    <xf numFmtId="14" fontId="3" fillId="0" borderId="29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/>
    </xf>
    <xf numFmtId="14" fontId="3" fillId="0" borderId="34" xfId="0" applyNumberFormat="1" applyFont="1" applyFill="1" applyBorder="1" applyAlignment="1">
      <alignment horizontal="right" vertical="center"/>
    </xf>
    <xf numFmtId="14" fontId="3" fillId="0" borderId="38" xfId="0" applyNumberFormat="1" applyFont="1" applyFill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0" fontId="8" fillId="0" borderId="32" xfId="0" applyNumberFormat="1" applyFont="1" applyBorder="1" applyAlignment="1">
      <alignment horizontal="center"/>
    </xf>
    <xf numFmtId="0" fontId="9" fillId="0" borderId="18" xfId="55" applyFont="1" applyFill="1" applyBorder="1" applyAlignment="1">
      <alignment horizontal="center"/>
      <protection/>
    </xf>
    <xf numFmtId="0" fontId="17" fillId="0" borderId="44" xfId="55" applyFill="1" applyBorder="1">
      <alignment/>
      <protection/>
    </xf>
    <xf numFmtId="0" fontId="17" fillId="0" borderId="12" xfId="55" applyFill="1" applyBorder="1">
      <alignment/>
      <protection/>
    </xf>
    <xf numFmtId="4" fontId="20" fillId="0" borderId="32" xfId="55" applyNumberFormat="1" applyFont="1" applyFill="1" applyBorder="1" applyAlignment="1">
      <alignment horizontal="right"/>
      <protection/>
    </xf>
    <xf numFmtId="4" fontId="3" fillId="0" borderId="25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" fontId="3" fillId="0" borderId="38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4" fontId="3" fillId="0" borderId="25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0" fontId="5" fillId="0" borderId="8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8" fillId="0" borderId="44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/>
    </xf>
    <xf numFmtId="14" fontId="45" fillId="0" borderId="14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" fontId="8" fillId="0" borderId="62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8" fillId="0" borderId="68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49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4" fontId="45" fillId="0" borderId="87" xfId="0" applyNumberFormat="1" applyFont="1" applyFill="1" applyBorder="1" applyAlignment="1">
      <alignment horizontal="center"/>
    </xf>
    <xf numFmtId="0" fontId="45" fillId="0" borderId="79" xfId="0" applyFont="1" applyFill="1" applyBorder="1" applyAlignment="1">
      <alignment horizontal="right"/>
    </xf>
    <xf numFmtId="4" fontId="45" fillId="0" borderId="54" xfId="0" applyNumberFormat="1" applyFont="1" applyFill="1" applyBorder="1" applyAlignment="1">
      <alignment/>
    </xf>
    <xf numFmtId="4" fontId="45" fillId="0" borderId="21" xfId="0" applyNumberFormat="1" applyFont="1" applyFill="1" applyBorder="1" applyAlignment="1">
      <alignment/>
    </xf>
    <xf numFmtId="14" fontId="45" fillId="0" borderId="26" xfId="0" applyNumberFormat="1" applyFont="1" applyFill="1" applyBorder="1" applyAlignment="1">
      <alignment horizontal="center"/>
    </xf>
    <xf numFmtId="4" fontId="8" fillId="0" borderId="63" xfId="0" applyNumberFormat="1" applyFont="1" applyFill="1" applyBorder="1" applyAlignment="1">
      <alignment horizontal="right"/>
    </xf>
    <xf numFmtId="4" fontId="45" fillId="0" borderId="88" xfId="0" applyNumberFormat="1" applyFont="1" applyFill="1" applyBorder="1" applyAlignment="1">
      <alignment/>
    </xf>
    <xf numFmtId="4" fontId="45" fillId="0" borderId="6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14" fontId="45" fillId="0" borderId="73" xfId="0" applyNumberFormat="1" applyFont="1" applyFill="1" applyBorder="1" applyAlignment="1">
      <alignment horizontal="center"/>
    </xf>
    <xf numFmtId="0" fontId="45" fillId="0" borderId="68" xfId="0" applyFont="1" applyFill="1" applyBorder="1" applyAlignment="1">
      <alignment horizontal="right"/>
    </xf>
    <xf numFmtId="0" fontId="45" fillId="0" borderId="44" xfId="0" applyFont="1" applyFill="1" applyBorder="1" applyAlignment="1">
      <alignment horizontal="center"/>
    </xf>
    <xf numFmtId="14" fontId="45" fillId="0" borderId="44" xfId="0" applyNumberFormat="1" applyFont="1" applyFill="1" applyBorder="1" applyAlignment="1">
      <alignment horizontal="center"/>
    </xf>
    <xf numFmtId="4" fontId="8" fillId="0" borderId="60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14" fontId="45" fillId="0" borderId="24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45" fillId="0" borderId="61" xfId="0" applyFont="1" applyFill="1" applyBorder="1" applyAlignment="1">
      <alignment horizontal="left"/>
    </xf>
    <xf numFmtId="4" fontId="8" fillId="0" borderId="89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center"/>
    </xf>
    <xf numFmtId="0" fontId="8" fillId="0" borderId="68" xfId="0" applyFont="1" applyFill="1" applyBorder="1" applyAlignment="1">
      <alignment/>
    </xf>
    <xf numFmtId="4" fontId="8" fillId="0" borderId="6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8" xfId="0" applyNumberFormat="1" applyFont="1" applyFill="1" applyBorder="1" applyAlignment="1">
      <alignment/>
    </xf>
    <xf numFmtId="4" fontId="8" fillId="0" borderId="61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4" fontId="8" fillId="0" borderId="68" xfId="0" applyNumberFormat="1" applyFont="1" applyFill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26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0" fontId="8" fillId="0" borderId="21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65" xfId="0" applyFont="1" applyBorder="1" applyAlignment="1">
      <alignment/>
    </xf>
    <xf numFmtId="0" fontId="5" fillId="0" borderId="87" xfId="0" applyFont="1" applyBorder="1" applyAlignment="1">
      <alignment horizontal="center"/>
    </xf>
    <xf numFmtId="4" fontId="8" fillId="0" borderId="24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" fontId="8" fillId="0" borderId="0" xfId="0" applyNumberFormat="1" applyFont="1" applyFill="1" applyAlignment="1">
      <alignment horizontal="right"/>
    </xf>
    <xf numFmtId="4" fontId="3" fillId="0" borderId="6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9" fillId="0" borderId="14" xfId="55" applyFont="1" applyFill="1" applyBorder="1" applyAlignment="1">
      <alignment horizontal="center"/>
      <protection/>
    </xf>
    <xf numFmtId="0" fontId="17" fillId="0" borderId="25" xfId="55" applyFont="1" applyFill="1" applyBorder="1">
      <alignment/>
      <protection/>
    </xf>
    <xf numFmtId="0" fontId="17" fillId="0" borderId="15" xfId="55" applyFont="1" applyFill="1" applyBorder="1">
      <alignment/>
      <protection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9" fillId="0" borderId="21" xfId="55" applyNumberFormat="1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4" fontId="20" fillId="0" borderId="56" xfId="55" applyNumberFormat="1" applyFont="1" applyFill="1" applyBorder="1" applyAlignment="1">
      <alignment horizontal="right"/>
      <protection/>
    </xf>
    <xf numFmtId="0" fontId="17" fillId="0" borderId="44" xfId="55" applyFont="1" applyFill="1" applyBorder="1">
      <alignment/>
      <protection/>
    </xf>
    <xf numFmtId="0" fontId="17" fillId="0" borderId="12" xfId="55" applyFont="1" applyFill="1" applyBorder="1">
      <alignment/>
      <protection/>
    </xf>
    <xf numFmtId="0" fontId="0" fillId="0" borderId="0" xfId="0" applyFont="1" applyAlignment="1">
      <alignment horizontal="right"/>
    </xf>
    <xf numFmtId="0" fontId="6" fillId="0" borderId="0" xfId="54" applyFont="1" applyAlignment="1">
      <alignment horizontal="center" vertical="center"/>
      <protection/>
    </xf>
    <xf numFmtId="205" fontId="6" fillId="0" borderId="11" xfId="54" applyNumberFormat="1" applyFont="1" applyBorder="1" applyAlignment="1">
      <alignment horizontal="right"/>
      <protection/>
    </xf>
    <xf numFmtId="4" fontId="16" fillId="0" borderId="32" xfId="54" applyNumberFormat="1" applyFont="1" applyBorder="1" applyAlignment="1">
      <alignment horizontal="right" vertical="center"/>
      <protection/>
    </xf>
    <xf numFmtId="4" fontId="16" fillId="0" borderId="68" xfId="54" applyNumberFormat="1" applyFont="1" applyBorder="1" applyAlignment="1">
      <alignment horizontal="right" vertical="center"/>
      <protection/>
    </xf>
    <xf numFmtId="4" fontId="46" fillId="0" borderId="21" xfId="54" applyNumberFormat="1" applyFont="1" applyBorder="1" applyAlignment="1">
      <alignment horizontal="right" vertical="center"/>
      <protection/>
    </xf>
    <xf numFmtId="4" fontId="48" fillId="20" borderId="11" xfId="54" applyNumberFormat="1" applyFont="1" applyFill="1" applyBorder="1" applyAlignment="1">
      <alignment horizontal="right" vertical="center" wrapText="1"/>
      <protection/>
    </xf>
    <xf numFmtId="0" fontId="6" fillId="0" borderId="0" xfId="54" applyFont="1" applyAlignment="1">
      <alignment vertical="center"/>
      <protection/>
    </xf>
    <xf numFmtId="0" fontId="0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/>
      <protection/>
    </xf>
    <xf numFmtId="205" fontId="6" fillId="0" borderId="0" xfId="54" applyNumberFormat="1" applyFont="1" applyAlignment="1">
      <alignment horizontal="right"/>
      <protection/>
    </xf>
    <xf numFmtId="205" fontId="6" fillId="0" borderId="52" xfId="54" applyNumberFormat="1" applyFont="1" applyBorder="1" applyAlignment="1">
      <alignment horizontal="right"/>
      <protection/>
    </xf>
    <xf numFmtId="4" fontId="48" fillId="20" borderId="60" xfId="54" applyNumberFormat="1" applyFont="1" applyFill="1" applyBorder="1" applyAlignment="1">
      <alignment horizontal="right" vertical="center"/>
      <protection/>
    </xf>
    <xf numFmtId="190" fontId="49" fillId="0" borderId="41" xfId="54" applyNumberFormat="1" applyFont="1" applyFill="1" applyBorder="1" applyAlignment="1">
      <alignment horizontal="right" vertical="center" wrapText="1"/>
      <protection/>
    </xf>
    <xf numFmtId="4" fontId="48" fillId="20" borderId="52" xfId="54" applyNumberFormat="1" applyFont="1" applyFill="1" applyBorder="1" applyAlignment="1">
      <alignment horizontal="right" vertical="center"/>
      <protection/>
    </xf>
    <xf numFmtId="4" fontId="49" fillId="0" borderId="46" xfId="54" applyNumberFormat="1" applyFont="1" applyFill="1" applyBorder="1" applyAlignment="1">
      <alignment horizontal="center" vertical="center" wrapText="1"/>
      <protection/>
    </xf>
    <xf numFmtId="2" fontId="10" fillId="0" borderId="50" xfId="54" applyNumberFormat="1" applyFont="1" applyBorder="1" applyAlignment="1">
      <alignment vertical="center" wrapText="1"/>
      <protection/>
    </xf>
    <xf numFmtId="2" fontId="49" fillId="19" borderId="15" xfId="54" applyNumberFormat="1" applyFont="1" applyFill="1" applyBorder="1" applyAlignment="1">
      <alignment vertical="center" wrapText="1"/>
      <protection/>
    </xf>
    <xf numFmtId="4" fontId="49" fillId="0" borderId="31" xfId="54" applyNumberFormat="1" applyFont="1" applyBorder="1" applyAlignment="1">
      <alignment horizontal="right" vertical="center"/>
      <protection/>
    </xf>
    <xf numFmtId="2" fontId="49" fillId="19" borderId="17" xfId="52" applyNumberFormat="1" applyFont="1" applyFill="1" applyBorder="1" applyAlignment="1">
      <alignment vertical="center" wrapText="1"/>
      <protection/>
    </xf>
    <xf numFmtId="2" fontId="49" fillId="19" borderId="18" xfId="52" applyNumberFormat="1" applyFont="1" applyFill="1" applyBorder="1" applyAlignment="1">
      <alignment vertical="center" wrapText="1"/>
      <protection/>
    </xf>
    <xf numFmtId="190" fontId="49" fillId="0" borderId="31" xfId="54" applyNumberFormat="1" applyFont="1" applyBorder="1" applyAlignment="1">
      <alignment horizontal="right" vertical="center"/>
      <protection/>
    </xf>
    <xf numFmtId="4" fontId="16" fillId="20" borderId="31" xfId="54" applyNumberFormat="1" applyFont="1" applyFill="1" applyBorder="1" applyAlignment="1">
      <alignment horizontal="right" vertical="center" wrapText="1"/>
      <protection/>
    </xf>
    <xf numFmtId="4" fontId="16" fillId="0" borderId="52" xfId="54" applyNumberFormat="1" applyFont="1" applyFill="1" applyBorder="1" applyAlignment="1">
      <alignment horizontal="right" vertical="center"/>
      <protection/>
    </xf>
    <xf numFmtId="0" fontId="10" fillId="25" borderId="13" xfId="54" applyFont="1" applyFill="1" applyBorder="1" applyAlignment="1">
      <alignment vertical="center" wrapText="1"/>
      <protection/>
    </xf>
    <xf numFmtId="4" fontId="16" fillId="25" borderId="30" xfId="54" applyNumberFormat="1" applyFont="1" applyFill="1" applyBorder="1" applyAlignment="1">
      <alignment vertical="center" wrapText="1"/>
      <protection/>
    </xf>
    <xf numFmtId="4" fontId="16" fillId="25" borderId="52" xfId="54" applyNumberFormat="1" applyFont="1" applyFill="1" applyBorder="1" applyAlignment="1">
      <alignment horizontal="right" vertical="center" wrapText="1"/>
      <protection/>
    </xf>
    <xf numFmtId="0" fontId="6" fillId="0" borderId="0" xfId="49" applyFont="1" applyBorder="1" applyAlignment="1">
      <alignment vertical="center" wrapText="1"/>
      <protection/>
    </xf>
    <xf numFmtId="0" fontId="6" fillId="0" borderId="0" xfId="49" applyFont="1" applyAlignment="1">
      <alignment vertical="center" wrapText="1"/>
      <protection/>
    </xf>
    <xf numFmtId="0" fontId="10" fillId="0" borderId="0" xfId="49" applyFont="1" applyBorder="1" applyAlignment="1">
      <alignment horizontal="left" vertical="center"/>
      <protection/>
    </xf>
    <xf numFmtId="4" fontId="10" fillId="0" borderId="0" xfId="49" applyNumberFormat="1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 vertical="center"/>
      <protection/>
    </xf>
    <xf numFmtId="0" fontId="6" fillId="0" borderId="0" xfId="49" applyFont="1" applyAlignment="1">
      <alignment vertical="center"/>
      <protection/>
    </xf>
    <xf numFmtId="4" fontId="10" fillId="0" borderId="0" xfId="49" applyNumberFormat="1" applyFont="1" applyAlignment="1">
      <alignment horizontal="left" vertical="center" wrapText="1"/>
      <protection/>
    </xf>
    <xf numFmtId="0" fontId="5" fillId="0" borderId="0" xfId="53" applyNumberFormat="1" applyFont="1" applyFill="1" applyAlignment="1">
      <alignment horizontal="right" vertical="center"/>
      <protection/>
    </xf>
    <xf numFmtId="0" fontId="51" fillId="0" borderId="0" xfId="53" applyFont="1">
      <alignment/>
      <protection/>
    </xf>
    <xf numFmtId="49" fontId="4" fillId="0" borderId="0" xfId="53" applyNumberFormat="1" applyFont="1" applyAlignment="1">
      <alignment horizontal="right"/>
      <protection/>
    </xf>
    <xf numFmtId="4" fontId="51" fillId="0" borderId="0" xfId="53" applyNumberFormat="1" applyFo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51" fillId="0" borderId="0" xfId="53" applyFont="1" applyFill="1" applyBorder="1">
      <alignment/>
      <protection/>
    </xf>
    <xf numFmtId="0" fontId="42" fillId="0" borderId="0" xfId="53" applyFont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50" fillId="0" borderId="0" xfId="53" applyFont="1" applyAlignment="1">
      <alignment horizontal="justify" vertical="top" wrapText="1"/>
      <protection/>
    </xf>
    <xf numFmtId="0" fontId="4" fillId="0" borderId="0" xfId="53" applyNumberFormat="1" applyFont="1" applyFill="1" applyAlignment="1">
      <alignment horizontal="right" vertical="center"/>
      <protection/>
    </xf>
    <xf numFmtId="4" fontId="8" fillId="0" borderId="12" xfId="53" applyNumberFormat="1" applyFont="1" applyBorder="1" applyAlignment="1">
      <alignment horizontal="right" vertical="center"/>
      <protection/>
    </xf>
    <xf numFmtId="0" fontId="8" fillId="0" borderId="0" xfId="53" applyFont="1">
      <alignment/>
      <protection/>
    </xf>
    <xf numFmtId="4" fontId="8" fillId="0" borderId="0" xfId="53" applyNumberFormat="1" applyFont="1">
      <alignment/>
      <protection/>
    </xf>
    <xf numFmtId="4" fontId="8" fillId="0" borderId="0" xfId="53" applyNumberFormat="1" applyFont="1" applyFill="1" applyBorder="1" applyAlignment="1">
      <alignment vertical="center" wrapText="1"/>
      <protection/>
    </xf>
    <xf numFmtId="4" fontId="8" fillId="0" borderId="0" xfId="53" applyNumberFormat="1" applyFont="1" applyFill="1" applyBorder="1" applyAlignment="1">
      <alignment horizontal="right" vertical="center"/>
      <protection/>
    </xf>
    <xf numFmtId="0" fontId="51" fillId="0" borderId="0" xfId="53" applyFont="1" applyAlignment="1">
      <alignment wrapText="1"/>
      <protection/>
    </xf>
    <xf numFmtId="4" fontId="20" fillId="26" borderId="52" xfId="55" applyNumberFormat="1" applyFont="1" applyFill="1" applyBorder="1" applyAlignment="1">
      <alignment horizontal="right"/>
      <protection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4" fontId="5" fillId="26" borderId="11" xfId="0" applyNumberFormat="1" applyFont="1" applyFill="1" applyBorder="1" applyAlignment="1">
      <alignment/>
    </xf>
    <xf numFmtId="4" fontId="20" fillId="26" borderId="23" xfId="55" applyNumberFormat="1" applyFont="1" applyFill="1" applyBorder="1">
      <alignment/>
      <protection/>
    </xf>
    <xf numFmtId="4" fontId="20" fillId="26" borderId="10" xfId="55" applyNumberFormat="1" applyFont="1" applyFill="1" applyBorder="1">
      <alignment/>
      <protection/>
    </xf>
    <xf numFmtId="4" fontId="20" fillId="26" borderId="11" xfId="55" applyNumberFormat="1" applyFont="1" applyFill="1" applyBorder="1" applyAlignment="1">
      <alignment horizontal="right"/>
      <protection/>
    </xf>
    <xf numFmtId="172" fontId="5" fillId="26" borderId="52" xfId="0" applyNumberFormat="1" applyFont="1" applyFill="1" applyBorder="1" applyAlignment="1">
      <alignment horizontal="center"/>
    </xf>
    <xf numFmtId="4" fontId="5" fillId="26" borderId="56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/>
    </xf>
    <xf numFmtId="4" fontId="5" fillId="26" borderId="30" xfId="0" applyNumberFormat="1" applyFont="1" applyFill="1" applyBorder="1" applyAlignment="1">
      <alignment/>
    </xf>
    <xf numFmtId="172" fontId="5" fillId="27" borderId="52" xfId="0" applyNumberFormat="1" applyFont="1" applyFill="1" applyBorder="1" applyAlignment="1">
      <alignment horizontal="center"/>
    </xf>
    <xf numFmtId="4" fontId="5" fillId="27" borderId="56" xfId="0" applyNumberFormat="1" applyFont="1" applyFill="1" applyBorder="1" applyAlignment="1">
      <alignment/>
    </xf>
    <xf numFmtId="4" fontId="5" fillId="27" borderId="10" xfId="0" applyNumberFormat="1" applyFont="1" applyFill="1" applyBorder="1" applyAlignment="1">
      <alignment/>
    </xf>
    <xf numFmtId="4" fontId="5" fillId="27" borderId="30" xfId="0" applyNumberFormat="1" applyFont="1" applyFill="1" applyBorder="1" applyAlignment="1">
      <alignment/>
    </xf>
    <xf numFmtId="4" fontId="20" fillId="26" borderId="23" xfId="55" applyNumberFormat="1" applyFont="1" applyFill="1" applyBorder="1" applyAlignment="1">
      <alignment horizontal="right"/>
      <protection/>
    </xf>
    <xf numFmtId="4" fontId="20" fillId="26" borderId="90" xfId="55" applyNumberFormat="1" applyFont="1" applyFill="1" applyBorder="1" applyAlignment="1">
      <alignment horizontal="right"/>
      <protection/>
    </xf>
    <xf numFmtId="4" fontId="20" fillId="26" borderId="30" xfId="55" applyNumberFormat="1" applyFont="1" applyFill="1" applyBorder="1" applyAlignment="1">
      <alignment horizontal="right"/>
      <protection/>
    </xf>
    <xf numFmtId="4" fontId="20" fillId="26" borderId="11" xfId="55" applyNumberFormat="1" applyFont="1" applyFill="1" applyBorder="1">
      <alignment/>
      <protection/>
    </xf>
    <xf numFmtId="0" fontId="5" fillId="26" borderId="23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 horizontal="right"/>
    </xf>
    <xf numFmtId="164" fontId="5" fillId="26" borderId="11" xfId="0" applyNumberFormat="1" applyFont="1" applyFill="1" applyBorder="1" applyAlignment="1">
      <alignment horizontal="right"/>
    </xf>
    <xf numFmtId="0" fontId="5" fillId="26" borderId="13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/>
    </xf>
    <xf numFmtId="164" fontId="5" fillId="26" borderId="11" xfId="0" applyNumberFormat="1" applyFont="1" applyFill="1" applyBorder="1" applyAlignment="1">
      <alignment/>
    </xf>
    <xf numFmtId="4" fontId="5" fillId="26" borderId="30" xfId="0" applyNumberFormat="1" applyFont="1" applyFill="1" applyBorder="1" applyAlignment="1">
      <alignment vertical="center"/>
    </xf>
    <xf numFmtId="164" fontId="5" fillId="26" borderId="11" xfId="0" applyNumberFormat="1" applyFont="1" applyFill="1" applyBorder="1" applyAlignment="1">
      <alignment vertical="center"/>
    </xf>
    <xf numFmtId="4" fontId="8" fillId="27" borderId="52" xfId="0" applyNumberFormat="1" applyFont="1" applyFill="1" applyBorder="1" applyAlignment="1">
      <alignment/>
    </xf>
    <xf numFmtId="4" fontId="8" fillId="27" borderId="23" xfId="0" applyNumberFormat="1" applyFont="1" applyFill="1" applyBorder="1" applyAlignment="1">
      <alignment/>
    </xf>
    <xf numFmtId="4" fontId="8" fillId="27" borderId="30" xfId="0" applyNumberFormat="1" applyFont="1" applyFill="1" applyBorder="1" applyAlignment="1">
      <alignment/>
    </xf>
    <xf numFmtId="4" fontId="8" fillId="27" borderId="11" xfId="0" applyNumberFormat="1" applyFont="1" applyFill="1" applyBorder="1" applyAlignment="1">
      <alignment/>
    </xf>
    <xf numFmtId="4" fontId="8" fillId="27" borderId="46" xfId="0" applyNumberFormat="1" applyFont="1" applyFill="1" applyBorder="1" applyAlignment="1">
      <alignment horizontal="right"/>
    </xf>
    <xf numFmtId="4" fontId="8" fillId="27" borderId="39" xfId="0" applyNumberFormat="1" applyFont="1" applyFill="1" applyBorder="1" applyAlignment="1">
      <alignment horizontal="right"/>
    </xf>
    <xf numFmtId="4" fontId="8" fillId="27" borderId="45" xfId="0" applyNumberFormat="1" applyFont="1" applyFill="1" applyBorder="1" applyAlignment="1">
      <alignment horizontal="right"/>
    </xf>
    <xf numFmtId="4" fontId="8" fillId="27" borderId="43" xfId="0" applyNumberFormat="1" applyFont="1" applyFill="1" applyBorder="1" applyAlignment="1">
      <alignment/>
    </xf>
    <xf numFmtId="0" fontId="4" fillId="27" borderId="90" xfId="0" applyFont="1" applyFill="1" applyBorder="1" applyAlignment="1">
      <alignment horizontal="left"/>
    </xf>
    <xf numFmtId="4" fontId="18" fillId="27" borderId="52" xfId="0" applyNumberFormat="1" applyFont="1" applyFill="1" applyBorder="1" applyAlignment="1">
      <alignment/>
    </xf>
    <xf numFmtId="4" fontId="18" fillId="27" borderId="23" xfId="0" applyNumberFormat="1" applyFont="1" applyFill="1" applyBorder="1" applyAlignment="1">
      <alignment/>
    </xf>
    <xf numFmtId="4" fontId="18" fillId="27" borderId="30" xfId="0" applyNumberFormat="1" applyFont="1" applyFill="1" applyBorder="1" applyAlignment="1">
      <alignment/>
    </xf>
    <xf numFmtId="4" fontId="18" fillId="27" borderId="11" xfId="0" applyNumberFormat="1" applyFont="1" applyFill="1" applyBorder="1" applyAlignment="1">
      <alignment/>
    </xf>
    <xf numFmtId="0" fontId="45" fillId="27" borderId="90" xfId="0" applyFont="1" applyFill="1" applyBorder="1" applyAlignment="1">
      <alignment/>
    </xf>
    <xf numFmtId="0" fontId="45" fillId="27" borderId="75" xfId="0" applyFont="1" applyFill="1" applyBorder="1" applyAlignment="1">
      <alignment/>
    </xf>
    <xf numFmtId="4" fontId="4" fillId="27" borderId="52" xfId="0" applyNumberFormat="1" applyFont="1" applyFill="1" applyBorder="1" applyAlignment="1">
      <alignment/>
    </xf>
    <xf numFmtId="4" fontId="4" fillId="27" borderId="23" xfId="0" applyNumberFormat="1" applyFont="1" applyFill="1" applyBorder="1" applyAlignment="1">
      <alignment/>
    </xf>
    <xf numFmtId="4" fontId="4" fillId="27" borderId="30" xfId="0" applyNumberFormat="1" applyFont="1" applyFill="1" applyBorder="1" applyAlignment="1">
      <alignment/>
    </xf>
    <xf numFmtId="4" fontId="4" fillId="27" borderId="11" xfId="0" applyNumberFormat="1" applyFont="1" applyFill="1" applyBorder="1" applyAlignment="1">
      <alignment/>
    </xf>
    <xf numFmtId="4" fontId="4" fillId="27" borderId="13" xfId="0" applyNumberFormat="1" applyFont="1" applyFill="1" applyBorder="1" applyAlignment="1">
      <alignment/>
    </xf>
    <xf numFmtId="4" fontId="4" fillId="26" borderId="60" xfId="0" applyNumberFormat="1" applyFont="1" applyFill="1" applyBorder="1" applyAlignment="1">
      <alignment horizontal="right"/>
    </xf>
    <xf numFmtId="4" fontId="4" fillId="26" borderId="44" xfId="0" applyNumberFormat="1" applyFont="1" applyFill="1" applyBorder="1" applyAlignment="1">
      <alignment horizontal="right"/>
    </xf>
    <xf numFmtId="4" fontId="4" fillId="26" borderId="61" xfId="0" applyNumberFormat="1" applyFont="1" applyFill="1" applyBorder="1" applyAlignment="1">
      <alignment horizontal="right"/>
    </xf>
    <xf numFmtId="0" fontId="45" fillId="26" borderId="90" xfId="0" applyFont="1" applyFill="1" applyBorder="1" applyAlignment="1">
      <alignment/>
    </xf>
    <xf numFmtId="0" fontId="45" fillId="26" borderId="75" xfId="0" applyFont="1" applyFill="1" applyBorder="1" applyAlignment="1">
      <alignment/>
    </xf>
    <xf numFmtId="4" fontId="8" fillId="26" borderId="52" xfId="0" applyNumberFormat="1" applyFont="1" applyFill="1" applyBorder="1" applyAlignment="1">
      <alignment/>
    </xf>
    <xf numFmtId="4" fontId="8" fillId="26" borderId="23" xfId="0" applyNumberFormat="1" applyFont="1" applyFill="1" applyBorder="1" applyAlignment="1">
      <alignment/>
    </xf>
    <xf numFmtId="4" fontId="8" fillId="26" borderId="30" xfId="0" applyNumberFormat="1" applyFont="1" applyFill="1" applyBorder="1" applyAlignment="1">
      <alignment/>
    </xf>
    <xf numFmtId="4" fontId="8" fillId="26" borderId="11" xfId="0" applyNumberFormat="1" applyFont="1" applyFill="1" applyBorder="1" applyAlignment="1">
      <alignment/>
    </xf>
    <xf numFmtId="4" fontId="4" fillId="26" borderId="49" xfId="0" applyNumberFormat="1" applyFont="1" applyFill="1" applyBorder="1" applyAlignment="1">
      <alignment horizontal="right"/>
    </xf>
    <xf numFmtId="0" fontId="18" fillId="27" borderId="23" xfId="0" applyFont="1" applyFill="1" applyBorder="1" applyAlignment="1">
      <alignment horizontal="left"/>
    </xf>
    <xf numFmtId="0" fontId="18" fillId="27" borderId="11" xfId="0" applyFont="1" applyFill="1" applyBorder="1" applyAlignment="1">
      <alignment horizontal="left"/>
    </xf>
    <xf numFmtId="0" fontId="4" fillId="26" borderId="23" xfId="0" applyFont="1" applyFill="1" applyBorder="1" applyAlignment="1">
      <alignment horizontal="left"/>
    </xf>
    <xf numFmtId="0" fontId="4" fillId="26" borderId="11" xfId="0" applyFont="1" applyFill="1" applyBorder="1" applyAlignment="1">
      <alignment horizontal="left"/>
    </xf>
    <xf numFmtId="4" fontId="4" fillId="26" borderId="52" xfId="0" applyNumberFormat="1" applyFont="1" applyFill="1" applyBorder="1" applyAlignment="1">
      <alignment/>
    </xf>
    <xf numFmtId="4" fontId="4" fillId="26" borderId="23" xfId="0" applyNumberFormat="1" applyFont="1" applyFill="1" applyBorder="1" applyAlignment="1">
      <alignment/>
    </xf>
    <xf numFmtId="4" fontId="4" fillId="26" borderId="30" xfId="0" applyNumberFormat="1" applyFont="1" applyFill="1" applyBorder="1" applyAlignment="1">
      <alignment/>
    </xf>
    <xf numFmtId="4" fontId="4" fillId="26" borderId="11" xfId="0" applyNumberFormat="1" applyFont="1" applyFill="1" applyBorder="1" applyAlignment="1">
      <alignment/>
    </xf>
    <xf numFmtId="0" fontId="8" fillId="26" borderId="23" xfId="0" applyFont="1" applyFill="1" applyBorder="1" applyAlignment="1">
      <alignment horizontal="left"/>
    </xf>
    <xf numFmtId="0" fontId="8" fillId="26" borderId="11" xfId="0" applyFont="1" applyFill="1" applyBorder="1" applyAlignment="1">
      <alignment horizontal="left"/>
    </xf>
    <xf numFmtId="4" fontId="8" fillId="26" borderId="81" xfId="0" applyNumberFormat="1" applyFont="1" applyFill="1" applyBorder="1" applyAlignment="1">
      <alignment/>
    </xf>
    <xf numFmtId="4" fontId="8" fillId="26" borderId="48" xfId="0" applyNumberFormat="1" applyFont="1" applyFill="1" applyBorder="1" applyAlignment="1">
      <alignment/>
    </xf>
    <xf numFmtId="0" fontId="4" fillId="26" borderId="27" xfId="0" applyFont="1" applyFill="1" applyBorder="1" applyAlignment="1">
      <alignment/>
    </xf>
    <xf numFmtId="4" fontId="4" fillId="26" borderId="28" xfId="0" applyNumberFormat="1" applyFont="1" applyFill="1" applyBorder="1" applyAlignment="1">
      <alignment/>
    </xf>
    <xf numFmtId="4" fontId="4" fillId="26" borderId="29" xfId="0" applyNumberFormat="1" applyFont="1" applyFill="1" applyBorder="1" applyAlignment="1">
      <alignment/>
    </xf>
    <xf numFmtId="4" fontId="7" fillId="26" borderId="48" xfId="0" applyNumberFormat="1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vertical="center"/>
    </xf>
    <xf numFmtId="49" fontId="4" fillId="26" borderId="23" xfId="0" applyNumberFormat="1" applyFont="1" applyFill="1" applyBorder="1" applyAlignment="1">
      <alignment horizontal="center" vertical="center"/>
    </xf>
    <xf numFmtId="4" fontId="4" fillId="26" borderId="23" xfId="0" applyNumberFormat="1" applyFont="1" applyFill="1" applyBorder="1" applyAlignment="1">
      <alignment vertical="center"/>
    </xf>
    <xf numFmtId="4" fontId="4" fillId="26" borderId="30" xfId="0" applyNumberFormat="1" applyFont="1" applyFill="1" applyBorder="1" applyAlignment="1">
      <alignment vertical="center"/>
    </xf>
    <xf numFmtId="10" fontId="4" fillId="26" borderId="11" xfId="0" applyNumberFormat="1" applyFont="1" applyFill="1" applyBorder="1" applyAlignment="1">
      <alignment vertical="center"/>
    </xf>
    <xf numFmtId="4" fontId="4" fillId="26" borderId="10" xfId="0" applyNumberFormat="1" applyFont="1" applyFill="1" applyBorder="1" applyAlignment="1">
      <alignment vertical="center"/>
    </xf>
    <xf numFmtId="184" fontId="4" fillId="26" borderId="23" xfId="0" applyNumberFormat="1" applyFont="1" applyFill="1" applyBorder="1" applyAlignment="1">
      <alignment/>
    </xf>
    <xf numFmtId="184" fontId="4" fillId="26" borderId="10" xfId="0" applyNumberFormat="1" applyFont="1" applyFill="1" applyBorder="1" applyAlignment="1">
      <alignment/>
    </xf>
    <xf numFmtId="184" fontId="4" fillId="26" borderId="11" xfId="0" applyNumberFormat="1" applyFont="1" applyFill="1" applyBorder="1" applyAlignment="1">
      <alignment/>
    </xf>
    <xf numFmtId="4" fontId="0" fillId="26" borderId="81" xfId="0" applyNumberFormat="1" applyFont="1" applyFill="1" applyBorder="1" applyAlignment="1">
      <alignment horizontal="center" vertical="center"/>
    </xf>
    <xf numFmtId="4" fontId="0" fillId="26" borderId="28" xfId="0" applyNumberFormat="1" applyFont="1" applyFill="1" applyBorder="1" applyAlignment="1">
      <alignment horizontal="right" vertical="center"/>
    </xf>
    <xf numFmtId="4" fontId="0" fillId="26" borderId="29" xfId="0" applyNumberFormat="1" applyFont="1" applyFill="1" applyBorder="1" applyAlignment="1">
      <alignment horizontal="right" vertical="center"/>
    </xf>
    <xf numFmtId="4" fontId="0" fillId="26" borderId="48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7" xfId="55" applyFont="1" applyFill="1" applyBorder="1" applyAlignment="1">
      <alignment horizontal="center"/>
      <protection/>
    </xf>
    <xf numFmtId="4" fontId="9" fillId="0" borderId="31" xfId="55" applyNumberFormat="1" applyFont="1" applyFill="1" applyBorder="1" applyAlignment="1">
      <alignment/>
      <protection/>
    </xf>
    <xf numFmtId="4" fontId="3" fillId="0" borderId="49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68" xfId="0" applyNumberFormat="1" applyFont="1" applyBorder="1" applyAlignment="1">
      <alignment/>
    </xf>
    <xf numFmtId="0" fontId="5" fillId="26" borderId="13" xfId="0" applyFont="1" applyFill="1" applyBorder="1" applyAlignment="1">
      <alignment/>
    </xf>
    <xf numFmtId="0" fontId="5" fillId="0" borderId="27" xfId="0" applyFont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75" xfId="0" applyNumberFormat="1" applyFont="1" applyFill="1" applyBorder="1" applyAlignment="1">
      <alignment/>
    </xf>
    <xf numFmtId="0" fontId="8" fillId="0" borderId="40" xfId="0" applyFont="1" applyBorder="1" applyAlignment="1">
      <alignment horizontal="left" wrapText="1"/>
    </xf>
    <xf numFmtId="4" fontId="8" fillId="0" borderId="1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12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4" fontId="3" fillId="0" borderId="36" xfId="0" applyNumberFormat="1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44" xfId="0" applyFont="1" applyFill="1" applyBorder="1" applyAlignment="1">
      <alignment/>
    </xf>
    <xf numFmtId="4" fontId="8" fillId="0" borderId="44" xfId="0" applyNumberFormat="1" applyFont="1" applyBorder="1" applyAlignment="1">
      <alignment/>
    </xf>
    <xf numFmtId="0" fontId="53" fillId="0" borderId="24" xfId="0" applyFont="1" applyBorder="1" applyAlignment="1">
      <alignment vertical="center"/>
    </xf>
    <xf numFmtId="4" fontId="53" fillId="0" borderId="14" xfId="0" applyNumberFormat="1" applyFont="1" applyBorder="1" applyAlignment="1">
      <alignment vertical="center"/>
    </xf>
    <xf numFmtId="4" fontId="53" fillId="0" borderId="25" xfId="0" applyNumberFormat="1" applyFont="1" applyBorder="1" applyAlignment="1">
      <alignment vertical="center"/>
    </xf>
    <xf numFmtId="10" fontId="53" fillId="0" borderId="32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0" fontId="53" fillId="0" borderId="26" xfId="0" applyFont="1" applyFill="1" applyBorder="1" applyAlignment="1">
      <alignment/>
    </xf>
    <xf numFmtId="10" fontId="52" fillId="0" borderId="32" xfId="0" applyNumberFormat="1" applyFont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 wrapText="1"/>
    </xf>
    <xf numFmtId="184" fontId="8" fillId="0" borderId="91" xfId="0" applyNumberFormat="1" applyFont="1" applyFill="1" applyBorder="1" applyAlignment="1">
      <alignment horizontal="right" vertical="center"/>
    </xf>
    <xf numFmtId="184" fontId="8" fillId="0" borderId="36" xfId="0" applyNumberFormat="1" applyFont="1" applyFill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/>
    </xf>
    <xf numFmtId="0" fontId="45" fillId="28" borderId="26" xfId="0" applyFont="1" applyFill="1" applyBorder="1" applyAlignment="1">
      <alignment horizontal="center"/>
    </xf>
    <xf numFmtId="0" fontId="45" fillId="28" borderId="17" xfId="0" applyFont="1" applyFill="1" applyBorder="1" applyAlignment="1">
      <alignment/>
    </xf>
    <xf numFmtId="14" fontId="45" fillId="28" borderId="14" xfId="0" applyNumberFormat="1" applyFont="1" applyFill="1" applyBorder="1" applyAlignment="1">
      <alignment horizontal="center"/>
    </xf>
    <xf numFmtId="0" fontId="45" fillId="28" borderId="21" xfId="0" applyFont="1" applyFill="1" applyBorder="1" applyAlignment="1">
      <alignment horizontal="right"/>
    </xf>
    <xf numFmtId="4" fontId="8" fillId="28" borderId="31" xfId="0" applyNumberFormat="1" applyFont="1" applyFill="1" applyBorder="1" applyAlignment="1">
      <alignment/>
    </xf>
    <xf numFmtId="4" fontId="8" fillId="28" borderId="54" xfId="0" applyNumberFormat="1" applyFont="1" applyFill="1" applyBorder="1" applyAlignment="1">
      <alignment/>
    </xf>
    <xf numFmtId="4" fontId="8" fillId="28" borderId="17" xfId="0" applyNumberFormat="1" applyFont="1" applyFill="1" applyBorder="1" applyAlignment="1">
      <alignment/>
    </xf>
    <xf numFmtId="4" fontId="8" fillId="28" borderId="21" xfId="0" applyNumberFormat="1" applyFont="1" applyFill="1" applyBorder="1" applyAlignment="1">
      <alignment/>
    </xf>
    <xf numFmtId="0" fontId="9" fillId="0" borderId="27" xfId="55" applyFont="1" applyBorder="1" applyAlignment="1">
      <alignment horizontal="center"/>
      <protection/>
    </xf>
    <xf numFmtId="4" fontId="3" fillId="0" borderId="81" xfId="0" applyNumberFormat="1" applyFont="1" applyFill="1" applyBorder="1" applyAlignment="1">
      <alignment vertical="center"/>
    </xf>
    <xf numFmtId="0" fontId="9" fillId="0" borderId="14" xfId="55" applyFont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4" fontId="20" fillId="0" borderId="23" xfId="55" applyNumberFormat="1" applyFont="1" applyFill="1" applyBorder="1" applyAlignment="1">
      <alignment horizontal="right"/>
      <protection/>
    </xf>
    <xf numFmtId="4" fontId="9" fillId="0" borderId="37" xfId="55" applyNumberFormat="1" applyFont="1" applyFill="1" applyBorder="1" applyAlignment="1">
      <alignment horizontal="right"/>
      <protection/>
    </xf>
    <xf numFmtId="4" fontId="9" fillId="0" borderId="73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 applyAlignment="1">
      <alignment horizontal="right"/>
      <protection/>
    </xf>
    <xf numFmtId="4" fontId="9" fillId="0" borderId="26" xfId="55" applyNumberFormat="1" applyFont="1" applyFill="1" applyBorder="1" applyAlignment="1">
      <alignment horizontal="right"/>
      <protection/>
    </xf>
    <xf numFmtId="4" fontId="9" fillId="0" borderId="44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 applyAlignment="1">
      <alignment horizontal="right"/>
      <protection/>
    </xf>
    <xf numFmtId="4" fontId="9" fillId="0" borderId="27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 applyAlignment="1">
      <alignment/>
      <protection/>
    </xf>
    <xf numFmtId="4" fontId="9" fillId="0" borderId="24" xfId="55" applyNumberFormat="1" applyFont="1" applyFill="1" applyBorder="1" applyAlignment="1">
      <alignment/>
      <protection/>
    </xf>
    <xf numFmtId="4" fontId="9" fillId="0" borderId="37" xfId="55" applyNumberFormat="1" applyFont="1" applyFill="1" applyBorder="1" applyAlignment="1">
      <alignment horizontal="right"/>
      <protection/>
    </xf>
    <xf numFmtId="4" fontId="9" fillId="0" borderId="26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 applyAlignment="1">
      <alignment horizontal="right"/>
      <protection/>
    </xf>
    <xf numFmtId="4" fontId="9" fillId="0" borderId="27" xfId="55" applyNumberFormat="1" applyFont="1" applyFill="1" applyBorder="1" applyAlignment="1">
      <alignment horizontal="right"/>
      <protection/>
    </xf>
    <xf numFmtId="4" fontId="9" fillId="0" borderId="42" xfId="55" applyNumberFormat="1" applyFont="1" applyFill="1" applyBorder="1" applyAlignment="1">
      <alignment horizontal="right"/>
      <protection/>
    </xf>
    <xf numFmtId="4" fontId="9" fillId="0" borderId="44" xfId="55" applyNumberFormat="1" applyFont="1" applyFill="1" applyBorder="1" applyAlignment="1">
      <alignment horizontal="right"/>
      <protection/>
    </xf>
    <xf numFmtId="49" fontId="79" fillId="0" borderId="0" xfId="50" applyNumberFormat="1" applyFont="1" applyAlignment="1">
      <alignment horizontal="center" vertical="center"/>
      <protection/>
    </xf>
    <xf numFmtId="0" fontId="79" fillId="0" borderId="0" xfId="50" applyFont="1" applyAlignment="1">
      <alignment vertical="center" wrapText="1"/>
      <protection/>
    </xf>
    <xf numFmtId="0" fontId="79" fillId="0" borderId="0" xfId="50" applyFont="1" applyAlignment="1">
      <alignment vertical="center"/>
      <protection/>
    </xf>
    <xf numFmtId="49" fontId="7" fillId="0" borderId="0" xfId="50" applyNumberFormat="1" applyFont="1" applyAlignment="1">
      <alignment horizontal="right" vertical="center" wrapText="1"/>
      <protection/>
    </xf>
    <xf numFmtId="49" fontId="79" fillId="0" borderId="17" xfId="50" applyNumberFormat="1" applyFont="1" applyBorder="1" applyAlignment="1">
      <alignment horizontal="center" vertical="center"/>
      <protection/>
    </xf>
    <xf numFmtId="0" fontId="79" fillId="0" borderId="22" xfId="50" applyFont="1" applyBorder="1" applyAlignment="1">
      <alignment vertical="center" wrapText="1"/>
      <protection/>
    </xf>
    <xf numFmtId="0" fontId="79" fillId="0" borderId="22" xfId="50" applyFont="1" applyBorder="1" applyAlignment="1">
      <alignment vertical="center"/>
      <protection/>
    </xf>
    <xf numFmtId="0" fontId="80" fillId="0" borderId="54" xfId="50" applyFont="1" applyBorder="1" applyAlignment="1">
      <alignment horizontal="right" vertical="center" wrapText="1"/>
      <protection/>
    </xf>
    <xf numFmtId="0" fontId="80" fillId="0" borderId="0" xfId="50" applyFont="1" applyAlignment="1">
      <alignment vertical="center"/>
      <protection/>
    </xf>
    <xf numFmtId="4" fontId="80" fillId="0" borderId="12" xfId="50" applyNumberFormat="1" applyFont="1" applyFill="1" applyBorder="1" applyAlignment="1">
      <alignment vertical="center"/>
      <protection/>
    </xf>
    <xf numFmtId="49" fontId="81" fillId="0" borderId="0" xfId="50" applyNumberFormat="1" applyFont="1" applyBorder="1" applyAlignment="1">
      <alignment horizontal="center" vertical="center"/>
      <protection/>
    </xf>
    <xf numFmtId="49" fontId="81" fillId="0" borderId="0" xfId="50" applyNumberFormat="1" applyFont="1" applyBorder="1" applyAlignment="1">
      <alignment horizontal="center" vertical="center" wrapText="1"/>
      <protection/>
    </xf>
    <xf numFmtId="0" fontId="79" fillId="0" borderId="0" xfId="50" applyFont="1" applyBorder="1" applyAlignment="1">
      <alignment horizontal="left" vertical="center" wrapText="1"/>
      <protection/>
    </xf>
    <xf numFmtId="0" fontId="82" fillId="0" borderId="0" xfId="50" applyFont="1" applyBorder="1" applyAlignment="1">
      <alignment horizontal="right" vertical="center"/>
      <protection/>
    </xf>
    <xf numFmtId="49" fontId="3" fillId="0" borderId="0" xfId="50" applyNumberFormat="1" applyFont="1" applyBorder="1" applyAlignment="1">
      <alignment horizontal="center" vertical="center"/>
      <protection/>
    </xf>
    <xf numFmtId="0" fontId="79" fillId="0" borderId="0" xfId="50" applyFont="1" applyBorder="1" applyAlignment="1">
      <alignment horizontal="right" vertical="center"/>
      <protection/>
    </xf>
    <xf numFmtId="0" fontId="79" fillId="0" borderId="0" xfId="50" applyFont="1" applyBorder="1" applyAlignment="1">
      <alignment horizontal="left" vertical="center"/>
      <protection/>
    </xf>
    <xf numFmtId="4" fontId="79" fillId="0" borderId="0" xfId="50" applyNumberFormat="1" applyFont="1" applyBorder="1" applyAlignment="1">
      <alignment horizontal="right" vertical="center"/>
      <protection/>
    </xf>
    <xf numFmtId="0" fontId="80" fillId="0" borderId="0" xfId="50" applyFont="1" applyAlignment="1">
      <alignment horizontal="right" vertical="center"/>
      <protection/>
    </xf>
    <xf numFmtId="49" fontId="80" fillId="0" borderId="12" xfId="50" applyNumberFormat="1" applyFont="1" applyBorder="1" applyAlignment="1">
      <alignment horizontal="center" vertical="center"/>
      <protection/>
    </xf>
    <xf numFmtId="0" fontId="80" fillId="0" borderId="12" xfId="50" applyFont="1" applyBorder="1" applyAlignment="1">
      <alignment horizontal="center" vertical="center" wrapText="1"/>
      <protection/>
    </xf>
    <xf numFmtId="0" fontId="80" fillId="0" borderId="12" xfId="50" applyFont="1" applyBorder="1" applyAlignment="1">
      <alignment horizontal="center" vertical="center"/>
      <protection/>
    </xf>
    <xf numFmtId="49" fontId="83" fillId="29" borderId="12" xfId="50" applyNumberFormat="1" applyFont="1" applyFill="1" applyBorder="1" applyAlignment="1">
      <alignment horizontal="left" vertical="center"/>
      <protection/>
    </xf>
    <xf numFmtId="0" fontId="83" fillId="29" borderId="12" xfId="50" applyFont="1" applyFill="1" applyBorder="1" applyAlignment="1">
      <alignment horizontal="center" vertical="center" wrapText="1"/>
      <protection/>
    </xf>
    <xf numFmtId="4" fontId="83" fillId="29" borderId="12" xfId="50" applyNumberFormat="1" applyFont="1" applyFill="1" applyBorder="1" applyAlignment="1">
      <alignment vertical="center"/>
      <protection/>
    </xf>
    <xf numFmtId="49" fontId="80" fillId="0" borderId="12" xfId="50" applyNumberFormat="1" applyFont="1" applyFill="1" applyBorder="1" applyAlignment="1">
      <alignment horizontal="center" vertical="center"/>
      <protection/>
    </xf>
    <xf numFmtId="0" fontId="83" fillId="29" borderId="12" xfId="50" applyFont="1" applyFill="1" applyBorder="1" applyAlignment="1">
      <alignment horizontal="left" vertical="center" wrapText="1"/>
      <protection/>
    </xf>
    <xf numFmtId="0" fontId="80" fillId="29" borderId="12" xfId="50" applyFont="1" applyFill="1" applyBorder="1" applyAlignment="1">
      <alignment horizontal="center" vertical="center"/>
      <protection/>
    </xf>
    <xf numFmtId="49" fontId="79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vertical="center" wrapText="1"/>
      <protection/>
    </xf>
    <xf numFmtId="4" fontId="79" fillId="0" borderId="12" xfId="50" applyNumberFormat="1" applyFont="1" applyFill="1" applyBorder="1" applyAlignment="1">
      <alignment vertical="center"/>
      <protection/>
    </xf>
    <xf numFmtId="49" fontId="79" fillId="0" borderId="12" xfId="50" applyNumberFormat="1" applyFont="1" applyFill="1" applyBorder="1" applyAlignment="1">
      <alignment horizontal="center" vertical="center" wrapText="1"/>
      <protection/>
    </xf>
    <xf numFmtId="49" fontId="79" fillId="0" borderId="0" xfId="50" applyNumberFormat="1" applyFont="1" applyFill="1" applyBorder="1" applyAlignment="1">
      <alignment horizontal="center" vertical="center"/>
      <protection/>
    </xf>
    <xf numFmtId="0" fontId="79" fillId="0" borderId="0" xfId="50" applyFont="1" applyFill="1" applyBorder="1" applyAlignment="1">
      <alignment vertical="center" wrapText="1"/>
      <protection/>
    </xf>
    <xf numFmtId="4" fontId="79" fillId="0" borderId="0" xfId="50" applyNumberFormat="1" applyFont="1" applyFill="1" applyBorder="1" applyAlignment="1">
      <alignment vertical="center"/>
      <protection/>
    </xf>
    <xf numFmtId="0" fontId="82" fillId="0" borderId="0" xfId="50" applyFont="1" applyBorder="1" applyAlignment="1">
      <alignment horizontal="left" vertical="center"/>
      <protection/>
    </xf>
    <xf numFmtId="0" fontId="82" fillId="0" borderId="0" xfId="50" applyFont="1" applyBorder="1" applyAlignment="1">
      <alignment horizontal="left" vertical="center" wrapText="1"/>
      <protection/>
    </xf>
    <xf numFmtId="49" fontId="7" fillId="0" borderId="0" xfId="50" applyNumberFormat="1" applyFont="1" applyBorder="1" applyAlignment="1">
      <alignment horizontal="right" vertical="center"/>
      <protection/>
    </xf>
    <xf numFmtId="49" fontId="81" fillId="0" borderId="71" xfId="50" applyNumberFormat="1" applyFont="1" applyBorder="1" applyAlignment="1">
      <alignment horizontal="center" vertical="center"/>
      <protection/>
    </xf>
    <xf numFmtId="0" fontId="79" fillId="0" borderId="71" xfId="50" applyFont="1" applyBorder="1" applyAlignment="1">
      <alignment horizontal="right" vertical="center"/>
      <protection/>
    </xf>
    <xf numFmtId="0" fontId="79" fillId="0" borderId="71" xfId="50" applyFont="1" applyBorder="1" applyAlignment="1">
      <alignment horizontal="left" vertical="center"/>
      <protection/>
    </xf>
    <xf numFmtId="0" fontId="79" fillId="0" borderId="71" xfId="50" applyFont="1" applyBorder="1" applyAlignment="1">
      <alignment horizontal="left" vertical="center" wrapText="1"/>
      <protection/>
    </xf>
    <xf numFmtId="0" fontId="5" fillId="0" borderId="71" xfId="50" applyNumberFormat="1" applyFont="1" applyFill="1" applyBorder="1" applyAlignment="1">
      <alignment horizontal="right" vertical="center"/>
      <protection/>
    </xf>
    <xf numFmtId="49" fontId="84" fillId="0" borderId="12" xfId="50" applyNumberFormat="1" applyFont="1" applyBorder="1" applyAlignment="1">
      <alignment horizontal="center" vertical="center" wrapText="1"/>
      <protection/>
    </xf>
    <xf numFmtId="0" fontId="85" fillId="29" borderId="12" xfId="50" applyFont="1" applyFill="1" applyBorder="1" applyAlignment="1">
      <alignment vertical="center" wrapText="1"/>
      <protection/>
    </xf>
    <xf numFmtId="4" fontId="79" fillId="0" borderId="0" xfId="50" applyNumberFormat="1" applyFont="1" applyAlignment="1">
      <alignment vertical="center"/>
      <protection/>
    </xf>
    <xf numFmtId="49" fontId="86" fillId="0" borderId="12" xfId="50" applyNumberFormat="1" applyFont="1" applyFill="1" applyBorder="1" applyAlignment="1">
      <alignment horizontal="center" vertical="center"/>
      <protection/>
    </xf>
    <xf numFmtId="0" fontId="83" fillId="29" borderId="12" xfId="50" applyFont="1" applyFill="1" applyBorder="1" applyAlignment="1">
      <alignment vertical="center" wrapText="1"/>
      <protection/>
    </xf>
    <xf numFmtId="0" fontId="79" fillId="29" borderId="12" xfId="50" applyFont="1" applyFill="1" applyBorder="1" applyAlignment="1">
      <alignment vertical="center"/>
      <protection/>
    </xf>
    <xf numFmtId="4" fontId="79" fillId="29" borderId="12" xfId="50" applyNumberFormat="1" applyFont="1" applyFill="1" applyBorder="1" applyAlignment="1">
      <alignment vertical="center"/>
      <protection/>
    </xf>
    <xf numFmtId="49" fontId="79" fillId="0" borderId="12" xfId="50" applyNumberFormat="1" applyFont="1" applyBorder="1" applyAlignment="1">
      <alignment horizontal="center" vertical="center"/>
      <protection/>
    </xf>
    <xf numFmtId="0" fontId="86" fillId="0" borderId="0" xfId="50" applyFont="1" applyAlignment="1">
      <alignment vertical="center"/>
      <protection/>
    </xf>
    <xf numFmtId="49" fontId="8" fillId="0" borderId="12" xfId="50" applyNumberFormat="1" applyFont="1" applyBorder="1" applyAlignment="1">
      <alignment horizontal="center" vertical="center"/>
      <protection/>
    </xf>
    <xf numFmtId="0" fontId="83" fillId="29" borderId="12" xfId="50" applyFont="1" applyFill="1" applyBorder="1" applyAlignment="1">
      <alignment vertical="center"/>
      <protection/>
    </xf>
    <xf numFmtId="0" fontId="87" fillId="0" borderId="12" xfId="50" applyFont="1" applyFill="1" applyBorder="1" applyAlignment="1">
      <alignment horizontal="left" vertical="center"/>
      <protection/>
    </xf>
    <xf numFmtId="0" fontId="8" fillId="0" borderId="12" xfId="50" applyFont="1" applyBorder="1" applyAlignment="1">
      <alignment vertical="center" wrapText="1"/>
      <protection/>
    </xf>
    <xf numFmtId="4" fontId="8" fillId="0" borderId="12" xfId="50" applyNumberFormat="1" applyFont="1" applyBorder="1" applyAlignment="1">
      <alignment vertical="center"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horizontal="center" vertical="center" wrapText="1"/>
      <protection/>
    </xf>
    <xf numFmtId="49" fontId="81" fillId="0" borderId="12" xfId="50" applyNumberFormat="1" applyFont="1" applyFill="1" applyBorder="1" applyAlignment="1">
      <alignment horizontal="center" vertical="center" wrapText="1"/>
      <protection/>
    </xf>
    <xf numFmtId="49" fontId="80" fillId="0" borderId="12" xfId="50" applyNumberFormat="1" applyFont="1" applyBorder="1" applyAlignment="1">
      <alignment horizontal="center" vertical="center" wrapText="1"/>
      <protection/>
    </xf>
    <xf numFmtId="0" fontId="87" fillId="0" borderId="0" xfId="50" applyFont="1" applyAlignment="1">
      <alignment vertical="center"/>
      <protection/>
    </xf>
    <xf numFmtId="49" fontId="87" fillId="0" borderId="12" xfId="50" applyNumberFormat="1" applyFont="1" applyBorder="1" applyAlignment="1">
      <alignment horizontal="center" vertical="center"/>
      <protection/>
    </xf>
    <xf numFmtId="0" fontId="80" fillId="0" borderId="12" xfId="50" applyFont="1" applyFill="1" applyBorder="1" applyAlignment="1">
      <alignment horizontal="left" vertical="center" wrapText="1"/>
      <protection/>
    </xf>
    <xf numFmtId="0" fontId="79" fillId="0" borderId="12" xfId="50" applyFont="1" applyFill="1" applyBorder="1" applyAlignment="1">
      <alignment horizontal="left" vertical="center" wrapText="1"/>
      <protection/>
    </xf>
    <xf numFmtId="49" fontId="81" fillId="0" borderId="0" xfId="50" applyNumberFormat="1" applyFont="1" applyAlignment="1">
      <alignment horizontal="center" vertical="center"/>
      <protection/>
    </xf>
    <xf numFmtId="0" fontId="82" fillId="0" borderId="0" xfId="50" applyFont="1" applyAlignment="1">
      <alignment horizontal="right" vertical="center"/>
      <protection/>
    </xf>
    <xf numFmtId="0" fontId="82" fillId="0" borderId="0" xfId="50" applyFont="1" applyAlignment="1">
      <alignment horizontal="left" vertical="center"/>
      <protection/>
    </xf>
    <xf numFmtId="0" fontId="82" fillId="0" borderId="0" xfId="50" applyFont="1" applyAlignment="1">
      <alignment horizontal="left" vertical="center" wrapText="1"/>
      <protection/>
    </xf>
    <xf numFmtId="49" fontId="7" fillId="0" borderId="0" xfId="50" applyNumberFormat="1" applyFont="1" applyAlignment="1">
      <alignment horizontal="right" vertical="center"/>
      <protection/>
    </xf>
    <xf numFmtId="49" fontId="81" fillId="0" borderId="0" xfId="50" applyNumberFormat="1" applyFont="1" applyAlignment="1">
      <alignment horizontal="center" vertical="center" wrapText="1"/>
      <protection/>
    </xf>
    <xf numFmtId="0" fontId="79" fillId="0" borderId="0" xfId="50" applyFont="1" applyAlignment="1">
      <alignment horizontal="left" vertical="center" wrapText="1"/>
      <protection/>
    </xf>
    <xf numFmtId="49" fontId="3" fillId="0" borderId="0" xfId="50" applyNumberFormat="1" applyFont="1" applyAlignment="1">
      <alignment horizontal="center" vertical="center"/>
      <protection/>
    </xf>
    <xf numFmtId="0" fontId="79" fillId="0" borderId="0" xfId="50" applyFont="1" applyAlignment="1">
      <alignment horizontal="right" vertical="center"/>
      <protection/>
    </xf>
    <xf numFmtId="0" fontId="79" fillId="0" borderId="0" xfId="50" applyFont="1" applyAlignment="1">
      <alignment horizontal="left" vertical="center"/>
      <protection/>
    </xf>
    <xf numFmtId="4" fontId="79" fillId="0" borderId="0" xfId="50" applyNumberFormat="1" applyFont="1" applyAlignment="1">
      <alignment horizontal="right" vertical="center"/>
      <protection/>
    </xf>
    <xf numFmtId="0" fontId="5" fillId="0" borderId="0" xfId="50" applyNumberFormat="1" applyFont="1" applyFill="1" applyAlignment="1">
      <alignment horizontal="right" vertical="center"/>
      <protection/>
    </xf>
    <xf numFmtId="0" fontId="79" fillId="0" borderId="0" xfId="50" applyFont="1" applyFill="1" applyAlignment="1">
      <alignment vertical="center"/>
      <protection/>
    </xf>
    <xf numFmtId="49" fontId="83" fillId="29" borderId="12" xfId="50" applyNumberFormat="1" applyFont="1" applyFill="1" applyBorder="1" applyAlignment="1">
      <alignment vertical="center"/>
      <protection/>
    </xf>
    <xf numFmtId="49" fontId="83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vertical="center"/>
      <protection/>
    </xf>
    <xf numFmtId="49" fontId="83" fillId="0" borderId="0" xfId="50" applyNumberFormat="1" applyFont="1" applyFill="1" applyBorder="1" applyAlignment="1">
      <alignment vertical="center"/>
      <protection/>
    </xf>
    <xf numFmtId="4" fontId="83" fillId="0" borderId="0" xfId="50" applyNumberFormat="1" applyFont="1" applyFill="1" applyBorder="1" applyAlignment="1">
      <alignment vertical="center"/>
      <protection/>
    </xf>
    <xf numFmtId="4" fontId="83" fillId="0" borderId="0" xfId="50" applyNumberFormat="1" applyFont="1" applyFill="1" applyBorder="1" applyAlignment="1">
      <alignment vertical="center" wrapText="1"/>
      <protection/>
    </xf>
    <xf numFmtId="4" fontId="20" fillId="0" borderId="72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vertical="center"/>
      <protection/>
    </xf>
    <xf numFmtId="4" fontId="20" fillId="0" borderId="77" xfId="55" applyNumberFormat="1" applyFont="1" applyFill="1" applyBorder="1" applyAlignment="1">
      <alignment horizontal="right" vertical="center"/>
      <protection/>
    </xf>
    <xf numFmtId="4" fontId="9" fillId="0" borderId="72" xfId="55" applyNumberFormat="1" applyFont="1" applyFill="1" applyBorder="1" applyAlignment="1">
      <alignment horizontal="center"/>
      <protection/>
    </xf>
    <xf numFmtId="4" fontId="20" fillId="26" borderId="23" xfId="55" applyNumberFormat="1" applyFont="1" applyFill="1" applyBorder="1" applyAlignment="1">
      <alignment horizontal="right"/>
      <protection/>
    </xf>
    <xf numFmtId="4" fontId="20" fillId="26" borderId="10" xfId="55" applyNumberFormat="1" applyFont="1" applyFill="1" applyBorder="1" applyAlignment="1">
      <alignment horizontal="right"/>
      <protection/>
    </xf>
    <xf numFmtId="4" fontId="20" fillId="0" borderId="26" xfId="55" applyNumberFormat="1" applyFont="1" applyFill="1" applyBorder="1" applyAlignment="1">
      <alignment horizontal="right"/>
      <protection/>
    </xf>
    <xf numFmtId="4" fontId="20" fillId="0" borderId="73" xfId="55" applyNumberFormat="1" applyFont="1" applyFill="1" applyBorder="1" applyAlignment="1">
      <alignment vertical="center"/>
      <protection/>
    </xf>
    <xf numFmtId="4" fontId="9" fillId="0" borderId="73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>
      <alignment/>
      <protection/>
    </xf>
    <xf numFmtId="4" fontId="20" fillId="0" borderId="24" xfId="55" applyNumberFormat="1" applyFont="1" applyFill="1" applyBorder="1" applyAlignment="1">
      <alignment horizontal="right"/>
      <protection/>
    </xf>
    <xf numFmtId="4" fontId="20" fillId="0" borderId="27" xfId="55" applyNumberFormat="1" applyFont="1" applyFill="1" applyBorder="1" applyAlignment="1">
      <alignment horizontal="right"/>
      <protection/>
    </xf>
    <xf numFmtId="4" fontId="20" fillId="0" borderId="37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>
      <alignment/>
      <protection/>
    </xf>
    <xf numFmtId="4" fontId="9" fillId="0" borderId="26" xfId="55" applyNumberFormat="1" applyFont="1" applyFill="1" applyBorder="1">
      <alignment/>
      <protection/>
    </xf>
    <xf numFmtId="4" fontId="20" fillId="0" borderId="26" xfId="55" applyNumberFormat="1" applyFont="1" applyFill="1" applyBorder="1">
      <alignment/>
      <protection/>
    </xf>
    <xf numFmtId="4" fontId="20" fillId="0" borderId="87" xfId="55" applyNumberFormat="1" applyFont="1" applyFill="1" applyBorder="1" applyAlignment="1">
      <alignment horizontal="right"/>
      <protection/>
    </xf>
    <xf numFmtId="4" fontId="20" fillId="0" borderId="26" xfId="55" applyNumberFormat="1" applyFont="1" applyFill="1" applyBorder="1" applyAlignment="1">
      <alignment horizontal="right" vertical="center"/>
      <protection/>
    </xf>
    <xf numFmtId="4" fontId="9" fillId="0" borderId="80" xfId="55" applyNumberFormat="1" applyFont="1" applyFill="1" applyBorder="1" applyAlignment="1">
      <alignment horizontal="right"/>
      <protection/>
    </xf>
    <xf numFmtId="4" fontId="17" fillId="0" borderId="48" xfId="55" applyNumberFormat="1" applyFont="1" applyFill="1" applyBorder="1" applyAlignment="1">
      <alignment horizontal="center"/>
      <protection/>
    </xf>
    <xf numFmtId="4" fontId="20" fillId="0" borderId="14" xfId="55" applyNumberFormat="1" applyFont="1" applyFill="1" applyBorder="1" applyAlignment="1">
      <alignment horizontal="right"/>
      <protection/>
    </xf>
    <xf numFmtId="4" fontId="9" fillId="0" borderId="16" xfId="55" applyNumberFormat="1" applyFont="1" applyFill="1" applyBorder="1" applyAlignment="1">
      <alignment horizontal="right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9" fillId="0" borderId="21" xfId="55" applyNumberFormat="1" applyFont="1" applyFill="1" applyBorder="1" applyAlignment="1">
      <alignment vertical="center"/>
      <protection/>
    </xf>
    <xf numFmtId="4" fontId="9" fillId="0" borderId="21" xfId="55" applyNumberFormat="1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4" fontId="20" fillId="0" borderId="24" xfId="55" applyNumberFormat="1" applyFont="1" applyFill="1" applyBorder="1" applyAlignment="1">
      <alignment horizontal="right"/>
      <protection/>
    </xf>
    <xf numFmtId="4" fontId="20" fillId="0" borderId="13" xfId="55" applyNumberFormat="1" applyFont="1" applyFill="1" applyBorder="1" applyAlignment="1">
      <alignment horizontal="right"/>
      <protection/>
    </xf>
    <xf numFmtId="4" fontId="20" fillId="0" borderId="42" xfId="55" applyNumberFormat="1" applyFont="1" applyFill="1" applyBorder="1" applyAlignment="1">
      <alignment horizontal="right" vertical="center"/>
      <protection/>
    </xf>
    <xf numFmtId="4" fontId="20" fillId="0" borderId="39" xfId="55" applyNumberFormat="1" applyFont="1" applyFill="1" applyBorder="1" applyAlignment="1">
      <alignment horizontal="right" vertical="center"/>
      <protection/>
    </xf>
    <xf numFmtId="4" fontId="20" fillId="0" borderId="38" xfId="55" applyNumberFormat="1" applyFont="1" applyFill="1" applyBorder="1" applyAlignment="1">
      <alignment horizontal="right" vertical="center"/>
      <protection/>
    </xf>
    <xf numFmtId="4" fontId="20" fillId="0" borderId="21" xfId="55" applyNumberFormat="1" applyFont="1" applyFill="1" applyBorder="1" applyAlignment="1">
      <alignment vertical="center"/>
      <protection/>
    </xf>
    <xf numFmtId="4" fontId="20" fillId="0" borderId="14" xfId="55" applyNumberFormat="1" applyFont="1" applyFill="1" applyBorder="1" applyAlignment="1">
      <alignment horizontal="right" vertical="center"/>
      <protection/>
    </xf>
    <xf numFmtId="4" fontId="20" fillId="0" borderId="62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horizontal="right" vertical="center"/>
      <protection/>
    </xf>
    <xf numFmtId="0" fontId="80" fillId="29" borderId="12" xfId="50" applyFont="1" applyFill="1" applyBorder="1" applyAlignment="1">
      <alignment horizontal="center" vertical="center" wrapText="1"/>
      <protection/>
    </xf>
    <xf numFmtId="0" fontId="4" fillId="29" borderId="12" xfId="53" applyFont="1" applyFill="1" applyBorder="1" applyAlignment="1">
      <alignment vertical="center" wrapText="1"/>
      <protection/>
    </xf>
    <xf numFmtId="4" fontId="4" fillId="29" borderId="12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4" fontId="8" fillId="0" borderId="12" xfId="53" applyNumberFormat="1" applyFont="1" applyFill="1" applyBorder="1" applyAlignment="1">
      <alignment vertical="center" wrapText="1"/>
      <protection/>
    </xf>
    <xf numFmtId="0" fontId="4" fillId="29" borderId="12" xfId="53" applyFont="1" applyFill="1" applyBorder="1" applyAlignment="1">
      <alignment horizontal="left" vertical="center" wrapText="1"/>
      <protection/>
    </xf>
    <xf numFmtId="4" fontId="4" fillId="29" borderId="12" xfId="53" applyNumberFormat="1" applyFont="1" applyFill="1" applyBorder="1" applyAlignment="1">
      <alignment vertical="center" wrapText="1"/>
      <protection/>
    </xf>
    <xf numFmtId="4" fontId="3" fillId="0" borderId="6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38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34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0" fillId="0" borderId="0" xfId="49" applyFont="1">
      <alignment/>
      <protection/>
    </xf>
    <xf numFmtId="0" fontId="7" fillId="0" borderId="0" xfId="49" applyFont="1" applyAlignment="1">
      <alignment horizontal="right"/>
      <protection/>
    </xf>
    <xf numFmtId="0" fontId="4" fillId="20" borderId="13" xfId="49" applyFont="1" applyFill="1" applyBorder="1" applyAlignment="1">
      <alignment horizontal="center" vertical="center" wrapText="1"/>
      <protection/>
    </xf>
    <xf numFmtId="0" fontId="4" fillId="20" borderId="56" xfId="49" applyFont="1" applyFill="1" applyBorder="1" applyAlignment="1">
      <alignment horizontal="center" vertical="center" wrapText="1"/>
      <protection/>
    </xf>
    <xf numFmtId="0" fontId="4" fillId="20" borderId="10" xfId="49" applyFont="1" applyFill="1" applyBorder="1" applyAlignment="1">
      <alignment horizontal="center" vertical="center" wrapText="1"/>
      <protection/>
    </xf>
    <xf numFmtId="0" fontId="4" fillId="20" borderId="30" xfId="49" applyFont="1" applyFill="1" applyBorder="1" applyAlignment="1">
      <alignment horizontal="center" vertical="center" wrapText="1"/>
      <protection/>
    </xf>
    <xf numFmtId="0" fontId="4" fillId="20" borderId="75" xfId="49" applyFont="1" applyFill="1" applyBorder="1" applyAlignment="1">
      <alignment horizontal="center" vertical="center" wrapText="1"/>
      <protection/>
    </xf>
    <xf numFmtId="0" fontId="0" fillId="0" borderId="0" xfId="49" applyFont="1" applyAlignment="1">
      <alignment vertical="center" wrapText="1"/>
      <protection/>
    </xf>
    <xf numFmtId="0" fontId="4" fillId="30" borderId="28" xfId="49" applyFont="1" applyFill="1" applyBorder="1" applyAlignment="1">
      <alignment vertical="center" wrapText="1"/>
      <protection/>
    </xf>
    <xf numFmtId="164" fontId="4" fillId="30" borderId="55" xfId="49" applyNumberFormat="1" applyFont="1" applyFill="1" applyBorder="1" applyAlignment="1">
      <alignment vertical="center" wrapText="1"/>
      <protection/>
    </xf>
    <xf numFmtId="164" fontId="4" fillId="30" borderId="55" xfId="49" applyNumberFormat="1" applyFont="1" applyFill="1" applyBorder="1" applyAlignment="1">
      <alignment horizontal="center" vertical="center" wrapText="1"/>
      <protection/>
    </xf>
    <xf numFmtId="164" fontId="4" fillId="30" borderId="29" xfId="49" applyNumberFormat="1" applyFont="1" applyFill="1" applyBorder="1" applyAlignment="1">
      <alignment vertical="center" wrapText="1"/>
      <protection/>
    </xf>
    <xf numFmtId="164" fontId="4" fillId="30" borderId="81" xfId="49" applyNumberFormat="1" applyFont="1" applyFill="1" applyBorder="1" applyAlignment="1">
      <alignment horizontal="center" vertical="center" wrapText="1"/>
      <protection/>
    </xf>
    <xf numFmtId="164" fontId="4" fillId="30" borderId="29" xfId="49" applyNumberFormat="1" applyFont="1" applyFill="1" applyBorder="1" applyAlignment="1">
      <alignment horizontal="center" vertical="center" wrapText="1"/>
      <protection/>
    </xf>
    <xf numFmtId="164" fontId="4" fillId="30" borderId="83" xfId="49" applyNumberFormat="1" applyFont="1" applyFill="1" applyBorder="1" applyAlignment="1">
      <alignment horizontal="center" vertical="center" wrapText="1"/>
      <protection/>
    </xf>
    <xf numFmtId="0" fontId="8" fillId="0" borderId="0" xfId="49" applyFont="1" applyAlignment="1">
      <alignment vertical="center" wrapText="1"/>
      <protection/>
    </xf>
    <xf numFmtId="0" fontId="4" fillId="29" borderId="50" xfId="49" applyFont="1" applyFill="1" applyBorder="1" applyAlignment="1">
      <alignment vertical="center" wrapText="1"/>
      <protection/>
    </xf>
    <xf numFmtId="164" fontId="4" fillId="29" borderId="89" xfId="49" applyNumberFormat="1" applyFont="1" applyFill="1" applyBorder="1" applyAlignment="1">
      <alignment vertical="center" wrapText="1"/>
      <protection/>
    </xf>
    <xf numFmtId="164" fontId="4" fillId="29" borderId="89" xfId="49" applyNumberFormat="1" applyFont="1" applyFill="1" applyBorder="1" applyAlignment="1">
      <alignment horizontal="center" vertical="center" wrapText="1"/>
      <protection/>
    </xf>
    <xf numFmtId="164" fontId="4" fillId="29" borderId="51" xfId="49" applyNumberFormat="1" applyFont="1" applyFill="1" applyBorder="1" applyAlignment="1">
      <alignment vertical="center" wrapText="1"/>
      <protection/>
    </xf>
    <xf numFmtId="164" fontId="4" fillId="29" borderId="61" xfId="49" applyNumberFormat="1" applyFont="1" applyFill="1" applyBorder="1" applyAlignment="1">
      <alignment horizontal="center" vertical="center" wrapText="1"/>
      <protection/>
    </xf>
    <xf numFmtId="164" fontId="4" fillId="29" borderId="51" xfId="49" applyNumberFormat="1" applyFont="1" applyFill="1" applyBorder="1" applyAlignment="1">
      <alignment horizontal="center" vertical="center" wrapText="1"/>
      <protection/>
    </xf>
    <xf numFmtId="164" fontId="4" fillId="29" borderId="74" xfId="49" applyNumberFormat="1" applyFont="1" applyFill="1" applyBorder="1" applyAlignment="1">
      <alignment horizontal="center" vertical="center" wrapText="1"/>
      <protection/>
    </xf>
    <xf numFmtId="0" fontId="4" fillId="27" borderId="42" xfId="49" applyFont="1" applyFill="1" applyBorder="1" applyAlignment="1">
      <alignment vertical="center" wrapText="1"/>
      <protection/>
    </xf>
    <xf numFmtId="164" fontId="4" fillId="27" borderId="38" xfId="49" applyNumberFormat="1" applyFont="1" applyFill="1" applyBorder="1" applyAlignment="1">
      <alignment horizontal="right" vertical="center" wrapText="1"/>
      <protection/>
    </xf>
    <xf numFmtId="164" fontId="4" fillId="27" borderId="45" xfId="49" applyNumberFormat="1" applyFont="1" applyFill="1" applyBorder="1" applyAlignment="1">
      <alignment horizontal="right" vertical="center" wrapText="1"/>
      <protection/>
    </xf>
    <xf numFmtId="164" fontId="4" fillId="27" borderId="70" xfId="49" applyNumberFormat="1" applyFont="1" applyFill="1" applyBorder="1" applyAlignment="1">
      <alignment horizontal="right" vertical="center" wrapText="1"/>
      <protection/>
    </xf>
    <xf numFmtId="0" fontId="3" fillId="29" borderId="33" xfId="49" applyFont="1" applyFill="1" applyBorder="1" applyAlignment="1">
      <alignment vertical="center" wrapText="1"/>
      <protection/>
    </xf>
    <xf numFmtId="164" fontId="3" fillId="29" borderId="64" xfId="49" applyNumberFormat="1" applyFont="1" applyFill="1" applyBorder="1" applyAlignment="1">
      <alignment horizontal="right" vertical="center" wrapText="1"/>
      <protection/>
    </xf>
    <xf numFmtId="164" fontId="3" fillId="29" borderId="34" xfId="49" applyNumberFormat="1" applyFont="1" applyFill="1" applyBorder="1" applyAlignment="1">
      <alignment horizontal="right" vertical="center" wrapText="1"/>
      <protection/>
    </xf>
    <xf numFmtId="164" fontId="3" fillId="29" borderId="18" xfId="49" applyNumberFormat="1" applyFont="1" applyFill="1" applyBorder="1" applyAlignment="1">
      <alignment horizontal="right" vertical="center" wrapText="1"/>
      <protection/>
    </xf>
    <xf numFmtId="164" fontId="3" fillId="29" borderId="76" xfId="49" applyNumberFormat="1" applyFont="1" applyFill="1" applyBorder="1" applyAlignment="1">
      <alignment horizontal="right" vertical="center" wrapText="1"/>
      <protection/>
    </xf>
    <xf numFmtId="0" fontId="3" fillId="0" borderId="33" xfId="49" applyFont="1" applyBorder="1" applyAlignment="1">
      <alignment vertical="center" wrapText="1"/>
      <protection/>
    </xf>
    <xf numFmtId="164" fontId="43" fillId="0" borderId="12" xfId="49" applyNumberFormat="1" applyFont="1" applyFill="1" applyBorder="1" applyAlignment="1">
      <alignment vertical="center" wrapText="1"/>
      <protection/>
    </xf>
    <xf numFmtId="164" fontId="3" fillId="0" borderId="12" xfId="49" applyNumberFormat="1" applyFont="1" applyBorder="1" applyAlignment="1">
      <alignment horizontal="right" vertical="center" wrapText="1"/>
      <protection/>
    </xf>
    <xf numFmtId="164" fontId="3" fillId="0" borderId="34" xfId="49" applyNumberFormat="1" applyFont="1" applyBorder="1" applyAlignment="1">
      <alignment horizontal="right" vertical="center" wrapText="1"/>
      <protection/>
    </xf>
    <xf numFmtId="164" fontId="3" fillId="0" borderId="18" xfId="49" applyNumberFormat="1" applyFont="1" applyBorder="1" applyAlignment="1">
      <alignment horizontal="right" vertical="center" wrapText="1"/>
      <protection/>
    </xf>
    <xf numFmtId="164" fontId="3" fillId="0" borderId="68" xfId="49" applyNumberFormat="1" applyFont="1" applyBorder="1" applyAlignment="1">
      <alignment horizontal="right" vertical="center" wrapText="1"/>
      <protection/>
    </xf>
    <xf numFmtId="164" fontId="3" fillId="0" borderId="76" xfId="49" applyNumberFormat="1" applyFont="1" applyBorder="1" applyAlignment="1">
      <alignment horizontal="right" vertical="center" wrapText="1"/>
      <protection/>
    </xf>
    <xf numFmtId="0" fontId="3" fillId="0" borderId="16" xfId="49" applyFont="1" applyBorder="1" applyAlignment="1">
      <alignment vertical="center" wrapText="1"/>
      <protection/>
    </xf>
    <xf numFmtId="164" fontId="3" fillId="0" borderId="54" xfId="49" applyNumberFormat="1" applyFont="1" applyBorder="1" applyAlignment="1">
      <alignment horizontal="right" vertical="center" wrapText="1"/>
      <protection/>
    </xf>
    <xf numFmtId="164" fontId="3" fillId="0" borderId="17" xfId="49" applyNumberFormat="1" applyFont="1" applyBorder="1" applyAlignment="1">
      <alignment horizontal="right" vertical="center" wrapText="1"/>
      <protection/>
    </xf>
    <xf numFmtId="164" fontId="3" fillId="0" borderId="72" xfId="49" applyNumberFormat="1" applyFont="1" applyBorder="1" applyAlignment="1">
      <alignment horizontal="right" vertical="center" wrapText="1"/>
      <protection/>
    </xf>
    <xf numFmtId="0" fontId="3" fillId="0" borderId="50" xfId="49" applyFont="1" applyBorder="1" applyAlignment="1">
      <alignment vertical="center" wrapText="1"/>
      <protection/>
    </xf>
    <xf numFmtId="164" fontId="3" fillId="0" borderId="89" xfId="49" applyNumberFormat="1" applyFont="1" applyBorder="1" applyAlignment="1">
      <alignment horizontal="right" vertical="center" wrapText="1"/>
      <protection/>
    </xf>
    <xf numFmtId="164" fontId="3" fillId="0" borderId="51" xfId="49" applyNumberFormat="1" applyFont="1" applyBorder="1" applyAlignment="1">
      <alignment horizontal="right" vertical="center" wrapText="1"/>
      <protection/>
    </xf>
    <xf numFmtId="164" fontId="3" fillId="0" borderId="61" xfId="49" applyNumberFormat="1" applyFont="1" applyBorder="1" applyAlignment="1">
      <alignment horizontal="right" vertical="center" wrapText="1"/>
      <protection/>
    </xf>
    <xf numFmtId="164" fontId="3" fillId="0" borderId="74" xfId="49" applyNumberFormat="1" applyFont="1" applyBorder="1" applyAlignment="1">
      <alignment horizontal="right" vertical="center" wrapText="1"/>
      <protection/>
    </xf>
    <xf numFmtId="0" fontId="5" fillId="4" borderId="13" xfId="49" applyFont="1" applyFill="1" applyBorder="1" applyAlignment="1">
      <alignment vertical="center" wrapText="1"/>
      <protection/>
    </xf>
    <xf numFmtId="4" fontId="5" fillId="4" borderId="10" xfId="49" applyNumberFormat="1" applyFont="1" applyFill="1" applyBorder="1" applyAlignment="1">
      <alignment horizontal="right" vertical="center" wrapText="1"/>
      <protection/>
    </xf>
    <xf numFmtId="4" fontId="5" fillId="4" borderId="30" xfId="49" applyNumberFormat="1" applyFont="1" applyFill="1" applyBorder="1" applyAlignment="1">
      <alignment horizontal="right" vertical="center" wrapText="1"/>
      <protection/>
    </xf>
    <xf numFmtId="4" fontId="5" fillId="4" borderId="75" xfId="49" applyNumberFormat="1" applyFont="1" applyFill="1" applyBorder="1" applyAlignment="1">
      <alignment horizontal="right" vertical="center" wrapText="1"/>
      <protection/>
    </xf>
    <xf numFmtId="0" fontId="4" fillId="31" borderId="78" xfId="49" applyFont="1" applyFill="1" applyBorder="1" applyAlignment="1">
      <alignment vertical="center" wrapText="1"/>
      <protection/>
    </xf>
    <xf numFmtId="164" fontId="4" fillId="31" borderId="58" xfId="49" applyNumberFormat="1" applyFont="1" applyFill="1" applyBorder="1" applyAlignment="1">
      <alignment horizontal="right" vertical="center" wrapText="1"/>
      <protection/>
    </xf>
    <xf numFmtId="164" fontId="4" fillId="31" borderId="59" xfId="49" applyNumberFormat="1" applyFont="1" applyFill="1" applyBorder="1" applyAlignment="1">
      <alignment horizontal="right" vertical="center" wrapText="1"/>
      <protection/>
    </xf>
    <xf numFmtId="164" fontId="4" fillId="31" borderId="92" xfId="49" applyNumberFormat="1" applyFont="1" applyFill="1" applyBorder="1" applyAlignment="1">
      <alignment horizontal="right" vertical="center" wrapText="1"/>
      <protection/>
    </xf>
    <xf numFmtId="164" fontId="3" fillId="0" borderId="64" xfId="49" applyNumberFormat="1" applyFont="1" applyBorder="1" applyAlignment="1">
      <alignment horizontal="right" vertical="center" wrapText="1"/>
      <protection/>
    </xf>
    <xf numFmtId="164" fontId="3" fillId="0" borderId="88" xfId="49" applyNumberFormat="1" applyFont="1" applyBorder="1" applyAlignment="1">
      <alignment horizontal="right" vertical="center" wrapText="1"/>
      <protection/>
    </xf>
    <xf numFmtId="164" fontId="3" fillId="0" borderId="12" xfId="49" applyNumberFormat="1" applyFont="1" applyBorder="1" applyAlignment="1">
      <alignment vertical="center" wrapText="1"/>
      <protection/>
    </xf>
    <xf numFmtId="164" fontId="0" fillId="0" borderId="0" xfId="49" applyNumberFormat="1" applyFont="1" applyAlignment="1">
      <alignment vertical="center" wrapText="1"/>
      <protection/>
    </xf>
    <xf numFmtId="0" fontId="3" fillId="0" borderId="14" xfId="49" applyFont="1" applyBorder="1" applyAlignment="1">
      <alignment vertical="center" wrapText="1"/>
      <protection/>
    </xf>
    <xf numFmtId="164" fontId="3" fillId="0" borderId="62" xfId="49" applyNumberFormat="1" applyFont="1" applyBorder="1" applyAlignment="1">
      <alignment horizontal="right" vertical="center" wrapText="1"/>
      <protection/>
    </xf>
    <xf numFmtId="164" fontId="3" fillId="0" borderId="25" xfId="49" applyNumberFormat="1" applyFont="1" applyBorder="1" applyAlignment="1">
      <alignment horizontal="right" vertical="center" wrapText="1"/>
      <protection/>
    </xf>
    <xf numFmtId="164" fontId="3" fillId="0" borderId="15" xfId="49" applyNumberFormat="1" applyFont="1" applyBorder="1" applyAlignment="1">
      <alignment horizontal="right" vertical="center" wrapText="1"/>
      <protection/>
    </xf>
    <xf numFmtId="164" fontId="3" fillId="0" borderId="77" xfId="49" applyNumberFormat="1" applyFont="1" applyBorder="1" applyAlignment="1">
      <alignment horizontal="right" vertical="center" wrapText="1"/>
      <protection/>
    </xf>
    <xf numFmtId="0" fontId="4" fillId="32" borderId="13" xfId="49" applyFont="1" applyFill="1" applyBorder="1" applyAlignment="1">
      <alignment vertical="center" wrapText="1"/>
      <protection/>
    </xf>
    <xf numFmtId="164" fontId="4" fillId="32" borderId="10" xfId="49" applyNumberFormat="1" applyFont="1" applyFill="1" applyBorder="1" applyAlignment="1">
      <alignment horizontal="right" vertical="center" wrapText="1"/>
      <protection/>
    </xf>
    <xf numFmtId="164" fontId="4" fillId="32" borderId="30" xfId="49" applyNumberFormat="1" applyFont="1" applyFill="1" applyBorder="1" applyAlignment="1">
      <alignment horizontal="right" vertical="center" wrapText="1"/>
      <protection/>
    </xf>
    <xf numFmtId="164" fontId="4" fillId="32" borderId="75" xfId="49" applyNumberFormat="1" applyFont="1" applyFill="1" applyBorder="1" applyAlignment="1">
      <alignment horizontal="right" vertical="center" wrapText="1"/>
      <protection/>
    </xf>
    <xf numFmtId="0" fontId="3" fillId="29" borderId="50" xfId="49" applyFont="1" applyFill="1" applyBorder="1" applyAlignment="1">
      <alignment vertical="center" wrapText="1"/>
      <protection/>
    </xf>
    <xf numFmtId="164" fontId="3" fillId="29" borderId="89" xfId="49" applyNumberFormat="1" applyFont="1" applyFill="1" applyBorder="1" applyAlignment="1">
      <alignment horizontal="right" vertical="center" wrapText="1"/>
      <protection/>
    </xf>
    <xf numFmtId="164" fontId="3" fillId="29" borderId="51" xfId="49" applyNumberFormat="1" applyFont="1" applyFill="1" applyBorder="1" applyAlignment="1">
      <alignment horizontal="right" vertical="center" wrapText="1"/>
      <protection/>
    </xf>
    <xf numFmtId="164" fontId="3" fillId="29" borderId="61" xfId="49" applyNumberFormat="1" applyFont="1" applyFill="1" applyBorder="1" applyAlignment="1">
      <alignment horizontal="right" vertical="center" wrapText="1"/>
      <protection/>
    </xf>
    <xf numFmtId="164" fontId="3" fillId="29" borderId="74" xfId="49" applyNumberFormat="1" applyFont="1" applyFill="1" applyBorder="1" applyAlignment="1">
      <alignment horizontal="right" vertical="center" wrapText="1"/>
      <protection/>
    </xf>
    <xf numFmtId="0" fontId="3" fillId="0" borderId="35" xfId="49" applyFont="1" applyBorder="1" applyAlignment="1">
      <alignment vertical="center" wrapText="1"/>
      <protection/>
    </xf>
    <xf numFmtId="164" fontId="3" fillId="0" borderId="66" xfId="49" applyNumberFormat="1" applyFont="1" applyBorder="1" applyAlignment="1">
      <alignment horizontal="right" vertical="center" wrapText="1"/>
      <protection/>
    </xf>
    <xf numFmtId="164" fontId="3" fillId="0" borderId="36" xfId="49" applyNumberFormat="1" applyFont="1" applyBorder="1" applyAlignment="1">
      <alignment horizontal="right" vertical="center" wrapText="1"/>
      <protection/>
    </xf>
    <xf numFmtId="164" fontId="3" fillId="0" borderId="67" xfId="49" applyNumberFormat="1" applyFont="1" applyBorder="1" applyAlignment="1">
      <alignment horizontal="right" vertical="center" wrapText="1"/>
      <protection/>
    </xf>
    <xf numFmtId="164" fontId="3" fillId="0" borderId="84" xfId="49" applyNumberFormat="1" applyFont="1" applyBorder="1" applyAlignment="1">
      <alignment horizontal="right" vertical="center" wrapText="1"/>
      <protection/>
    </xf>
    <xf numFmtId="0" fontId="8" fillId="0" borderId="0" xfId="49" applyFont="1">
      <alignment/>
      <protection/>
    </xf>
    <xf numFmtId="4" fontId="8" fillId="0" borderId="0" xfId="49" applyNumberFormat="1" applyFont="1">
      <alignment/>
      <protection/>
    </xf>
    <xf numFmtId="0" fontId="3" fillId="0" borderId="0" xfId="49" applyFont="1">
      <alignment/>
      <protection/>
    </xf>
    <xf numFmtId="0" fontId="5" fillId="0" borderId="0" xfId="49" applyFont="1" applyAlignment="1">
      <alignment vertical="center" wrapText="1"/>
      <protection/>
    </xf>
    <xf numFmtId="4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4" fontId="16" fillId="0" borderId="11" xfId="54" applyNumberFormat="1" applyFont="1" applyBorder="1" applyAlignment="1">
      <alignment horizontal="right" vertical="center"/>
      <protection/>
    </xf>
    <xf numFmtId="0" fontId="88" fillId="0" borderId="78" xfId="54" applyNumberFormat="1" applyFont="1" applyBorder="1" applyAlignment="1">
      <alignment horizontal="center" vertical="center"/>
      <protection/>
    </xf>
    <xf numFmtId="0" fontId="4" fillId="19" borderId="32" xfId="54" applyFont="1" applyFill="1" applyBorder="1" applyAlignment="1">
      <alignment vertical="center" wrapText="1"/>
      <protection/>
    </xf>
    <xf numFmtId="190" fontId="8" fillId="0" borderId="40" xfId="54" applyNumberFormat="1" applyFont="1" applyFill="1" applyBorder="1" applyAlignment="1">
      <alignment horizontal="right" vertical="center"/>
      <protection/>
    </xf>
    <xf numFmtId="0" fontId="88" fillId="0" borderId="50" xfId="54" applyNumberFormat="1" applyFont="1" applyBorder="1" applyAlignment="1">
      <alignment horizontal="center" vertical="center"/>
      <protection/>
    </xf>
    <xf numFmtId="0" fontId="4" fillId="0" borderId="32" xfId="54" applyFont="1" applyFill="1" applyBorder="1" applyAlignment="1">
      <alignment vertical="center" wrapText="1"/>
      <protection/>
    </xf>
    <xf numFmtId="190" fontId="89" fillId="33" borderId="40" xfId="54" applyNumberFormat="1" applyFont="1" applyFill="1" applyBorder="1" applyAlignment="1">
      <alignment horizontal="right" vertical="center"/>
      <protection/>
    </xf>
    <xf numFmtId="190" fontId="8" fillId="0" borderId="77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0" fillId="0" borderId="23" xfId="55" applyFont="1" applyFill="1" applyBorder="1" applyAlignment="1">
      <alignment horizontal="left"/>
      <protection/>
    </xf>
    <xf numFmtId="0" fontId="20" fillId="0" borderId="90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/>
      <protection/>
    </xf>
    <xf numFmtId="0" fontId="20" fillId="0" borderId="53" xfId="55" applyFont="1" applyFill="1" applyBorder="1" applyAlignment="1">
      <alignment horizontal="left"/>
      <protection/>
    </xf>
    <xf numFmtId="0" fontId="21" fillId="0" borderId="87" xfId="55" applyFont="1" applyFill="1" applyBorder="1" applyAlignment="1">
      <alignment horizontal="center"/>
      <protection/>
    </xf>
    <xf numFmtId="0" fontId="9" fillId="0" borderId="57" xfId="55" applyFont="1" applyFill="1" applyBorder="1" applyAlignment="1">
      <alignment horizontal="center"/>
      <protection/>
    </xf>
    <xf numFmtId="0" fontId="20" fillId="26" borderId="23" xfId="55" applyFont="1" applyFill="1" applyBorder="1" applyAlignment="1">
      <alignment horizontal="left"/>
      <protection/>
    </xf>
    <xf numFmtId="0" fontId="20" fillId="26" borderId="90" xfId="55" applyFont="1" applyFill="1" applyBorder="1" applyAlignment="1">
      <alignment horizontal="left"/>
      <protection/>
    </xf>
    <xf numFmtId="0" fontId="9" fillId="0" borderId="36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20" fillId="0" borderId="12" xfId="55" applyFont="1" applyFill="1" applyBorder="1" applyAlignment="1">
      <alignment horizontal="left"/>
      <protection/>
    </xf>
    <xf numFmtId="0" fontId="20" fillId="0" borderId="17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29" xfId="55" applyFont="1" applyFill="1" applyBorder="1" applyAlignment="1">
      <alignment horizontal="left"/>
      <protection/>
    </xf>
    <xf numFmtId="0" fontId="9" fillId="0" borderId="81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50" xfId="55" applyFont="1" applyFill="1" applyBorder="1" applyAlignment="1">
      <alignment horizontal="center" vertical="top"/>
      <protection/>
    </xf>
    <xf numFmtId="0" fontId="9" fillId="0" borderId="28" xfId="55" applyFont="1" applyFill="1" applyBorder="1" applyAlignment="1">
      <alignment horizontal="center" vertical="top"/>
      <protection/>
    </xf>
    <xf numFmtId="0" fontId="9" fillId="0" borderId="15" xfId="55" applyFont="1" applyFill="1" applyBorder="1" applyAlignment="1">
      <alignment horizontal="left"/>
      <protection/>
    </xf>
    <xf numFmtId="0" fontId="9" fillId="0" borderId="71" xfId="55" applyFont="1" applyFill="1" applyBorder="1" applyAlignment="1">
      <alignment horizontal="left"/>
      <protection/>
    </xf>
    <xf numFmtId="0" fontId="9" fillId="0" borderId="78" xfId="55" applyFont="1" applyFill="1" applyBorder="1" applyAlignment="1">
      <alignment horizontal="center" vertical="top"/>
      <protection/>
    </xf>
    <xf numFmtId="0" fontId="19" fillId="0" borderId="0" xfId="55" applyFont="1" applyFill="1" applyBorder="1" applyAlignment="1">
      <alignment horizontal="center"/>
      <protection/>
    </xf>
    <xf numFmtId="0" fontId="20" fillId="0" borderId="70" xfId="55" applyFont="1" applyFill="1" applyBorder="1" applyAlignment="1">
      <alignment horizontal="left"/>
      <protection/>
    </xf>
    <xf numFmtId="0" fontId="9" fillId="0" borderId="33" xfId="55" applyFont="1" applyFill="1" applyBorder="1" applyAlignment="1">
      <alignment horizontal="center" vertical="top"/>
      <protection/>
    </xf>
    <xf numFmtId="0" fontId="9" fillId="0" borderId="14" xfId="55" applyFont="1" applyFill="1" applyBorder="1" applyAlignment="1">
      <alignment horizontal="center" vertical="top"/>
      <protection/>
    </xf>
    <xf numFmtId="0" fontId="9" fillId="0" borderId="72" xfId="55" applyFont="1" applyFill="1" applyBorder="1" applyAlignment="1">
      <alignment horizontal="left"/>
      <protection/>
    </xf>
    <xf numFmtId="0" fontId="9" fillId="0" borderId="25" xfId="55" applyFont="1" applyFill="1" applyBorder="1" applyAlignment="1">
      <alignment horizontal="left"/>
      <protection/>
    </xf>
    <xf numFmtId="0" fontId="9" fillId="0" borderId="15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 horizontal="right"/>
      <protection/>
    </xf>
    <xf numFmtId="0" fontId="20" fillId="0" borderId="0" xfId="55" applyFont="1" applyFill="1" applyBorder="1" applyAlignment="1">
      <alignment horizontal="center"/>
      <protection/>
    </xf>
    <xf numFmtId="0" fontId="9" fillId="0" borderId="77" xfId="55" applyFont="1" applyFill="1" applyBorder="1" applyAlignment="1">
      <alignment horizontal="left"/>
      <protection/>
    </xf>
    <xf numFmtId="0" fontId="20" fillId="0" borderId="90" xfId="55" applyFont="1" applyFill="1" applyBorder="1" applyAlignment="1">
      <alignment horizontal="left"/>
      <protection/>
    </xf>
    <xf numFmtId="0" fontId="20" fillId="0" borderId="23" xfId="55" applyFont="1" applyFill="1" applyBorder="1" applyAlignment="1">
      <alignment horizontal="left"/>
      <protection/>
    </xf>
    <xf numFmtId="0" fontId="20" fillId="0" borderId="75" xfId="55" applyFont="1" applyFill="1" applyBorder="1" applyAlignment="1">
      <alignment horizontal="left"/>
      <protection/>
    </xf>
    <xf numFmtId="0" fontId="21" fillId="0" borderId="78" xfId="55" applyFont="1" applyFill="1" applyBorder="1" applyAlignment="1">
      <alignment horizontal="center"/>
      <protection/>
    </xf>
    <xf numFmtId="0" fontId="21" fillId="0" borderId="50" xfId="55" applyFont="1" applyFill="1" applyBorder="1" applyAlignment="1">
      <alignment horizontal="center"/>
      <protection/>
    </xf>
    <xf numFmtId="0" fontId="9" fillId="0" borderId="81" xfId="55" applyFont="1" applyFill="1" applyBorder="1" applyAlignment="1">
      <alignment horizontal="left"/>
      <protection/>
    </xf>
    <xf numFmtId="0" fontId="9" fillId="0" borderId="83" xfId="55" applyFont="1" applyFill="1" applyBorder="1" applyAlignment="1">
      <alignment horizontal="left"/>
      <protection/>
    </xf>
    <xf numFmtId="0" fontId="9" fillId="0" borderId="77" xfId="55" applyFont="1" applyFill="1" applyBorder="1" applyAlignment="1">
      <alignment horizontal="left"/>
      <protection/>
    </xf>
    <xf numFmtId="0" fontId="9" fillId="0" borderId="72" xfId="55" applyFont="1" applyFill="1" applyBorder="1" applyAlignment="1">
      <alignment horizontal="left"/>
      <protection/>
    </xf>
    <xf numFmtId="0" fontId="9" fillId="0" borderId="18" xfId="55" applyFont="1" applyFill="1" applyBorder="1" applyAlignment="1">
      <alignment horizontal="left"/>
      <protection/>
    </xf>
    <xf numFmtId="0" fontId="9" fillId="0" borderId="88" xfId="55" applyFont="1" applyFill="1" applyBorder="1" applyAlignment="1">
      <alignment horizontal="left"/>
      <protection/>
    </xf>
    <xf numFmtId="49" fontId="18" fillId="0" borderId="0" xfId="55" applyNumberFormat="1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59" xfId="55" applyFont="1" applyFill="1" applyBorder="1" applyAlignment="1">
      <alignment horizontal="left"/>
      <protection/>
    </xf>
    <xf numFmtId="0" fontId="9" fillId="0" borderId="92" xfId="55" applyFont="1" applyFill="1" applyBorder="1" applyAlignment="1">
      <alignment horizontal="left"/>
      <protection/>
    </xf>
    <xf numFmtId="0" fontId="9" fillId="0" borderId="84" xfId="55" applyFont="1" applyFill="1" applyBorder="1" applyAlignment="1">
      <alignment horizontal="left"/>
      <protection/>
    </xf>
    <xf numFmtId="0" fontId="9" fillId="0" borderId="30" xfId="55" applyFont="1" applyFill="1" applyBorder="1" applyAlignment="1">
      <alignment horizontal="left"/>
      <protection/>
    </xf>
    <xf numFmtId="0" fontId="9" fillId="0" borderId="75" xfId="55" applyFont="1" applyFill="1" applyBorder="1" applyAlignment="1">
      <alignment horizontal="left"/>
      <protection/>
    </xf>
    <xf numFmtId="0" fontId="21" fillId="0" borderId="23" xfId="55" applyFont="1" applyBorder="1" applyAlignment="1">
      <alignment horizontal="center"/>
      <protection/>
    </xf>
    <xf numFmtId="0" fontId="9" fillId="0" borderId="90" xfId="55" applyFont="1" applyBorder="1" applyAlignment="1">
      <alignment horizontal="center"/>
      <protection/>
    </xf>
    <xf numFmtId="0" fontId="20" fillId="0" borderId="87" xfId="55" applyFont="1" applyFill="1" applyBorder="1" applyAlignment="1">
      <alignment horizontal="center"/>
      <protection/>
    </xf>
    <xf numFmtId="0" fontId="20" fillId="0" borderId="44" xfId="55" applyFont="1" applyFill="1" applyBorder="1" applyAlignment="1">
      <alignment horizontal="center"/>
      <protection/>
    </xf>
    <xf numFmtId="0" fontId="20" fillId="0" borderId="27" xfId="55" applyFont="1" applyFill="1" applyBorder="1" applyAlignment="1">
      <alignment horizontal="center"/>
      <protection/>
    </xf>
    <xf numFmtId="0" fontId="9" fillId="0" borderId="45" xfId="55" applyFont="1" applyFill="1" applyBorder="1" applyAlignment="1">
      <alignment horizontal="left"/>
      <protection/>
    </xf>
    <xf numFmtId="0" fontId="9" fillId="0" borderId="70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left"/>
      <protection/>
    </xf>
    <xf numFmtId="0" fontId="9" fillId="0" borderId="45" xfId="55" applyFont="1" applyFill="1" applyBorder="1" applyAlignment="1">
      <alignment horizontal="left"/>
      <protection/>
    </xf>
    <xf numFmtId="0" fontId="9" fillId="0" borderId="70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9" fillId="0" borderId="84" xfId="55" applyFont="1" applyFill="1" applyBorder="1" applyAlignment="1">
      <alignment horizontal="left"/>
      <protection/>
    </xf>
    <xf numFmtId="0" fontId="9" fillId="0" borderId="61" xfId="55" applyFont="1" applyFill="1" applyBorder="1" applyAlignment="1">
      <alignment horizontal="left"/>
      <protection/>
    </xf>
    <xf numFmtId="0" fontId="9" fillId="0" borderId="74" xfId="55" applyFont="1" applyFill="1" applyBorder="1" applyAlignment="1">
      <alignment horizontal="left"/>
      <protection/>
    </xf>
    <xf numFmtId="0" fontId="9" fillId="0" borderId="54" xfId="55" applyFont="1" applyFill="1" applyBorder="1" applyAlignment="1">
      <alignment horizontal="left"/>
      <protection/>
    </xf>
    <xf numFmtId="0" fontId="21" fillId="0" borderId="28" xfId="55" applyFont="1" applyFill="1" applyBorder="1" applyAlignment="1">
      <alignment horizontal="center"/>
      <protection/>
    </xf>
    <xf numFmtId="0" fontId="5" fillId="26" borderId="23" xfId="0" applyFont="1" applyFill="1" applyBorder="1" applyAlignment="1">
      <alignment horizontal="left"/>
    </xf>
    <xf numFmtId="0" fontId="5" fillId="26" borderId="5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26" borderId="90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 horizontal="center"/>
    </xf>
    <xf numFmtId="4" fontId="5" fillId="26" borderId="90" xfId="0" applyNumberFormat="1" applyFont="1" applyFill="1" applyBorder="1" applyAlignment="1">
      <alignment horizontal="center"/>
    </xf>
    <xf numFmtId="4" fontId="5" fillId="26" borderId="7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0" fillId="0" borderId="58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horizontal="right" vertical="center"/>
      <protection/>
    </xf>
    <xf numFmtId="0" fontId="20" fillId="0" borderId="45" xfId="55" applyFont="1" applyFill="1" applyBorder="1" applyAlignment="1">
      <alignment horizontal="left" wrapText="1"/>
      <protection/>
    </xf>
    <xf numFmtId="0" fontId="20" fillId="0" borderId="53" xfId="55" applyFont="1" applyFill="1" applyBorder="1" applyAlignment="1">
      <alignment horizontal="left" wrapText="1"/>
      <protection/>
    </xf>
    <xf numFmtId="0" fontId="20" fillId="0" borderId="70" xfId="55" applyFont="1" applyFill="1" applyBorder="1" applyAlignment="1">
      <alignment horizontal="left" wrapText="1"/>
      <protection/>
    </xf>
    <xf numFmtId="4" fontId="20" fillId="0" borderId="79" xfId="55" applyNumberFormat="1" applyFont="1" applyFill="1" applyBorder="1" applyAlignment="1">
      <alignment horizontal="right" vertical="center"/>
      <protection/>
    </xf>
    <xf numFmtId="4" fontId="20" fillId="0" borderId="32" xfId="55" applyNumberFormat="1" applyFont="1" applyFill="1" applyBorder="1" applyAlignment="1">
      <alignment horizontal="right" vertical="center"/>
      <protection/>
    </xf>
    <xf numFmtId="0" fontId="20" fillId="0" borderId="17" xfId="55" applyFont="1" applyFill="1" applyBorder="1" applyAlignment="1">
      <alignment horizontal="left"/>
      <protection/>
    </xf>
    <xf numFmtId="0" fontId="20" fillId="0" borderId="22" xfId="55" applyFont="1" applyFill="1" applyBorder="1" applyAlignment="1">
      <alignment horizontal="left"/>
      <protection/>
    </xf>
    <xf numFmtId="49" fontId="9" fillId="0" borderId="67" xfId="55" applyNumberFormat="1" applyFont="1" applyFill="1" applyBorder="1" applyAlignment="1">
      <alignment horizontal="left"/>
      <protection/>
    </xf>
    <xf numFmtId="49" fontId="9" fillId="0" borderId="84" xfId="55" applyNumberFormat="1" applyFont="1" applyFill="1" applyBorder="1" applyAlignment="1">
      <alignment horizontal="left"/>
      <protection/>
    </xf>
    <xf numFmtId="0" fontId="20" fillId="0" borderId="17" xfId="55" applyFont="1" applyFill="1" applyBorder="1" applyAlignment="1">
      <alignment horizontal="left" wrapText="1"/>
      <protection/>
    </xf>
    <xf numFmtId="0" fontId="20" fillId="0" borderId="22" xfId="55" applyFont="1" applyFill="1" applyBorder="1" applyAlignment="1">
      <alignment horizontal="left" wrapText="1"/>
      <protection/>
    </xf>
    <xf numFmtId="0" fontId="20" fillId="0" borderId="72" xfId="55" applyFont="1" applyFill="1" applyBorder="1" applyAlignment="1">
      <alignment horizontal="left" wrapText="1"/>
      <protection/>
    </xf>
    <xf numFmtId="0" fontId="20" fillId="0" borderId="15" xfId="55" applyFont="1" applyFill="1" applyBorder="1" applyAlignment="1">
      <alignment horizontal="left"/>
      <protection/>
    </xf>
    <xf numFmtId="0" fontId="20" fillId="0" borderId="71" xfId="55" applyFont="1" applyFill="1" applyBorder="1" applyAlignment="1">
      <alignment horizontal="left"/>
      <protection/>
    </xf>
    <xf numFmtId="0" fontId="20" fillId="0" borderId="77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 wrapText="1"/>
      <protection/>
    </xf>
    <xf numFmtId="0" fontId="20" fillId="0" borderId="53" xfId="55" applyFont="1" applyFill="1" applyBorder="1" applyAlignment="1">
      <alignment horizontal="left" wrapText="1"/>
      <protection/>
    </xf>
    <xf numFmtId="0" fontId="20" fillId="0" borderId="70" xfId="55" applyFont="1" applyFill="1" applyBorder="1" applyAlignment="1">
      <alignment horizontal="left" wrapText="1"/>
      <protection/>
    </xf>
    <xf numFmtId="0" fontId="20" fillId="0" borderId="22" xfId="55" applyFont="1" applyFill="1" applyBorder="1" applyAlignment="1">
      <alignment horizontal="left"/>
      <protection/>
    </xf>
    <xf numFmtId="0" fontId="20" fillId="0" borderId="72" xfId="55" applyFont="1" applyFill="1" applyBorder="1" applyAlignment="1">
      <alignment horizontal="left"/>
      <protection/>
    </xf>
    <xf numFmtId="0" fontId="20" fillId="0" borderId="67" xfId="55" applyFont="1" applyFill="1" applyBorder="1" applyAlignment="1">
      <alignment horizontal="left"/>
      <protection/>
    </xf>
    <xf numFmtId="0" fontId="20" fillId="0" borderId="91" xfId="55" applyFont="1" applyFill="1" applyBorder="1" applyAlignment="1">
      <alignment horizontal="left"/>
      <protection/>
    </xf>
    <xf numFmtId="0" fontId="20" fillId="0" borderId="84" xfId="55" applyFont="1" applyFill="1" applyBorder="1" applyAlignment="1">
      <alignment horizontal="left"/>
      <protection/>
    </xf>
    <xf numFmtId="0" fontId="20" fillId="0" borderId="23" xfId="55" applyFont="1" applyBorder="1" applyAlignment="1">
      <alignment horizontal="left"/>
      <protection/>
    </xf>
    <xf numFmtId="0" fontId="20" fillId="0" borderId="90" xfId="55" applyFont="1" applyBorder="1" applyAlignment="1">
      <alignment horizontal="left"/>
      <protection/>
    </xf>
    <xf numFmtId="0" fontId="21" fillId="0" borderId="87" xfId="55" applyFont="1" applyBorder="1" applyAlignment="1">
      <alignment horizontal="center" vertical="center"/>
      <protection/>
    </xf>
    <xf numFmtId="0" fontId="9" fillId="0" borderId="57" xfId="55" applyFont="1" applyBorder="1" applyAlignment="1">
      <alignment horizontal="center" vertical="center"/>
      <protection/>
    </xf>
    <xf numFmtId="0" fontId="17" fillId="0" borderId="0" xfId="55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55" applyFont="1" applyAlignment="1">
      <alignment horizontal="right"/>
      <protection/>
    </xf>
    <xf numFmtId="0" fontId="19" fillId="0" borderId="23" xfId="55" applyFont="1" applyBorder="1" applyAlignment="1">
      <alignment horizontal="left"/>
      <protection/>
    </xf>
    <xf numFmtId="0" fontId="19" fillId="0" borderId="90" xfId="55" applyFont="1" applyBorder="1" applyAlignment="1">
      <alignment horizontal="left"/>
      <protection/>
    </xf>
    <xf numFmtId="0" fontId="19" fillId="26" borderId="23" xfId="55" applyFont="1" applyFill="1" applyBorder="1" applyAlignment="1">
      <alignment horizontal="left"/>
      <protection/>
    </xf>
    <xf numFmtId="0" fontId="19" fillId="26" borderId="90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 wrapText="1"/>
      <protection/>
    </xf>
    <xf numFmtId="0" fontId="9" fillId="0" borderId="72" xfId="55" applyFont="1" applyFill="1" applyBorder="1" applyAlignment="1">
      <alignment horizontal="left" wrapText="1"/>
      <protection/>
    </xf>
    <xf numFmtId="0" fontId="20" fillId="0" borderId="15" xfId="55" applyFont="1" applyFill="1" applyBorder="1" applyAlignment="1">
      <alignment horizontal="left" vertical="center" wrapText="1"/>
      <protection/>
    </xf>
    <xf numFmtId="0" fontId="20" fillId="0" borderId="71" xfId="55" applyFont="1" applyFill="1" applyBorder="1" applyAlignment="1">
      <alignment horizontal="left" vertical="center" wrapText="1"/>
      <protection/>
    </xf>
    <xf numFmtId="0" fontId="20" fillId="0" borderId="77" xfId="55" applyFont="1" applyFill="1" applyBorder="1" applyAlignment="1">
      <alignment horizontal="left" vertical="center" wrapText="1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0" fontId="9" fillId="0" borderId="72" xfId="55" applyFont="1" applyFill="1" applyBorder="1" applyAlignment="1">
      <alignment horizontal="left" vertical="center" wrapText="1"/>
      <protection/>
    </xf>
    <xf numFmtId="0" fontId="19" fillId="0" borderId="23" xfId="55" applyFont="1" applyFill="1" applyBorder="1" applyAlignment="1">
      <alignment horizontal="left"/>
      <protection/>
    </xf>
    <xf numFmtId="0" fontId="19" fillId="0" borderId="90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 vertical="center" wrapText="1"/>
      <protection/>
    </xf>
    <xf numFmtId="0" fontId="20" fillId="0" borderId="53" xfId="55" applyFont="1" applyFill="1" applyBorder="1" applyAlignment="1">
      <alignment horizontal="left" vertical="center" wrapText="1"/>
      <protection/>
    </xf>
    <xf numFmtId="0" fontId="20" fillId="0" borderId="70" xfId="55" applyFont="1" applyFill="1" applyBorder="1" applyAlignment="1">
      <alignment horizontal="left" vertical="center" wrapText="1"/>
      <protection/>
    </xf>
    <xf numFmtId="0" fontId="17" fillId="0" borderId="0" xfId="55" applyFont="1" applyAlignment="1">
      <alignment horizontal="center"/>
      <protection/>
    </xf>
    <xf numFmtId="0" fontId="9" fillId="0" borderId="17" xfId="55" applyFont="1" applyBorder="1" applyAlignment="1">
      <alignment horizontal="left"/>
      <protection/>
    </xf>
    <xf numFmtId="0" fontId="9" fillId="0" borderId="22" xfId="55" applyFont="1" applyBorder="1" applyAlignment="1">
      <alignment horizontal="left"/>
      <protection/>
    </xf>
    <xf numFmtId="0" fontId="9" fillId="0" borderId="45" xfId="55" applyFont="1" applyBorder="1" applyAlignment="1">
      <alignment horizontal="left"/>
      <protection/>
    </xf>
    <xf numFmtId="0" fontId="9" fillId="0" borderId="53" xfId="55" applyFont="1" applyBorder="1" applyAlignment="1">
      <alignment horizontal="left"/>
      <protection/>
    </xf>
    <xf numFmtId="0" fontId="9" fillId="0" borderId="15" xfId="55" applyFont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0" fontId="9" fillId="0" borderId="17" xfId="55" applyFont="1" applyFill="1" applyBorder="1" applyAlignment="1">
      <alignment/>
      <protection/>
    </xf>
    <xf numFmtId="0" fontId="9" fillId="0" borderId="22" xfId="55" applyFont="1" applyFill="1" applyBorder="1" applyAlignment="1">
      <alignment/>
      <protection/>
    </xf>
    <xf numFmtId="0" fontId="20" fillId="0" borderId="30" xfId="55" applyFont="1" applyFill="1" applyBorder="1" applyAlignment="1">
      <alignment horizontal="left"/>
      <protection/>
    </xf>
    <xf numFmtId="0" fontId="9" fillId="0" borderId="53" xfId="55" applyFont="1" applyFill="1" applyBorder="1" applyAlignment="1">
      <alignment horizontal="left"/>
      <protection/>
    </xf>
    <xf numFmtId="0" fontId="9" fillId="0" borderId="71" xfId="55" applyFont="1" applyFill="1" applyBorder="1" applyAlignment="1">
      <alignment horizontal="left"/>
      <protection/>
    </xf>
    <xf numFmtId="0" fontId="9" fillId="0" borderId="59" xfId="55" applyFont="1" applyFill="1" applyBorder="1" applyAlignment="1">
      <alignment horizontal="left"/>
      <protection/>
    </xf>
    <xf numFmtId="0" fontId="9" fillId="0" borderId="57" xfId="55" applyFont="1" applyFill="1" applyBorder="1" applyAlignment="1">
      <alignment horizontal="left"/>
      <protection/>
    </xf>
    <xf numFmtId="0" fontId="20" fillId="0" borderId="30" xfId="55" applyFont="1" applyFill="1" applyBorder="1" applyAlignment="1">
      <alignment horizontal="left"/>
      <protection/>
    </xf>
    <xf numFmtId="0" fontId="9" fillId="0" borderId="17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0" fontId="9" fillId="0" borderId="91" xfId="55" applyFont="1" applyFill="1" applyBorder="1" applyAlignment="1">
      <alignment horizontal="left"/>
      <protection/>
    </xf>
    <xf numFmtId="0" fontId="9" fillId="0" borderId="15" xfId="55" applyFont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0" fontId="9" fillId="0" borderId="81" xfId="55" applyFont="1" applyBorder="1" applyAlignment="1">
      <alignment horizontal="left"/>
      <protection/>
    </xf>
    <xf numFmtId="0" fontId="9" fillId="0" borderId="69" xfId="55" applyFont="1" applyBorder="1" applyAlignment="1">
      <alignment horizontal="left"/>
      <protection/>
    </xf>
    <xf numFmtId="0" fontId="9" fillId="0" borderId="61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20" fillId="0" borderId="30" xfId="55" applyFont="1" applyBorder="1" applyAlignment="1">
      <alignment horizontal="left"/>
      <protection/>
    </xf>
    <xf numFmtId="0" fontId="9" fillId="0" borderId="61" xfId="55" applyFont="1" applyFill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20" fillId="0" borderId="30" xfId="55" applyFont="1" applyBorder="1" applyAlignment="1">
      <alignment horizontal="left"/>
      <protection/>
    </xf>
    <xf numFmtId="0" fontId="20" fillId="0" borderId="90" xfId="55" applyFont="1" applyBorder="1" applyAlignment="1">
      <alignment horizontal="left"/>
      <protection/>
    </xf>
    <xf numFmtId="0" fontId="21" fillId="0" borderId="30" xfId="55" applyFont="1" applyBorder="1" applyAlignment="1">
      <alignment horizontal="center"/>
      <protection/>
    </xf>
    <xf numFmtId="0" fontId="21" fillId="0" borderId="90" xfId="55" applyFont="1" applyBorder="1" applyAlignment="1">
      <alignment horizontal="center"/>
      <protection/>
    </xf>
    <xf numFmtId="0" fontId="9" fillId="0" borderId="18" xfId="55" applyFont="1" applyFill="1" applyBorder="1" applyAlignment="1">
      <alignment horizontal="left"/>
      <protection/>
    </xf>
    <xf numFmtId="0" fontId="9" fillId="0" borderId="88" xfId="55" applyFont="1" applyFill="1" applyBorder="1" applyAlignment="1">
      <alignment horizontal="left"/>
      <protection/>
    </xf>
    <xf numFmtId="0" fontId="3" fillId="0" borderId="45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9" fillId="0" borderId="18" xfId="55" applyFont="1" applyBorder="1" applyAlignment="1">
      <alignment horizontal="left"/>
      <protection/>
    </xf>
    <xf numFmtId="0" fontId="9" fillId="0" borderId="88" xfId="55" applyFont="1" applyBorder="1" applyAlignment="1">
      <alignment horizontal="left"/>
      <protection/>
    </xf>
    <xf numFmtId="0" fontId="9" fillId="0" borderId="72" xfId="55" applyFont="1" applyBorder="1" applyAlignment="1">
      <alignment horizontal="left"/>
      <protection/>
    </xf>
    <xf numFmtId="0" fontId="9" fillId="0" borderId="15" xfId="55" applyFont="1" applyFill="1" applyBorder="1" applyAlignment="1">
      <alignment/>
      <protection/>
    </xf>
    <xf numFmtId="0" fontId="9" fillId="0" borderId="71" xfId="55" applyFont="1" applyFill="1" applyBorder="1" applyAlignment="1">
      <alignment/>
      <protection/>
    </xf>
    <xf numFmtId="0" fontId="9" fillId="0" borderId="17" xfId="55" applyFont="1" applyBorder="1" applyAlignment="1">
      <alignment horizontal="left"/>
      <protection/>
    </xf>
    <xf numFmtId="0" fontId="9" fillId="0" borderId="22" xfId="55" applyFont="1" applyBorder="1" applyAlignment="1">
      <alignment horizontal="left"/>
      <protection/>
    </xf>
    <xf numFmtId="0" fontId="9" fillId="0" borderId="72" xfId="55" applyFont="1" applyBorder="1" applyAlignment="1">
      <alignment horizontal="left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80" fillId="29" borderId="17" xfId="50" applyFont="1" applyFill="1" applyBorder="1" applyAlignment="1">
      <alignment horizontal="left" vertical="center" wrapText="1"/>
      <protection/>
    </xf>
    <xf numFmtId="0" fontId="80" fillId="29" borderId="54" xfId="50" applyFont="1" applyFill="1" applyBorder="1" applyAlignment="1">
      <alignment horizontal="left" vertical="center" wrapText="1"/>
      <protection/>
    </xf>
    <xf numFmtId="0" fontId="80" fillId="0" borderId="17" xfId="50" applyFont="1" applyBorder="1" applyAlignment="1">
      <alignment horizontal="left" vertical="center" wrapText="1"/>
      <protection/>
    </xf>
    <xf numFmtId="0" fontId="80" fillId="0" borderId="54" xfId="50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vertical="center"/>
      <protection/>
    </xf>
    <xf numFmtId="4" fontId="83" fillId="29" borderId="12" xfId="50" applyNumberFormat="1" applyFont="1" applyFill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 wrapText="1"/>
      <protection/>
    </xf>
    <xf numFmtId="0" fontId="6" fillId="0" borderId="0" xfId="49" applyFont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54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justify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3" fillId="0" borderId="57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15" fillId="0" borderId="59" xfId="0" applyNumberFormat="1" applyFont="1" applyFill="1" applyBorder="1" applyAlignment="1">
      <alignment horizontal="center" vertical="center" wrapText="1"/>
    </xf>
    <xf numFmtId="4" fontId="15" fillId="0" borderId="92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4" fontId="15" fillId="0" borderId="74" xfId="0" applyNumberFormat="1" applyFont="1" applyFill="1" applyBorder="1" applyAlignment="1">
      <alignment horizontal="center" vertical="center" wrapText="1"/>
    </xf>
    <xf numFmtId="4" fontId="15" fillId="0" borderId="81" xfId="0" applyNumberFormat="1" applyFont="1" applyFill="1" applyBorder="1" applyAlignment="1">
      <alignment horizontal="center" vertical="center" wrapText="1"/>
    </xf>
    <xf numFmtId="4" fontId="15" fillId="0" borderId="8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92" xfId="0" applyNumberFormat="1" applyFont="1" applyFill="1" applyBorder="1" applyAlignment="1">
      <alignment horizontal="center" vertical="center" wrapText="1"/>
    </xf>
    <xf numFmtId="4" fontId="3" fillId="0" borderId="61" xfId="0" applyNumberFormat="1" applyFont="1" applyFill="1" applyBorder="1" applyAlignment="1">
      <alignment horizontal="center" vertical="center" wrapText="1"/>
    </xf>
    <xf numFmtId="4" fontId="3" fillId="0" borderId="74" xfId="0" applyNumberFormat="1" applyFont="1" applyFill="1" applyBorder="1" applyAlignment="1">
      <alignment horizontal="center" vertical="center" wrapText="1"/>
    </xf>
    <xf numFmtId="4" fontId="3" fillId="0" borderId="81" xfId="0" applyNumberFormat="1" applyFont="1" applyFill="1" applyBorder="1" applyAlignment="1">
      <alignment horizontal="center" vertical="center" wrapText="1"/>
    </xf>
    <xf numFmtId="4" fontId="3" fillId="0" borderId="83" xfId="0" applyNumberFormat="1" applyFont="1" applyFill="1" applyBorder="1" applyAlignment="1">
      <alignment horizontal="center" vertical="center" wrapText="1"/>
    </xf>
    <xf numFmtId="4" fontId="56" fillId="0" borderId="59" xfId="0" applyNumberFormat="1" applyFont="1" applyFill="1" applyBorder="1" applyAlignment="1">
      <alignment horizontal="center" vertical="center" wrapText="1"/>
    </xf>
    <xf numFmtId="4" fontId="56" fillId="0" borderId="92" xfId="0" applyNumberFormat="1" applyFont="1" applyFill="1" applyBorder="1" applyAlignment="1">
      <alignment horizontal="center" vertical="center" wrapText="1"/>
    </xf>
    <xf numFmtId="4" fontId="56" fillId="0" borderId="61" xfId="0" applyNumberFormat="1" applyFont="1" applyFill="1" applyBorder="1" applyAlignment="1">
      <alignment horizontal="center" vertical="center" wrapText="1"/>
    </xf>
    <xf numFmtId="4" fontId="56" fillId="0" borderId="74" xfId="0" applyNumberFormat="1" applyFont="1" applyFill="1" applyBorder="1" applyAlignment="1">
      <alignment horizontal="center" vertical="center" wrapText="1"/>
    </xf>
    <xf numFmtId="4" fontId="56" fillId="0" borderId="81" xfId="0" applyNumberFormat="1" applyFont="1" applyFill="1" applyBorder="1" applyAlignment="1">
      <alignment horizontal="center" vertical="center" wrapText="1"/>
    </xf>
    <xf numFmtId="4" fontId="56" fillId="0" borderId="8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9" fontId="7" fillId="0" borderId="0" xfId="58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5" fillId="26" borderId="23" xfId="0" applyFont="1" applyFill="1" applyBorder="1" applyAlignment="1">
      <alignment horizontal="left" vertical="center"/>
    </xf>
    <xf numFmtId="0" fontId="5" fillId="26" borderId="90" xfId="0" applyFont="1" applyFill="1" applyBorder="1" applyAlignment="1">
      <alignment horizontal="left" vertical="center"/>
    </xf>
    <xf numFmtId="0" fontId="5" fillId="26" borderId="56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6" borderId="75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left"/>
    </xf>
    <xf numFmtId="0" fontId="4" fillId="27" borderId="90" xfId="0" applyFont="1" applyFill="1" applyBorder="1" applyAlignment="1">
      <alignment horizontal="left"/>
    </xf>
    <xf numFmtId="0" fontId="45" fillId="27" borderId="23" xfId="0" applyFont="1" applyFill="1" applyBorder="1" applyAlignment="1">
      <alignment horizontal="left" wrapText="1"/>
    </xf>
    <xf numFmtId="0" fontId="45" fillId="27" borderId="90" xfId="0" applyFont="1" applyFill="1" applyBorder="1" applyAlignment="1">
      <alignment horizontal="left" wrapText="1"/>
    </xf>
    <xf numFmtId="0" fontId="45" fillId="27" borderId="75" xfId="0" applyFont="1" applyFill="1" applyBorder="1" applyAlignment="1">
      <alignment horizontal="left" wrapText="1"/>
    </xf>
    <xf numFmtId="0" fontId="45" fillId="27" borderId="37" xfId="0" applyFont="1" applyFill="1" applyBorder="1" applyAlignment="1">
      <alignment horizontal="left"/>
    </xf>
    <xf numFmtId="0" fontId="45" fillId="27" borderId="53" xfId="0" applyFont="1" applyFill="1" applyBorder="1" applyAlignment="1">
      <alignment horizontal="left"/>
    </xf>
    <xf numFmtId="0" fontId="45" fillId="27" borderId="7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left"/>
    </xf>
    <xf numFmtId="0" fontId="8" fillId="27" borderId="90" xfId="0" applyFont="1" applyFill="1" applyBorder="1" applyAlignment="1">
      <alignment horizontal="left"/>
    </xf>
    <xf numFmtId="4" fontId="22" fillId="0" borderId="0" xfId="0" applyNumberFormat="1" applyFont="1" applyAlignment="1">
      <alignment horizontal="center"/>
    </xf>
    <xf numFmtId="0" fontId="5" fillId="0" borderId="78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90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8" fillId="26" borderId="23" xfId="0" applyFont="1" applyFill="1" applyBorder="1" applyAlignment="1">
      <alignment horizontal="left"/>
    </xf>
    <xf numFmtId="0" fontId="8" fillId="26" borderId="90" xfId="0" applyFont="1" applyFill="1" applyBorder="1" applyAlignment="1">
      <alignment horizontal="left"/>
    </xf>
    <xf numFmtId="0" fontId="4" fillId="26" borderId="23" xfId="0" applyFont="1" applyFill="1" applyBorder="1" applyAlignment="1">
      <alignment horizontal="left"/>
    </xf>
    <xf numFmtId="0" fontId="4" fillId="26" borderId="90" xfId="0" applyFont="1" applyFill="1" applyBorder="1" applyAlignment="1">
      <alignment horizontal="left"/>
    </xf>
    <xf numFmtId="0" fontId="4" fillId="26" borderId="75" xfId="0" applyFont="1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5" fillId="0" borderId="4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4" fontId="19" fillId="0" borderId="0" xfId="0" applyNumberFormat="1" applyFont="1" applyAlignment="1">
      <alignment horizontal="center"/>
    </xf>
    <xf numFmtId="0" fontId="18" fillId="27" borderId="23" xfId="0" applyFont="1" applyFill="1" applyBorder="1" applyAlignment="1">
      <alignment horizontal="left"/>
    </xf>
    <xf numFmtId="0" fontId="18" fillId="27" borderId="9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5" fillId="0" borderId="23" xfId="0" applyNumberFormat="1" applyFont="1" applyBorder="1" applyAlignment="1">
      <alignment horizontal="center" vertical="center"/>
    </xf>
    <xf numFmtId="165" fontId="5" fillId="0" borderId="56" xfId="0" applyNumberFormat="1" applyFont="1" applyBorder="1" applyAlignment="1">
      <alignment horizontal="center" vertical="center"/>
    </xf>
    <xf numFmtId="4" fontId="4" fillId="26" borderId="23" xfId="0" applyNumberFormat="1" applyFont="1" applyFill="1" applyBorder="1" applyAlignment="1">
      <alignment horizontal="right"/>
    </xf>
    <xf numFmtId="4" fontId="4" fillId="26" borderId="56" xfId="0" applyNumberFormat="1" applyFont="1" applyFill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54" xfId="0" applyNumberFormat="1" applyFont="1" applyBorder="1" applyAlignment="1">
      <alignment horizontal="right"/>
    </xf>
    <xf numFmtId="4" fontId="8" fillId="0" borderId="80" xfId="0" applyNumberFormat="1" applyFont="1" applyBorder="1" applyAlignment="1">
      <alignment horizontal="right"/>
    </xf>
    <xf numFmtId="4" fontId="8" fillId="0" borderId="6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37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52" fillId="0" borderId="26" xfId="0" applyNumberFormat="1" applyFont="1" applyBorder="1" applyAlignment="1">
      <alignment horizontal="right"/>
    </xf>
    <xf numFmtId="4" fontId="52" fillId="0" borderId="54" xfId="0" applyNumberFormat="1" applyFont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5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4" fontId="0" fillId="0" borderId="99" xfId="0" applyNumberFormat="1" applyFont="1" applyBorder="1" applyAlignment="1">
      <alignment horizontal="right" vertical="center"/>
    </xf>
    <xf numFmtId="4" fontId="0" fillId="0" borderId="100" xfId="0" applyNumberFormat="1" applyFont="1" applyBorder="1" applyAlignment="1">
      <alignment horizontal="right" vertical="center"/>
    </xf>
    <xf numFmtId="0" fontId="0" fillId="26" borderId="27" xfId="0" applyFont="1" applyFill="1" applyBorder="1" applyAlignment="1">
      <alignment horizontal="left" vertical="center" indent="1"/>
    </xf>
    <xf numFmtId="0" fontId="0" fillId="26" borderId="69" xfId="0" applyFont="1" applyFill="1" applyBorder="1" applyAlignment="1">
      <alignment horizontal="left" vertical="center" indent="1"/>
    </xf>
    <xf numFmtId="0" fontId="0" fillId="26" borderId="55" xfId="0" applyFont="1" applyFill="1" applyBorder="1" applyAlignment="1">
      <alignment horizontal="left" vertical="center" indent="1"/>
    </xf>
    <xf numFmtId="4" fontId="0" fillId="26" borderId="101" xfId="0" applyNumberFormat="1" applyFont="1" applyFill="1" applyBorder="1" applyAlignment="1">
      <alignment horizontal="right" vertical="center"/>
    </xf>
    <xf numFmtId="4" fontId="0" fillId="26" borderId="102" xfId="0" applyNumberFormat="1" applyFont="1" applyFill="1" applyBorder="1" applyAlignment="1">
      <alignment horizontal="right" vertical="center"/>
    </xf>
    <xf numFmtId="4" fontId="0" fillId="26" borderId="101" xfId="0" applyNumberFormat="1" applyFont="1" applyFill="1" applyBorder="1" applyAlignment="1">
      <alignment horizontal="center" vertical="center"/>
    </xf>
    <xf numFmtId="4" fontId="0" fillId="26" borderId="102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03" xfId="0" applyNumberFormat="1" applyFont="1" applyBorder="1" applyAlignment="1">
      <alignment horizontal="right" vertical="center"/>
    </xf>
    <xf numFmtId="0" fontId="6" fillId="0" borderId="0" xfId="49" applyFont="1" applyAlignment="1">
      <alignment horizontal="center"/>
      <protection/>
    </xf>
    <xf numFmtId="0" fontId="5" fillId="0" borderId="0" xfId="49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90" xfId="54" applyFont="1" applyBorder="1" applyAlignment="1">
      <alignment horizontal="center"/>
      <protection/>
    </xf>
    <xf numFmtId="0" fontId="6" fillId="0" borderId="14" xfId="54" applyFont="1" applyBorder="1" applyAlignment="1">
      <alignment vertical="center"/>
      <protection/>
    </xf>
    <xf numFmtId="0" fontId="6" fillId="0" borderId="25" xfId="54" applyFont="1" applyBorder="1" applyAlignment="1">
      <alignment vertical="center"/>
      <protection/>
    </xf>
    <xf numFmtId="0" fontId="6" fillId="0" borderId="33" xfId="54" applyFont="1" applyBorder="1" applyAlignment="1">
      <alignment vertical="center"/>
      <protection/>
    </xf>
    <xf numFmtId="0" fontId="6" fillId="0" borderId="34" xfId="54" applyFont="1" applyBorder="1" applyAlignment="1">
      <alignment vertical="center"/>
      <protection/>
    </xf>
    <xf numFmtId="0" fontId="6" fillId="0" borderId="13" xfId="54" applyFont="1" applyBorder="1" applyAlignment="1">
      <alignment vertical="center"/>
      <protection/>
    </xf>
    <xf numFmtId="0" fontId="6" fillId="0" borderId="10" xfId="54" applyFont="1" applyBorder="1" applyAlignment="1">
      <alignment vertical="center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2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33" xfId="54" applyFont="1" applyBorder="1" applyAlignment="1">
      <alignment vertical="center" wrapText="1"/>
      <protection/>
    </xf>
    <xf numFmtId="0" fontId="0" fillId="0" borderId="34" xfId="54" applyFont="1" applyBorder="1" applyAlignment="1">
      <alignment vertical="center" wrapText="1"/>
      <protection/>
    </xf>
    <xf numFmtId="0" fontId="47" fillId="20" borderId="13" xfId="54" applyFont="1" applyFill="1" applyBorder="1" applyAlignment="1">
      <alignment vertical="center" wrapText="1"/>
      <protection/>
    </xf>
    <xf numFmtId="0" fontId="47" fillId="20" borderId="10" xfId="54" applyFont="1" applyFill="1" applyBorder="1" applyAlignment="1">
      <alignment vertical="center" wrapText="1"/>
      <protection/>
    </xf>
    <xf numFmtId="0" fontId="0" fillId="0" borderId="0" xfId="54" applyFont="1" applyAlignment="1">
      <alignment vertical="center" wrapText="1"/>
      <protection/>
    </xf>
    <xf numFmtId="0" fontId="16" fillId="0" borderId="13" xfId="54" applyFont="1" applyFill="1" applyBorder="1" applyAlignment="1">
      <alignment horizontal="left" vertical="center" wrapText="1"/>
      <protection/>
    </xf>
    <xf numFmtId="0" fontId="16" fillId="0" borderId="11" xfId="54" applyFont="1" applyFill="1" applyBorder="1" applyAlignment="1">
      <alignment horizontal="left" vertical="center" wrapText="1"/>
      <protection/>
    </xf>
    <xf numFmtId="0" fontId="47" fillId="20" borderId="37" xfId="54" applyFont="1" applyFill="1" applyBorder="1" applyAlignment="1">
      <alignment horizontal="left" vertical="center"/>
      <protection/>
    </xf>
    <xf numFmtId="0" fontId="47" fillId="20" borderId="70" xfId="54" applyFont="1" applyFill="1" applyBorder="1" applyAlignment="1">
      <alignment horizontal="left" vertical="center"/>
      <protection/>
    </xf>
    <xf numFmtId="0" fontId="49" fillId="0" borderId="78" xfId="54" applyFont="1" applyFill="1" applyBorder="1" applyAlignment="1">
      <alignment horizontal="left" vertical="center" wrapText="1"/>
      <protection/>
    </xf>
    <xf numFmtId="0" fontId="49" fillId="0" borderId="59" xfId="54" applyFont="1" applyFill="1" applyBorder="1" applyAlignment="1">
      <alignment horizontal="left" vertical="center" wrapText="1"/>
      <protection/>
    </xf>
    <xf numFmtId="0" fontId="48" fillId="20" borderId="23" xfId="54" applyFont="1" applyFill="1" applyBorder="1" applyAlignment="1">
      <alignment horizontal="left" vertical="center"/>
      <protection/>
    </xf>
    <xf numFmtId="0" fontId="48" fillId="20" borderId="75" xfId="54" applyFont="1" applyFill="1" applyBorder="1" applyAlignment="1">
      <alignment horizontal="left" vertical="center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2" fontId="6" fillId="20" borderId="26" xfId="54" applyNumberFormat="1" applyFont="1" applyFill="1" applyBorder="1" applyAlignment="1">
      <alignment horizontal="left" vertical="center" wrapText="1"/>
      <protection/>
    </xf>
    <xf numFmtId="2" fontId="6" fillId="20" borderId="22" xfId="54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5" xfId="51"/>
    <cellStyle name="normální_02 Rozdeleni HV 2010 a zustatek v 919 91514 92014 93503 923, 18-02-2011" xfId="52"/>
    <cellStyle name="normální_04 Kap. 923 a 924 2013, 26-05-2014" xfId="53"/>
    <cellStyle name="normální_P02_Tabulková část_ZÚ_kraje_za_rok_2008" xfId="54"/>
    <cellStyle name="normální_Ukazatele" xfId="55"/>
    <cellStyle name="Followed Hyperlink" xfId="56"/>
    <cellStyle name="Poznámka" xfId="57"/>
    <cellStyle name="Percent" xfId="58"/>
    <cellStyle name="Propojená buňka" xfId="59"/>
    <cellStyle name="S8M1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vývoj skutečného plnění sdílených daní a jejich rozpis pro rok 2014</a:t>
            </a:r>
          </a:p>
        </c:rich>
      </c:tx>
      <c:layout>
        <c:manualLayout>
          <c:xMode val="factor"/>
          <c:yMode val="factor"/>
          <c:x val="-0.00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325"/>
          <c:w val="0.9272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7!$E$4</c:f>
              <c:strCache>
                <c:ptCount val="1"/>
                <c:pt idx="0">
                  <c:v>rozpis dle upraveného platebního kalendáře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7!$D$5:$D$16</c:f>
              <c:strCache/>
            </c:strRef>
          </c:cat>
          <c:val>
            <c:numRef>
              <c:f>7!$E$5:$E$16</c:f>
              <c:numCache/>
            </c:numRef>
          </c:val>
          <c:smooth val="0"/>
        </c:ser>
        <c:ser>
          <c:idx val="0"/>
          <c:order val="1"/>
          <c:tx>
            <c:strRef>
              <c:f>7!$F$4</c:f>
              <c:strCache>
                <c:ptCount val="1"/>
                <c:pt idx="0">
                  <c:v>skutečné plnění daní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7!$F$5:$F$16</c:f>
              <c:numCache/>
            </c:numRef>
          </c:val>
          <c:smooth val="0"/>
        </c:ser>
        <c:marker val="1"/>
        <c:axId val="31329489"/>
        <c:axId val="32050638"/>
      </c:lineChart>
      <c:catAx>
        <c:axId val="3132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0638"/>
        <c:crossesAt val="50000"/>
        <c:auto val="1"/>
        <c:lblOffset val="100"/>
        <c:tickLblSkip val="1"/>
        <c:noMultiLvlLbl val="0"/>
      </c:catAx>
      <c:valAx>
        <c:axId val="3205063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tis. Kč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93425"/>
          <c:w val="0.380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931863"/>
        <c:axId val="7972732"/>
      </c:bar3DChart>
      <c:catAx>
        <c:axId val="893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2732"/>
        <c:crosses val="autoZero"/>
        <c:auto val="1"/>
        <c:lblOffset val="100"/>
        <c:tickLblSkip val="1"/>
        <c:noMultiLvlLbl val="0"/>
      </c:catAx>
      <c:valAx>
        <c:axId val="797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1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95"/>
          <c:w val="0.66225"/>
          <c:h val="0.4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9!$A$7:$A$14</c:f>
              <c:strCache/>
            </c:strRef>
          </c:cat>
          <c:val>
            <c:numRef>
              <c:f>9!$B$7:$B$14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87275"/>
          <c:w val="0.932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-0.012"/>
          <c:w val="0.72"/>
          <c:h val="0.671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9!$A$46:$A$55</c:f>
              <c:strCache/>
            </c:strRef>
          </c:cat>
          <c:val>
            <c:numRef>
              <c:f>9!$B$46:$B$55</c:f>
              <c:numCache/>
            </c:numRef>
          </c:val>
        </c:ser>
        <c:gapWidth val="75"/>
        <c:splitType val="pos"/>
        <c:splitPos val="5"/>
        <c:secondPieSize val="3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.699"/>
          <c:w val="0.88575"/>
          <c:h val="0.2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6574605"/>
        <c:axId val="4417946"/>
      </c:bar3DChart>
      <c:catAx>
        <c:axId val="1657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17946"/>
        <c:crosses val="autoZero"/>
        <c:auto val="1"/>
        <c:lblOffset val="100"/>
        <c:tickLblSkip val="1"/>
        <c:noMultiLvlLbl val="0"/>
      </c:catAx>
      <c:valAx>
        <c:axId val="441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500"/>
      <c:rAngAx val="1"/>
    </c:view3D>
    <c:plotArea>
      <c:layout>
        <c:manualLayout>
          <c:xMode val="edge"/>
          <c:yMode val="edge"/>
          <c:x val="0.01625"/>
          <c:y val="0.0225"/>
          <c:w val="0.9675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'16'!$F$7:$F$21</c:f>
              <c:numCache/>
            </c:numRef>
          </c:val>
          <c:shape val="box"/>
        </c:ser>
        <c:gapDepth val="0"/>
        <c:shape val="box"/>
        <c:axId val="1059251"/>
        <c:axId val="64614312"/>
      </c:bar3DChart>
      <c:catAx>
        <c:axId val="105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4614312"/>
        <c:crosses val="autoZero"/>
        <c:auto val="1"/>
        <c:lblOffset val="100"/>
        <c:tickLblSkip val="1"/>
        <c:noMultiLvlLbl val="0"/>
      </c:catAx>
      <c:valAx>
        <c:axId val="64614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59"/>
          <c:w val="0.978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'16'!$B$64:$D$65</c:f>
              <c:multiLvlStrCache/>
            </c:multiLvlStrRef>
          </c:cat>
          <c:val>
            <c:numRef>
              <c:f>'16'!$F$64:$F$65</c:f>
              <c:numCache/>
            </c:numRef>
          </c:val>
          <c:shape val="cylinder"/>
        </c:ser>
        <c:shape val="cylinder"/>
        <c:axId val="49158921"/>
        <c:axId val="45904166"/>
      </c:bar3DChart>
      <c:catAx>
        <c:axId val="491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4166"/>
        <c:crossesAt val="0"/>
        <c:auto val="1"/>
        <c:lblOffset val="100"/>
        <c:tickLblSkip val="1"/>
        <c:noMultiLvlLbl val="0"/>
      </c:catAx>
      <c:valAx>
        <c:axId val="459041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921"/>
        <c:crossesAt val="1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Procentuální vyjádření celkových výdajů kraje 2014
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33"/>
          <c:w val="0.588"/>
          <c:h val="0.43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'16'!$B$64:$D$65</c:f>
              <c:multiLvlStrCache/>
            </c:multiLvlStrRef>
          </c:cat>
          <c:val>
            <c:numRef>
              <c:f>'16'!$G$64:$G$65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635"/>
          <c:w val="0.4017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9</xdr:col>
      <xdr:colOff>361950</xdr:colOff>
      <xdr:row>40</xdr:row>
      <xdr:rowOff>104775</xdr:rowOff>
    </xdr:to>
    <xdr:graphicFrame>
      <xdr:nvGraphicFramePr>
        <xdr:cNvPr id="1" name="graf 1"/>
        <xdr:cNvGraphicFramePr/>
      </xdr:nvGraphicFramePr>
      <xdr:xfrm>
        <a:off x="0" y="3114675"/>
        <a:ext cx="8267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56</xdr:row>
      <xdr:rowOff>0</xdr:rowOff>
    </xdr:from>
    <xdr:to>
      <xdr:col>11</xdr:col>
      <xdr:colOff>0</xdr:colOff>
      <xdr:row>56</xdr:row>
      <xdr:rowOff>0</xdr:rowOff>
    </xdr:to>
    <xdr:graphicFrame>
      <xdr:nvGraphicFramePr>
        <xdr:cNvPr id="1" name="graf 1"/>
        <xdr:cNvGraphicFramePr/>
      </xdr:nvGraphicFramePr>
      <xdr:xfrm>
        <a:off x="3429000" y="9248775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15</xdr:row>
      <xdr:rowOff>19050</xdr:rowOff>
    </xdr:from>
    <xdr:to>
      <xdr:col>12</xdr:col>
      <xdr:colOff>219075</xdr:colOff>
      <xdr:row>37</xdr:row>
      <xdr:rowOff>133350</xdr:rowOff>
    </xdr:to>
    <xdr:graphicFrame>
      <xdr:nvGraphicFramePr>
        <xdr:cNvPr id="2" name="graf 2"/>
        <xdr:cNvGraphicFramePr/>
      </xdr:nvGraphicFramePr>
      <xdr:xfrm>
        <a:off x="2571750" y="2552700"/>
        <a:ext cx="61626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44</xdr:row>
      <xdr:rowOff>38100</xdr:rowOff>
    </xdr:from>
    <xdr:to>
      <xdr:col>12</xdr:col>
      <xdr:colOff>285750</xdr:colOff>
      <xdr:row>74</xdr:row>
      <xdr:rowOff>47625</xdr:rowOff>
    </xdr:to>
    <xdr:graphicFrame>
      <xdr:nvGraphicFramePr>
        <xdr:cNvPr id="3" name="graf 3"/>
        <xdr:cNvGraphicFramePr/>
      </xdr:nvGraphicFramePr>
      <xdr:xfrm>
        <a:off x="3467100" y="7315200"/>
        <a:ext cx="53340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1333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66675</xdr:rowOff>
    </xdr:from>
    <xdr:to>
      <xdr:col>10</xdr:col>
      <xdr:colOff>257175</xdr:colOff>
      <xdr:row>52</xdr:row>
      <xdr:rowOff>142875</xdr:rowOff>
    </xdr:to>
    <xdr:graphicFrame>
      <xdr:nvGraphicFramePr>
        <xdr:cNvPr id="2" name="graf 2"/>
        <xdr:cNvGraphicFramePr/>
      </xdr:nvGraphicFramePr>
      <xdr:xfrm>
        <a:off x="180975" y="4362450"/>
        <a:ext cx="59626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68</xdr:row>
      <xdr:rowOff>95250</xdr:rowOff>
    </xdr:from>
    <xdr:to>
      <xdr:col>10</xdr:col>
      <xdr:colOff>200025</xdr:colOff>
      <xdr:row>89</xdr:row>
      <xdr:rowOff>9525</xdr:rowOff>
    </xdr:to>
    <xdr:graphicFrame>
      <xdr:nvGraphicFramePr>
        <xdr:cNvPr id="3" name="graf 3"/>
        <xdr:cNvGraphicFramePr/>
      </xdr:nvGraphicFramePr>
      <xdr:xfrm>
        <a:off x="133350" y="11287125"/>
        <a:ext cx="59531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91</xdr:row>
      <xdr:rowOff>161925</xdr:rowOff>
    </xdr:from>
    <xdr:to>
      <xdr:col>10</xdr:col>
      <xdr:colOff>209550</xdr:colOff>
      <xdr:row>110</xdr:row>
      <xdr:rowOff>133350</xdr:rowOff>
    </xdr:to>
    <xdr:graphicFrame>
      <xdr:nvGraphicFramePr>
        <xdr:cNvPr id="4" name="graf 4"/>
        <xdr:cNvGraphicFramePr/>
      </xdr:nvGraphicFramePr>
      <xdr:xfrm>
        <a:off x="438150" y="15297150"/>
        <a:ext cx="56578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2" max="2" width="7.57421875" style="0" customWidth="1"/>
    <col min="8" max="8" width="20.7109375" style="0" customWidth="1"/>
    <col min="9" max="9" width="6.00390625" style="0" customWidth="1"/>
  </cols>
  <sheetData>
    <row r="1" spans="1:9" ht="26.25">
      <c r="A1" s="1332" t="s">
        <v>559</v>
      </c>
      <c r="B1" s="1332"/>
      <c r="C1" s="1332"/>
      <c r="D1" s="1332"/>
      <c r="E1" s="1332"/>
      <c r="F1" s="1332"/>
      <c r="G1" s="1332"/>
      <c r="H1" s="1332"/>
      <c r="I1" s="1332"/>
    </row>
    <row r="2" ht="13.5" customHeight="1"/>
    <row r="3" spans="1:9" ht="18" customHeight="1">
      <c r="A3" s="1333" t="s">
        <v>560</v>
      </c>
      <c r="B3" s="1333"/>
      <c r="C3" s="1333"/>
      <c r="D3" s="1333"/>
      <c r="E3" s="1333"/>
      <c r="F3" s="1333"/>
      <c r="G3" s="1333"/>
      <c r="H3" s="1333"/>
      <c r="I3" s="1333"/>
    </row>
    <row r="4" ht="13.5" customHeight="1"/>
    <row r="5" spans="1:9" ht="18" customHeight="1">
      <c r="A5" s="1333" t="s">
        <v>999</v>
      </c>
      <c r="B5" s="1333"/>
      <c r="C5" s="1333"/>
      <c r="D5" s="1333"/>
      <c r="E5" s="1333"/>
      <c r="F5" s="1333"/>
      <c r="G5" s="1333"/>
      <c r="H5" s="1333"/>
      <c r="I5" s="1333"/>
    </row>
    <row r="6" ht="13.5" customHeight="1"/>
    <row r="7" spans="1:9" ht="15.75">
      <c r="A7" s="1334" t="s">
        <v>561</v>
      </c>
      <c r="B7" s="1334"/>
      <c r="C7" s="1334"/>
      <c r="D7" s="1334"/>
      <c r="E7" s="1334"/>
      <c r="F7" s="1334"/>
      <c r="G7" s="1334"/>
      <c r="H7" s="1334"/>
      <c r="I7" s="1334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5"/>
      <c r="B9" s="5"/>
      <c r="C9" s="5"/>
      <c r="D9" s="5"/>
      <c r="E9" s="5"/>
      <c r="F9" s="5"/>
      <c r="G9" s="5"/>
      <c r="H9" s="5"/>
      <c r="I9" s="5"/>
    </row>
    <row r="10" spans="1:9" ht="12" customHeight="1">
      <c r="A10" s="5"/>
      <c r="B10" s="5"/>
      <c r="C10" s="5"/>
      <c r="D10" s="5"/>
      <c r="E10" s="5"/>
      <c r="F10" s="5"/>
      <c r="G10" s="5"/>
      <c r="H10" s="5"/>
      <c r="I10" s="5"/>
    </row>
    <row r="11" spans="2:8" ht="13.5" customHeight="1">
      <c r="B11" s="520">
        <v>1</v>
      </c>
      <c r="C11" s="1330" t="s">
        <v>1001</v>
      </c>
      <c r="D11" s="1331"/>
      <c r="E11" s="1331"/>
      <c r="F11" s="1331"/>
      <c r="G11" s="1331"/>
      <c r="H11" s="1331"/>
    </row>
    <row r="12" spans="2:8" ht="13.5" customHeight="1">
      <c r="B12" s="520">
        <v>2</v>
      </c>
      <c r="C12" s="1330" t="s">
        <v>1002</v>
      </c>
      <c r="D12" s="1331"/>
      <c r="E12" s="1331"/>
      <c r="F12" s="1331"/>
      <c r="G12" s="1331"/>
      <c r="H12" s="1331"/>
    </row>
    <row r="13" spans="2:8" ht="13.5" customHeight="1">
      <c r="B13" s="520">
        <v>3</v>
      </c>
      <c r="C13" s="1330" t="s">
        <v>1003</v>
      </c>
      <c r="D13" s="1331"/>
      <c r="E13" s="1331"/>
      <c r="F13" s="1331"/>
      <c r="G13" s="1331"/>
      <c r="H13" s="1331"/>
    </row>
    <row r="14" spans="2:8" ht="13.5" customHeight="1">
      <c r="B14" s="520">
        <v>4</v>
      </c>
      <c r="C14" s="1330" t="s">
        <v>1004</v>
      </c>
      <c r="D14" s="1331"/>
      <c r="E14" s="1331"/>
      <c r="F14" s="1331"/>
      <c r="G14" s="1331"/>
      <c r="H14" s="1331"/>
    </row>
    <row r="15" spans="2:8" ht="13.5" customHeight="1">
      <c r="B15" s="520">
        <v>5</v>
      </c>
      <c r="C15" s="1335" t="s">
        <v>1005</v>
      </c>
      <c r="D15" s="1335"/>
      <c r="E15" s="1335"/>
      <c r="F15" s="1335"/>
      <c r="G15" s="1335"/>
      <c r="H15" s="1335"/>
    </row>
    <row r="16" spans="2:8" ht="13.5" customHeight="1">
      <c r="B16" s="520">
        <v>6</v>
      </c>
      <c r="C16" s="1330" t="s">
        <v>1006</v>
      </c>
      <c r="D16" s="1331"/>
      <c r="E16" s="1331"/>
      <c r="F16" s="1331"/>
      <c r="G16" s="1331"/>
      <c r="H16" s="1331"/>
    </row>
    <row r="17" spans="2:8" ht="13.5" customHeight="1">
      <c r="B17" s="520">
        <v>7</v>
      </c>
      <c r="C17" s="1330" t="s">
        <v>1007</v>
      </c>
      <c r="D17" s="1331"/>
      <c r="E17" s="1331"/>
      <c r="F17" s="1331"/>
      <c r="G17" s="1331"/>
      <c r="H17" s="1331"/>
    </row>
    <row r="18" spans="2:8" ht="13.5" customHeight="1">
      <c r="B18" s="520">
        <v>8</v>
      </c>
      <c r="C18" s="1335" t="s">
        <v>1008</v>
      </c>
      <c r="D18" s="1335"/>
      <c r="E18" s="1335"/>
      <c r="F18" s="1335"/>
      <c r="G18" s="1335"/>
      <c r="H18" s="1335"/>
    </row>
    <row r="19" spans="2:8" ht="13.5" customHeight="1">
      <c r="B19" s="520">
        <v>9</v>
      </c>
      <c r="C19" s="1335" t="s">
        <v>1009</v>
      </c>
      <c r="D19" s="1335"/>
      <c r="E19" s="1335"/>
      <c r="F19" s="1335"/>
      <c r="G19" s="1335"/>
      <c r="H19" s="1335"/>
    </row>
    <row r="20" spans="2:8" ht="13.5" customHeight="1">
      <c r="B20" s="266">
        <v>10</v>
      </c>
      <c r="C20" s="1330" t="s">
        <v>1010</v>
      </c>
      <c r="D20" s="1331"/>
      <c r="E20" s="1331"/>
      <c r="F20" s="1331"/>
      <c r="G20" s="1331"/>
      <c r="H20" s="1331"/>
    </row>
    <row r="21" spans="2:8" ht="13.5" customHeight="1">
      <c r="B21" s="521">
        <v>11</v>
      </c>
      <c r="C21" s="1336" t="s">
        <v>1011</v>
      </c>
      <c r="D21" s="1337"/>
      <c r="E21" s="1337"/>
      <c r="F21" s="1337"/>
      <c r="G21" s="1337"/>
      <c r="H21" s="1337"/>
    </row>
    <row r="22" spans="2:8" ht="13.5" customHeight="1">
      <c r="B22" s="521">
        <v>12</v>
      </c>
      <c r="C22" s="1338" t="s">
        <v>2380</v>
      </c>
      <c r="D22" s="1337"/>
      <c r="E22" s="1337"/>
      <c r="F22" s="1337"/>
      <c r="G22" s="1337"/>
      <c r="H22" s="1337"/>
    </row>
    <row r="23" spans="2:8" ht="13.5" customHeight="1">
      <c r="B23" s="520">
        <v>13</v>
      </c>
      <c r="C23" s="1335" t="s">
        <v>1012</v>
      </c>
      <c r="D23" s="1335"/>
      <c r="E23" s="1335"/>
      <c r="F23" s="1335"/>
      <c r="G23" s="1335"/>
      <c r="H23" s="1335"/>
    </row>
    <row r="24" spans="2:8" ht="13.5" customHeight="1">
      <c r="B24" s="520">
        <v>14</v>
      </c>
      <c r="C24" s="1335" t="s">
        <v>1013</v>
      </c>
      <c r="D24" s="1335"/>
      <c r="E24" s="1335"/>
      <c r="F24" s="1335"/>
      <c r="G24" s="1335"/>
      <c r="H24" s="1335"/>
    </row>
    <row r="25" spans="2:8" ht="13.5" customHeight="1">
      <c r="B25" s="520">
        <v>15</v>
      </c>
      <c r="C25" s="1335" t="s">
        <v>1014</v>
      </c>
      <c r="D25" s="1335"/>
      <c r="E25" s="1335"/>
      <c r="F25" s="1335"/>
      <c r="G25" s="1335"/>
      <c r="H25" s="1335"/>
    </row>
    <row r="26" spans="2:8" ht="13.5" customHeight="1">
      <c r="B26" s="521">
        <v>16</v>
      </c>
      <c r="C26" s="1336" t="s">
        <v>1015</v>
      </c>
      <c r="D26" s="1337"/>
      <c r="E26" s="1337"/>
      <c r="F26" s="1337"/>
      <c r="G26" s="1337"/>
      <c r="H26" s="1337"/>
    </row>
    <row r="27" spans="2:8" ht="13.5" customHeight="1">
      <c r="B27" s="266">
        <v>17</v>
      </c>
      <c r="C27" s="1330" t="s">
        <v>1016</v>
      </c>
      <c r="D27" s="1331"/>
      <c r="E27" s="1331"/>
      <c r="F27" s="1331"/>
      <c r="G27" s="1331"/>
      <c r="H27" s="1331"/>
    </row>
    <row r="28" spans="2:8" ht="13.5" customHeight="1">
      <c r="B28" s="520">
        <v>18</v>
      </c>
      <c r="C28" s="1330" t="s">
        <v>1017</v>
      </c>
      <c r="D28" s="1331"/>
      <c r="E28" s="1331"/>
      <c r="F28" s="1331"/>
      <c r="G28" s="1331"/>
      <c r="H28" s="1331"/>
    </row>
    <row r="29" spans="2:8" ht="13.5" customHeight="1">
      <c r="B29" s="520">
        <v>19</v>
      </c>
      <c r="C29" s="1330" t="s">
        <v>1018</v>
      </c>
      <c r="D29" s="1331"/>
      <c r="E29" s="1331"/>
      <c r="F29" s="1331"/>
      <c r="G29" s="1331"/>
      <c r="H29" s="1331"/>
    </row>
    <row r="30" spans="2:8" ht="13.5" customHeight="1">
      <c r="B30" s="520">
        <v>20</v>
      </c>
      <c r="C30" s="1330" t="s">
        <v>1019</v>
      </c>
      <c r="D30" s="1331"/>
      <c r="E30" s="1331"/>
      <c r="F30" s="1331"/>
      <c r="G30" s="1331"/>
      <c r="H30" s="1331"/>
    </row>
    <row r="31" spans="2:8" ht="13.5" customHeight="1">
      <c r="B31" s="520">
        <v>21</v>
      </c>
      <c r="C31" s="1330" t="s">
        <v>1020</v>
      </c>
      <c r="D31" s="1331"/>
      <c r="E31" s="1331"/>
      <c r="F31" s="1331"/>
      <c r="G31" s="1331"/>
      <c r="H31" s="1331"/>
    </row>
    <row r="32" spans="2:8" ht="13.5" customHeight="1">
      <c r="B32" s="520">
        <v>22</v>
      </c>
      <c r="C32" s="1330" t="s">
        <v>1021</v>
      </c>
      <c r="D32" s="1331"/>
      <c r="E32" s="1331"/>
      <c r="F32" s="1331"/>
      <c r="G32" s="1331"/>
      <c r="H32" s="1331"/>
    </row>
    <row r="33" spans="2:8" ht="13.5" customHeight="1">
      <c r="B33" s="520">
        <v>23</v>
      </c>
      <c r="C33" s="1330" t="s">
        <v>1022</v>
      </c>
      <c r="D33" s="1331"/>
      <c r="E33" s="1331"/>
      <c r="F33" s="1331"/>
      <c r="G33" s="1331"/>
      <c r="H33" s="1331"/>
    </row>
    <row r="34" spans="2:8" ht="13.5" customHeight="1">
      <c r="B34" s="266">
        <v>24</v>
      </c>
      <c r="C34" s="1330" t="s">
        <v>1023</v>
      </c>
      <c r="D34" s="1331"/>
      <c r="E34" s="1331"/>
      <c r="F34" s="1331"/>
      <c r="G34" s="1331"/>
      <c r="H34" s="1331"/>
    </row>
    <row r="35" spans="2:8" ht="13.5" customHeight="1">
      <c r="B35" s="520">
        <v>25</v>
      </c>
      <c r="C35" s="1330" t="s">
        <v>1024</v>
      </c>
      <c r="D35" s="1331"/>
      <c r="E35" s="1331"/>
      <c r="F35" s="1331"/>
      <c r="G35" s="1331"/>
      <c r="H35" s="1331"/>
    </row>
    <row r="36" spans="2:8" ht="13.5" customHeight="1">
      <c r="B36" s="520">
        <v>26</v>
      </c>
      <c r="C36" s="1330" t="s">
        <v>1025</v>
      </c>
      <c r="D36" s="1331"/>
      <c r="E36" s="1331"/>
      <c r="F36" s="1331"/>
      <c r="G36" s="1331"/>
      <c r="H36" s="1331"/>
    </row>
    <row r="37" spans="2:8" ht="13.5" customHeight="1">
      <c r="B37" s="522">
        <v>27</v>
      </c>
      <c r="C37" s="1338" t="s">
        <v>2397</v>
      </c>
      <c r="D37" s="1337"/>
      <c r="E37" s="1337"/>
      <c r="F37" s="1337"/>
      <c r="G37" s="1337"/>
      <c r="H37" s="1337"/>
    </row>
    <row r="38" spans="2:8" ht="13.5" customHeight="1">
      <c r="B38" s="520">
        <v>28</v>
      </c>
      <c r="C38" s="1340" t="s">
        <v>1026</v>
      </c>
      <c r="D38" s="1341"/>
      <c r="E38" s="1341"/>
      <c r="F38" s="1341"/>
      <c r="G38" s="1341"/>
      <c r="H38" s="1341"/>
    </row>
    <row r="39" spans="2:8" ht="12.75">
      <c r="B39" s="520"/>
      <c r="C39" s="1331"/>
      <c r="D39" s="1331"/>
      <c r="E39" s="1331"/>
      <c r="F39" s="1331"/>
      <c r="G39" s="1331"/>
      <c r="H39" s="1331"/>
    </row>
    <row r="40" spans="2:8" ht="12.75">
      <c r="B40" s="520"/>
      <c r="C40" s="1331"/>
      <c r="D40" s="1331"/>
      <c r="E40" s="1331"/>
      <c r="F40" s="1331"/>
      <c r="G40" s="1331"/>
      <c r="H40" s="1331"/>
    </row>
    <row r="41" spans="2:8" ht="12.75">
      <c r="B41" s="520"/>
      <c r="C41" s="1331"/>
      <c r="D41" s="1331"/>
      <c r="E41" s="1331"/>
      <c r="F41" s="1331"/>
      <c r="G41" s="1331"/>
      <c r="H41" s="1331"/>
    </row>
    <row r="42" spans="2:8" ht="12.75">
      <c r="B42" s="520"/>
      <c r="C42" s="1331"/>
      <c r="D42" s="1331"/>
      <c r="E42" s="1331"/>
      <c r="F42" s="1331"/>
      <c r="G42" s="1331"/>
      <c r="H42" s="1331"/>
    </row>
    <row r="43" spans="2:8" ht="12.75">
      <c r="B43" s="520"/>
      <c r="D43" s="523"/>
      <c r="E43" s="523"/>
      <c r="F43" s="523"/>
      <c r="G43" s="523"/>
      <c r="H43" s="523"/>
    </row>
    <row r="44" spans="2:8" ht="12.75">
      <c r="B44" s="520"/>
      <c r="D44" s="523"/>
      <c r="E44" s="523"/>
      <c r="F44" s="523"/>
      <c r="G44" s="523"/>
      <c r="H44" s="523"/>
    </row>
    <row r="45" spans="4:6" ht="12.75">
      <c r="D45" s="1339" t="s">
        <v>1000</v>
      </c>
      <c r="E45" s="1339"/>
      <c r="F45" s="1339"/>
    </row>
  </sheetData>
  <sheetProtection/>
  <mergeCells count="37">
    <mergeCell ref="C39:H39"/>
    <mergeCell ref="C25:H25"/>
    <mergeCell ref="C34:H34"/>
    <mergeCell ref="C32:H32"/>
    <mergeCell ref="C26:H26"/>
    <mergeCell ref="C12:H12"/>
    <mergeCell ref="C15:H15"/>
    <mergeCell ref="C16:H16"/>
    <mergeCell ref="C17:H17"/>
    <mergeCell ref="C19:H19"/>
    <mergeCell ref="C24:H24"/>
    <mergeCell ref="D45:F45"/>
    <mergeCell ref="C38:H38"/>
    <mergeCell ref="C27:H27"/>
    <mergeCell ref="C37:H37"/>
    <mergeCell ref="C35:H35"/>
    <mergeCell ref="C28:H28"/>
    <mergeCell ref="C30:H30"/>
    <mergeCell ref="C29:H29"/>
    <mergeCell ref="C31:H31"/>
    <mergeCell ref="C33:H33"/>
    <mergeCell ref="A1:I1"/>
    <mergeCell ref="A3:I3"/>
    <mergeCell ref="A5:I5"/>
    <mergeCell ref="A7:I7"/>
    <mergeCell ref="C14:H14"/>
    <mergeCell ref="C18:H18"/>
    <mergeCell ref="C11:H11"/>
    <mergeCell ref="C40:H40"/>
    <mergeCell ref="C42:H42"/>
    <mergeCell ref="C36:H36"/>
    <mergeCell ref="C41:H41"/>
    <mergeCell ref="C13:H13"/>
    <mergeCell ref="C21:H21"/>
    <mergeCell ref="C20:H20"/>
    <mergeCell ref="C22:H22"/>
    <mergeCell ref="C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2"/>
  <sheetViews>
    <sheetView zoomScalePageLayoutView="0" workbookViewId="0" topLeftCell="A16">
      <selection activeCell="P40" sqref="P40"/>
    </sheetView>
  </sheetViews>
  <sheetFormatPr defaultColWidth="9.140625" defaultRowHeight="12.75"/>
  <cols>
    <col min="1" max="1" width="27.8515625" style="0" customWidth="1"/>
    <col min="2" max="2" width="10.00390625" style="0" bestFit="1" customWidth="1"/>
    <col min="3" max="3" width="10.140625" style="0" customWidth="1"/>
    <col min="5" max="5" width="10.00390625" style="0" bestFit="1" customWidth="1"/>
    <col min="12" max="12" width="5.7109375" style="0" customWidth="1"/>
  </cols>
  <sheetData>
    <row r="1" spans="1:13" ht="12.75">
      <c r="A1" s="326"/>
      <c r="B1" s="329"/>
      <c r="C1" s="327"/>
      <c r="D1" s="1478"/>
      <c r="E1" s="1478"/>
      <c r="L1" s="447"/>
      <c r="M1" s="267" t="s">
        <v>117</v>
      </c>
    </row>
    <row r="2" spans="1:12" ht="18" customHeight="1">
      <c r="A2" s="1334" t="s">
        <v>1925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</row>
    <row r="3" spans="1:1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415" t="s">
        <v>1926</v>
      </c>
      <c r="B4" s="1415"/>
      <c r="C4" s="1415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3.5" thickBo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5" ht="13.5" thickBot="1">
      <c r="A6" s="44" t="s">
        <v>964</v>
      </c>
      <c r="B6" s="44" t="s">
        <v>241</v>
      </c>
      <c r="C6" s="3" t="s">
        <v>630</v>
      </c>
      <c r="D6" s="43"/>
      <c r="E6" s="4"/>
    </row>
    <row r="7" spans="1:5" ht="12.75">
      <c r="A7" s="268" t="s">
        <v>265</v>
      </c>
      <c r="B7" s="704">
        <v>2377697.82</v>
      </c>
      <c r="C7" s="422">
        <f>+B7/B15*100</f>
        <v>33.86757163126874</v>
      </c>
      <c r="D7" s="43"/>
      <c r="E7" s="4"/>
    </row>
    <row r="8" spans="1:5" ht="12.75">
      <c r="A8" s="268" t="s">
        <v>269</v>
      </c>
      <c r="B8" s="705">
        <v>236479.8</v>
      </c>
      <c r="C8" s="422">
        <f>+B8/B15*100</f>
        <v>3.3683828527243658</v>
      </c>
      <c r="D8" s="43"/>
      <c r="E8" s="4"/>
    </row>
    <row r="9" spans="1:5" ht="12.75">
      <c r="A9" s="268" t="s">
        <v>272</v>
      </c>
      <c r="B9" s="704">
        <v>14552.13</v>
      </c>
      <c r="C9" s="422">
        <f>+B9/B15*100</f>
        <v>0.20727836019235396</v>
      </c>
      <c r="D9" s="43"/>
      <c r="E9" s="4"/>
    </row>
    <row r="10" spans="1:5" ht="12.75">
      <c r="A10" s="449" t="s">
        <v>214</v>
      </c>
      <c r="B10" s="450">
        <v>4210013.9</v>
      </c>
      <c r="C10" s="451">
        <f>+B10/B15*100</f>
        <v>59.966807441867054</v>
      </c>
      <c r="D10" s="43"/>
      <c r="E10" s="557"/>
    </row>
    <row r="11" spans="1:5" ht="12.75">
      <c r="A11" s="268" t="s">
        <v>266</v>
      </c>
      <c r="B11" s="448">
        <v>61072</v>
      </c>
      <c r="C11" s="422">
        <f>+B11/B15*100</f>
        <v>0.8699004210151668</v>
      </c>
      <c r="D11" s="43"/>
      <c r="E11" s="4"/>
    </row>
    <row r="12" spans="1:5" ht="12.75">
      <c r="A12" s="268" t="s">
        <v>449</v>
      </c>
      <c r="B12" s="452">
        <v>31690.29</v>
      </c>
      <c r="C12" s="422">
        <f>B12/B15*100</f>
        <v>0.45139174438519675</v>
      </c>
      <c r="D12" s="43"/>
      <c r="E12" s="557"/>
    </row>
    <row r="13" spans="1:5" ht="12.75">
      <c r="A13" s="268" t="s">
        <v>283</v>
      </c>
      <c r="B13" s="452">
        <v>51500.88</v>
      </c>
      <c r="C13" s="422">
        <f>B13/B15*100</f>
        <v>0.7335708212380728</v>
      </c>
      <c r="D13" s="43"/>
      <c r="E13" s="4"/>
    </row>
    <row r="14" spans="1:5" ht="13.5" thickBot="1">
      <c r="A14" s="554" t="s">
        <v>159</v>
      </c>
      <c r="B14" s="555">
        <v>37566.86</v>
      </c>
      <c r="C14" s="556">
        <f>B14/B15*100</f>
        <v>0.5350967273090423</v>
      </c>
      <c r="D14" s="43"/>
      <c r="E14" s="4"/>
    </row>
    <row r="15" spans="1:5" ht="13.5" thickBot="1">
      <c r="A15" s="925" t="s">
        <v>1927</v>
      </c>
      <c r="B15" s="926">
        <f>SUM(B7:B14)</f>
        <v>7020573.680000001</v>
      </c>
      <c r="C15" s="927">
        <f>SUM(C7:C14)</f>
        <v>99.99999999999999</v>
      </c>
      <c r="D15" s="43"/>
      <c r="E15" s="4"/>
    </row>
    <row r="16" spans="1:5" ht="12.75">
      <c r="A16" s="232"/>
      <c r="B16" s="453"/>
      <c r="C16" s="454"/>
      <c r="D16" s="43"/>
      <c r="E16" s="4"/>
    </row>
    <row r="17" spans="1:5" ht="12.75">
      <c r="A17" s="232"/>
      <c r="B17" s="453"/>
      <c r="C17" s="454"/>
      <c r="D17" s="43"/>
      <c r="E17" s="4"/>
    </row>
    <row r="18" spans="1:5" ht="12.75">
      <c r="A18" s="232"/>
      <c r="B18" s="453"/>
      <c r="C18" s="454"/>
      <c r="D18" s="43"/>
      <c r="E18" s="4"/>
    </row>
    <row r="19" spans="1:5" ht="12.75">
      <c r="A19" s="232"/>
      <c r="B19" s="453"/>
      <c r="C19" s="454"/>
      <c r="D19" s="43"/>
      <c r="E19" s="4"/>
    </row>
    <row r="20" spans="1:5" ht="12.75">
      <c r="A20" s="232"/>
      <c r="B20" s="453"/>
      <c r="C20" s="454"/>
      <c r="D20" s="43"/>
      <c r="E20" s="4"/>
    </row>
    <row r="21" spans="1:5" ht="12.75">
      <c r="A21" s="232"/>
      <c r="B21" s="453"/>
      <c r="C21" s="454"/>
      <c r="D21" s="43"/>
      <c r="E21" s="4"/>
    </row>
    <row r="22" spans="1:5" ht="12.75">
      <c r="A22" s="232"/>
      <c r="B22" s="453"/>
      <c r="C22" s="454"/>
      <c r="D22" s="43"/>
      <c r="E22" s="4"/>
    </row>
    <row r="23" spans="1:5" ht="12.75">
      <c r="A23" s="232"/>
      <c r="B23" s="453"/>
      <c r="C23" s="454"/>
      <c r="D23" s="43"/>
      <c r="E23" s="4"/>
    </row>
    <row r="24" spans="1:5" ht="12.75">
      <c r="A24" s="232"/>
      <c r="B24" s="453"/>
      <c r="C24" s="454"/>
      <c r="D24" s="43"/>
      <c r="E24" s="4"/>
    </row>
    <row r="25" spans="1:5" ht="12.75">
      <c r="A25" s="232"/>
      <c r="B25" s="453"/>
      <c r="C25" s="454"/>
      <c r="D25" s="43"/>
      <c r="E25" s="4"/>
    </row>
    <row r="26" spans="1:5" ht="12.75">
      <c r="A26" s="232"/>
      <c r="B26" s="453"/>
      <c r="C26" s="454"/>
      <c r="D26" s="43"/>
      <c r="E26" s="4"/>
    </row>
    <row r="27" spans="1:5" ht="12.75">
      <c r="A27" s="232"/>
      <c r="B27" s="453"/>
      <c r="C27" s="454"/>
      <c r="D27" s="43"/>
      <c r="E27" s="4"/>
    </row>
    <row r="28" spans="1:5" ht="12.75">
      <c r="A28" s="232"/>
      <c r="B28" s="453"/>
      <c r="C28" s="454"/>
      <c r="D28" s="43"/>
      <c r="E28" s="4"/>
    </row>
    <row r="29" spans="1:5" ht="12.75">
      <c r="A29" s="232"/>
      <c r="B29" s="453"/>
      <c r="C29" s="454"/>
      <c r="D29" s="43"/>
      <c r="E29" s="4"/>
    </row>
    <row r="30" spans="1:5" ht="12.75">
      <c r="A30" s="232"/>
      <c r="B30" s="453"/>
      <c r="C30" s="454"/>
      <c r="D30" s="43"/>
      <c r="E30" s="4"/>
    </row>
    <row r="31" spans="1:5" ht="12.75">
      <c r="A31" s="232"/>
      <c r="B31" s="453"/>
      <c r="C31" s="454"/>
      <c r="D31" s="43"/>
      <c r="E31" s="4"/>
    </row>
    <row r="32" spans="1:5" ht="12.75">
      <c r="A32" s="232"/>
      <c r="B32" s="453"/>
      <c r="C32" s="454"/>
      <c r="D32" s="43"/>
      <c r="E32" s="4"/>
    </row>
    <row r="33" spans="1:5" ht="12.75">
      <c r="A33" s="232"/>
      <c r="B33" s="453"/>
      <c r="C33" s="454"/>
      <c r="D33" s="43"/>
      <c r="E33" s="4"/>
    </row>
    <row r="34" spans="1:5" ht="12.75">
      <c r="A34" s="232"/>
      <c r="B34" s="453"/>
      <c r="C34" s="454"/>
      <c r="D34" s="43"/>
      <c r="E34" s="4"/>
    </row>
    <row r="35" spans="1:5" ht="12.75">
      <c r="A35" s="232"/>
      <c r="B35" s="453"/>
      <c r="C35" s="454"/>
      <c r="D35" s="43"/>
      <c r="E35" s="4"/>
    </row>
    <row r="36" spans="1:5" ht="12.75">
      <c r="A36" s="232"/>
      <c r="B36" s="453"/>
      <c r="C36" s="454"/>
      <c r="D36" s="43"/>
      <c r="E36" s="4"/>
    </row>
    <row r="37" spans="1:5" ht="12.75">
      <c r="A37" s="232"/>
      <c r="B37" s="453"/>
      <c r="C37" s="454"/>
      <c r="D37" s="43"/>
      <c r="E37" s="4"/>
    </row>
    <row r="38" spans="1:5" ht="12.75">
      <c r="A38" s="232"/>
      <c r="B38" s="453"/>
      <c r="C38" s="454"/>
      <c r="D38" s="43"/>
      <c r="E38" s="4"/>
    </row>
    <row r="39" spans="1:5" ht="12.75">
      <c r="A39" s="232"/>
      <c r="B39" s="453"/>
      <c r="C39" s="454"/>
      <c r="D39" s="43"/>
      <c r="E39" s="4"/>
    </row>
    <row r="40" spans="1:13" ht="12.75">
      <c r="A40" s="326"/>
      <c r="B40" s="329"/>
      <c r="C40" s="327"/>
      <c r="D40" s="1478"/>
      <c r="E40" s="1478"/>
      <c r="K40" s="447"/>
      <c r="L40" s="447"/>
      <c r="M40" s="267" t="s">
        <v>118</v>
      </c>
    </row>
    <row r="41" spans="1:12" ht="15.75">
      <c r="A41" s="1334" t="s">
        <v>1925</v>
      </c>
      <c r="B41" s="1334"/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</row>
    <row r="42" spans="1:5" ht="12.75">
      <c r="A42" s="232"/>
      <c r="B42" s="453"/>
      <c r="C42" s="454"/>
      <c r="D42" s="43"/>
      <c r="E42" s="4"/>
    </row>
    <row r="43" spans="1:13" ht="12.75">
      <c r="A43" s="214" t="s">
        <v>1928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5" ht="13.5" thickBot="1">
      <c r="A44" s="214"/>
      <c r="B44" s="214"/>
      <c r="C44" s="214"/>
      <c r="D44" s="214"/>
      <c r="E44" s="214"/>
    </row>
    <row r="45" spans="1:3" ht="13.5" thickBot="1">
      <c r="A45" s="455" t="s">
        <v>964</v>
      </c>
      <c r="B45" s="44" t="s">
        <v>241</v>
      </c>
      <c r="C45" s="456" t="s">
        <v>630</v>
      </c>
    </row>
    <row r="46" spans="1:3" ht="12.75">
      <c r="A46" s="457" t="s">
        <v>273</v>
      </c>
      <c r="B46" s="458">
        <v>3644073.62</v>
      </c>
      <c r="C46" s="316">
        <f>B46/B56*100</f>
        <v>86.55728238807002</v>
      </c>
    </row>
    <row r="47" spans="1:3" ht="12.75">
      <c r="A47" s="423" t="s">
        <v>512</v>
      </c>
      <c r="B47" s="460">
        <v>187617.49</v>
      </c>
      <c r="C47" s="461">
        <f>B47/B56*100</f>
        <v>4.4564577328355135</v>
      </c>
    </row>
    <row r="48" spans="1:3" ht="12.75">
      <c r="A48" s="459" t="s">
        <v>872</v>
      </c>
      <c r="B48" s="321">
        <v>135981.53</v>
      </c>
      <c r="C48" s="317">
        <f>B48/B56*100</f>
        <v>3.2299544189153386</v>
      </c>
    </row>
    <row r="49" spans="1:3" ht="12.75">
      <c r="A49" s="459" t="s">
        <v>519</v>
      </c>
      <c r="B49" s="321">
        <v>92565.71</v>
      </c>
      <c r="C49" s="317">
        <f>B49/B56*100</f>
        <v>2.198703191930079</v>
      </c>
    </row>
    <row r="50" spans="1:3" ht="12.75">
      <c r="A50" s="423" t="s">
        <v>275</v>
      </c>
      <c r="B50" s="321">
        <v>77123.67</v>
      </c>
      <c r="C50" s="317">
        <f>B50/B56*100</f>
        <v>1.831910103669729</v>
      </c>
    </row>
    <row r="51" spans="1:3" ht="12.75">
      <c r="A51" s="423" t="s">
        <v>711</v>
      </c>
      <c r="B51" s="321">
        <v>34642.68</v>
      </c>
      <c r="C51" s="317">
        <f>B51/B56*100</f>
        <v>0.8228637914948451</v>
      </c>
    </row>
    <row r="52" spans="1:3" ht="12.75">
      <c r="A52" s="268" t="s">
        <v>466</v>
      </c>
      <c r="B52" s="321">
        <v>17079.16</v>
      </c>
      <c r="C52" s="317">
        <f>B52/B56*100</f>
        <v>0.40567942067839724</v>
      </c>
    </row>
    <row r="53" spans="1:3" ht="12.75">
      <c r="A53" s="268" t="s">
        <v>299</v>
      </c>
      <c r="B53" s="321">
        <v>6745.08</v>
      </c>
      <c r="C53" s="317">
        <f>B53/B56*100</f>
        <v>0.1602151479832406</v>
      </c>
    </row>
    <row r="54" spans="1:3" ht="12.75">
      <c r="A54" s="423" t="s">
        <v>712</v>
      </c>
      <c r="B54" s="321">
        <v>5364.58</v>
      </c>
      <c r="C54" s="317">
        <f>B54/B56*100</f>
        <v>0.1274242823758848</v>
      </c>
    </row>
    <row r="55" spans="1:3" ht="13.5" thickBot="1">
      <c r="A55" s="462" t="s">
        <v>274</v>
      </c>
      <c r="B55" s="318">
        <v>8820.38</v>
      </c>
      <c r="C55" s="317">
        <f>B55/B56*100</f>
        <v>0.20950952204694617</v>
      </c>
    </row>
    <row r="56" spans="1:3" ht="13.5" thickBot="1">
      <c r="A56" s="928" t="s">
        <v>1929</v>
      </c>
      <c r="B56" s="929">
        <f>SUM(B46:B55)</f>
        <v>4210013.9</v>
      </c>
      <c r="C56" s="930">
        <f>SUM(C46:C55)</f>
        <v>99.99999999999999</v>
      </c>
    </row>
    <row r="59" ht="12.75">
      <c r="A59" s="9"/>
    </row>
    <row r="60" ht="12.75">
      <c r="A60" s="503"/>
    </row>
    <row r="61" ht="12.75">
      <c r="A61" s="503"/>
    </row>
    <row r="62" ht="12.75">
      <c r="A62" s="9"/>
    </row>
  </sheetData>
  <sheetProtection/>
  <mergeCells count="5">
    <mergeCell ref="D40:E40"/>
    <mergeCell ref="A41:L41"/>
    <mergeCell ref="D1:E1"/>
    <mergeCell ref="A2:L2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16"/>
  <sheetViews>
    <sheetView zoomScalePageLayoutView="0" workbookViewId="0" topLeftCell="A70">
      <selection activeCell="A3" sqref="A3:H3"/>
    </sheetView>
  </sheetViews>
  <sheetFormatPr defaultColWidth="9.140625" defaultRowHeight="12.75"/>
  <cols>
    <col min="1" max="2" width="5.7109375" style="328" customWidth="1"/>
    <col min="3" max="3" width="22.7109375" style="328" customWidth="1"/>
    <col min="4" max="4" width="16.421875" style="328" customWidth="1"/>
    <col min="5" max="6" width="12.00390625" style="328" customWidth="1"/>
    <col min="7" max="7" width="11.7109375" style="328" customWidth="1"/>
    <col min="8" max="8" width="7.421875" style="328" customWidth="1"/>
    <col min="9" max="9" width="9.140625" style="328" customWidth="1"/>
    <col min="10" max="10" width="11.7109375" style="328" bestFit="1" customWidth="1"/>
    <col min="11" max="16384" width="9.140625" style="328" customWidth="1"/>
  </cols>
  <sheetData>
    <row r="1" spans="1:8" ht="12.75">
      <c r="A1" s="326"/>
      <c r="B1" s="326"/>
      <c r="C1" s="326"/>
      <c r="D1" s="326"/>
      <c r="E1" s="326"/>
      <c r="F1" s="329"/>
      <c r="G1" s="1387" t="s">
        <v>119</v>
      </c>
      <c r="H1" s="1387"/>
    </row>
    <row r="2" spans="1:8" ht="12" customHeight="1">
      <c r="A2" s="326"/>
      <c r="B2" s="326"/>
      <c r="C2" s="326"/>
      <c r="D2" s="326"/>
      <c r="E2" s="326"/>
      <c r="F2" s="378"/>
      <c r="G2" s="326"/>
      <c r="H2" s="326"/>
    </row>
    <row r="3" spans="1:8" ht="15.75">
      <c r="A3" s="1388" t="s">
        <v>1919</v>
      </c>
      <c r="B3" s="1388"/>
      <c r="C3" s="1388"/>
      <c r="D3" s="1388"/>
      <c r="E3" s="1388"/>
      <c r="F3" s="1388"/>
      <c r="G3" s="1388"/>
      <c r="H3" s="1388"/>
    </row>
    <row r="4" spans="1:8" ht="12.75">
      <c r="A4" s="326"/>
      <c r="B4" s="326"/>
      <c r="C4" s="326"/>
      <c r="D4" s="326"/>
      <c r="E4" s="326"/>
      <c r="F4" s="326"/>
      <c r="G4" s="326"/>
      <c r="H4" s="326"/>
    </row>
    <row r="5" spans="1:8" ht="15.75">
      <c r="A5" s="1389" t="s">
        <v>1010</v>
      </c>
      <c r="B5" s="1389"/>
      <c r="C5" s="1389"/>
      <c r="D5" s="1389"/>
      <c r="E5" s="1389"/>
      <c r="F5" s="1389"/>
      <c r="G5" s="1389"/>
      <c r="H5" s="1389"/>
    </row>
    <row r="6" spans="1:8" ht="13.5" thickBot="1">
      <c r="A6" s="331"/>
      <c r="B6" s="332"/>
      <c r="C6" s="332"/>
      <c r="D6" s="332"/>
      <c r="E6" s="332"/>
      <c r="F6" s="332"/>
      <c r="G6" s="326"/>
      <c r="H6" s="332" t="s">
        <v>241</v>
      </c>
    </row>
    <row r="7" spans="1:8" ht="12" customHeight="1" thickBot="1">
      <c r="A7" s="324" t="s">
        <v>602</v>
      </c>
      <c r="B7" s="1507" t="s">
        <v>964</v>
      </c>
      <c r="C7" s="1508"/>
      <c r="D7" s="1508"/>
      <c r="E7" s="1063" t="s">
        <v>1921</v>
      </c>
      <c r="F7" s="427" t="s">
        <v>1859</v>
      </c>
      <c r="G7" s="465" t="s">
        <v>277</v>
      </c>
      <c r="H7" s="464" t="s">
        <v>244</v>
      </c>
    </row>
    <row r="8" spans="1:9" ht="13.5" customHeight="1" thickBot="1">
      <c r="A8" s="379">
        <v>910</v>
      </c>
      <c r="B8" s="1502" t="s">
        <v>603</v>
      </c>
      <c r="C8" s="1455"/>
      <c r="D8" s="1455"/>
      <c r="E8" s="1064">
        <f>SUM(E9:E10)</f>
        <v>27594</v>
      </c>
      <c r="F8" s="380">
        <f>SUM(F9:F10)</f>
        <v>27594</v>
      </c>
      <c r="G8" s="466">
        <f>SUM(G9:G10)</f>
        <v>20215.61</v>
      </c>
      <c r="H8" s="353">
        <f aca="true" t="shared" si="0" ref="H8:H59">G8/F8*100</f>
        <v>73.2608900485613</v>
      </c>
      <c r="I8" s="381"/>
    </row>
    <row r="9" spans="1:8" ht="12" customHeight="1">
      <c r="A9" s="382">
        <v>91001</v>
      </c>
      <c r="B9" s="1511" t="s">
        <v>604</v>
      </c>
      <c r="C9" s="1512"/>
      <c r="D9" s="1512"/>
      <c r="E9" s="1065">
        <v>5750</v>
      </c>
      <c r="F9" s="383">
        <v>5750</v>
      </c>
      <c r="G9" s="467">
        <v>3324.46</v>
      </c>
      <c r="H9" s="468">
        <f t="shared" si="0"/>
        <v>57.81669565217391</v>
      </c>
    </row>
    <row r="10" spans="1:8" ht="12" customHeight="1" thickBot="1">
      <c r="A10" s="387">
        <v>91015</v>
      </c>
      <c r="B10" s="1513" t="s">
        <v>605</v>
      </c>
      <c r="C10" s="1514"/>
      <c r="D10" s="1514"/>
      <c r="E10" s="1066">
        <v>21844</v>
      </c>
      <c r="F10" s="388">
        <v>21844</v>
      </c>
      <c r="G10" s="471">
        <v>16891.15</v>
      </c>
      <c r="H10" s="472">
        <f t="shared" si="0"/>
        <v>77.32626808276873</v>
      </c>
    </row>
    <row r="11" spans="1:9" ht="13.5" customHeight="1" thickBot="1">
      <c r="A11" s="390">
        <v>911</v>
      </c>
      <c r="B11" s="1487" t="s">
        <v>606</v>
      </c>
      <c r="C11" s="1343"/>
      <c r="D11" s="1343"/>
      <c r="E11" s="1064">
        <f>E12</f>
        <v>213133.25</v>
      </c>
      <c r="F11" s="333">
        <f>F12</f>
        <v>216114.09</v>
      </c>
      <c r="G11" s="466">
        <f>SUM(G12:G12)</f>
        <v>205808.82</v>
      </c>
      <c r="H11" s="353">
        <f t="shared" si="0"/>
        <v>95.23156033000902</v>
      </c>
      <c r="I11" s="381"/>
    </row>
    <row r="12" spans="1:9" ht="12" customHeight="1" thickBot="1">
      <c r="A12" s="391">
        <v>91115</v>
      </c>
      <c r="B12" s="1509" t="s">
        <v>607</v>
      </c>
      <c r="C12" s="1510"/>
      <c r="D12" s="1510"/>
      <c r="E12" s="1066">
        <v>213133.25</v>
      </c>
      <c r="F12" s="383">
        <v>216114.09</v>
      </c>
      <c r="G12" s="467">
        <v>205808.82</v>
      </c>
      <c r="H12" s="468">
        <f t="shared" si="0"/>
        <v>95.23156033000902</v>
      </c>
      <c r="I12" s="381"/>
    </row>
    <row r="13" spans="1:9" ht="13.5" customHeight="1" thickBot="1">
      <c r="A13" s="390">
        <v>913</v>
      </c>
      <c r="B13" s="1487" t="s">
        <v>608</v>
      </c>
      <c r="C13" s="1343"/>
      <c r="D13" s="1343"/>
      <c r="E13" s="1064">
        <f>SUM(E14:E19)</f>
        <v>869718.6</v>
      </c>
      <c r="F13" s="333">
        <f>SUM(F14:F19)</f>
        <v>868920.11</v>
      </c>
      <c r="G13" s="466">
        <f>SUM(G14:G19)</f>
        <v>868726.84</v>
      </c>
      <c r="H13" s="353">
        <f t="shared" si="0"/>
        <v>99.97775744884072</v>
      </c>
      <c r="I13" s="381"/>
    </row>
    <row r="14" spans="1:9" ht="12" customHeight="1">
      <c r="A14" s="384">
        <v>91304</v>
      </c>
      <c r="B14" s="1500" t="s">
        <v>609</v>
      </c>
      <c r="C14" s="1501"/>
      <c r="D14" s="1501"/>
      <c r="E14" s="1067">
        <v>274566</v>
      </c>
      <c r="F14" s="408">
        <v>273078.78</v>
      </c>
      <c r="G14" s="473">
        <v>273078.78</v>
      </c>
      <c r="H14" s="474">
        <f t="shared" si="0"/>
        <v>100</v>
      </c>
      <c r="I14" s="381"/>
    </row>
    <row r="15" spans="1:9" ht="12" customHeight="1">
      <c r="A15" s="392">
        <v>91305</v>
      </c>
      <c r="B15" s="1479" t="s">
        <v>682</v>
      </c>
      <c r="C15" s="1480"/>
      <c r="D15" s="1480"/>
      <c r="E15" s="1068">
        <v>93216</v>
      </c>
      <c r="F15" s="385">
        <v>89306.09</v>
      </c>
      <c r="G15" s="469">
        <v>89112.82</v>
      </c>
      <c r="H15" s="470">
        <f t="shared" si="0"/>
        <v>99.78358698718084</v>
      </c>
      <c r="I15" s="381"/>
    </row>
    <row r="16" spans="1:8" ht="12" customHeight="1">
      <c r="A16" s="392">
        <v>91306</v>
      </c>
      <c r="B16" s="1479" t="s">
        <v>610</v>
      </c>
      <c r="C16" s="1480"/>
      <c r="D16" s="1480"/>
      <c r="E16" s="1068">
        <v>256230</v>
      </c>
      <c r="F16" s="385">
        <v>255828.86</v>
      </c>
      <c r="G16" s="469">
        <v>255828.86</v>
      </c>
      <c r="H16" s="470">
        <f t="shared" si="0"/>
        <v>100</v>
      </c>
    </row>
    <row r="17" spans="1:8" ht="12" customHeight="1">
      <c r="A17" s="392">
        <v>91307</v>
      </c>
      <c r="B17" s="1479" t="s">
        <v>611</v>
      </c>
      <c r="C17" s="1480"/>
      <c r="D17" s="1480"/>
      <c r="E17" s="1068">
        <v>90000</v>
      </c>
      <c r="F17" s="385">
        <v>97499.78</v>
      </c>
      <c r="G17" s="469">
        <v>97499.78</v>
      </c>
      <c r="H17" s="470">
        <f t="shared" si="0"/>
        <v>100</v>
      </c>
    </row>
    <row r="18" spans="1:8" ht="12" customHeight="1">
      <c r="A18" s="392">
        <v>91308</v>
      </c>
      <c r="B18" s="1479" t="s">
        <v>612</v>
      </c>
      <c r="C18" s="1480"/>
      <c r="D18" s="1480"/>
      <c r="E18" s="1066">
        <v>5536.6</v>
      </c>
      <c r="F18" s="385">
        <v>5536.6</v>
      </c>
      <c r="G18" s="469">
        <v>5536.6</v>
      </c>
      <c r="H18" s="470">
        <f t="shared" si="0"/>
        <v>100</v>
      </c>
    </row>
    <row r="19" spans="1:8" ht="12" customHeight="1" thickBot="1">
      <c r="A19" s="392">
        <v>91309</v>
      </c>
      <c r="B19" s="1479" t="s">
        <v>613</v>
      </c>
      <c r="C19" s="1480"/>
      <c r="D19" s="1480"/>
      <c r="E19" s="1066">
        <v>150170</v>
      </c>
      <c r="F19" s="385">
        <v>147670</v>
      </c>
      <c r="G19" s="469">
        <v>147670</v>
      </c>
      <c r="H19" s="470">
        <f t="shared" si="0"/>
        <v>100</v>
      </c>
    </row>
    <row r="20" spans="1:9" ht="13.5" customHeight="1" thickBot="1">
      <c r="A20" s="379">
        <v>914</v>
      </c>
      <c r="B20" s="1502" t="s">
        <v>614</v>
      </c>
      <c r="C20" s="1455"/>
      <c r="D20" s="1455"/>
      <c r="E20" s="1064">
        <f>SUM(E21:E34)</f>
        <v>588335.55</v>
      </c>
      <c r="F20" s="333">
        <f>SUM(F21:F34)</f>
        <v>742797</v>
      </c>
      <c r="G20" s="466">
        <f>SUM(G21:G34)</f>
        <v>714876.6799999998</v>
      </c>
      <c r="H20" s="353">
        <f t="shared" si="0"/>
        <v>96.24119106566125</v>
      </c>
      <c r="I20" s="381"/>
    </row>
    <row r="21" spans="1:8" ht="12" customHeight="1">
      <c r="A21" s="393">
        <v>91401</v>
      </c>
      <c r="B21" s="1481" t="s">
        <v>795</v>
      </c>
      <c r="C21" s="1482"/>
      <c r="D21" s="1482"/>
      <c r="E21" s="1065">
        <v>11665</v>
      </c>
      <c r="F21" s="383">
        <v>10955.88</v>
      </c>
      <c r="G21" s="475">
        <v>7196.15</v>
      </c>
      <c r="H21" s="468">
        <f t="shared" si="0"/>
        <v>65.68299397218664</v>
      </c>
    </row>
    <row r="22" spans="1:8" ht="12" customHeight="1">
      <c r="A22" s="394">
        <v>91402</v>
      </c>
      <c r="B22" s="1483" t="s">
        <v>620</v>
      </c>
      <c r="C22" s="1484"/>
      <c r="D22" s="1484"/>
      <c r="E22" s="1068">
        <v>5117.8</v>
      </c>
      <c r="F22" s="385">
        <v>4974.44</v>
      </c>
      <c r="G22" s="475">
        <v>2522.98</v>
      </c>
      <c r="H22" s="470">
        <f t="shared" si="0"/>
        <v>50.71887488842965</v>
      </c>
    </row>
    <row r="23" spans="1:9" ht="12" customHeight="1">
      <c r="A23" s="384">
        <v>91403</v>
      </c>
      <c r="B23" s="1500" t="s">
        <v>615</v>
      </c>
      <c r="C23" s="1501"/>
      <c r="D23" s="1501"/>
      <c r="E23" s="1069">
        <v>11500</v>
      </c>
      <c r="F23" s="385">
        <v>23232.72</v>
      </c>
      <c r="G23" s="475">
        <v>17522.45</v>
      </c>
      <c r="H23" s="470">
        <f t="shared" si="0"/>
        <v>75.4214314983351</v>
      </c>
      <c r="I23" s="476"/>
    </row>
    <row r="24" spans="1:8" ht="12" customHeight="1">
      <c r="A24" s="392">
        <v>91404</v>
      </c>
      <c r="B24" s="1479" t="s">
        <v>616</v>
      </c>
      <c r="C24" s="1480"/>
      <c r="D24" s="1480"/>
      <c r="E24" s="1068">
        <v>4570</v>
      </c>
      <c r="F24" s="385">
        <v>4153.7</v>
      </c>
      <c r="G24" s="475">
        <v>2684.7</v>
      </c>
      <c r="H24" s="470">
        <f t="shared" si="0"/>
        <v>64.6339408238438</v>
      </c>
    </row>
    <row r="25" spans="1:8" ht="12" customHeight="1">
      <c r="A25" s="384">
        <v>91405</v>
      </c>
      <c r="B25" s="1500" t="s">
        <v>685</v>
      </c>
      <c r="C25" s="1501"/>
      <c r="D25" s="1501"/>
      <c r="E25" s="1069">
        <v>2965</v>
      </c>
      <c r="F25" s="385">
        <v>6595.45</v>
      </c>
      <c r="G25" s="477">
        <v>5730.43</v>
      </c>
      <c r="H25" s="470">
        <f t="shared" si="0"/>
        <v>86.88459468269792</v>
      </c>
    </row>
    <row r="26" spans="1:8" ht="12" customHeight="1">
      <c r="A26" s="392">
        <v>91406</v>
      </c>
      <c r="B26" s="1479" t="s">
        <v>798</v>
      </c>
      <c r="C26" s="1480"/>
      <c r="D26" s="1480"/>
      <c r="E26" s="1068">
        <v>518202.06</v>
      </c>
      <c r="F26" s="385">
        <v>647399.62</v>
      </c>
      <c r="G26" s="475">
        <v>642193.7</v>
      </c>
      <c r="H26" s="470">
        <f t="shared" si="0"/>
        <v>99.19587224966241</v>
      </c>
    </row>
    <row r="27" spans="1:8" ht="12" customHeight="1">
      <c r="A27" s="384">
        <v>91407</v>
      </c>
      <c r="B27" s="1500" t="s">
        <v>799</v>
      </c>
      <c r="C27" s="1501"/>
      <c r="D27" s="1501"/>
      <c r="E27" s="1069">
        <v>2884.17</v>
      </c>
      <c r="F27" s="385">
        <v>2569.17</v>
      </c>
      <c r="G27" s="475">
        <v>2541.97</v>
      </c>
      <c r="H27" s="470">
        <f t="shared" si="0"/>
        <v>98.94129232398011</v>
      </c>
    </row>
    <row r="28" spans="1:8" ht="12" customHeight="1">
      <c r="A28" s="392">
        <v>91408</v>
      </c>
      <c r="B28" s="1479" t="s">
        <v>800</v>
      </c>
      <c r="C28" s="1480"/>
      <c r="D28" s="1480"/>
      <c r="E28" s="1068">
        <v>5949</v>
      </c>
      <c r="F28" s="385">
        <v>9047.3</v>
      </c>
      <c r="G28" s="475">
        <v>6460.45</v>
      </c>
      <c r="H28" s="470">
        <f t="shared" si="0"/>
        <v>71.40749173786655</v>
      </c>
    </row>
    <row r="29" spans="1:8" ht="12" customHeight="1">
      <c r="A29" s="392">
        <v>91409</v>
      </c>
      <c r="B29" s="1479" t="s">
        <v>801</v>
      </c>
      <c r="C29" s="1480"/>
      <c r="D29" s="1480"/>
      <c r="E29" s="1068">
        <v>1689.52</v>
      </c>
      <c r="F29" s="385">
        <v>3302</v>
      </c>
      <c r="G29" s="475">
        <v>3070.25</v>
      </c>
      <c r="H29" s="470">
        <f t="shared" si="0"/>
        <v>92.98152634766808</v>
      </c>
    </row>
    <row r="30" spans="1:8" ht="12" customHeight="1">
      <c r="A30" s="384">
        <v>91410</v>
      </c>
      <c r="B30" s="1483" t="s">
        <v>2192</v>
      </c>
      <c r="C30" s="1484"/>
      <c r="D30" s="1484"/>
      <c r="E30" s="1069">
        <v>1500</v>
      </c>
      <c r="F30" s="385">
        <v>1500</v>
      </c>
      <c r="G30" s="475">
        <v>791.95</v>
      </c>
      <c r="H30" s="470">
        <f t="shared" si="0"/>
        <v>52.79666666666667</v>
      </c>
    </row>
    <row r="31" spans="1:8" ht="12" customHeight="1">
      <c r="A31" s="392">
        <v>91411</v>
      </c>
      <c r="B31" s="1479" t="s">
        <v>802</v>
      </c>
      <c r="C31" s="1480"/>
      <c r="D31" s="1480"/>
      <c r="E31" s="1068">
        <v>695</v>
      </c>
      <c r="F31" s="385">
        <v>695</v>
      </c>
      <c r="G31" s="475">
        <v>64.17</v>
      </c>
      <c r="H31" s="470">
        <f t="shared" si="0"/>
        <v>9.233093525179855</v>
      </c>
    </row>
    <row r="32" spans="1:8" ht="12" customHeight="1">
      <c r="A32" s="392">
        <v>91412</v>
      </c>
      <c r="B32" s="1479" t="s">
        <v>617</v>
      </c>
      <c r="C32" s="1480"/>
      <c r="D32" s="1480"/>
      <c r="E32" s="1068">
        <v>17198</v>
      </c>
      <c r="F32" s="385">
        <v>21363.72</v>
      </c>
      <c r="G32" s="475">
        <v>20669.74</v>
      </c>
      <c r="H32" s="470">
        <f t="shared" si="0"/>
        <v>96.75159569588068</v>
      </c>
    </row>
    <row r="33" spans="1:8" ht="12" customHeight="1">
      <c r="A33" s="392">
        <v>91414</v>
      </c>
      <c r="B33" s="1479" t="s">
        <v>619</v>
      </c>
      <c r="C33" s="1480"/>
      <c r="D33" s="1480"/>
      <c r="E33" s="1068">
        <v>4400</v>
      </c>
      <c r="F33" s="385">
        <v>4400</v>
      </c>
      <c r="G33" s="475">
        <v>1867.52</v>
      </c>
      <c r="H33" s="470">
        <f t="shared" si="0"/>
        <v>42.44363636363636</v>
      </c>
    </row>
    <row r="34" spans="1:8" ht="12" customHeight="1" thickBot="1">
      <c r="A34" s="392">
        <v>91418</v>
      </c>
      <c r="B34" s="1479" t="s">
        <v>252</v>
      </c>
      <c r="C34" s="1480"/>
      <c r="D34" s="1480"/>
      <c r="E34" s="1068">
        <v>0</v>
      </c>
      <c r="F34" s="385">
        <v>2608</v>
      </c>
      <c r="G34" s="475">
        <v>1560.22</v>
      </c>
      <c r="H34" s="470">
        <f>G34/F34*100</f>
        <v>59.82438650306749</v>
      </c>
    </row>
    <row r="35" spans="1:9" ht="13.5" customHeight="1" thickBot="1">
      <c r="A35" s="395">
        <v>916</v>
      </c>
      <c r="B35" s="1492" t="s">
        <v>621</v>
      </c>
      <c r="C35" s="1376"/>
      <c r="D35" s="1376"/>
      <c r="E35" s="1070">
        <f>E36</f>
        <v>0</v>
      </c>
      <c r="F35" s="367">
        <f>F36</f>
        <v>3567899.55</v>
      </c>
      <c r="G35" s="478">
        <f>G36</f>
        <v>3567888.24</v>
      </c>
      <c r="H35" s="368">
        <f>G35/F35*100</f>
        <v>99.99968300677075</v>
      </c>
      <c r="I35" s="381"/>
    </row>
    <row r="36" spans="1:8" ht="12" customHeight="1" thickBot="1">
      <c r="A36" s="397">
        <v>91604</v>
      </c>
      <c r="B36" s="1407" t="s">
        <v>616</v>
      </c>
      <c r="C36" s="1495"/>
      <c r="D36" s="1495"/>
      <c r="E36" s="1071">
        <v>0</v>
      </c>
      <c r="F36" s="690">
        <v>3567899.55</v>
      </c>
      <c r="G36" s="479">
        <v>3567888.24</v>
      </c>
      <c r="H36" s="480">
        <f>G36/F36*100</f>
        <v>99.99968300677075</v>
      </c>
    </row>
    <row r="37" spans="1:9" ht="13.5" customHeight="1" thickBot="1">
      <c r="A37" s="395">
        <v>917</v>
      </c>
      <c r="B37" s="1492" t="s">
        <v>2193</v>
      </c>
      <c r="C37" s="1376"/>
      <c r="D37" s="1376"/>
      <c r="E37" s="1070">
        <f>SUM(E38:E45)</f>
        <v>40637</v>
      </c>
      <c r="F37" s="367">
        <f>SUM(F38:F45)</f>
        <v>274793.81</v>
      </c>
      <c r="G37" s="367">
        <f>SUM(G38:G45)</f>
        <v>266441.74</v>
      </c>
      <c r="H37" s="353">
        <f t="shared" si="0"/>
        <v>96.96060475306922</v>
      </c>
      <c r="I37" s="381"/>
    </row>
    <row r="38" spans="1:9" ht="13.5" customHeight="1">
      <c r="A38" s="393">
        <v>91701</v>
      </c>
      <c r="B38" s="1481" t="s">
        <v>795</v>
      </c>
      <c r="C38" s="1482"/>
      <c r="D38" s="1482"/>
      <c r="E38" s="1065">
        <v>2900</v>
      </c>
      <c r="F38" s="383">
        <v>6922</v>
      </c>
      <c r="G38" s="475">
        <v>6660.25</v>
      </c>
      <c r="H38" s="468">
        <f aca="true" t="shared" si="1" ref="H38:H45">G38/F38*100</f>
        <v>96.21857844553597</v>
      </c>
      <c r="I38" s="381"/>
    </row>
    <row r="39" spans="1:9" ht="13.5" customHeight="1">
      <c r="A39" s="394">
        <v>91702</v>
      </c>
      <c r="B39" s="1483" t="s">
        <v>620</v>
      </c>
      <c r="C39" s="1484"/>
      <c r="D39" s="1484"/>
      <c r="E39" s="1068">
        <v>545</v>
      </c>
      <c r="F39" s="385">
        <v>12313.11</v>
      </c>
      <c r="G39" s="475">
        <v>7473.24</v>
      </c>
      <c r="H39" s="470">
        <f t="shared" si="1"/>
        <v>60.69335854223669</v>
      </c>
      <c r="I39" s="381"/>
    </row>
    <row r="40" spans="1:9" ht="13.5" customHeight="1">
      <c r="A40" s="392">
        <v>91704</v>
      </c>
      <c r="B40" s="1479" t="s">
        <v>616</v>
      </c>
      <c r="C40" s="1480"/>
      <c r="D40" s="1480"/>
      <c r="E40" s="1068">
        <v>9450</v>
      </c>
      <c r="F40" s="385">
        <v>18599.05</v>
      </c>
      <c r="G40" s="475">
        <v>18258.03</v>
      </c>
      <c r="H40" s="470">
        <f t="shared" si="1"/>
        <v>98.16646549151704</v>
      </c>
      <c r="I40" s="381"/>
    </row>
    <row r="41" spans="1:9" ht="13.5" customHeight="1">
      <c r="A41" s="392">
        <v>91705</v>
      </c>
      <c r="B41" s="1479" t="s">
        <v>685</v>
      </c>
      <c r="C41" s="1480"/>
      <c r="D41" s="1480"/>
      <c r="E41" s="1068">
        <v>3200</v>
      </c>
      <c r="F41" s="385">
        <v>161942.4</v>
      </c>
      <c r="G41" s="477">
        <v>161430.92</v>
      </c>
      <c r="H41" s="470">
        <f t="shared" si="1"/>
        <v>99.68415930602487</v>
      </c>
      <c r="I41" s="381"/>
    </row>
    <row r="42" spans="1:9" ht="13.5" customHeight="1">
      <c r="A42" s="392">
        <v>91706</v>
      </c>
      <c r="B42" s="1479" t="s">
        <v>798</v>
      </c>
      <c r="C42" s="1480"/>
      <c r="D42" s="1480"/>
      <c r="E42" s="1068">
        <v>0</v>
      </c>
      <c r="F42" s="385">
        <v>12879.4</v>
      </c>
      <c r="G42" s="475">
        <v>10665.02</v>
      </c>
      <c r="H42" s="470">
        <f t="shared" si="1"/>
        <v>82.80680777054832</v>
      </c>
      <c r="I42" s="381"/>
    </row>
    <row r="43" spans="1:9" ht="13.5" customHeight="1">
      <c r="A43" s="384">
        <v>91707</v>
      </c>
      <c r="B43" s="1500" t="s">
        <v>799</v>
      </c>
      <c r="C43" s="1501"/>
      <c r="D43" s="1501"/>
      <c r="E43" s="1069">
        <v>7200</v>
      </c>
      <c r="F43" s="408">
        <v>14988.25</v>
      </c>
      <c r="G43" s="491">
        <v>14834.92</v>
      </c>
      <c r="H43" s="474">
        <f t="shared" si="1"/>
        <v>98.97699864894167</v>
      </c>
      <c r="I43" s="381"/>
    </row>
    <row r="44" spans="1:9" ht="13.5" customHeight="1">
      <c r="A44" s="392">
        <v>91708</v>
      </c>
      <c r="B44" s="1479" t="s">
        <v>800</v>
      </c>
      <c r="C44" s="1480"/>
      <c r="D44" s="1480"/>
      <c r="E44" s="1068">
        <v>542</v>
      </c>
      <c r="F44" s="385">
        <v>2210.21</v>
      </c>
      <c r="G44" s="475">
        <v>2180.57</v>
      </c>
      <c r="H44" s="470">
        <f t="shared" si="1"/>
        <v>98.6589509594111</v>
      </c>
      <c r="I44" s="381"/>
    </row>
    <row r="45" spans="1:9" ht="13.5" customHeight="1" thickBot="1">
      <c r="A45" s="392">
        <v>91709</v>
      </c>
      <c r="B45" s="1479" t="s">
        <v>801</v>
      </c>
      <c r="C45" s="1480"/>
      <c r="D45" s="1480"/>
      <c r="E45" s="1068">
        <v>16800</v>
      </c>
      <c r="F45" s="385">
        <v>44939.39</v>
      </c>
      <c r="G45" s="475">
        <v>44938.79</v>
      </c>
      <c r="H45" s="470">
        <f t="shared" si="1"/>
        <v>99.99866486839274</v>
      </c>
      <c r="I45" s="381"/>
    </row>
    <row r="46" spans="1:9" ht="13.5" customHeight="1" thickBot="1">
      <c r="A46" s="390">
        <v>919</v>
      </c>
      <c r="B46" s="1487" t="s">
        <v>875</v>
      </c>
      <c r="C46" s="1343"/>
      <c r="D46" s="1343"/>
      <c r="E46" s="1072">
        <f>E47</f>
        <v>29515</v>
      </c>
      <c r="F46" s="398">
        <f>F47</f>
        <v>18294.14</v>
      </c>
      <c r="G46" s="481">
        <f>G47</f>
        <v>0</v>
      </c>
      <c r="H46" s="482">
        <f t="shared" si="0"/>
        <v>0</v>
      </c>
      <c r="I46" s="381"/>
    </row>
    <row r="47" spans="1:8" ht="12" customHeight="1" thickBot="1">
      <c r="A47" s="399">
        <v>91903</v>
      </c>
      <c r="B47" s="1362" t="s">
        <v>622</v>
      </c>
      <c r="C47" s="1363"/>
      <c r="D47" s="1363"/>
      <c r="E47" s="1073">
        <v>29515</v>
      </c>
      <c r="F47" s="690">
        <v>18294.14</v>
      </c>
      <c r="G47" s="479">
        <v>0</v>
      </c>
      <c r="H47" s="480">
        <f t="shared" si="0"/>
        <v>0</v>
      </c>
    </row>
    <row r="48" spans="1:9" ht="13.5" customHeight="1" thickBot="1">
      <c r="A48" s="390">
        <v>920</v>
      </c>
      <c r="B48" s="1487" t="s">
        <v>632</v>
      </c>
      <c r="C48" s="1343"/>
      <c r="D48" s="1343"/>
      <c r="E48" s="1064">
        <f>SUM(E49:E59)</f>
        <v>191745</v>
      </c>
      <c r="F48" s="333">
        <f>SUM(F49:F59)</f>
        <v>814102.0900000001</v>
      </c>
      <c r="G48" s="466">
        <f>SUM(G49:G59)</f>
        <v>608596.78</v>
      </c>
      <c r="H48" s="353">
        <f t="shared" si="0"/>
        <v>74.7568133623143</v>
      </c>
      <c r="I48" s="381"/>
    </row>
    <row r="49" spans="1:9" ht="12" customHeight="1">
      <c r="A49" s="401">
        <v>92001</v>
      </c>
      <c r="B49" s="1405" t="s">
        <v>795</v>
      </c>
      <c r="C49" s="1488"/>
      <c r="D49" s="1488"/>
      <c r="E49" s="1074">
        <v>0</v>
      </c>
      <c r="F49" s="402">
        <v>1100</v>
      </c>
      <c r="G49" s="483">
        <v>865</v>
      </c>
      <c r="H49" s="484">
        <f t="shared" si="0"/>
        <v>78.63636363636364</v>
      </c>
      <c r="I49" s="381"/>
    </row>
    <row r="50" spans="1:8" ht="12" customHeight="1">
      <c r="A50" s="404">
        <v>92004</v>
      </c>
      <c r="B50" s="1479" t="s">
        <v>616</v>
      </c>
      <c r="C50" s="1480"/>
      <c r="D50" s="1480"/>
      <c r="E50" s="1075">
        <v>15200</v>
      </c>
      <c r="F50" s="408">
        <v>48184.02</v>
      </c>
      <c r="G50" s="473">
        <v>31299.9</v>
      </c>
      <c r="H50" s="474">
        <f t="shared" si="0"/>
        <v>64.95908809601193</v>
      </c>
    </row>
    <row r="51" spans="1:8" ht="12" customHeight="1">
      <c r="A51" s="392">
        <v>92005</v>
      </c>
      <c r="B51" s="1479" t="s">
        <v>685</v>
      </c>
      <c r="C51" s="1480"/>
      <c r="D51" s="1480"/>
      <c r="E51" s="1068">
        <v>0</v>
      </c>
      <c r="F51" s="385">
        <v>2441.52</v>
      </c>
      <c r="G51" s="477">
        <v>0</v>
      </c>
      <c r="H51" s="470">
        <f>G51/F51*100</f>
        <v>0</v>
      </c>
    </row>
    <row r="52" spans="1:8" ht="12" customHeight="1">
      <c r="A52" s="1062">
        <v>92006</v>
      </c>
      <c r="B52" s="1483" t="s">
        <v>798</v>
      </c>
      <c r="C52" s="1484"/>
      <c r="D52" s="1484"/>
      <c r="E52" s="1076">
        <v>125605</v>
      </c>
      <c r="F52" s="408">
        <v>634083.48</v>
      </c>
      <c r="G52" s="473">
        <v>508925.85</v>
      </c>
      <c r="H52" s="474">
        <f t="shared" si="0"/>
        <v>80.26164788270465</v>
      </c>
    </row>
    <row r="53" spans="1:8" ht="12" customHeight="1">
      <c r="A53" s="406">
        <v>92008</v>
      </c>
      <c r="B53" s="1479" t="s">
        <v>800</v>
      </c>
      <c r="C53" s="1480"/>
      <c r="D53" s="1515"/>
      <c r="E53" s="1076">
        <v>500</v>
      </c>
      <c r="F53" s="408">
        <v>500</v>
      </c>
      <c r="G53" s="473">
        <v>471.9</v>
      </c>
      <c r="H53" s="474">
        <f t="shared" si="0"/>
        <v>94.38</v>
      </c>
    </row>
    <row r="54" spans="1:8" ht="12" customHeight="1">
      <c r="A54" s="406">
        <v>92009</v>
      </c>
      <c r="B54" s="1496" t="s">
        <v>801</v>
      </c>
      <c r="C54" s="1497"/>
      <c r="D54" s="1497"/>
      <c r="E54" s="1076">
        <v>22740</v>
      </c>
      <c r="F54" s="408">
        <v>25070</v>
      </c>
      <c r="G54" s="473">
        <v>25070</v>
      </c>
      <c r="H54" s="474">
        <f t="shared" si="0"/>
        <v>100</v>
      </c>
    </row>
    <row r="55" spans="1:8" ht="12" customHeight="1">
      <c r="A55" s="406">
        <v>92011</v>
      </c>
      <c r="B55" s="1518" t="s">
        <v>802</v>
      </c>
      <c r="C55" s="1519"/>
      <c r="D55" s="1520"/>
      <c r="E55" s="1076">
        <v>500</v>
      </c>
      <c r="F55" s="408">
        <v>500</v>
      </c>
      <c r="G55" s="473">
        <v>0</v>
      </c>
      <c r="H55" s="474">
        <f t="shared" si="0"/>
        <v>0</v>
      </c>
    </row>
    <row r="56" spans="1:8" ht="12" customHeight="1">
      <c r="A56" s="406">
        <v>92012</v>
      </c>
      <c r="B56" s="1479" t="s">
        <v>617</v>
      </c>
      <c r="C56" s="1480"/>
      <c r="D56" s="1480"/>
      <c r="E56" s="1076">
        <v>0</v>
      </c>
      <c r="F56" s="408">
        <v>1981.5</v>
      </c>
      <c r="G56" s="473">
        <v>1484.21</v>
      </c>
      <c r="H56" s="474">
        <f t="shared" si="0"/>
        <v>74.90335604340147</v>
      </c>
    </row>
    <row r="57" spans="1:8" ht="12" customHeight="1">
      <c r="A57" s="407">
        <v>92014</v>
      </c>
      <c r="B57" s="1483" t="s">
        <v>619</v>
      </c>
      <c r="C57" s="1484"/>
      <c r="D57" s="1484"/>
      <c r="E57" s="1067">
        <v>23500</v>
      </c>
      <c r="F57" s="408">
        <v>85422.14</v>
      </c>
      <c r="G57" s="473">
        <v>29050.33</v>
      </c>
      <c r="H57" s="474">
        <f t="shared" si="0"/>
        <v>34.007963275094724</v>
      </c>
    </row>
    <row r="58" spans="1:8" ht="12" customHeight="1">
      <c r="A58" s="394">
        <v>92015</v>
      </c>
      <c r="B58" s="1479" t="s">
        <v>623</v>
      </c>
      <c r="C58" s="1480"/>
      <c r="D58" s="1480"/>
      <c r="E58" s="1068">
        <v>3700</v>
      </c>
      <c r="F58" s="385">
        <v>14627.43</v>
      </c>
      <c r="G58" s="469">
        <v>11242.04</v>
      </c>
      <c r="H58" s="470">
        <f t="shared" si="0"/>
        <v>76.85587967264243</v>
      </c>
    </row>
    <row r="59" spans="1:8" ht="12" customHeight="1" thickBot="1">
      <c r="A59" s="1060">
        <v>92018</v>
      </c>
      <c r="B59" s="1498" t="s">
        <v>252</v>
      </c>
      <c r="C59" s="1499"/>
      <c r="D59" s="1499"/>
      <c r="E59" s="1077">
        <v>0</v>
      </c>
      <c r="F59" s="690">
        <v>192</v>
      </c>
      <c r="G59" s="1061">
        <v>187.55</v>
      </c>
      <c r="H59" s="480">
        <f t="shared" si="0"/>
        <v>97.68229166666667</v>
      </c>
    </row>
    <row r="60" spans="1:8" ht="12" customHeight="1">
      <c r="A60" s="409"/>
      <c r="B60" s="410"/>
      <c r="C60" s="410"/>
      <c r="D60" s="410"/>
      <c r="E60" s="410"/>
      <c r="F60" s="411"/>
      <c r="G60" s="411"/>
      <c r="H60" s="411"/>
    </row>
    <row r="61" spans="1:8" ht="12" customHeight="1">
      <c r="A61" s="409"/>
      <c r="B61" s="410"/>
      <c r="C61" s="410"/>
      <c r="D61" s="410"/>
      <c r="E61" s="410"/>
      <c r="F61" s="411"/>
      <c r="G61" s="411"/>
      <c r="H61" s="411"/>
    </row>
    <row r="62" spans="1:8" ht="12" customHeight="1">
      <c r="A62" s="409"/>
      <c r="B62" s="410"/>
      <c r="C62" s="410"/>
      <c r="D62" s="410"/>
      <c r="E62" s="410"/>
      <c r="F62" s="411"/>
      <c r="G62" s="411"/>
      <c r="H62" s="411"/>
    </row>
    <row r="63" spans="1:8" ht="12.75">
      <c r="A63" s="326"/>
      <c r="B63" s="326"/>
      <c r="C63" s="326"/>
      <c r="D63" s="326"/>
      <c r="E63" s="326"/>
      <c r="F63" s="329"/>
      <c r="G63" s="1387" t="s">
        <v>120</v>
      </c>
      <c r="H63" s="1387"/>
    </row>
    <row r="64" spans="1:8" ht="12" customHeight="1">
      <c r="A64" s="326"/>
      <c r="B64" s="326"/>
      <c r="C64" s="326"/>
      <c r="D64" s="326"/>
      <c r="E64" s="326"/>
      <c r="F64" s="378"/>
      <c r="G64" s="326"/>
      <c r="H64" s="326"/>
    </row>
    <row r="65" spans="1:8" ht="15.75">
      <c r="A65" s="1388" t="s">
        <v>1919</v>
      </c>
      <c r="B65" s="1388"/>
      <c r="C65" s="1388"/>
      <c r="D65" s="1388"/>
      <c r="E65" s="1388"/>
      <c r="F65" s="1388"/>
      <c r="G65" s="1388"/>
      <c r="H65" s="1388"/>
    </row>
    <row r="66" spans="1:8" ht="12.75">
      <c r="A66" s="326"/>
      <c r="B66" s="326"/>
      <c r="C66" s="326"/>
      <c r="D66" s="326"/>
      <c r="E66" s="326"/>
      <c r="F66" s="326"/>
      <c r="G66" s="326"/>
      <c r="H66" s="326"/>
    </row>
    <row r="67" spans="1:8" ht="15.75">
      <c r="A67" s="1389" t="s">
        <v>1010</v>
      </c>
      <c r="B67" s="1389"/>
      <c r="C67" s="1389"/>
      <c r="D67" s="1389"/>
      <c r="E67" s="1389"/>
      <c r="F67" s="1389"/>
      <c r="G67" s="1389"/>
      <c r="H67" s="1389"/>
    </row>
    <row r="68" spans="1:8" ht="12.75" customHeight="1">
      <c r="A68" s="330"/>
      <c r="B68" s="330"/>
      <c r="C68" s="330"/>
      <c r="D68" s="330"/>
      <c r="E68" s="330"/>
      <c r="F68" s="330"/>
      <c r="G68" s="330"/>
      <c r="H68" s="330"/>
    </row>
    <row r="69" spans="1:8" ht="12.75" customHeight="1" thickBot="1">
      <c r="A69" s="331"/>
      <c r="B69" s="332"/>
      <c r="C69" s="332"/>
      <c r="D69" s="332"/>
      <c r="E69" s="332"/>
      <c r="F69" s="332"/>
      <c r="G69" s="326"/>
      <c r="H69" s="332" t="s">
        <v>241</v>
      </c>
    </row>
    <row r="70" spans="1:8" ht="12" customHeight="1" thickBot="1">
      <c r="A70" s="324" t="s">
        <v>602</v>
      </c>
      <c r="B70" s="1507" t="s">
        <v>964</v>
      </c>
      <c r="C70" s="1508"/>
      <c r="D70" s="1508"/>
      <c r="E70" s="1063" t="s">
        <v>1921</v>
      </c>
      <c r="F70" s="427" t="s">
        <v>1859</v>
      </c>
      <c r="G70" s="463" t="s">
        <v>277</v>
      </c>
      <c r="H70" s="464" t="s">
        <v>244</v>
      </c>
    </row>
    <row r="71" spans="1:9" ht="13.5" customHeight="1" thickBot="1">
      <c r="A71" s="412">
        <v>923</v>
      </c>
      <c r="B71" s="1505" t="s">
        <v>624</v>
      </c>
      <c r="C71" s="1506"/>
      <c r="D71" s="1506"/>
      <c r="E71" s="1070">
        <f>SUM(E72:E83)</f>
        <v>142850.59999999998</v>
      </c>
      <c r="F71" s="413">
        <f>SUM(F72:F83)</f>
        <v>1195931.24</v>
      </c>
      <c r="G71" s="413">
        <f>SUM(G72:G83)</f>
        <v>628391.3799999999</v>
      </c>
      <c r="H71" s="368">
        <f aca="true" t="shared" si="2" ref="H71:H109">G71/F71*100</f>
        <v>52.54410613105147</v>
      </c>
      <c r="I71" s="381"/>
    </row>
    <row r="72" spans="1:9" ht="13.5" customHeight="1">
      <c r="A72" s="394">
        <v>92301</v>
      </c>
      <c r="B72" s="1483" t="s">
        <v>795</v>
      </c>
      <c r="C72" s="1484"/>
      <c r="D72" s="1484"/>
      <c r="E72" s="1078">
        <v>6337.4</v>
      </c>
      <c r="F72" s="385">
        <v>30725.39</v>
      </c>
      <c r="G72" s="475">
        <v>18094.39</v>
      </c>
      <c r="H72" s="470">
        <f>G72/F72*100</f>
        <v>58.89067640801304</v>
      </c>
      <c r="I72" s="381"/>
    </row>
    <row r="73" spans="1:9" ht="13.5" customHeight="1">
      <c r="A73" s="394">
        <v>92302</v>
      </c>
      <c r="B73" s="1483" t="s">
        <v>620</v>
      </c>
      <c r="C73" s="1484"/>
      <c r="D73" s="1484"/>
      <c r="E73" s="1069">
        <v>64690</v>
      </c>
      <c r="F73" s="385">
        <v>251663.77</v>
      </c>
      <c r="G73" s="475">
        <v>91548.66</v>
      </c>
      <c r="H73" s="470">
        <f t="shared" si="2"/>
        <v>36.377369694493574</v>
      </c>
      <c r="I73" s="381"/>
    </row>
    <row r="74" spans="1:9" ht="12" customHeight="1">
      <c r="A74" s="394">
        <v>92303</v>
      </c>
      <c r="B74" s="1479" t="s">
        <v>615</v>
      </c>
      <c r="C74" s="1480"/>
      <c r="D74" s="1480"/>
      <c r="E74" s="1068">
        <v>0</v>
      </c>
      <c r="F74" s="385">
        <v>102590.28</v>
      </c>
      <c r="G74" s="385">
        <v>402.23</v>
      </c>
      <c r="H74" s="470">
        <f t="shared" si="2"/>
        <v>0.3920741809068071</v>
      </c>
      <c r="I74" s="381"/>
    </row>
    <row r="75" spans="1:9" ht="12" customHeight="1">
      <c r="A75" s="384">
        <v>92304</v>
      </c>
      <c r="B75" s="1493" t="s">
        <v>616</v>
      </c>
      <c r="C75" s="1494"/>
      <c r="D75" s="1494"/>
      <c r="E75" s="1069">
        <v>0</v>
      </c>
      <c r="F75" s="388">
        <v>58971.39</v>
      </c>
      <c r="G75" s="388">
        <v>39000.83</v>
      </c>
      <c r="H75" s="472">
        <f t="shared" si="2"/>
        <v>66.1351716484892</v>
      </c>
      <c r="I75" s="381"/>
    </row>
    <row r="76" spans="1:9" ht="12" customHeight="1">
      <c r="A76" s="394">
        <v>92305</v>
      </c>
      <c r="B76" s="1493" t="s">
        <v>685</v>
      </c>
      <c r="C76" s="1494"/>
      <c r="D76" s="1494"/>
      <c r="E76" s="1068">
        <v>0</v>
      </c>
      <c r="F76" s="385">
        <v>22838.95</v>
      </c>
      <c r="G76" s="385">
        <v>6806.84</v>
      </c>
      <c r="H76" s="470">
        <f t="shared" si="2"/>
        <v>29.803646840156837</v>
      </c>
      <c r="I76" s="381"/>
    </row>
    <row r="77" spans="1:9" ht="12" customHeight="1">
      <c r="A77" s="394">
        <v>92306</v>
      </c>
      <c r="B77" s="1493" t="s">
        <v>798</v>
      </c>
      <c r="C77" s="1494"/>
      <c r="D77" s="1494"/>
      <c r="E77" s="1068">
        <v>16362</v>
      </c>
      <c r="F77" s="385">
        <v>281140.6</v>
      </c>
      <c r="G77" s="385">
        <v>204190.43</v>
      </c>
      <c r="H77" s="470">
        <f t="shared" si="2"/>
        <v>72.62929295875445</v>
      </c>
      <c r="I77" s="381"/>
    </row>
    <row r="78" spans="1:9" ht="12" customHeight="1">
      <c r="A78" s="384">
        <v>92307</v>
      </c>
      <c r="B78" s="1493" t="s">
        <v>799</v>
      </c>
      <c r="C78" s="1494"/>
      <c r="D78" s="1494"/>
      <c r="E78" s="1067">
        <v>1500</v>
      </c>
      <c r="F78" s="385">
        <v>21284.43</v>
      </c>
      <c r="G78" s="385">
        <v>4360.73</v>
      </c>
      <c r="H78" s="470">
        <f>G78/F78*100</f>
        <v>20.48788715507063</v>
      </c>
      <c r="I78" s="381"/>
    </row>
    <row r="79" spans="1:9" ht="12" customHeight="1">
      <c r="A79" s="392">
        <v>92308</v>
      </c>
      <c r="B79" s="1479" t="s">
        <v>800</v>
      </c>
      <c r="C79" s="1480"/>
      <c r="D79" s="1480"/>
      <c r="E79" s="1068">
        <v>3684</v>
      </c>
      <c r="F79" s="385">
        <v>6343.36</v>
      </c>
      <c r="G79" s="385">
        <v>3346.72</v>
      </c>
      <c r="H79" s="470">
        <f t="shared" si="2"/>
        <v>52.75942087474146</v>
      </c>
      <c r="I79" s="381"/>
    </row>
    <row r="80" spans="1:9" ht="12" customHeight="1">
      <c r="A80" s="392">
        <v>92309</v>
      </c>
      <c r="B80" s="1479" t="s">
        <v>801</v>
      </c>
      <c r="C80" s="1480"/>
      <c r="D80" s="1480"/>
      <c r="E80" s="1068">
        <v>0</v>
      </c>
      <c r="F80" s="385">
        <v>12418.48</v>
      </c>
      <c r="G80" s="385">
        <v>12418.48</v>
      </c>
      <c r="H80" s="470">
        <f t="shared" si="2"/>
        <v>100</v>
      </c>
      <c r="I80" s="381"/>
    </row>
    <row r="81" spans="1:9" ht="12" customHeight="1">
      <c r="A81" s="392">
        <v>92314</v>
      </c>
      <c r="B81" s="363" t="s">
        <v>619</v>
      </c>
      <c r="C81" s="347"/>
      <c r="D81" s="347"/>
      <c r="E81" s="1068">
        <v>50277.2</v>
      </c>
      <c r="F81" s="415">
        <v>400919.79</v>
      </c>
      <c r="G81" s="415">
        <v>243092.06</v>
      </c>
      <c r="H81" s="485">
        <f t="shared" si="2"/>
        <v>60.63358957660833</v>
      </c>
      <c r="I81" s="381"/>
    </row>
    <row r="82" spans="1:9" ht="12" customHeight="1">
      <c r="A82" s="392">
        <v>92315</v>
      </c>
      <c r="B82" s="1479" t="s">
        <v>623</v>
      </c>
      <c r="C82" s="1480"/>
      <c r="D82" s="1515"/>
      <c r="E82" s="1068">
        <v>0</v>
      </c>
      <c r="F82" s="385">
        <v>4319.52</v>
      </c>
      <c r="G82" s="385">
        <v>2457.46</v>
      </c>
      <c r="H82" s="470">
        <f>G82/F82*100</f>
        <v>56.891969478090154</v>
      </c>
      <c r="I82" s="381"/>
    </row>
    <row r="83" spans="1:9" ht="12" customHeight="1" thickBot="1">
      <c r="A83" s="620">
        <v>92318</v>
      </c>
      <c r="B83" s="1498" t="s">
        <v>252</v>
      </c>
      <c r="C83" s="1499"/>
      <c r="D83" s="1499"/>
      <c r="E83" s="1077">
        <v>0</v>
      </c>
      <c r="F83" s="690">
        <v>2715.28</v>
      </c>
      <c r="G83" s="479">
        <v>2672.55</v>
      </c>
      <c r="H83" s="480">
        <f>G83/F83*100</f>
        <v>98.42631330838807</v>
      </c>
      <c r="I83" s="381"/>
    </row>
    <row r="84" spans="1:9" ht="13.5" customHeight="1" thickBot="1">
      <c r="A84" s="390">
        <v>924</v>
      </c>
      <c r="B84" s="1487" t="s">
        <v>589</v>
      </c>
      <c r="C84" s="1343"/>
      <c r="D84" s="1343"/>
      <c r="E84" s="1070">
        <f>SUM(E85:E85)</f>
        <v>43995</v>
      </c>
      <c r="F84" s="367">
        <f>SUM(F85:F85)</f>
        <v>43995</v>
      </c>
      <c r="G84" s="367">
        <f>SUM(G85:G85)</f>
        <v>33342.44</v>
      </c>
      <c r="H84" s="368">
        <f>SUM(H85:H85)</f>
        <v>75.78688487328105</v>
      </c>
      <c r="I84" s="381"/>
    </row>
    <row r="85" spans="1:9" ht="13.5" customHeight="1" thickBot="1">
      <c r="A85" s="418">
        <v>92403</v>
      </c>
      <c r="B85" s="1355" t="s">
        <v>615</v>
      </c>
      <c r="C85" s="1445"/>
      <c r="D85" s="1445"/>
      <c r="E85" s="1075">
        <v>43995</v>
      </c>
      <c r="F85" s="385">
        <v>43995</v>
      </c>
      <c r="G85" s="385">
        <v>33342.44</v>
      </c>
      <c r="H85" s="470">
        <f t="shared" si="2"/>
        <v>75.78688487328105</v>
      </c>
      <c r="I85" s="381"/>
    </row>
    <row r="86" spans="1:9" ht="13.5" customHeight="1" thickBot="1">
      <c r="A86" s="390">
        <v>925</v>
      </c>
      <c r="B86" s="1487" t="s">
        <v>625</v>
      </c>
      <c r="C86" s="1343"/>
      <c r="D86" s="1343"/>
      <c r="E86" s="1070">
        <f>E87</f>
        <v>3375</v>
      </c>
      <c r="F86" s="367">
        <f>F87</f>
        <v>5278.19</v>
      </c>
      <c r="G86" s="367">
        <f>G87</f>
        <v>3571.62</v>
      </c>
      <c r="H86" s="368">
        <f t="shared" si="2"/>
        <v>67.66751481094845</v>
      </c>
      <c r="I86" s="381"/>
    </row>
    <row r="87" spans="1:9" ht="12" customHeight="1" thickBot="1">
      <c r="A87" s="419">
        <v>92515</v>
      </c>
      <c r="B87" s="1371" t="s">
        <v>623</v>
      </c>
      <c r="C87" s="1489"/>
      <c r="D87" s="1489"/>
      <c r="E87" s="1069">
        <v>3375</v>
      </c>
      <c r="F87" s="388">
        <v>5278.19</v>
      </c>
      <c r="G87" s="388">
        <v>3571.62</v>
      </c>
      <c r="H87" s="472">
        <f t="shared" si="2"/>
        <v>67.66751481094845</v>
      </c>
      <c r="I87" s="366"/>
    </row>
    <row r="88" spans="1:9" ht="13.5" customHeight="1" thickBot="1">
      <c r="A88" s="390">
        <v>926</v>
      </c>
      <c r="B88" s="1487" t="s">
        <v>874</v>
      </c>
      <c r="C88" s="1343"/>
      <c r="D88" s="1343"/>
      <c r="E88" s="1070">
        <f>SUM(E89:E98)</f>
        <v>0</v>
      </c>
      <c r="F88" s="367">
        <f>SUM(F89:F98)</f>
        <v>77331.08999999998</v>
      </c>
      <c r="G88" s="367">
        <f>SUM(G89:G98)</f>
        <v>50506.87999999999</v>
      </c>
      <c r="H88" s="368">
        <f>G88/F88*100</f>
        <v>65.31251531563825</v>
      </c>
      <c r="I88" s="381"/>
    </row>
    <row r="89" spans="1:9" ht="12" customHeight="1">
      <c r="A89" s="619">
        <v>92601</v>
      </c>
      <c r="B89" s="1405" t="s">
        <v>795</v>
      </c>
      <c r="C89" s="1488"/>
      <c r="D89" s="1488"/>
      <c r="E89" s="1074">
        <v>0</v>
      </c>
      <c r="F89" s="402">
        <v>6736.98</v>
      </c>
      <c r="G89" s="489">
        <v>6131.52</v>
      </c>
      <c r="H89" s="484">
        <f>G89/F89*100</f>
        <v>91.0128870799676</v>
      </c>
      <c r="I89" s="366"/>
    </row>
    <row r="90" spans="1:9" ht="12" customHeight="1">
      <c r="A90" s="407">
        <v>92602</v>
      </c>
      <c r="B90" s="1483" t="s">
        <v>620</v>
      </c>
      <c r="C90" s="1484"/>
      <c r="D90" s="1484"/>
      <c r="E90" s="1075">
        <v>0</v>
      </c>
      <c r="F90" s="385">
        <v>18858.23</v>
      </c>
      <c r="G90" s="475">
        <v>9246.34</v>
      </c>
      <c r="H90" s="470">
        <f>G90/F90*100</f>
        <v>49.03079451252849</v>
      </c>
      <c r="I90" s="366"/>
    </row>
    <row r="91" spans="1:9" ht="12" customHeight="1">
      <c r="A91" s="392">
        <v>92603</v>
      </c>
      <c r="B91" s="1479" t="s">
        <v>615</v>
      </c>
      <c r="C91" s="1480"/>
      <c r="D91" s="1480"/>
      <c r="E91" s="1075">
        <v>0</v>
      </c>
      <c r="F91" s="385">
        <v>10</v>
      </c>
      <c r="G91" s="475">
        <v>1.13</v>
      </c>
      <c r="H91" s="470">
        <f>G91/F91*100</f>
        <v>11.299999999999999</v>
      </c>
      <c r="I91" s="366"/>
    </row>
    <row r="92" spans="1:9" ht="12" customHeight="1">
      <c r="A92" s="420">
        <v>92604</v>
      </c>
      <c r="B92" s="1503" t="s">
        <v>616</v>
      </c>
      <c r="C92" s="1504"/>
      <c r="D92" s="1504"/>
      <c r="E92" s="1079">
        <v>0</v>
      </c>
      <c r="F92" s="403">
        <v>24435.66</v>
      </c>
      <c r="G92" s="736">
        <v>18684.44</v>
      </c>
      <c r="H92" s="488">
        <f aca="true" t="shared" si="3" ref="H92:H98">G92/F92*100</f>
        <v>76.46382377230654</v>
      </c>
      <c r="I92" s="366"/>
    </row>
    <row r="93" spans="1:9" ht="12" customHeight="1">
      <c r="A93" s="417">
        <v>92605</v>
      </c>
      <c r="B93" s="1485" t="s">
        <v>685</v>
      </c>
      <c r="C93" s="1486"/>
      <c r="D93" s="1486"/>
      <c r="E93" s="1075">
        <v>0</v>
      </c>
      <c r="F93" s="405">
        <v>7715.4</v>
      </c>
      <c r="G93" s="486">
        <v>7204.78</v>
      </c>
      <c r="H93" s="487">
        <f t="shared" si="3"/>
        <v>93.38180781294554</v>
      </c>
      <c r="I93" s="366"/>
    </row>
    <row r="94" spans="1:9" ht="12" customHeight="1">
      <c r="A94" s="420">
        <v>92606</v>
      </c>
      <c r="B94" s="1516" t="s">
        <v>798</v>
      </c>
      <c r="C94" s="1517"/>
      <c r="D94" s="1517"/>
      <c r="E94" s="1079">
        <v>0</v>
      </c>
      <c r="F94" s="403">
        <v>2862.56</v>
      </c>
      <c r="G94" s="486">
        <v>1256</v>
      </c>
      <c r="H94" s="488">
        <f t="shared" si="3"/>
        <v>43.876809569057066</v>
      </c>
      <c r="I94" s="366"/>
    </row>
    <row r="95" spans="1:9" ht="12" customHeight="1">
      <c r="A95" s="417">
        <v>92607</v>
      </c>
      <c r="B95" s="1485" t="s">
        <v>799</v>
      </c>
      <c r="C95" s="1486"/>
      <c r="D95" s="1486"/>
      <c r="E95" s="1075">
        <v>0</v>
      </c>
      <c r="F95" s="405">
        <v>7358.66</v>
      </c>
      <c r="G95" s="486">
        <v>3933.16</v>
      </c>
      <c r="H95" s="487">
        <f t="shared" si="3"/>
        <v>53.44940519061895</v>
      </c>
      <c r="I95" s="366"/>
    </row>
    <row r="96" spans="1:9" ht="12" customHeight="1">
      <c r="A96" s="420">
        <v>92608</v>
      </c>
      <c r="B96" s="1479" t="s">
        <v>800</v>
      </c>
      <c r="C96" s="1480"/>
      <c r="D96" s="1480"/>
      <c r="E96" s="1079">
        <v>0</v>
      </c>
      <c r="F96" s="403">
        <v>5403.98</v>
      </c>
      <c r="G96" s="486">
        <v>1518.2</v>
      </c>
      <c r="H96" s="488">
        <f t="shared" si="3"/>
        <v>28.094108416389407</v>
      </c>
      <c r="I96" s="366"/>
    </row>
    <row r="97" spans="1:9" ht="12" customHeight="1">
      <c r="A97" s="417">
        <v>92609</v>
      </c>
      <c r="B97" s="1359" t="s">
        <v>801</v>
      </c>
      <c r="C97" s="1404"/>
      <c r="D97" s="1404"/>
      <c r="E97" s="1075">
        <v>0</v>
      </c>
      <c r="F97" s="405">
        <v>2449.62</v>
      </c>
      <c r="G97" s="490">
        <v>1741.79</v>
      </c>
      <c r="H97" s="487">
        <f t="shared" si="3"/>
        <v>71.10449784048139</v>
      </c>
      <c r="I97" s="366"/>
    </row>
    <row r="98" spans="1:9" ht="12" customHeight="1" thickBot="1">
      <c r="A98" s="421">
        <v>92611</v>
      </c>
      <c r="B98" s="346" t="s">
        <v>802</v>
      </c>
      <c r="C98" s="322"/>
      <c r="D98" s="322"/>
      <c r="E98" s="1075">
        <v>0</v>
      </c>
      <c r="F98" s="405">
        <v>1500</v>
      </c>
      <c r="G98" s="486">
        <v>789.52</v>
      </c>
      <c r="H98" s="487">
        <f t="shared" si="3"/>
        <v>52.63466666666666</v>
      </c>
      <c r="I98" s="366"/>
    </row>
    <row r="99" spans="1:9" ht="13.5" customHeight="1" thickBot="1">
      <c r="A99" s="390">
        <v>931</v>
      </c>
      <c r="B99" s="1487" t="s">
        <v>626</v>
      </c>
      <c r="C99" s="1343"/>
      <c r="D99" s="1343"/>
      <c r="E99" s="1070">
        <f>E100</f>
        <v>0</v>
      </c>
      <c r="F99" s="367">
        <f>F100</f>
        <v>5500</v>
      </c>
      <c r="G99" s="367">
        <f>G100</f>
        <v>5228.82</v>
      </c>
      <c r="H99" s="368">
        <f t="shared" si="2"/>
        <v>95.06945454545453</v>
      </c>
      <c r="I99" s="381"/>
    </row>
    <row r="100" spans="1:8" ht="12" customHeight="1" thickBot="1">
      <c r="A100" s="419">
        <v>93101</v>
      </c>
      <c r="B100" s="1490" t="s">
        <v>795</v>
      </c>
      <c r="C100" s="1491"/>
      <c r="D100" s="1491"/>
      <c r="E100" s="1069">
        <v>0</v>
      </c>
      <c r="F100" s="388">
        <v>5500</v>
      </c>
      <c r="G100" s="388">
        <v>5228.82</v>
      </c>
      <c r="H100" s="472">
        <f t="shared" si="2"/>
        <v>95.06945454545453</v>
      </c>
    </row>
    <row r="101" spans="1:9" ht="13.5" customHeight="1" thickBot="1">
      <c r="A101" s="390">
        <v>932</v>
      </c>
      <c r="B101" s="1487" t="s">
        <v>627</v>
      </c>
      <c r="C101" s="1343"/>
      <c r="D101" s="1343"/>
      <c r="E101" s="1070">
        <f>E102</f>
        <v>18000</v>
      </c>
      <c r="F101" s="367">
        <f>F102</f>
        <v>72712.57</v>
      </c>
      <c r="G101" s="367">
        <f>G102</f>
        <v>18422.03</v>
      </c>
      <c r="H101" s="368">
        <f t="shared" si="2"/>
        <v>25.33541312045496</v>
      </c>
      <c r="I101" s="381"/>
    </row>
    <row r="102" spans="1:8" ht="12" customHeight="1" thickBot="1">
      <c r="A102" s="419">
        <v>93208</v>
      </c>
      <c r="B102" s="1479" t="s">
        <v>800</v>
      </c>
      <c r="C102" s="1480"/>
      <c r="D102" s="1480"/>
      <c r="E102" s="1069">
        <v>18000</v>
      </c>
      <c r="F102" s="388">
        <v>72712.57</v>
      </c>
      <c r="G102" s="388">
        <v>18422.03</v>
      </c>
      <c r="H102" s="472">
        <f t="shared" si="2"/>
        <v>25.33541312045496</v>
      </c>
    </row>
    <row r="103" spans="1:8" ht="13.5" customHeight="1" thickBot="1">
      <c r="A103" s="390">
        <v>934</v>
      </c>
      <c r="B103" s="1487" t="s">
        <v>628</v>
      </c>
      <c r="C103" s="1343"/>
      <c r="D103" s="1343"/>
      <c r="E103" s="1070">
        <f>E104</f>
        <v>0</v>
      </c>
      <c r="F103" s="367">
        <f>F104</f>
        <v>4006.28</v>
      </c>
      <c r="G103" s="367">
        <f>G104</f>
        <v>3966.34</v>
      </c>
      <c r="H103" s="368">
        <f t="shared" si="2"/>
        <v>99.00306518765538</v>
      </c>
    </row>
    <row r="104" spans="1:8" ht="12" customHeight="1" thickBot="1">
      <c r="A104" s="419">
        <v>93408</v>
      </c>
      <c r="B104" s="1479" t="s">
        <v>800</v>
      </c>
      <c r="C104" s="1480"/>
      <c r="D104" s="1480"/>
      <c r="E104" s="1075">
        <v>0</v>
      </c>
      <c r="F104" s="405">
        <v>4006.28</v>
      </c>
      <c r="G104" s="405">
        <v>3966.34</v>
      </c>
      <c r="H104" s="487">
        <f t="shared" si="2"/>
        <v>99.00306518765538</v>
      </c>
    </row>
    <row r="105" spans="1:9" ht="13.5" customHeight="1" thickBot="1">
      <c r="A105" s="390">
        <v>935</v>
      </c>
      <c r="B105" s="1487" t="s">
        <v>629</v>
      </c>
      <c r="C105" s="1343"/>
      <c r="D105" s="1343"/>
      <c r="E105" s="1070">
        <f>SUM(E106:E108)</f>
        <v>0</v>
      </c>
      <c r="F105" s="367">
        <f>SUM(F106:F108)</f>
        <v>121.6</v>
      </c>
      <c r="G105" s="367">
        <f>SUM(G106:G108)</f>
        <v>91.74</v>
      </c>
      <c r="H105" s="368">
        <f t="shared" si="2"/>
        <v>75.44407894736842</v>
      </c>
      <c r="I105" s="381"/>
    </row>
    <row r="106" spans="1:8" ht="12" customHeight="1">
      <c r="A106" s="417">
        <v>93503</v>
      </c>
      <c r="B106" s="1355" t="s">
        <v>615</v>
      </c>
      <c r="C106" s="1445"/>
      <c r="D106" s="1445"/>
      <c r="E106" s="1075">
        <v>0</v>
      </c>
      <c r="F106" s="405">
        <v>7.85</v>
      </c>
      <c r="G106" s="486">
        <v>0.49</v>
      </c>
      <c r="H106" s="487">
        <f t="shared" si="2"/>
        <v>6.24203821656051</v>
      </c>
    </row>
    <row r="107" spans="1:8" ht="12" customHeight="1">
      <c r="A107" s="417">
        <v>93506</v>
      </c>
      <c r="B107" s="1485" t="s">
        <v>798</v>
      </c>
      <c r="C107" s="1486"/>
      <c r="D107" s="1486"/>
      <c r="E107" s="1075">
        <v>0</v>
      </c>
      <c r="F107" s="405">
        <v>70</v>
      </c>
      <c r="G107" s="486">
        <v>70</v>
      </c>
      <c r="H107" s="487">
        <f t="shared" si="2"/>
        <v>100</v>
      </c>
    </row>
    <row r="108" spans="1:8" ht="12" customHeight="1" thickBot="1">
      <c r="A108" s="420">
        <v>93508</v>
      </c>
      <c r="B108" s="1483" t="s">
        <v>800</v>
      </c>
      <c r="C108" s="1484"/>
      <c r="D108" s="1484"/>
      <c r="E108" s="1079">
        <v>0</v>
      </c>
      <c r="F108" s="403">
        <v>43.75</v>
      </c>
      <c r="G108" s="736">
        <v>21.25</v>
      </c>
      <c r="H108" s="488">
        <f t="shared" si="2"/>
        <v>48.57142857142857</v>
      </c>
    </row>
    <row r="109" spans="1:8" ht="14.25" customHeight="1" thickBot="1">
      <c r="A109" s="1348" t="s">
        <v>2195</v>
      </c>
      <c r="B109" s="1349"/>
      <c r="C109" s="1349"/>
      <c r="D109" s="1349"/>
      <c r="E109" s="1169">
        <f>E8+E11+E13+E20+E37+E35+E46+E48+E71+E84+E86+E99+E101+E103+E105+E88</f>
        <v>2168899</v>
      </c>
      <c r="F109" s="1170">
        <f>F8+F11+F13+F20+F37+F35+F46+F48+F71+F84+F86+F99+F101+F103+F105+F88</f>
        <v>7935390.76</v>
      </c>
      <c r="G109" s="1170">
        <f>G8+G11+G13+G20+G37+G35+G46+G48+G71+G84+G86+G99+G101+G103+G105+G88</f>
        <v>6996075.960000001</v>
      </c>
      <c r="H109" s="912">
        <f t="shared" si="2"/>
        <v>88.16296728908661</v>
      </c>
    </row>
    <row r="111" ht="12.75">
      <c r="G111" s="354"/>
    </row>
    <row r="112" spans="6:7" ht="12.75">
      <c r="F112" s="354"/>
      <c r="G112" s="354"/>
    </row>
    <row r="113" ht="12.75">
      <c r="G113" s="354"/>
    </row>
    <row r="114" ht="12.75">
      <c r="G114" s="354"/>
    </row>
    <row r="115" ht="12.75">
      <c r="G115" s="354"/>
    </row>
    <row r="116" ht="12.75">
      <c r="G116" s="354"/>
    </row>
  </sheetData>
  <sheetProtection/>
  <mergeCells count="98">
    <mergeCell ref="B103:D103"/>
    <mergeCell ref="B104:D104"/>
    <mergeCell ref="B108:D108"/>
    <mergeCell ref="B105:D105"/>
    <mergeCell ref="B34:D34"/>
    <mergeCell ref="B55:D55"/>
    <mergeCell ref="B53:D53"/>
    <mergeCell ref="B59:D59"/>
    <mergeCell ref="B91:D91"/>
    <mergeCell ref="B56:D56"/>
    <mergeCell ref="B97:D97"/>
    <mergeCell ref="B73:D73"/>
    <mergeCell ref="B72:D72"/>
    <mergeCell ref="B82:D82"/>
    <mergeCell ref="B93:D93"/>
    <mergeCell ref="B94:D94"/>
    <mergeCell ref="B75:D75"/>
    <mergeCell ref="B95:D95"/>
    <mergeCell ref="B79:D79"/>
    <mergeCell ref="A109:D109"/>
    <mergeCell ref="B99:D99"/>
    <mergeCell ref="B80:D80"/>
    <mergeCell ref="B102:D102"/>
    <mergeCell ref="B10:D10"/>
    <mergeCell ref="B11:D11"/>
    <mergeCell ref="B18:D18"/>
    <mergeCell ref="B13:D13"/>
    <mergeCell ref="B15:D15"/>
    <mergeCell ref="B17:D17"/>
    <mergeCell ref="B12:D12"/>
    <mergeCell ref="G1:H1"/>
    <mergeCell ref="B9:D9"/>
    <mergeCell ref="B8:D8"/>
    <mergeCell ref="B7:D7"/>
    <mergeCell ref="A3:H3"/>
    <mergeCell ref="A5:H5"/>
    <mergeCell ref="G63:H63"/>
    <mergeCell ref="B48:D48"/>
    <mergeCell ref="B51:D51"/>
    <mergeCell ref="B84:D84"/>
    <mergeCell ref="B14:D14"/>
    <mergeCell ref="B16:D16"/>
    <mergeCell ref="B71:D71"/>
    <mergeCell ref="A67:H67"/>
    <mergeCell ref="B70:D70"/>
    <mergeCell ref="B31:D31"/>
    <mergeCell ref="B57:D57"/>
    <mergeCell ref="B19:D19"/>
    <mergeCell ref="B92:D92"/>
    <mergeCell ref="B27:D27"/>
    <mergeCell ref="B29:D29"/>
    <mergeCell ref="B21:D21"/>
    <mergeCell ref="B85:D85"/>
    <mergeCell ref="B76:D76"/>
    <mergeCell ref="B20:D20"/>
    <mergeCell ref="B24:D24"/>
    <mergeCell ref="B28:D28"/>
    <mergeCell ref="B22:D22"/>
    <mergeCell ref="B23:D23"/>
    <mergeCell ref="B25:D25"/>
    <mergeCell ref="B26:D26"/>
    <mergeCell ref="B50:D50"/>
    <mergeCell ref="B36:D36"/>
    <mergeCell ref="B46:D46"/>
    <mergeCell ref="B52:D52"/>
    <mergeCell ref="B54:D54"/>
    <mergeCell ref="B83:D83"/>
    <mergeCell ref="B58:D58"/>
    <mergeCell ref="A65:H65"/>
    <mergeCell ref="B43:D43"/>
    <mergeCell ref="B44:D44"/>
    <mergeCell ref="B30:D30"/>
    <mergeCell ref="B32:D32"/>
    <mergeCell ref="B37:D37"/>
    <mergeCell ref="B78:D78"/>
    <mergeCell ref="B77:D77"/>
    <mergeCell ref="B49:D49"/>
    <mergeCell ref="B35:D35"/>
    <mergeCell ref="B33:D33"/>
    <mergeCell ref="B47:D47"/>
    <mergeCell ref="B74:D74"/>
    <mergeCell ref="B107:D107"/>
    <mergeCell ref="B86:D86"/>
    <mergeCell ref="B101:D101"/>
    <mergeCell ref="B106:D106"/>
    <mergeCell ref="B89:D89"/>
    <mergeCell ref="B90:D90"/>
    <mergeCell ref="B87:D87"/>
    <mergeCell ref="B100:D100"/>
    <mergeCell ref="B88:D88"/>
    <mergeCell ref="B96:D96"/>
    <mergeCell ref="B45:D45"/>
    <mergeCell ref="B42:D42"/>
    <mergeCell ref="B38:D38"/>
    <mergeCell ref="B39:D39"/>
    <mergeCell ref="B40:D40"/>
    <mergeCell ref="B41:D41"/>
  </mergeCells>
  <printOptions/>
  <pageMargins left="0.5118110236220472" right="0.2755905511811024" top="0.984251968503937" bottom="0.5905511811023623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56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.421875" style="1080" customWidth="1"/>
    <col min="2" max="2" width="61.7109375" style="1081" customWidth="1"/>
    <col min="3" max="3" width="9.7109375" style="1082" customWidth="1"/>
    <col min="4" max="4" width="11.28125" style="1082" customWidth="1"/>
    <col min="5" max="5" width="11.57421875" style="1081" customWidth="1"/>
    <col min="6" max="16384" width="9.140625" style="1082" customWidth="1"/>
  </cols>
  <sheetData>
    <row r="1" ht="12.75">
      <c r="E1" s="1083" t="s">
        <v>121</v>
      </c>
    </row>
    <row r="2" spans="1:5" ht="30" customHeight="1">
      <c r="A2" s="1521" t="s">
        <v>453</v>
      </c>
      <c r="B2" s="1521"/>
      <c r="C2" s="1521"/>
      <c r="D2" s="1521"/>
      <c r="E2" s="1521"/>
    </row>
    <row r="3" spans="1:5" s="1088" customFormat="1" ht="12.75" customHeight="1">
      <c r="A3" s="1084"/>
      <c r="B3" s="1085"/>
      <c r="C3" s="1086"/>
      <c r="D3" s="1086"/>
      <c r="E3" s="1087" t="s">
        <v>271</v>
      </c>
    </row>
    <row r="4" spans="1:5" s="1088" customFormat="1" ht="27.75" customHeight="1">
      <c r="A4" s="1522" t="s">
        <v>2196</v>
      </c>
      <c r="B4" s="1523"/>
      <c r="C4" s="1107" t="s">
        <v>2197</v>
      </c>
      <c r="D4" s="1107" t="s">
        <v>1859</v>
      </c>
      <c r="E4" s="1201" t="s">
        <v>2198</v>
      </c>
    </row>
    <row r="5" spans="1:5" ht="18.75" customHeight="1">
      <c r="A5" s="1524" t="s">
        <v>0</v>
      </c>
      <c r="B5" s="1525"/>
      <c r="C5" s="1089">
        <v>142850.6</v>
      </c>
      <c r="D5" s="1089">
        <v>1195931.24</v>
      </c>
      <c r="E5" s="1089">
        <v>628391.37748</v>
      </c>
    </row>
    <row r="6" ht="11.25" customHeight="1">
      <c r="E6" s="1082"/>
    </row>
    <row r="7" spans="1:5" ht="34.5" customHeight="1">
      <c r="A7" s="1090"/>
      <c r="B7" s="1526" t="s">
        <v>997</v>
      </c>
      <c r="C7" s="1526"/>
      <c r="D7" s="1526"/>
      <c r="E7" s="883"/>
    </row>
    <row r="8" spans="1:5" ht="9.75" customHeight="1">
      <c r="A8" s="1091"/>
      <c r="B8" s="885"/>
      <c r="C8" s="1092"/>
      <c r="D8" s="886"/>
      <c r="E8" s="1093"/>
    </row>
    <row r="9" spans="1:5" ht="15" customHeight="1">
      <c r="A9" s="1094"/>
      <c r="B9" s="1527" t="s">
        <v>276</v>
      </c>
      <c r="C9" s="1527"/>
      <c r="D9" s="1527"/>
      <c r="E9" s="887"/>
    </row>
    <row r="10" spans="1:5" ht="9.75" customHeight="1">
      <c r="A10" s="1090"/>
      <c r="B10" s="1095"/>
      <c r="C10" s="1096"/>
      <c r="D10" s="1092"/>
      <c r="E10" s="1097"/>
    </row>
    <row r="11" ht="9.75" customHeight="1">
      <c r="E11" s="1098" t="s">
        <v>271</v>
      </c>
    </row>
    <row r="12" spans="1:5" ht="22.5" customHeight="1">
      <c r="A12" s="1099" t="s">
        <v>191</v>
      </c>
      <c r="B12" s="1100" t="s">
        <v>1</v>
      </c>
      <c r="C12" s="1101" t="s">
        <v>2197</v>
      </c>
      <c r="D12" s="1101" t="s">
        <v>1859</v>
      </c>
      <c r="E12" s="1100" t="s">
        <v>2198</v>
      </c>
    </row>
    <row r="13" spans="1:5" ht="15.75" customHeight="1">
      <c r="A13" s="1102" t="s">
        <v>663</v>
      </c>
      <c r="B13" s="1103"/>
      <c r="C13" s="1104">
        <v>39163.2</v>
      </c>
      <c r="D13" s="1104">
        <v>387977.06</v>
      </c>
      <c r="E13" s="1104">
        <v>229641.96481</v>
      </c>
    </row>
    <row r="14" spans="1:5" ht="10.5" customHeight="1">
      <c r="A14" s="1105"/>
      <c r="B14" s="1106" t="s">
        <v>216</v>
      </c>
      <c r="C14" s="1107"/>
      <c r="D14" s="1107"/>
      <c r="E14" s="1107"/>
    </row>
    <row r="15" spans="1:5" ht="12">
      <c r="A15" s="1108" t="s">
        <v>177</v>
      </c>
      <c r="B15" s="1109" t="s">
        <v>12</v>
      </c>
      <c r="C15" s="1110">
        <v>2</v>
      </c>
      <c r="D15" s="1110">
        <v>3991</v>
      </c>
      <c r="E15" s="1110">
        <v>3508.22843</v>
      </c>
    </row>
    <row r="16" spans="1:5" ht="12">
      <c r="A16" s="1108" t="s">
        <v>177</v>
      </c>
      <c r="B16" s="1109" t="s">
        <v>13</v>
      </c>
      <c r="C16" s="1110">
        <v>0</v>
      </c>
      <c r="D16" s="1110">
        <v>12077.22</v>
      </c>
      <c r="E16" s="1110">
        <v>4949.418</v>
      </c>
    </row>
    <row r="17" spans="1:5" ht="12">
      <c r="A17" s="1108" t="s">
        <v>177</v>
      </c>
      <c r="B17" s="1109" t="s">
        <v>14</v>
      </c>
      <c r="C17" s="1110">
        <v>2</v>
      </c>
      <c r="D17" s="1110">
        <v>12482</v>
      </c>
      <c r="E17" s="1110">
        <v>11561.48039</v>
      </c>
    </row>
    <row r="18" spans="1:5" ht="24">
      <c r="A18" s="1108" t="s">
        <v>173</v>
      </c>
      <c r="B18" s="1109" t="s">
        <v>3</v>
      </c>
      <c r="C18" s="1110">
        <v>2</v>
      </c>
      <c r="D18" s="1110">
        <v>50</v>
      </c>
      <c r="E18" s="1110">
        <v>48.1</v>
      </c>
    </row>
    <row r="19" spans="1:5" ht="24">
      <c r="A19" s="1108" t="s">
        <v>173</v>
      </c>
      <c r="B19" s="1109" t="s">
        <v>4</v>
      </c>
      <c r="C19" s="1110">
        <v>2</v>
      </c>
      <c r="D19" s="1110">
        <v>9266.4</v>
      </c>
      <c r="E19" s="1110">
        <v>3565.36279</v>
      </c>
    </row>
    <row r="20" spans="1:5" ht="24">
      <c r="A20" s="1108" t="s">
        <v>177</v>
      </c>
      <c r="B20" s="1109" t="s">
        <v>2199</v>
      </c>
      <c r="C20" s="1110">
        <v>2</v>
      </c>
      <c r="D20" s="1110">
        <v>2</v>
      </c>
      <c r="E20" s="1110">
        <v>0</v>
      </c>
    </row>
    <row r="21" spans="1:5" ht="24">
      <c r="A21" s="1108" t="s">
        <v>173</v>
      </c>
      <c r="B21" s="1109" t="s">
        <v>2200</v>
      </c>
      <c r="C21" s="1110">
        <v>2</v>
      </c>
      <c r="D21" s="1110">
        <v>4388.53</v>
      </c>
      <c r="E21" s="1110">
        <v>2931.35379</v>
      </c>
    </row>
    <row r="22" spans="1:5" ht="24">
      <c r="A22" s="1108" t="s">
        <v>173</v>
      </c>
      <c r="B22" s="1109" t="s">
        <v>2201</v>
      </c>
      <c r="C22" s="1110">
        <v>2</v>
      </c>
      <c r="D22" s="1110">
        <v>5734</v>
      </c>
      <c r="E22" s="1110">
        <v>5319.953519999999</v>
      </c>
    </row>
    <row r="23" spans="1:5" ht="24">
      <c r="A23" s="1108" t="s">
        <v>177</v>
      </c>
      <c r="B23" s="1109" t="s">
        <v>2202</v>
      </c>
      <c r="C23" s="1110">
        <v>2</v>
      </c>
      <c r="D23" s="1110">
        <v>2</v>
      </c>
      <c r="E23" s="1110">
        <v>0</v>
      </c>
    </row>
    <row r="24" spans="1:5" ht="24">
      <c r="A24" s="1108" t="s">
        <v>177</v>
      </c>
      <c r="B24" s="1109" t="s">
        <v>2203</v>
      </c>
      <c r="C24" s="1110">
        <v>2</v>
      </c>
      <c r="D24" s="1110">
        <v>2</v>
      </c>
      <c r="E24" s="1110">
        <v>0</v>
      </c>
    </row>
    <row r="25" spans="1:5" ht="24">
      <c r="A25" s="1108" t="s">
        <v>177</v>
      </c>
      <c r="B25" s="1109" t="s">
        <v>2204</v>
      </c>
      <c r="C25" s="1110">
        <v>2</v>
      </c>
      <c r="D25" s="1110">
        <v>2</v>
      </c>
      <c r="E25" s="1110">
        <v>0</v>
      </c>
    </row>
    <row r="26" spans="1:5" ht="12">
      <c r="A26" s="1108" t="s">
        <v>177</v>
      </c>
      <c r="B26" s="1109" t="s">
        <v>5</v>
      </c>
      <c r="C26" s="1110">
        <v>2</v>
      </c>
      <c r="D26" s="1110">
        <v>2</v>
      </c>
      <c r="E26" s="1110">
        <v>0</v>
      </c>
    </row>
    <row r="27" spans="1:5" ht="15.75" customHeight="1">
      <c r="A27" s="1111" t="s">
        <v>177</v>
      </c>
      <c r="B27" s="1109" t="s">
        <v>2205</v>
      </c>
      <c r="C27" s="1110">
        <v>2</v>
      </c>
      <c r="D27" s="1110">
        <v>2</v>
      </c>
      <c r="E27" s="1110">
        <v>0</v>
      </c>
    </row>
    <row r="28" spans="1:5" ht="24">
      <c r="A28" s="1111" t="s">
        <v>177</v>
      </c>
      <c r="B28" s="1109" t="s">
        <v>2206</v>
      </c>
      <c r="C28" s="1110">
        <v>2</v>
      </c>
      <c r="D28" s="1110">
        <v>2</v>
      </c>
      <c r="E28" s="1110">
        <v>0</v>
      </c>
    </row>
    <row r="29" spans="1:5" ht="15.75" customHeight="1">
      <c r="A29" s="1111" t="s">
        <v>177</v>
      </c>
      <c r="B29" s="1109" t="s">
        <v>6</v>
      </c>
      <c r="C29" s="1110">
        <v>2</v>
      </c>
      <c r="D29" s="1110">
        <v>2</v>
      </c>
      <c r="E29" s="1110">
        <v>0</v>
      </c>
    </row>
    <row r="30" spans="1:5" ht="24">
      <c r="A30" s="1111" t="s">
        <v>2</v>
      </c>
      <c r="B30" s="1109" t="s">
        <v>2207</v>
      </c>
      <c r="C30" s="1110">
        <v>2</v>
      </c>
      <c r="D30" s="1110">
        <v>2000.99</v>
      </c>
      <c r="E30" s="1110">
        <v>1906.54154</v>
      </c>
    </row>
    <row r="31" spans="1:5" ht="12">
      <c r="A31" s="1108" t="s">
        <v>173</v>
      </c>
      <c r="B31" s="1109" t="s">
        <v>15</v>
      </c>
      <c r="C31" s="1110">
        <v>20275.2</v>
      </c>
      <c r="D31" s="1110">
        <v>99939.94</v>
      </c>
      <c r="E31" s="1110">
        <v>19416.319379999997</v>
      </c>
    </row>
    <row r="32" spans="1:5" ht="12">
      <c r="A32" s="1108" t="s">
        <v>177</v>
      </c>
      <c r="B32" s="1109" t="s">
        <v>7</v>
      </c>
      <c r="C32" s="1110">
        <v>0</v>
      </c>
      <c r="D32" s="1110">
        <v>270</v>
      </c>
      <c r="E32" s="1110">
        <v>46.585</v>
      </c>
    </row>
    <row r="33" spans="1:5" ht="12">
      <c r="A33" s="1108" t="s">
        <v>175</v>
      </c>
      <c r="B33" s="1109" t="s">
        <v>2208</v>
      </c>
      <c r="C33" s="1110">
        <v>0</v>
      </c>
      <c r="D33" s="1110">
        <v>26436.08</v>
      </c>
      <c r="E33" s="1110">
        <v>26305.57828</v>
      </c>
    </row>
    <row r="34" spans="1:5" ht="12">
      <c r="A34" s="1108" t="s">
        <v>175</v>
      </c>
      <c r="B34" s="1109" t="s">
        <v>2209</v>
      </c>
      <c r="C34" s="1110">
        <v>0</v>
      </c>
      <c r="D34" s="1110">
        <v>3153</v>
      </c>
      <c r="E34" s="1110">
        <v>291.19739000000004</v>
      </c>
    </row>
    <row r="35" spans="1:5" ht="12">
      <c r="A35" s="1108" t="s">
        <v>175</v>
      </c>
      <c r="B35" s="1109" t="s">
        <v>664</v>
      </c>
      <c r="C35" s="1110">
        <v>0</v>
      </c>
      <c r="D35" s="1110">
        <v>36978.9</v>
      </c>
      <c r="E35" s="1110">
        <v>36936.79746</v>
      </c>
    </row>
    <row r="36" spans="1:5" ht="12">
      <c r="A36" s="1108" t="s">
        <v>175</v>
      </c>
      <c r="B36" s="1109" t="s">
        <v>2210</v>
      </c>
      <c r="C36" s="1110">
        <v>14516</v>
      </c>
      <c r="D36" s="1110">
        <v>40246</v>
      </c>
      <c r="E36" s="1110">
        <v>28030.78048</v>
      </c>
    </row>
    <row r="37" spans="1:5" ht="12">
      <c r="A37" s="1108" t="s">
        <v>175</v>
      </c>
      <c r="B37" s="1109" t="s">
        <v>8</v>
      </c>
      <c r="C37" s="1110">
        <v>0</v>
      </c>
      <c r="D37" s="1110">
        <v>32335</v>
      </c>
      <c r="E37" s="1110">
        <v>30286.54309</v>
      </c>
    </row>
    <row r="38" spans="1:5" ht="12">
      <c r="A38" s="1108" t="s">
        <v>175</v>
      </c>
      <c r="B38" s="1109" t="s">
        <v>9</v>
      </c>
      <c r="C38" s="1110">
        <v>148</v>
      </c>
      <c r="D38" s="1110">
        <v>0</v>
      </c>
      <c r="E38" s="1110">
        <v>0</v>
      </c>
    </row>
    <row r="39" spans="1:5" ht="12">
      <c r="A39" s="1108" t="s">
        <v>175</v>
      </c>
      <c r="B39" s="1109" t="s">
        <v>2211</v>
      </c>
      <c r="C39" s="1110">
        <v>840</v>
      </c>
      <c r="D39" s="1110">
        <v>0</v>
      </c>
      <c r="E39" s="1110">
        <v>0</v>
      </c>
    </row>
    <row r="40" spans="1:5" ht="12">
      <c r="A40" s="1108" t="s">
        <v>175</v>
      </c>
      <c r="B40" s="1109" t="s">
        <v>2212</v>
      </c>
      <c r="C40" s="1110">
        <v>0</v>
      </c>
      <c r="D40" s="1110">
        <v>11350</v>
      </c>
      <c r="E40" s="1110">
        <v>1693.57707</v>
      </c>
    </row>
    <row r="41" spans="1:5" ht="12">
      <c r="A41" s="1108" t="s">
        <v>175</v>
      </c>
      <c r="B41" s="1109" t="s">
        <v>2213</v>
      </c>
      <c r="C41" s="1110">
        <v>0</v>
      </c>
      <c r="D41" s="1110">
        <v>14550</v>
      </c>
      <c r="E41" s="1110">
        <v>11354.7473</v>
      </c>
    </row>
    <row r="42" spans="1:5" ht="12">
      <c r="A42" s="1108" t="s">
        <v>175</v>
      </c>
      <c r="B42" s="1109" t="s">
        <v>2214</v>
      </c>
      <c r="C42" s="1110">
        <v>0</v>
      </c>
      <c r="D42" s="1110">
        <v>18000</v>
      </c>
      <c r="E42" s="1110">
        <v>7195.15728</v>
      </c>
    </row>
    <row r="43" spans="1:5" ht="12">
      <c r="A43" s="1108" t="s">
        <v>175</v>
      </c>
      <c r="B43" s="1109" t="s">
        <v>2215</v>
      </c>
      <c r="C43" s="1110">
        <v>0</v>
      </c>
      <c r="D43" s="1110">
        <v>8400</v>
      </c>
      <c r="E43" s="1110">
        <v>8295.14577</v>
      </c>
    </row>
    <row r="44" spans="1:5" ht="12">
      <c r="A44" s="1108" t="s">
        <v>175</v>
      </c>
      <c r="B44" s="1109" t="s">
        <v>10</v>
      </c>
      <c r="C44" s="1110">
        <v>0</v>
      </c>
      <c r="D44" s="1110">
        <v>8530</v>
      </c>
      <c r="E44" s="1110">
        <v>6747.5757</v>
      </c>
    </row>
    <row r="45" spans="1:5" ht="12">
      <c r="A45" s="1108" t="s">
        <v>175</v>
      </c>
      <c r="B45" s="1109" t="s">
        <v>11</v>
      </c>
      <c r="C45" s="1110">
        <v>0</v>
      </c>
      <c r="D45" s="1110">
        <v>17500</v>
      </c>
      <c r="E45" s="1110">
        <v>17499.261850000003</v>
      </c>
    </row>
    <row r="46" spans="1:5" ht="12">
      <c r="A46" s="1108" t="s">
        <v>172</v>
      </c>
      <c r="B46" s="1109" t="s">
        <v>680</v>
      </c>
      <c r="C46" s="1110">
        <v>0</v>
      </c>
      <c r="D46" s="1110">
        <v>16100</v>
      </c>
      <c r="E46" s="1110">
        <v>0</v>
      </c>
    </row>
    <row r="47" spans="1:5" ht="12">
      <c r="A47" s="1108" t="s">
        <v>177</v>
      </c>
      <c r="B47" s="1109" t="s">
        <v>2216</v>
      </c>
      <c r="C47" s="1110">
        <v>850</v>
      </c>
      <c r="D47" s="1110">
        <v>850</v>
      </c>
      <c r="E47" s="1110">
        <v>850</v>
      </c>
    </row>
    <row r="48" spans="1:5" ht="12">
      <c r="A48" s="1108" t="s">
        <v>177</v>
      </c>
      <c r="B48" s="1109" t="s">
        <v>2217</v>
      </c>
      <c r="C48" s="1110">
        <v>2</v>
      </c>
      <c r="D48" s="1110">
        <v>830</v>
      </c>
      <c r="E48" s="1110">
        <v>827.232</v>
      </c>
    </row>
    <row r="49" spans="1:5" ht="24">
      <c r="A49" s="1108" t="s">
        <v>177</v>
      </c>
      <c r="B49" s="1109" t="s">
        <v>2218</v>
      </c>
      <c r="C49" s="1110">
        <v>2</v>
      </c>
      <c r="D49" s="1110">
        <v>2</v>
      </c>
      <c r="E49" s="1110">
        <v>0</v>
      </c>
    </row>
    <row r="50" spans="1:5" ht="12">
      <c r="A50" s="1108" t="s">
        <v>177</v>
      </c>
      <c r="B50" s="1109" t="s">
        <v>2219</v>
      </c>
      <c r="C50" s="1110">
        <v>375</v>
      </c>
      <c r="D50" s="1110">
        <v>375</v>
      </c>
      <c r="E50" s="1110">
        <v>75.0283</v>
      </c>
    </row>
    <row r="51" spans="1:5" ht="12">
      <c r="A51" s="1108" t="s">
        <v>177</v>
      </c>
      <c r="B51" s="1109" t="s">
        <v>2220</v>
      </c>
      <c r="C51" s="1110">
        <v>2125</v>
      </c>
      <c r="D51" s="1110">
        <v>2125</v>
      </c>
      <c r="E51" s="1110">
        <v>0</v>
      </c>
    </row>
    <row r="52" spans="1:5" ht="17.25" customHeight="1">
      <c r="A52" s="1112"/>
      <c r="B52" s="1113"/>
      <c r="C52" s="1114"/>
      <c r="D52" s="1114"/>
      <c r="E52" s="1114"/>
    </row>
    <row r="53" spans="1:5" ht="11.25" customHeight="1">
      <c r="A53" s="1090"/>
      <c r="B53" s="1093"/>
      <c r="C53" s="1115"/>
      <c r="D53" s="1116"/>
      <c r="E53" s="1117" t="s">
        <v>122</v>
      </c>
    </row>
    <row r="54" spans="1:5" ht="34.5" customHeight="1">
      <c r="A54" s="1090"/>
      <c r="B54" s="1526" t="s">
        <v>997</v>
      </c>
      <c r="C54" s="1526"/>
      <c r="D54" s="1526"/>
      <c r="E54" s="883"/>
    </row>
    <row r="55" spans="1:5" ht="9.75" customHeight="1">
      <c r="A55" s="1091"/>
      <c r="B55" s="885"/>
      <c r="C55" s="1092"/>
      <c r="D55" s="886"/>
      <c r="E55" s="1093"/>
    </row>
    <row r="56" spans="1:5" ht="15" customHeight="1">
      <c r="A56" s="1094"/>
      <c r="B56" s="1527" t="s">
        <v>276</v>
      </c>
      <c r="C56" s="1527"/>
      <c r="D56" s="1527"/>
      <c r="E56" s="887"/>
    </row>
    <row r="57" spans="1:5" ht="9.75" customHeight="1">
      <c r="A57" s="1090"/>
      <c r="B57" s="1095"/>
      <c r="C57" s="1096"/>
      <c r="D57" s="1092"/>
      <c r="E57" s="1097"/>
    </row>
    <row r="58" spans="1:5" ht="9.75" customHeight="1">
      <c r="A58" s="1118"/>
      <c r="B58" s="1119"/>
      <c r="C58" s="1120"/>
      <c r="D58" s="1121"/>
      <c r="E58" s="1122" t="s">
        <v>271</v>
      </c>
    </row>
    <row r="59" spans="1:5" ht="22.5" customHeight="1">
      <c r="A59" s="1123" t="s">
        <v>191</v>
      </c>
      <c r="B59" s="1100" t="s">
        <v>1</v>
      </c>
      <c r="C59" s="1101" t="s">
        <v>2197</v>
      </c>
      <c r="D59" s="1101" t="s">
        <v>1859</v>
      </c>
      <c r="E59" s="1100" t="s">
        <v>2198</v>
      </c>
    </row>
    <row r="60" spans="1:7" ht="15.75" customHeight="1">
      <c r="A60" s="1102" t="s">
        <v>665</v>
      </c>
      <c r="B60" s="1124"/>
      <c r="C60" s="1104">
        <v>11432.4</v>
      </c>
      <c r="D60" s="1104">
        <v>42935.39</v>
      </c>
      <c r="E60" s="1104">
        <v>26199.54663</v>
      </c>
      <c r="G60" s="1125"/>
    </row>
    <row r="61" spans="1:5" ht="10.5" customHeight="1">
      <c r="A61" s="1126"/>
      <c r="B61" s="1127" t="s">
        <v>216</v>
      </c>
      <c r="C61" s="1128"/>
      <c r="D61" s="1129"/>
      <c r="E61" s="1129"/>
    </row>
    <row r="62" spans="1:5" s="1131" customFormat="1" ht="24">
      <c r="A62" s="1130" t="s">
        <v>169</v>
      </c>
      <c r="B62" s="1109" t="s">
        <v>16</v>
      </c>
      <c r="C62" s="1110">
        <v>6337.4</v>
      </c>
      <c r="D62" s="1110">
        <v>30725.4</v>
      </c>
      <c r="E62" s="1110">
        <v>18094.38871</v>
      </c>
    </row>
    <row r="63" spans="1:5" s="1131" customFormat="1" ht="12">
      <c r="A63" s="1130" t="s">
        <v>177</v>
      </c>
      <c r="B63" s="1109" t="s">
        <v>666</v>
      </c>
      <c r="C63" s="1110">
        <v>0</v>
      </c>
      <c r="D63" s="1110">
        <v>185</v>
      </c>
      <c r="E63" s="1110">
        <v>6.4444300000000005</v>
      </c>
    </row>
    <row r="64" spans="1:5" s="1131" customFormat="1" ht="12">
      <c r="A64" s="1130" t="s">
        <v>177</v>
      </c>
      <c r="B64" s="1109" t="s">
        <v>2221</v>
      </c>
      <c r="C64" s="1110">
        <v>470</v>
      </c>
      <c r="D64" s="1110">
        <v>464.7</v>
      </c>
      <c r="E64" s="1110">
        <v>285.91646000000003</v>
      </c>
    </row>
    <row r="65" spans="1:5" s="1131" customFormat="1" ht="12">
      <c r="A65" s="1132" t="s">
        <v>177</v>
      </c>
      <c r="B65" s="1109" t="s">
        <v>669</v>
      </c>
      <c r="C65" s="1110">
        <v>480</v>
      </c>
      <c r="D65" s="1110">
        <v>1000</v>
      </c>
      <c r="E65" s="1110">
        <v>211.62726</v>
      </c>
    </row>
    <row r="66" spans="1:5" s="1131" customFormat="1" ht="12">
      <c r="A66" s="1132" t="s">
        <v>177</v>
      </c>
      <c r="B66" s="1109" t="s">
        <v>668</v>
      </c>
      <c r="C66" s="1110">
        <v>450</v>
      </c>
      <c r="D66" s="1110">
        <v>900</v>
      </c>
      <c r="E66" s="1110">
        <v>276.53484000000003</v>
      </c>
    </row>
    <row r="67" spans="1:5" ht="12">
      <c r="A67" s="1130" t="s">
        <v>175</v>
      </c>
      <c r="B67" s="1109" t="s">
        <v>2222</v>
      </c>
      <c r="C67" s="1110">
        <v>0</v>
      </c>
      <c r="D67" s="1110">
        <v>1268.82</v>
      </c>
      <c r="E67" s="1110">
        <v>1268.82293</v>
      </c>
    </row>
    <row r="68" spans="1:5" ht="12">
      <c r="A68" s="1130" t="s">
        <v>175</v>
      </c>
      <c r="B68" s="1109" t="s">
        <v>667</v>
      </c>
      <c r="C68" s="1110">
        <v>345</v>
      </c>
      <c r="D68" s="1110">
        <v>545</v>
      </c>
      <c r="E68" s="1110">
        <v>322.6715</v>
      </c>
    </row>
    <row r="69" spans="1:5" ht="12">
      <c r="A69" s="1130" t="s">
        <v>172</v>
      </c>
      <c r="B69" s="1109" t="s">
        <v>2223</v>
      </c>
      <c r="C69" s="1110">
        <v>0</v>
      </c>
      <c r="D69" s="1110">
        <v>1868.63</v>
      </c>
      <c r="E69" s="1110">
        <v>1868.63128</v>
      </c>
    </row>
    <row r="70" spans="1:5" ht="12">
      <c r="A70" s="1130" t="s">
        <v>172</v>
      </c>
      <c r="B70" s="1109" t="s">
        <v>17</v>
      </c>
      <c r="C70" s="1110">
        <v>1500</v>
      </c>
      <c r="D70" s="1110">
        <v>3000</v>
      </c>
      <c r="E70" s="1110">
        <v>2176.2990600000003</v>
      </c>
    </row>
    <row r="71" spans="1:5" ht="12">
      <c r="A71" s="1130" t="s">
        <v>165</v>
      </c>
      <c r="B71" s="1109" t="s">
        <v>18</v>
      </c>
      <c r="C71" s="1110">
        <v>1850</v>
      </c>
      <c r="D71" s="1110">
        <v>2500</v>
      </c>
      <c r="E71" s="1110">
        <v>1210.372</v>
      </c>
    </row>
    <row r="72" spans="1:5" ht="12">
      <c r="A72" s="1132" t="s">
        <v>165</v>
      </c>
      <c r="B72" s="1109" t="s">
        <v>306</v>
      </c>
      <c r="C72" s="1110">
        <v>0</v>
      </c>
      <c r="D72" s="1110">
        <v>59.36</v>
      </c>
      <c r="E72" s="1110">
        <v>59.36132</v>
      </c>
    </row>
    <row r="73" spans="1:5" ht="12">
      <c r="A73" s="1132" t="s">
        <v>179</v>
      </c>
      <c r="B73" s="1109" t="s">
        <v>307</v>
      </c>
      <c r="C73" s="1110">
        <v>0</v>
      </c>
      <c r="D73" s="1110">
        <v>418.48</v>
      </c>
      <c r="E73" s="1110">
        <v>418.47684000000004</v>
      </c>
    </row>
    <row r="74" spans="1:5" ht="15.75" customHeight="1">
      <c r="A74" s="1133" t="s">
        <v>2224</v>
      </c>
      <c r="B74" s="1133"/>
      <c r="C74" s="1104">
        <f>C76</f>
        <v>0</v>
      </c>
      <c r="D74" s="1104">
        <f>D76</f>
        <v>4660.92</v>
      </c>
      <c r="E74" s="1104">
        <f>E76</f>
        <v>4660.92</v>
      </c>
    </row>
    <row r="75" spans="1:5" ht="10.5" customHeight="1">
      <c r="A75" s="1134"/>
      <c r="B75" s="1127" t="s">
        <v>216</v>
      </c>
      <c r="C75" s="1129"/>
      <c r="D75" s="1129"/>
      <c r="E75" s="1129"/>
    </row>
    <row r="76" spans="1:5" ht="15.75" customHeight="1">
      <c r="A76" s="1130" t="s">
        <v>175</v>
      </c>
      <c r="B76" s="1135" t="s">
        <v>2225</v>
      </c>
      <c r="C76" s="1136">
        <v>0</v>
      </c>
      <c r="D76" s="1136">
        <v>4660.92</v>
      </c>
      <c r="E76" s="1136">
        <f>4660920/1000</f>
        <v>4660.92</v>
      </c>
    </row>
    <row r="77" spans="1:5" ht="15.75" customHeight="1">
      <c r="A77" s="1102" t="s">
        <v>2226</v>
      </c>
      <c r="B77" s="1124"/>
      <c r="C77" s="1104">
        <f>1591+0</f>
        <v>1591</v>
      </c>
      <c r="D77" s="1104">
        <f>16549.34+35424.4</f>
        <v>51973.740000000005</v>
      </c>
      <c r="E77" s="1104">
        <f>13552.89999+16031.26865</f>
        <v>29584.16864</v>
      </c>
    </row>
    <row r="78" spans="1:5" ht="10.5" customHeight="1">
      <c r="A78" s="1126"/>
      <c r="B78" s="1127" t="s">
        <v>216</v>
      </c>
      <c r="C78" s="1128"/>
      <c r="D78" s="1129"/>
      <c r="E78" s="1129"/>
    </row>
    <row r="79" spans="1:5" ht="12">
      <c r="A79" s="1137" t="s">
        <v>165</v>
      </c>
      <c r="B79" s="1109" t="s">
        <v>19</v>
      </c>
      <c r="C79" s="1110">
        <v>30</v>
      </c>
      <c r="D79" s="1110">
        <v>1798</v>
      </c>
      <c r="E79" s="1110">
        <v>715.11455</v>
      </c>
    </row>
    <row r="80" spans="1:5" ht="18" customHeight="1">
      <c r="A80" s="1137" t="s">
        <v>165</v>
      </c>
      <c r="B80" s="1109" t="s">
        <v>2227</v>
      </c>
      <c r="C80" s="1110">
        <v>1561</v>
      </c>
      <c r="D80" s="1110">
        <v>1561</v>
      </c>
      <c r="E80" s="1110">
        <v>1041.362</v>
      </c>
    </row>
    <row r="81" spans="1:5" ht="24">
      <c r="A81" s="1137" t="s">
        <v>173</v>
      </c>
      <c r="B81" s="1109" t="s">
        <v>20</v>
      </c>
      <c r="C81" s="1110">
        <v>0</v>
      </c>
      <c r="D81" s="1110">
        <v>4</v>
      </c>
      <c r="E81" s="1110">
        <v>0</v>
      </c>
    </row>
    <row r="82" spans="1:5" ht="24">
      <c r="A82" s="1137" t="s">
        <v>173</v>
      </c>
      <c r="B82" s="1109" t="s">
        <v>21</v>
      </c>
      <c r="C82" s="1110">
        <v>0</v>
      </c>
      <c r="D82" s="1110">
        <v>4600</v>
      </c>
      <c r="E82" s="1110">
        <v>3348.8011800000004</v>
      </c>
    </row>
    <row r="83" spans="1:5" ht="24">
      <c r="A83" s="1137" t="s">
        <v>173</v>
      </c>
      <c r="B83" s="1109" t="s">
        <v>2228</v>
      </c>
      <c r="C83" s="1110">
        <v>0</v>
      </c>
      <c r="D83" s="1110">
        <v>4954</v>
      </c>
      <c r="E83" s="1110">
        <v>4865.26827</v>
      </c>
    </row>
    <row r="84" spans="1:5" ht="24">
      <c r="A84" s="1137" t="s">
        <v>173</v>
      </c>
      <c r="B84" s="1109" t="s">
        <v>23</v>
      </c>
      <c r="C84" s="1110">
        <v>0</v>
      </c>
      <c r="D84" s="1110">
        <v>3616.34</v>
      </c>
      <c r="E84" s="1110">
        <v>3582.35399</v>
      </c>
    </row>
    <row r="85" spans="1:5" ht="24">
      <c r="A85" s="1138">
        <v>14</v>
      </c>
      <c r="B85" s="1109" t="s">
        <v>2229</v>
      </c>
      <c r="C85" s="1110">
        <v>0</v>
      </c>
      <c r="D85" s="1110">
        <v>9738.4</v>
      </c>
      <c r="E85" s="1110">
        <v>9274.78</v>
      </c>
    </row>
    <row r="86" spans="1:5" ht="24">
      <c r="A86" s="1138">
        <v>14</v>
      </c>
      <c r="B86" s="1109" t="s">
        <v>22</v>
      </c>
      <c r="C86" s="1110">
        <v>0</v>
      </c>
      <c r="D86" s="1110">
        <v>7635</v>
      </c>
      <c r="E86" s="1110">
        <v>6569.7086500000005</v>
      </c>
    </row>
    <row r="87" spans="1:5" ht="24">
      <c r="A87" s="1138">
        <v>14</v>
      </c>
      <c r="B87" s="1109" t="s">
        <v>2230</v>
      </c>
      <c r="C87" s="1110">
        <v>0</v>
      </c>
      <c r="D87" s="1110">
        <v>9691</v>
      </c>
      <c r="E87" s="1110">
        <v>112.53</v>
      </c>
    </row>
    <row r="88" spans="1:5" ht="24">
      <c r="A88" s="1138">
        <v>14</v>
      </c>
      <c r="B88" s="1109" t="s">
        <v>2231</v>
      </c>
      <c r="C88" s="1110">
        <v>0</v>
      </c>
      <c r="D88" s="1110">
        <v>2094</v>
      </c>
      <c r="E88" s="1110">
        <v>19.8</v>
      </c>
    </row>
    <row r="89" spans="1:5" ht="24">
      <c r="A89" s="1138">
        <v>14</v>
      </c>
      <c r="B89" s="1109" t="s">
        <v>2232</v>
      </c>
      <c r="C89" s="1110">
        <v>0</v>
      </c>
      <c r="D89" s="1110">
        <v>2094</v>
      </c>
      <c r="E89" s="1110">
        <v>18.15</v>
      </c>
    </row>
    <row r="90" spans="1:5" ht="24">
      <c r="A90" s="1139" t="s">
        <v>2233</v>
      </c>
      <c r="B90" s="1109" t="s">
        <v>2234</v>
      </c>
      <c r="C90" s="1110">
        <v>0</v>
      </c>
      <c r="D90" s="1110">
        <v>2094</v>
      </c>
      <c r="E90" s="1110">
        <v>18.15</v>
      </c>
    </row>
    <row r="91" spans="1:5" ht="24">
      <c r="A91" s="1138">
        <v>14</v>
      </c>
      <c r="B91" s="1109" t="s">
        <v>2235</v>
      </c>
      <c r="C91" s="1110">
        <v>0</v>
      </c>
      <c r="D91" s="1110">
        <v>2094</v>
      </c>
      <c r="E91" s="1110">
        <v>18.15</v>
      </c>
    </row>
    <row r="92" spans="1:5" ht="15.75" customHeight="1">
      <c r="A92" s="1102" t="s">
        <v>634</v>
      </c>
      <c r="B92" s="1124"/>
      <c r="C92" s="1104">
        <v>68596</v>
      </c>
      <c r="D92" s="1104">
        <v>114658</v>
      </c>
      <c r="E92" s="1104">
        <v>23180.398309999997</v>
      </c>
    </row>
    <row r="93" spans="1:5" ht="10.5" customHeight="1">
      <c r="A93" s="1126"/>
      <c r="B93" s="1127" t="s">
        <v>216</v>
      </c>
      <c r="C93" s="1128"/>
      <c r="D93" s="1129"/>
      <c r="E93" s="1129"/>
    </row>
    <row r="94" spans="1:5" ht="24">
      <c r="A94" s="1140" t="s">
        <v>2236</v>
      </c>
      <c r="B94" s="1109" t="s">
        <v>2237</v>
      </c>
      <c r="C94" s="1110">
        <v>4550</v>
      </c>
      <c r="D94" s="1110">
        <v>19943</v>
      </c>
      <c r="E94" s="1110">
        <v>2629.0198</v>
      </c>
    </row>
    <row r="95" spans="1:5" ht="15.75" customHeight="1">
      <c r="A95" s="1108" t="s">
        <v>173</v>
      </c>
      <c r="B95" s="1109" t="s">
        <v>25</v>
      </c>
      <c r="C95" s="1110">
        <v>1250</v>
      </c>
      <c r="D95" s="1110">
        <v>0</v>
      </c>
      <c r="E95" s="1110">
        <v>0</v>
      </c>
    </row>
    <row r="96" spans="1:5" ht="15.75" customHeight="1">
      <c r="A96" s="1108" t="s">
        <v>167</v>
      </c>
      <c r="B96" s="1109" t="s">
        <v>26</v>
      </c>
      <c r="C96" s="1110">
        <v>1380</v>
      </c>
      <c r="D96" s="1110">
        <v>0</v>
      </c>
      <c r="E96" s="1110">
        <v>0</v>
      </c>
    </row>
    <row r="97" spans="1:5" ht="15.75" customHeight="1">
      <c r="A97" s="1108" t="s">
        <v>167</v>
      </c>
      <c r="B97" s="1109" t="s">
        <v>27</v>
      </c>
      <c r="C97" s="1110">
        <v>3630</v>
      </c>
      <c r="D97" s="1110">
        <v>0</v>
      </c>
      <c r="E97" s="1110">
        <v>0</v>
      </c>
    </row>
    <row r="98" spans="1:5" ht="15.75" customHeight="1">
      <c r="A98" s="1108" t="s">
        <v>167</v>
      </c>
      <c r="B98" s="1109" t="s">
        <v>28</v>
      </c>
      <c r="C98" s="1110">
        <v>2070</v>
      </c>
      <c r="D98" s="1110">
        <v>0</v>
      </c>
      <c r="E98" s="1110">
        <v>0</v>
      </c>
    </row>
    <row r="99" spans="1:5" ht="15.75" customHeight="1">
      <c r="A99" s="1108" t="s">
        <v>177</v>
      </c>
      <c r="B99" s="1109" t="s">
        <v>24</v>
      </c>
      <c r="C99" s="1110">
        <v>0</v>
      </c>
      <c r="D99" s="1110">
        <v>12416</v>
      </c>
      <c r="E99" s="1110">
        <v>0</v>
      </c>
    </row>
    <row r="100" spans="1:5" ht="15.75" customHeight="1">
      <c r="A100" s="1108" t="s">
        <v>177</v>
      </c>
      <c r="B100" s="1109" t="s">
        <v>2238</v>
      </c>
      <c r="C100" s="1110">
        <v>49506</v>
      </c>
      <c r="D100" s="1110">
        <v>42754</v>
      </c>
      <c r="E100" s="1110">
        <v>17012.41626</v>
      </c>
    </row>
    <row r="101" spans="1:5" ht="15.75" customHeight="1">
      <c r="A101" s="1108" t="s">
        <v>177</v>
      </c>
      <c r="B101" s="1109" t="s">
        <v>662</v>
      </c>
      <c r="C101" s="1110">
        <v>6210</v>
      </c>
      <c r="D101" s="1110">
        <v>39545</v>
      </c>
      <c r="E101" s="1110">
        <v>3538.96225</v>
      </c>
    </row>
    <row r="102" spans="1:5" ht="11.25" customHeight="1">
      <c r="A102" s="1112"/>
      <c r="B102" s="1113"/>
      <c r="C102" s="1114"/>
      <c r="D102" s="1114"/>
      <c r="E102" s="1114"/>
    </row>
    <row r="103" spans="1:5" ht="11.25" customHeight="1">
      <c r="A103" s="1112"/>
      <c r="B103" s="1113"/>
      <c r="C103" s="1114"/>
      <c r="D103" s="1114"/>
      <c r="E103" s="1114"/>
    </row>
    <row r="104" spans="1:5" ht="11.25" customHeight="1">
      <c r="A104" s="1090"/>
      <c r="B104" s="1093"/>
      <c r="C104" s="1115"/>
      <c r="D104" s="1116"/>
      <c r="E104" s="1117" t="s">
        <v>123</v>
      </c>
    </row>
    <row r="105" spans="1:5" ht="34.5" customHeight="1">
      <c r="A105" s="1090"/>
      <c r="B105" s="1526" t="s">
        <v>997</v>
      </c>
      <c r="C105" s="1526"/>
      <c r="D105" s="1526"/>
      <c r="E105" s="883"/>
    </row>
    <row r="106" spans="1:5" ht="9.75" customHeight="1">
      <c r="A106" s="1091"/>
      <c r="B106" s="885"/>
      <c r="C106" s="1092"/>
      <c r="D106" s="886"/>
      <c r="E106" s="1093"/>
    </row>
    <row r="107" spans="1:5" ht="15" customHeight="1">
      <c r="A107" s="1094"/>
      <c r="B107" s="1527" t="s">
        <v>276</v>
      </c>
      <c r="C107" s="1527"/>
      <c r="D107" s="1527"/>
      <c r="E107" s="887"/>
    </row>
    <row r="108" spans="1:5" ht="9.75" customHeight="1">
      <c r="A108" s="1118"/>
      <c r="B108" s="1119"/>
      <c r="C108" s="1120"/>
      <c r="D108" s="1121"/>
      <c r="E108" s="1122" t="s">
        <v>271</v>
      </c>
    </row>
    <row r="109" spans="1:5" ht="22.5" customHeight="1">
      <c r="A109" s="1141" t="s">
        <v>191</v>
      </c>
      <c r="B109" s="1100" t="s">
        <v>1</v>
      </c>
      <c r="C109" s="1101" t="s">
        <v>2197</v>
      </c>
      <c r="D109" s="1101" t="s">
        <v>1859</v>
      </c>
      <c r="E109" s="1100" t="s">
        <v>2198</v>
      </c>
    </row>
    <row r="110" spans="1:5" ht="15.75" customHeight="1">
      <c r="A110" s="1102" t="s">
        <v>960</v>
      </c>
      <c r="B110" s="1124"/>
      <c r="C110" s="1104">
        <v>0</v>
      </c>
      <c r="D110" s="1104">
        <v>33077.97</v>
      </c>
      <c r="E110" s="1104">
        <v>11773.63683</v>
      </c>
    </row>
    <row r="111" spans="1:5" ht="10.5" customHeight="1">
      <c r="A111" s="1126"/>
      <c r="B111" s="1127" t="s">
        <v>216</v>
      </c>
      <c r="C111" s="1128"/>
      <c r="D111" s="1129"/>
      <c r="E111" s="1129"/>
    </row>
    <row r="112" spans="1:5" ht="14.25" customHeight="1">
      <c r="A112" s="1108" t="s">
        <v>163</v>
      </c>
      <c r="B112" s="1109" t="s">
        <v>29</v>
      </c>
      <c r="C112" s="1110">
        <v>0</v>
      </c>
      <c r="D112" s="1110">
        <v>4364.71</v>
      </c>
      <c r="E112" s="1110">
        <v>735.264</v>
      </c>
    </row>
    <row r="113" spans="1:5" ht="14.25" customHeight="1">
      <c r="A113" s="1108" t="s">
        <v>167</v>
      </c>
      <c r="B113" s="1109" t="s">
        <v>31</v>
      </c>
      <c r="C113" s="1110">
        <v>0</v>
      </c>
      <c r="D113" s="1110">
        <v>20901.44</v>
      </c>
      <c r="E113" s="1110">
        <v>5101.68891</v>
      </c>
    </row>
    <row r="114" spans="1:5" ht="14.25" customHeight="1">
      <c r="A114" s="1108" t="s">
        <v>167</v>
      </c>
      <c r="B114" s="1109" t="s">
        <v>30</v>
      </c>
      <c r="C114" s="1110">
        <v>0</v>
      </c>
      <c r="D114" s="1110">
        <v>204.49</v>
      </c>
      <c r="E114" s="1110">
        <v>204.48691</v>
      </c>
    </row>
    <row r="115" spans="1:5" ht="14.25" customHeight="1">
      <c r="A115" s="1108" t="s">
        <v>167</v>
      </c>
      <c r="B115" s="1109" t="s">
        <v>2239</v>
      </c>
      <c r="C115" s="1110">
        <v>0</v>
      </c>
      <c r="D115" s="1110">
        <v>1733.02</v>
      </c>
      <c r="E115" s="1110">
        <v>1500.66845</v>
      </c>
    </row>
    <row r="116" spans="1:5" ht="14.25" customHeight="1">
      <c r="A116" s="1108" t="s">
        <v>588</v>
      </c>
      <c r="B116" s="1109" t="s">
        <v>2240</v>
      </c>
      <c r="C116" s="1110">
        <v>0</v>
      </c>
      <c r="D116" s="1110">
        <v>3095.04</v>
      </c>
      <c r="E116" s="1110">
        <v>1510.42573</v>
      </c>
    </row>
    <row r="117" spans="1:5" ht="14.25" customHeight="1">
      <c r="A117" s="1108" t="s">
        <v>588</v>
      </c>
      <c r="B117" s="1109" t="s">
        <v>2241</v>
      </c>
      <c r="C117" s="1110">
        <v>0</v>
      </c>
      <c r="D117" s="1110">
        <v>64</v>
      </c>
      <c r="E117" s="1110">
        <v>48.55296</v>
      </c>
    </row>
    <row r="118" spans="1:5" ht="14.25" customHeight="1">
      <c r="A118" s="1108" t="s">
        <v>249</v>
      </c>
      <c r="B118" s="1109" t="s">
        <v>2242</v>
      </c>
      <c r="C118" s="1110">
        <v>0</v>
      </c>
      <c r="D118" s="1110">
        <v>2715.28</v>
      </c>
      <c r="E118" s="1110">
        <v>2672.5498700000003</v>
      </c>
    </row>
    <row r="119" spans="1:5" ht="15.75" customHeight="1">
      <c r="A119" s="1102" t="s">
        <v>2243</v>
      </c>
      <c r="B119" s="1124"/>
      <c r="C119" s="1104">
        <v>0</v>
      </c>
      <c r="D119" s="1104">
        <v>193028.93</v>
      </c>
      <c r="E119" s="1104">
        <v>102509.62764</v>
      </c>
    </row>
    <row r="120" spans="1:5" ht="10.5" customHeight="1">
      <c r="A120" s="1126"/>
      <c r="B120" s="1127" t="s">
        <v>216</v>
      </c>
      <c r="C120" s="1133"/>
      <c r="D120" s="1104"/>
      <c r="E120" s="1104"/>
    </row>
    <row r="121" spans="1:5" ht="18.75" customHeight="1">
      <c r="A121" s="1126"/>
      <c r="B121" s="1127" t="s">
        <v>998</v>
      </c>
      <c r="C121" s="1104">
        <f>SUM(C123:C164)</f>
        <v>0</v>
      </c>
      <c r="D121" s="1104">
        <f>SUM(D123:D164)</f>
        <v>44578.330000000016</v>
      </c>
      <c r="E121" s="1104">
        <f>SUM(E123:E164)</f>
        <v>27558.041229999995</v>
      </c>
    </row>
    <row r="122" spans="1:5" ht="10.5" customHeight="1">
      <c r="A122" s="1126"/>
      <c r="B122" s="1127" t="s">
        <v>216</v>
      </c>
      <c r="C122" s="1133"/>
      <c r="D122" s="1104"/>
      <c r="E122" s="1104"/>
    </row>
    <row r="123" spans="1:5" ht="13.5" customHeight="1">
      <c r="A123" s="1108" t="s">
        <v>177</v>
      </c>
      <c r="B123" s="1109" t="s">
        <v>33</v>
      </c>
      <c r="C123" s="1110">
        <v>0</v>
      </c>
      <c r="D123" s="1110">
        <v>8718.25</v>
      </c>
      <c r="E123" s="1110">
        <v>0</v>
      </c>
    </row>
    <row r="124" spans="1:5" ht="13.5" customHeight="1">
      <c r="A124" s="1108" t="s">
        <v>177</v>
      </c>
      <c r="B124" s="1109" t="s">
        <v>34</v>
      </c>
      <c r="C124" s="1110">
        <v>0</v>
      </c>
      <c r="D124" s="1110">
        <v>208.36</v>
      </c>
      <c r="E124" s="1110">
        <v>208.36304</v>
      </c>
    </row>
    <row r="125" spans="1:5" ht="24">
      <c r="A125" s="1108" t="s">
        <v>177</v>
      </c>
      <c r="B125" s="1109" t="s">
        <v>2244</v>
      </c>
      <c r="C125" s="1110">
        <v>0</v>
      </c>
      <c r="D125" s="1110">
        <v>940.12</v>
      </c>
      <c r="E125" s="1110">
        <v>940.11717</v>
      </c>
    </row>
    <row r="126" spans="1:5" ht="24">
      <c r="A126" s="1108" t="s">
        <v>177</v>
      </c>
      <c r="B126" s="1109" t="s">
        <v>2245</v>
      </c>
      <c r="C126" s="1110">
        <v>0</v>
      </c>
      <c r="D126" s="1110">
        <v>1621.93</v>
      </c>
      <c r="E126" s="1110">
        <v>1621.928</v>
      </c>
    </row>
    <row r="127" spans="1:5" ht="24">
      <c r="A127" s="1108" t="s">
        <v>177</v>
      </c>
      <c r="B127" s="1109" t="s">
        <v>35</v>
      </c>
      <c r="C127" s="1110">
        <v>0</v>
      </c>
      <c r="D127" s="1110">
        <v>379.12</v>
      </c>
      <c r="E127" s="1110">
        <v>379.12449</v>
      </c>
    </row>
    <row r="128" spans="1:5" ht="24">
      <c r="A128" s="1108" t="s">
        <v>177</v>
      </c>
      <c r="B128" s="1109" t="s">
        <v>2246</v>
      </c>
      <c r="C128" s="1110">
        <v>0</v>
      </c>
      <c r="D128" s="1110">
        <v>176.59</v>
      </c>
      <c r="E128" s="1110">
        <v>176.58591</v>
      </c>
    </row>
    <row r="129" spans="1:5" ht="12">
      <c r="A129" s="1108" t="s">
        <v>177</v>
      </c>
      <c r="B129" s="1109" t="s">
        <v>36</v>
      </c>
      <c r="C129" s="1110">
        <v>0</v>
      </c>
      <c r="D129" s="1110">
        <v>1072.54</v>
      </c>
      <c r="E129" s="1110">
        <v>0</v>
      </c>
    </row>
    <row r="130" spans="1:5" ht="24">
      <c r="A130" s="1108" t="s">
        <v>177</v>
      </c>
      <c r="B130" s="1109" t="s">
        <v>2247</v>
      </c>
      <c r="C130" s="1110">
        <v>0</v>
      </c>
      <c r="D130" s="1110">
        <v>2777.49</v>
      </c>
      <c r="E130" s="1110">
        <v>1345.71318</v>
      </c>
    </row>
    <row r="131" spans="1:5" ht="12.75" customHeight="1">
      <c r="A131" s="1108" t="s">
        <v>177</v>
      </c>
      <c r="B131" s="1109" t="s">
        <v>37</v>
      </c>
      <c r="C131" s="1110">
        <v>0</v>
      </c>
      <c r="D131" s="1110">
        <v>2146.08</v>
      </c>
      <c r="E131" s="1110">
        <v>0</v>
      </c>
    </row>
    <row r="132" spans="1:5" ht="12.75" customHeight="1">
      <c r="A132" s="1108" t="s">
        <v>177</v>
      </c>
      <c r="B132" s="1109" t="s">
        <v>38</v>
      </c>
      <c r="C132" s="1110">
        <v>0</v>
      </c>
      <c r="D132" s="1110">
        <v>1859.52</v>
      </c>
      <c r="E132" s="1110">
        <v>1585.29535</v>
      </c>
    </row>
    <row r="133" spans="1:5" ht="12">
      <c r="A133" s="1108" t="s">
        <v>177</v>
      </c>
      <c r="B133" s="1109" t="s">
        <v>2248</v>
      </c>
      <c r="C133" s="1110">
        <v>0</v>
      </c>
      <c r="D133" s="1110">
        <v>353</v>
      </c>
      <c r="E133" s="1110">
        <v>278.95652</v>
      </c>
    </row>
    <row r="134" spans="1:5" ht="24">
      <c r="A134" s="1108" t="s">
        <v>177</v>
      </c>
      <c r="B134" s="1109" t="s">
        <v>39</v>
      </c>
      <c r="C134" s="1110">
        <v>0</v>
      </c>
      <c r="D134" s="1110">
        <v>383.97</v>
      </c>
      <c r="E134" s="1110">
        <v>383.96869</v>
      </c>
    </row>
    <row r="135" spans="1:5" ht="24">
      <c r="A135" s="1108" t="s">
        <v>177</v>
      </c>
      <c r="B135" s="1109" t="s">
        <v>2249</v>
      </c>
      <c r="C135" s="1110">
        <v>0</v>
      </c>
      <c r="D135" s="1110">
        <v>245.72</v>
      </c>
      <c r="E135" s="1110">
        <v>245.70954</v>
      </c>
    </row>
    <row r="136" spans="1:5" ht="12">
      <c r="A136" s="1108" t="s">
        <v>177</v>
      </c>
      <c r="B136" s="1109" t="s">
        <v>40</v>
      </c>
      <c r="C136" s="1110">
        <v>0</v>
      </c>
      <c r="D136" s="1110">
        <v>364</v>
      </c>
      <c r="E136" s="1110">
        <v>355.25951000000003</v>
      </c>
    </row>
    <row r="137" spans="1:5" ht="12">
      <c r="A137" s="1108" t="s">
        <v>177</v>
      </c>
      <c r="B137" s="1109" t="s">
        <v>41</v>
      </c>
      <c r="C137" s="1110">
        <v>0</v>
      </c>
      <c r="D137" s="1110">
        <v>2073.51</v>
      </c>
      <c r="E137" s="1110">
        <v>2073.51103</v>
      </c>
    </row>
    <row r="138" spans="1:5" s="1142" customFormat="1" ht="15.75" customHeight="1">
      <c r="A138" s="1108" t="s">
        <v>177</v>
      </c>
      <c r="B138" s="1109" t="s">
        <v>42</v>
      </c>
      <c r="C138" s="1110">
        <v>0</v>
      </c>
      <c r="D138" s="1110">
        <v>313.85</v>
      </c>
      <c r="E138" s="1110">
        <v>313.85316</v>
      </c>
    </row>
    <row r="139" spans="1:5" ht="24" customHeight="1">
      <c r="A139" s="1108" t="s">
        <v>177</v>
      </c>
      <c r="B139" s="1109" t="s">
        <v>2250</v>
      </c>
      <c r="C139" s="1110">
        <v>0</v>
      </c>
      <c r="D139" s="1110">
        <v>2904.66</v>
      </c>
      <c r="E139" s="1110">
        <v>1998.4066200000002</v>
      </c>
    </row>
    <row r="140" spans="1:5" ht="24">
      <c r="A140" s="1108" t="s">
        <v>177</v>
      </c>
      <c r="B140" s="1109" t="s">
        <v>2251</v>
      </c>
      <c r="C140" s="1110">
        <v>0</v>
      </c>
      <c r="D140" s="1110">
        <v>1020.27</v>
      </c>
      <c r="E140" s="1110">
        <v>919.31869</v>
      </c>
    </row>
    <row r="141" spans="1:5" ht="12">
      <c r="A141" s="1108" t="s">
        <v>177</v>
      </c>
      <c r="B141" s="1109" t="s">
        <v>43</v>
      </c>
      <c r="C141" s="1110">
        <v>0</v>
      </c>
      <c r="D141" s="1110">
        <v>988.78</v>
      </c>
      <c r="E141" s="1110">
        <v>988.79762</v>
      </c>
    </row>
    <row r="142" spans="1:5" ht="12">
      <c r="A142" s="1108" t="s">
        <v>177</v>
      </c>
      <c r="B142" s="1109" t="s">
        <v>44</v>
      </c>
      <c r="C142" s="1110">
        <v>0</v>
      </c>
      <c r="D142" s="1110">
        <v>1919.75</v>
      </c>
      <c r="E142" s="1110">
        <v>1916.2736599999998</v>
      </c>
    </row>
    <row r="143" spans="1:5" ht="12">
      <c r="A143" s="1108" t="s">
        <v>177</v>
      </c>
      <c r="B143" s="1109" t="s">
        <v>45</v>
      </c>
      <c r="C143" s="1110">
        <v>0</v>
      </c>
      <c r="D143" s="1110">
        <v>1196.95</v>
      </c>
      <c r="E143" s="1110">
        <v>545.1334499999999</v>
      </c>
    </row>
    <row r="144" spans="1:5" ht="24">
      <c r="A144" s="1108" t="s">
        <v>177</v>
      </c>
      <c r="B144" s="1109" t="s">
        <v>2252</v>
      </c>
      <c r="C144" s="1110">
        <v>0</v>
      </c>
      <c r="D144" s="1110">
        <v>1252.6</v>
      </c>
      <c r="E144" s="1110">
        <v>1160.38652</v>
      </c>
    </row>
    <row r="145" spans="1:5" ht="14.25" customHeight="1">
      <c r="A145" s="1108" t="s">
        <v>177</v>
      </c>
      <c r="B145" s="1109" t="s">
        <v>46</v>
      </c>
      <c r="C145" s="1110">
        <v>0</v>
      </c>
      <c r="D145" s="1110">
        <v>871.22</v>
      </c>
      <c r="E145" s="1110">
        <v>868.99255</v>
      </c>
    </row>
    <row r="146" spans="1:5" ht="14.25" customHeight="1">
      <c r="A146" s="1108" t="s">
        <v>177</v>
      </c>
      <c r="B146" s="1109" t="s">
        <v>47</v>
      </c>
      <c r="C146" s="1110">
        <v>0</v>
      </c>
      <c r="D146" s="1110">
        <v>846.41</v>
      </c>
      <c r="E146" s="1110">
        <v>793.83153</v>
      </c>
    </row>
    <row r="147" spans="1:5" ht="14.25" customHeight="1">
      <c r="A147" s="1108" t="s">
        <v>177</v>
      </c>
      <c r="B147" s="1109" t="s">
        <v>48</v>
      </c>
      <c r="C147" s="1110">
        <v>0</v>
      </c>
      <c r="D147" s="1110">
        <v>1350.74</v>
      </c>
      <c r="E147" s="1110">
        <v>1262.6499099999999</v>
      </c>
    </row>
    <row r="148" spans="1:5" ht="14.25" customHeight="1">
      <c r="A148" s="1108" t="s">
        <v>177</v>
      </c>
      <c r="B148" s="1109" t="s">
        <v>49</v>
      </c>
      <c r="C148" s="1110">
        <v>0</v>
      </c>
      <c r="D148" s="1110">
        <v>455.23</v>
      </c>
      <c r="E148" s="1110">
        <v>234.39111</v>
      </c>
    </row>
    <row r="149" spans="1:5" ht="25.5" customHeight="1">
      <c r="A149" s="1108" t="s">
        <v>177</v>
      </c>
      <c r="B149" s="1109" t="s">
        <v>2253</v>
      </c>
      <c r="C149" s="1110">
        <v>0</v>
      </c>
      <c r="D149" s="1110">
        <v>1797.31</v>
      </c>
      <c r="E149" s="1110">
        <v>803.38565</v>
      </c>
    </row>
    <row r="150" spans="1:5" ht="25.5" customHeight="1">
      <c r="A150" s="1108" t="s">
        <v>177</v>
      </c>
      <c r="B150" s="1109" t="s">
        <v>2254</v>
      </c>
      <c r="C150" s="1110">
        <v>0</v>
      </c>
      <c r="D150" s="1110">
        <v>174.15</v>
      </c>
      <c r="E150" s="1110">
        <v>0</v>
      </c>
    </row>
    <row r="151" spans="1:5" ht="24">
      <c r="A151" s="1108" t="s">
        <v>177</v>
      </c>
      <c r="B151" s="1109" t="s">
        <v>50</v>
      </c>
      <c r="C151" s="1110">
        <v>0</v>
      </c>
      <c r="D151" s="1110">
        <v>802.23</v>
      </c>
      <c r="E151" s="1110">
        <v>802.2268399999999</v>
      </c>
    </row>
    <row r="152" spans="1:5" ht="29.25" customHeight="1">
      <c r="A152" s="1112"/>
      <c r="B152" s="1113"/>
      <c r="C152" s="1114"/>
      <c r="D152" s="1114"/>
      <c r="E152" s="1114"/>
    </row>
    <row r="153" spans="1:5" ht="11.25" customHeight="1">
      <c r="A153" s="1090"/>
      <c r="B153" s="1093"/>
      <c r="C153" s="1115"/>
      <c r="D153" s="1116"/>
      <c r="E153" s="1117" t="s">
        <v>124</v>
      </c>
    </row>
    <row r="154" spans="1:5" ht="34.5" customHeight="1">
      <c r="A154" s="1090"/>
      <c r="B154" s="1526" t="s">
        <v>997</v>
      </c>
      <c r="C154" s="1526"/>
      <c r="D154" s="1526"/>
      <c r="E154" s="883"/>
    </row>
    <row r="155" spans="1:5" ht="9.75" customHeight="1">
      <c r="A155" s="1091"/>
      <c r="B155" s="885"/>
      <c r="C155" s="1092"/>
      <c r="D155" s="886"/>
      <c r="E155" s="1093"/>
    </row>
    <row r="156" spans="1:5" ht="15" customHeight="1">
      <c r="A156" s="1094"/>
      <c r="B156" s="1527" t="s">
        <v>276</v>
      </c>
      <c r="C156" s="1527"/>
      <c r="D156" s="1527"/>
      <c r="E156" s="887"/>
    </row>
    <row r="157" spans="1:5" ht="9.75" customHeight="1">
      <c r="A157" s="1118"/>
      <c r="B157" s="1119"/>
      <c r="C157" s="1120"/>
      <c r="D157" s="1121"/>
      <c r="E157" s="1122" t="s">
        <v>271</v>
      </c>
    </row>
    <row r="158" spans="1:5" ht="22.5" customHeight="1">
      <c r="A158" s="1141" t="s">
        <v>191</v>
      </c>
      <c r="B158" s="1100" t="s">
        <v>1</v>
      </c>
      <c r="C158" s="1101" t="s">
        <v>2197</v>
      </c>
      <c r="D158" s="1101" t="s">
        <v>1859</v>
      </c>
      <c r="E158" s="1100" t="s">
        <v>2198</v>
      </c>
    </row>
    <row r="159" spans="1:5" ht="15.75" customHeight="1">
      <c r="A159" s="1102" t="s">
        <v>2243</v>
      </c>
      <c r="B159" s="1124"/>
      <c r="C159" s="1528" t="s">
        <v>962</v>
      </c>
      <c r="D159" s="1528"/>
      <c r="E159" s="1528"/>
    </row>
    <row r="160" spans="1:5" ht="18.75" customHeight="1">
      <c r="A160" s="1126"/>
      <c r="B160" s="1127" t="s">
        <v>998</v>
      </c>
      <c r="C160" s="1528" t="s">
        <v>962</v>
      </c>
      <c r="D160" s="1528"/>
      <c r="E160" s="1528"/>
    </row>
    <row r="161" spans="1:5" ht="12">
      <c r="A161" s="1108" t="s">
        <v>177</v>
      </c>
      <c r="B161" s="1109" t="s">
        <v>51</v>
      </c>
      <c r="C161" s="1110">
        <v>0</v>
      </c>
      <c r="D161" s="1110">
        <v>738.93</v>
      </c>
      <c r="E161" s="1110">
        <v>738.93092</v>
      </c>
    </row>
    <row r="162" spans="1:5" ht="12">
      <c r="A162" s="1108" t="s">
        <v>177</v>
      </c>
      <c r="B162" s="1109" t="s">
        <v>52</v>
      </c>
      <c r="C162" s="1110">
        <v>0</v>
      </c>
      <c r="D162" s="1110">
        <v>769.03</v>
      </c>
      <c r="E162" s="1110">
        <v>769.02897</v>
      </c>
    </row>
    <row r="163" spans="1:5" ht="12">
      <c r="A163" s="1108" t="s">
        <v>177</v>
      </c>
      <c r="B163" s="1109" t="s">
        <v>53</v>
      </c>
      <c r="C163" s="1110">
        <v>0</v>
      </c>
      <c r="D163" s="1110">
        <v>1541.93</v>
      </c>
      <c r="E163" s="1110">
        <v>1541.73865</v>
      </c>
    </row>
    <row r="164" spans="1:5" ht="12">
      <c r="A164" s="1108" t="s">
        <v>177</v>
      </c>
      <c r="B164" s="1109" t="s">
        <v>54</v>
      </c>
      <c r="C164" s="1110">
        <v>0</v>
      </c>
      <c r="D164" s="1110">
        <v>2314.09</v>
      </c>
      <c r="E164" s="1110">
        <v>2306.1629500000004</v>
      </c>
    </row>
    <row r="165" spans="1:5" ht="24">
      <c r="A165" s="1143"/>
      <c r="B165" s="1127" t="s">
        <v>659</v>
      </c>
      <c r="C165" s="1104">
        <f>SUM(C167:C175)</f>
        <v>0</v>
      </c>
      <c r="D165" s="1104">
        <f>SUM(D167:D175)</f>
        <v>13682.55</v>
      </c>
      <c r="E165" s="1104">
        <f>SUM(E167:E175)</f>
        <v>11086.17926</v>
      </c>
    </row>
    <row r="166" spans="1:5" ht="10.5" customHeight="1">
      <c r="A166" s="1105"/>
      <c r="B166" s="1127" t="s">
        <v>216</v>
      </c>
      <c r="C166" s="1133"/>
      <c r="D166" s="1104"/>
      <c r="E166" s="1104"/>
    </row>
    <row r="167" spans="1:5" ht="24">
      <c r="A167" s="1108" t="s">
        <v>177</v>
      </c>
      <c r="B167" s="1109" t="s">
        <v>2255</v>
      </c>
      <c r="C167" s="1110">
        <v>0</v>
      </c>
      <c r="D167" s="1110">
        <v>2357.2</v>
      </c>
      <c r="E167" s="1110">
        <v>0</v>
      </c>
    </row>
    <row r="168" spans="1:5" ht="24">
      <c r="A168" s="1108" t="s">
        <v>177</v>
      </c>
      <c r="B168" s="1109" t="s">
        <v>55</v>
      </c>
      <c r="C168" s="1110">
        <v>0</v>
      </c>
      <c r="D168" s="1110">
        <v>1500.53</v>
      </c>
      <c r="E168" s="1110">
        <v>1500.5349899999999</v>
      </c>
    </row>
    <row r="169" spans="1:5" ht="24">
      <c r="A169" s="1108" t="s">
        <v>177</v>
      </c>
      <c r="B169" s="1109" t="s">
        <v>2256</v>
      </c>
      <c r="C169" s="1110">
        <v>0</v>
      </c>
      <c r="D169" s="1110">
        <v>1694.29</v>
      </c>
      <c r="E169" s="1110">
        <v>1694.28913</v>
      </c>
    </row>
    <row r="170" spans="1:5" ht="12">
      <c r="A170" s="1108" t="s">
        <v>177</v>
      </c>
      <c r="B170" s="1109" t="s">
        <v>56</v>
      </c>
      <c r="C170" s="1110">
        <v>0</v>
      </c>
      <c r="D170" s="1110">
        <v>1662.53</v>
      </c>
      <c r="E170" s="1110">
        <v>1662.5337299999999</v>
      </c>
    </row>
    <row r="171" spans="1:5" ht="24">
      <c r="A171" s="1108" t="s">
        <v>177</v>
      </c>
      <c r="B171" s="1109" t="s">
        <v>57</v>
      </c>
      <c r="C171" s="1110">
        <v>0</v>
      </c>
      <c r="D171" s="1110">
        <v>1578</v>
      </c>
      <c r="E171" s="1110">
        <v>1578.00124</v>
      </c>
    </row>
    <row r="172" spans="1:5" ht="24">
      <c r="A172" s="1108" t="s">
        <v>177</v>
      </c>
      <c r="B172" s="1109" t="s">
        <v>2257</v>
      </c>
      <c r="C172" s="1110">
        <v>0</v>
      </c>
      <c r="D172" s="1110">
        <v>147.21</v>
      </c>
      <c r="E172" s="1110">
        <v>59.31655</v>
      </c>
    </row>
    <row r="173" spans="1:5" ht="12">
      <c r="A173" s="1108" t="s">
        <v>177</v>
      </c>
      <c r="B173" s="1109" t="s">
        <v>58</v>
      </c>
      <c r="C173" s="1110">
        <v>0</v>
      </c>
      <c r="D173" s="1110">
        <v>2467.74</v>
      </c>
      <c r="E173" s="1110">
        <v>2467.43589</v>
      </c>
    </row>
    <row r="174" spans="1:5" ht="12">
      <c r="A174" s="1108" t="s">
        <v>177</v>
      </c>
      <c r="B174" s="1109" t="s">
        <v>59</v>
      </c>
      <c r="C174" s="1110">
        <v>0</v>
      </c>
      <c r="D174" s="1110">
        <v>307.45</v>
      </c>
      <c r="E174" s="1110">
        <v>185.12889</v>
      </c>
    </row>
    <row r="175" spans="1:5" ht="12">
      <c r="A175" s="1108" t="s">
        <v>177</v>
      </c>
      <c r="B175" s="1109" t="s">
        <v>60</v>
      </c>
      <c r="C175" s="1110">
        <v>0</v>
      </c>
      <c r="D175" s="1110">
        <v>1967.6</v>
      </c>
      <c r="E175" s="1110">
        <v>1938.93884</v>
      </c>
    </row>
    <row r="176" spans="1:5" ht="24">
      <c r="A176" s="1099"/>
      <c r="B176" s="1127" t="s">
        <v>660</v>
      </c>
      <c r="C176" s="1104">
        <f>SUM(C178:C194)</f>
        <v>0</v>
      </c>
      <c r="D176" s="1104">
        <f>SUM(D178:D194)</f>
        <v>17757.829999999998</v>
      </c>
      <c r="E176" s="1104">
        <f>SUM(E178:E194)</f>
        <v>8979.57181</v>
      </c>
    </row>
    <row r="177" spans="1:5" ht="10.5" customHeight="1">
      <c r="A177" s="1105"/>
      <c r="B177" s="1127" t="s">
        <v>216</v>
      </c>
      <c r="C177" s="1133"/>
      <c r="D177" s="1104"/>
      <c r="E177" s="1104"/>
    </row>
    <row r="178" spans="1:5" ht="12">
      <c r="A178" s="1108" t="s">
        <v>177</v>
      </c>
      <c r="B178" s="1109" t="s">
        <v>62</v>
      </c>
      <c r="C178" s="1110">
        <v>0</v>
      </c>
      <c r="D178" s="1110">
        <v>6695.7</v>
      </c>
      <c r="E178" s="1110">
        <v>0</v>
      </c>
    </row>
    <row r="179" spans="1:5" ht="24">
      <c r="A179" s="1108" t="s">
        <v>177</v>
      </c>
      <c r="B179" s="1109" t="s">
        <v>2258</v>
      </c>
      <c r="C179" s="1110">
        <v>0</v>
      </c>
      <c r="D179" s="1110">
        <v>239.41</v>
      </c>
      <c r="E179" s="1110">
        <v>239.40872</v>
      </c>
    </row>
    <row r="180" spans="1:5" ht="24">
      <c r="A180" s="1108" t="s">
        <v>177</v>
      </c>
      <c r="B180" s="1109" t="s">
        <v>2259</v>
      </c>
      <c r="C180" s="1110">
        <v>0</v>
      </c>
      <c r="D180" s="1110">
        <v>651.1</v>
      </c>
      <c r="E180" s="1110">
        <v>650.47682</v>
      </c>
    </row>
    <row r="181" spans="1:5" ht="24">
      <c r="A181" s="1108" t="s">
        <v>177</v>
      </c>
      <c r="B181" s="1109" t="s">
        <v>2260</v>
      </c>
      <c r="C181" s="1110">
        <v>0</v>
      </c>
      <c r="D181" s="1110">
        <v>538.99</v>
      </c>
      <c r="E181" s="1110">
        <v>478.23053999999996</v>
      </c>
    </row>
    <row r="182" spans="1:5" ht="12">
      <c r="A182" s="1108" t="s">
        <v>177</v>
      </c>
      <c r="B182" s="1109" t="s">
        <v>63</v>
      </c>
      <c r="C182" s="1110">
        <v>0</v>
      </c>
      <c r="D182" s="1110">
        <v>157.06</v>
      </c>
      <c r="E182" s="1110">
        <v>157.06278</v>
      </c>
    </row>
    <row r="183" spans="1:5" ht="12">
      <c r="A183" s="1108" t="s">
        <v>177</v>
      </c>
      <c r="B183" s="1109" t="s">
        <v>64</v>
      </c>
      <c r="C183" s="1110">
        <v>0</v>
      </c>
      <c r="D183" s="1110">
        <v>1273.37</v>
      </c>
      <c r="E183" s="1110">
        <v>948.60808</v>
      </c>
    </row>
    <row r="184" spans="1:5" ht="24">
      <c r="A184" s="1108" t="s">
        <v>177</v>
      </c>
      <c r="B184" s="1109" t="s">
        <v>65</v>
      </c>
      <c r="C184" s="1110">
        <v>0</v>
      </c>
      <c r="D184" s="1110">
        <v>264</v>
      </c>
      <c r="E184" s="1110">
        <v>262.63206</v>
      </c>
    </row>
    <row r="185" spans="1:5" ht="12">
      <c r="A185" s="1108" t="s">
        <v>177</v>
      </c>
      <c r="B185" s="1109" t="s">
        <v>66</v>
      </c>
      <c r="C185" s="1110">
        <v>0</v>
      </c>
      <c r="D185" s="1110">
        <v>482.43</v>
      </c>
      <c r="E185" s="1110">
        <v>482.34861</v>
      </c>
    </row>
    <row r="186" spans="1:5" ht="12">
      <c r="A186" s="1108" t="s">
        <v>177</v>
      </c>
      <c r="B186" s="1109" t="s">
        <v>2261</v>
      </c>
      <c r="C186" s="1110">
        <v>0</v>
      </c>
      <c r="D186" s="1110">
        <v>470.28</v>
      </c>
      <c r="E186" s="1110">
        <v>470.27576</v>
      </c>
    </row>
    <row r="187" spans="1:5" ht="12">
      <c r="A187" s="1108" t="s">
        <v>177</v>
      </c>
      <c r="B187" s="1109" t="s">
        <v>67</v>
      </c>
      <c r="C187" s="1110">
        <v>0</v>
      </c>
      <c r="D187" s="1110">
        <v>334.38</v>
      </c>
      <c r="E187" s="1110">
        <v>329.88533</v>
      </c>
    </row>
    <row r="188" spans="1:5" ht="36">
      <c r="A188" s="1108" t="s">
        <v>177</v>
      </c>
      <c r="B188" s="1109" t="s">
        <v>68</v>
      </c>
      <c r="C188" s="1110">
        <v>0</v>
      </c>
      <c r="D188" s="1110">
        <v>656.57</v>
      </c>
      <c r="E188" s="1110">
        <v>655.7834399999999</v>
      </c>
    </row>
    <row r="189" spans="1:5" ht="24">
      <c r="A189" s="1108" t="s">
        <v>177</v>
      </c>
      <c r="B189" s="1109" t="s">
        <v>69</v>
      </c>
      <c r="C189" s="1110">
        <v>0</v>
      </c>
      <c r="D189" s="1110">
        <v>667.22</v>
      </c>
      <c r="E189" s="1110">
        <v>667.2189599999999</v>
      </c>
    </row>
    <row r="190" spans="1:5" ht="12">
      <c r="A190" s="1108" t="s">
        <v>177</v>
      </c>
      <c r="B190" s="1109" t="s">
        <v>70</v>
      </c>
      <c r="C190" s="1110">
        <v>0</v>
      </c>
      <c r="D190" s="1110">
        <v>966.55</v>
      </c>
      <c r="E190" s="1110">
        <v>957.0799300000001</v>
      </c>
    </row>
    <row r="191" spans="1:5" ht="12">
      <c r="A191" s="1108" t="s">
        <v>177</v>
      </c>
      <c r="B191" s="1109" t="s">
        <v>2262</v>
      </c>
      <c r="C191" s="1110">
        <v>0</v>
      </c>
      <c r="D191" s="1110">
        <v>1530.67</v>
      </c>
      <c r="E191" s="1110">
        <v>671.87792</v>
      </c>
    </row>
    <row r="192" spans="1:5" ht="12">
      <c r="A192" s="1108" t="s">
        <v>177</v>
      </c>
      <c r="B192" s="1109" t="s">
        <v>71</v>
      </c>
      <c r="C192" s="1110">
        <v>0</v>
      </c>
      <c r="D192" s="1110">
        <v>485.16</v>
      </c>
      <c r="E192" s="1110">
        <v>485.16053999999997</v>
      </c>
    </row>
    <row r="193" spans="1:5" ht="12">
      <c r="A193" s="1108" t="s">
        <v>177</v>
      </c>
      <c r="B193" s="1109" t="s">
        <v>72</v>
      </c>
      <c r="C193" s="1110">
        <v>0</v>
      </c>
      <c r="D193" s="1110">
        <v>724.32</v>
      </c>
      <c r="E193" s="1110">
        <v>724.32161</v>
      </c>
    </row>
    <row r="194" spans="1:5" ht="12">
      <c r="A194" s="1108" t="s">
        <v>177</v>
      </c>
      <c r="B194" s="1109" t="s">
        <v>73</v>
      </c>
      <c r="C194" s="1110">
        <v>0</v>
      </c>
      <c r="D194" s="1110">
        <v>1620.62</v>
      </c>
      <c r="E194" s="1110">
        <v>799.20071</v>
      </c>
    </row>
    <row r="195" spans="1:5" ht="14.25" customHeight="1">
      <c r="A195" s="1130"/>
      <c r="B195" s="1127" t="s">
        <v>2263</v>
      </c>
      <c r="C195" s="1104">
        <v>0</v>
      </c>
      <c r="D195" s="1104">
        <f>SUM(D197:D198)</f>
        <v>696.36</v>
      </c>
      <c r="E195" s="1104">
        <f>SUM(E197:E198)</f>
        <v>602.1985999999999</v>
      </c>
    </row>
    <row r="196" spans="1:5" ht="10.5" customHeight="1">
      <c r="A196" s="1108"/>
      <c r="B196" s="1127" t="s">
        <v>216</v>
      </c>
      <c r="C196" s="1133"/>
      <c r="D196" s="1104"/>
      <c r="E196" s="1104"/>
    </row>
    <row r="197" spans="1:5" ht="12">
      <c r="A197" s="1108" t="s">
        <v>177</v>
      </c>
      <c r="B197" s="1109" t="s">
        <v>94</v>
      </c>
      <c r="C197" s="1110">
        <v>0</v>
      </c>
      <c r="D197" s="1110">
        <v>598.44</v>
      </c>
      <c r="E197" s="1110">
        <v>504.6866</v>
      </c>
    </row>
    <row r="198" spans="1:5" ht="12">
      <c r="A198" s="1108" t="s">
        <v>177</v>
      </c>
      <c r="B198" s="1109" t="s">
        <v>95</v>
      </c>
      <c r="C198" s="1110">
        <v>0</v>
      </c>
      <c r="D198" s="1110">
        <v>97.92</v>
      </c>
      <c r="E198" s="1110">
        <v>97.512</v>
      </c>
    </row>
    <row r="199" spans="1:5" ht="12">
      <c r="A199" s="1112"/>
      <c r="B199" s="1113"/>
      <c r="C199" s="1114"/>
      <c r="D199" s="1114"/>
      <c r="E199" s="1114"/>
    </row>
    <row r="200" spans="1:5" ht="12">
      <c r="A200" s="1112"/>
      <c r="B200" s="1113"/>
      <c r="C200" s="1114"/>
      <c r="D200" s="1114"/>
      <c r="E200" s="1114"/>
    </row>
    <row r="201" spans="1:5" ht="12">
      <c r="A201" s="1112"/>
      <c r="B201" s="1113"/>
      <c r="C201" s="1114"/>
      <c r="D201" s="1114"/>
      <c r="E201" s="1114"/>
    </row>
    <row r="202" spans="1:5" ht="12">
      <c r="A202" s="1112"/>
      <c r="B202" s="1113"/>
      <c r="C202" s="1114"/>
      <c r="D202" s="1114"/>
      <c r="E202" s="1114"/>
    </row>
    <row r="203" spans="1:5" ht="12">
      <c r="A203" s="1112"/>
      <c r="B203" s="1113"/>
      <c r="C203" s="1114"/>
      <c r="D203" s="1114"/>
      <c r="E203" s="1114"/>
    </row>
    <row r="204" spans="1:5" ht="12">
      <c r="A204" s="1112"/>
      <c r="B204" s="1113"/>
      <c r="C204" s="1114"/>
      <c r="D204" s="1114"/>
      <c r="E204" s="1114"/>
    </row>
    <row r="205" spans="1:5" ht="12">
      <c r="A205" s="1112"/>
      <c r="B205" s="1113"/>
      <c r="C205" s="1114"/>
      <c r="D205" s="1114"/>
      <c r="E205" s="1114"/>
    </row>
    <row r="206" spans="1:5" ht="11.25" customHeight="1">
      <c r="A206" s="1090"/>
      <c r="B206" s="1093"/>
      <c r="C206" s="1115"/>
      <c r="D206" s="1116"/>
      <c r="E206" s="1117" t="s">
        <v>125</v>
      </c>
    </row>
    <row r="207" spans="1:5" ht="34.5" customHeight="1">
      <c r="A207" s="1090"/>
      <c r="B207" s="1526" t="s">
        <v>997</v>
      </c>
      <c r="C207" s="1526"/>
      <c r="D207" s="1526"/>
      <c r="E207" s="883"/>
    </row>
    <row r="208" spans="1:5" ht="9.75" customHeight="1">
      <c r="A208" s="1091"/>
      <c r="B208" s="885"/>
      <c r="C208" s="1092"/>
      <c r="D208" s="886"/>
      <c r="E208" s="1093"/>
    </row>
    <row r="209" spans="1:5" ht="15" customHeight="1">
      <c r="A209" s="1094"/>
      <c r="B209" s="1527" t="s">
        <v>276</v>
      </c>
      <c r="C209" s="1527"/>
      <c r="D209" s="1527"/>
      <c r="E209" s="887"/>
    </row>
    <row r="210" spans="1:5" ht="9.75" customHeight="1">
      <c r="A210" s="1118"/>
      <c r="B210" s="1119"/>
      <c r="C210" s="1120"/>
      <c r="D210" s="1121"/>
      <c r="E210" s="1122" t="s">
        <v>271</v>
      </c>
    </row>
    <row r="211" spans="1:5" ht="22.5" customHeight="1">
      <c r="A211" s="1141" t="s">
        <v>191</v>
      </c>
      <c r="B211" s="1100" t="s">
        <v>1</v>
      </c>
      <c r="C211" s="1101" t="s">
        <v>2197</v>
      </c>
      <c r="D211" s="1101" t="s">
        <v>1859</v>
      </c>
      <c r="E211" s="1100" t="s">
        <v>2198</v>
      </c>
    </row>
    <row r="212" spans="1:5" ht="15.75" customHeight="1">
      <c r="A212" s="1102" t="s">
        <v>2243</v>
      </c>
      <c r="B212" s="1124"/>
      <c r="C212" s="1528" t="s">
        <v>962</v>
      </c>
      <c r="D212" s="1528"/>
      <c r="E212" s="1528"/>
    </row>
    <row r="213" spans="1:8" ht="12">
      <c r="A213" s="1130"/>
      <c r="B213" s="1127" t="s">
        <v>2264</v>
      </c>
      <c r="C213" s="1104">
        <v>0</v>
      </c>
      <c r="D213" s="1104">
        <f>SUM(D215:D244)</f>
        <v>51743.59999999998</v>
      </c>
      <c r="E213" s="1104">
        <f>SUM(E215:E244)</f>
        <v>35433.04896999999</v>
      </c>
      <c r="H213" s="1125"/>
    </row>
    <row r="214" spans="1:5" ht="10.5" customHeight="1">
      <c r="A214" s="1108"/>
      <c r="B214" s="1127" t="s">
        <v>216</v>
      </c>
      <c r="C214" s="1133"/>
      <c r="D214" s="1104"/>
      <c r="E214" s="1104"/>
    </row>
    <row r="215" spans="1:5" ht="12.75" customHeight="1">
      <c r="A215" s="1108" t="s">
        <v>163</v>
      </c>
      <c r="B215" s="1144" t="s">
        <v>96</v>
      </c>
      <c r="C215" s="1110">
        <v>0</v>
      </c>
      <c r="D215" s="1110">
        <v>18611.6</v>
      </c>
      <c r="E215" s="1110">
        <v>2359.28321</v>
      </c>
    </row>
    <row r="216" spans="1:5" ht="12.75" customHeight="1">
      <c r="A216" s="1108" t="s">
        <v>163</v>
      </c>
      <c r="B216" s="1145" t="s">
        <v>2265</v>
      </c>
      <c r="C216" s="1110">
        <v>0</v>
      </c>
      <c r="D216" s="1110">
        <v>1672.21</v>
      </c>
      <c r="E216" s="1110">
        <v>1672.20589</v>
      </c>
    </row>
    <row r="217" spans="1:5" ht="12.75" customHeight="1">
      <c r="A217" s="1108" t="s">
        <v>163</v>
      </c>
      <c r="B217" s="1145" t="s">
        <v>2266</v>
      </c>
      <c r="C217" s="1110">
        <v>0</v>
      </c>
      <c r="D217" s="1110">
        <v>847.03</v>
      </c>
      <c r="E217" s="1110">
        <v>847.033</v>
      </c>
    </row>
    <row r="218" spans="1:5" ht="12.75" customHeight="1">
      <c r="A218" s="1108" t="s">
        <v>163</v>
      </c>
      <c r="B218" s="1145" t="s">
        <v>2267</v>
      </c>
      <c r="C218" s="1110">
        <v>0</v>
      </c>
      <c r="D218" s="1110">
        <v>840.57</v>
      </c>
      <c r="E218" s="1110">
        <v>840.568</v>
      </c>
    </row>
    <row r="219" spans="1:5" ht="12.75" customHeight="1">
      <c r="A219" s="1108" t="s">
        <v>163</v>
      </c>
      <c r="B219" s="1145" t="s">
        <v>2268</v>
      </c>
      <c r="C219" s="1110">
        <v>0</v>
      </c>
      <c r="D219" s="1110">
        <v>1500</v>
      </c>
      <c r="E219" s="1110">
        <v>1500</v>
      </c>
    </row>
    <row r="220" spans="1:5" ht="12.75" customHeight="1">
      <c r="A220" s="1108" t="s">
        <v>163</v>
      </c>
      <c r="B220" s="1145" t="s">
        <v>2269</v>
      </c>
      <c r="C220" s="1110">
        <v>0</v>
      </c>
      <c r="D220" s="1110">
        <v>1256.75</v>
      </c>
      <c r="E220" s="1110">
        <v>1256.74588</v>
      </c>
    </row>
    <row r="221" spans="1:5" ht="12.75" customHeight="1">
      <c r="A221" s="1108" t="s">
        <v>163</v>
      </c>
      <c r="B221" s="1145" t="s">
        <v>2270</v>
      </c>
      <c r="C221" s="1110">
        <v>0</v>
      </c>
      <c r="D221" s="1110">
        <v>1051.62</v>
      </c>
      <c r="E221" s="1110">
        <v>1051.621</v>
      </c>
    </row>
    <row r="222" spans="1:5" ht="12.75" customHeight="1">
      <c r="A222" s="1108" t="s">
        <v>163</v>
      </c>
      <c r="B222" s="1145" t="s">
        <v>97</v>
      </c>
      <c r="C222" s="1110">
        <v>0</v>
      </c>
      <c r="D222" s="1110">
        <v>1390</v>
      </c>
      <c r="E222" s="1110">
        <v>1390</v>
      </c>
    </row>
    <row r="223" spans="1:5" ht="12.75" customHeight="1">
      <c r="A223" s="1108" t="s">
        <v>163</v>
      </c>
      <c r="B223" s="1145" t="s">
        <v>98</v>
      </c>
      <c r="C223" s="1110">
        <v>0</v>
      </c>
      <c r="D223" s="1110">
        <v>1716</v>
      </c>
      <c r="E223" s="1110">
        <v>1716</v>
      </c>
    </row>
    <row r="224" spans="1:5" ht="12.75" customHeight="1">
      <c r="A224" s="1108" t="s">
        <v>163</v>
      </c>
      <c r="B224" s="1145" t="s">
        <v>2271</v>
      </c>
      <c r="C224" s="1110">
        <v>0</v>
      </c>
      <c r="D224" s="1110">
        <v>811.67</v>
      </c>
      <c r="E224" s="1110">
        <v>811.668</v>
      </c>
    </row>
    <row r="225" spans="1:5" ht="12.75" customHeight="1">
      <c r="A225" s="1108" t="s">
        <v>163</v>
      </c>
      <c r="B225" s="1145" t="s">
        <v>2272</v>
      </c>
      <c r="C225" s="1110">
        <v>0</v>
      </c>
      <c r="D225" s="1110">
        <v>1430.94</v>
      </c>
      <c r="E225" s="1110">
        <v>1430.94</v>
      </c>
    </row>
    <row r="226" spans="1:5" ht="12.75" customHeight="1">
      <c r="A226" s="1108" t="s">
        <v>163</v>
      </c>
      <c r="B226" s="1145" t="s">
        <v>2273</v>
      </c>
      <c r="C226" s="1110">
        <v>0</v>
      </c>
      <c r="D226" s="1110">
        <v>1280.46</v>
      </c>
      <c r="E226" s="1110">
        <v>1280.461</v>
      </c>
    </row>
    <row r="227" spans="1:5" ht="24">
      <c r="A227" s="1108" t="s">
        <v>163</v>
      </c>
      <c r="B227" s="1145" t="s">
        <v>2274</v>
      </c>
      <c r="C227" s="1110">
        <v>0</v>
      </c>
      <c r="D227" s="1110">
        <v>1758.89</v>
      </c>
      <c r="E227" s="1110">
        <v>1758.88901</v>
      </c>
    </row>
    <row r="228" spans="1:5" ht="12.75" customHeight="1">
      <c r="A228" s="1108" t="s">
        <v>163</v>
      </c>
      <c r="B228" s="1145" t="s">
        <v>99</v>
      </c>
      <c r="C228" s="1110">
        <v>0</v>
      </c>
      <c r="D228" s="1110">
        <v>1299.92</v>
      </c>
      <c r="E228" s="1110">
        <v>1299.922</v>
      </c>
    </row>
    <row r="229" spans="1:5" ht="12.75" customHeight="1">
      <c r="A229" s="1108" t="s">
        <v>163</v>
      </c>
      <c r="B229" s="1145" t="s">
        <v>2275</v>
      </c>
      <c r="C229" s="1110">
        <v>0</v>
      </c>
      <c r="D229" s="1110">
        <v>742.38</v>
      </c>
      <c r="E229" s="1110">
        <v>742.383</v>
      </c>
    </row>
    <row r="230" spans="1:5" ht="12.75" customHeight="1">
      <c r="A230" s="1108" t="s">
        <v>163</v>
      </c>
      <c r="B230" s="1145" t="s">
        <v>2276</v>
      </c>
      <c r="C230" s="1110">
        <v>0</v>
      </c>
      <c r="D230" s="1110">
        <v>945.89</v>
      </c>
      <c r="E230" s="1110">
        <v>945.89</v>
      </c>
    </row>
    <row r="231" spans="1:5" ht="12.75" customHeight="1">
      <c r="A231" s="1108" t="s">
        <v>163</v>
      </c>
      <c r="B231" s="1145" t="s">
        <v>2277</v>
      </c>
      <c r="C231" s="1110">
        <v>0</v>
      </c>
      <c r="D231" s="1110">
        <v>863.42</v>
      </c>
      <c r="E231" s="1110">
        <v>805.20109</v>
      </c>
    </row>
    <row r="232" spans="1:5" ht="12.75" customHeight="1">
      <c r="A232" s="1108" t="s">
        <v>163</v>
      </c>
      <c r="B232" s="1145" t="s">
        <v>2278</v>
      </c>
      <c r="C232" s="1110">
        <v>0</v>
      </c>
      <c r="D232" s="1110">
        <v>1717.92</v>
      </c>
      <c r="E232" s="1110">
        <v>1717.9179</v>
      </c>
    </row>
    <row r="233" spans="1:5" ht="12.75" customHeight="1">
      <c r="A233" s="1108" t="s">
        <v>163</v>
      </c>
      <c r="B233" s="1145" t="s">
        <v>2279</v>
      </c>
      <c r="C233" s="1110">
        <v>0</v>
      </c>
      <c r="D233" s="1110">
        <v>1085.99</v>
      </c>
      <c r="E233" s="1110">
        <v>1085.987</v>
      </c>
    </row>
    <row r="234" spans="1:5" ht="12.75" customHeight="1">
      <c r="A234" s="1108" t="s">
        <v>163</v>
      </c>
      <c r="B234" s="1145" t="s">
        <v>100</v>
      </c>
      <c r="C234" s="1110">
        <v>0</v>
      </c>
      <c r="D234" s="1110">
        <v>812.71</v>
      </c>
      <c r="E234" s="1110">
        <v>812.712</v>
      </c>
    </row>
    <row r="235" spans="1:5" ht="12.75" customHeight="1">
      <c r="A235" s="1108" t="s">
        <v>163</v>
      </c>
      <c r="B235" s="1145" t="s">
        <v>2280</v>
      </c>
      <c r="C235" s="1110">
        <v>0</v>
      </c>
      <c r="D235" s="1110">
        <v>850</v>
      </c>
      <c r="E235" s="1110">
        <v>850</v>
      </c>
    </row>
    <row r="236" spans="1:5" ht="12.75" customHeight="1">
      <c r="A236" s="1108" t="s">
        <v>163</v>
      </c>
      <c r="B236" s="1145" t="s">
        <v>2281</v>
      </c>
      <c r="C236" s="1110">
        <v>0</v>
      </c>
      <c r="D236" s="1110">
        <v>1089.47</v>
      </c>
      <c r="E236" s="1110">
        <v>1089.4733899999999</v>
      </c>
    </row>
    <row r="237" spans="1:5" ht="12.75" customHeight="1">
      <c r="A237" s="1108" t="s">
        <v>163</v>
      </c>
      <c r="B237" s="1145" t="s">
        <v>2282</v>
      </c>
      <c r="C237" s="1110">
        <v>0</v>
      </c>
      <c r="D237" s="1110">
        <v>882.43</v>
      </c>
      <c r="E237" s="1110">
        <v>882.426</v>
      </c>
    </row>
    <row r="238" spans="1:5" ht="12.75" customHeight="1">
      <c r="A238" s="1108" t="s">
        <v>163</v>
      </c>
      <c r="B238" s="1145" t="s">
        <v>2283</v>
      </c>
      <c r="C238" s="1110">
        <v>0</v>
      </c>
      <c r="D238" s="1110">
        <v>779.77</v>
      </c>
      <c r="E238" s="1110">
        <v>779.7735</v>
      </c>
    </row>
    <row r="239" spans="1:5" ht="12.75" customHeight="1">
      <c r="A239" s="1108" t="s">
        <v>163</v>
      </c>
      <c r="B239" s="1145" t="s">
        <v>101</v>
      </c>
      <c r="C239" s="1110">
        <v>0</v>
      </c>
      <c r="D239" s="1110">
        <v>779.69</v>
      </c>
      <c r="E239" s="1110">
        <v>779.6861</v>
      </c>
    </row>
    <row r="240" spans="1:5" ht="14.25" customHeight="1">
      <c r="A240" s="1108" t="s">
        <v>163</v>
      </c>
      <c r="B240" s="1145" t="s">
        <v>2284</v>
      </c>
      <c r="C240" s="1110">
        <v>0</v>
      </c>
      <c r="D240" s="1110">
        <v>2034.28</v>
      </c>
      <c r="E240" s="1110">
        <v>2034.275</v>
      </c>
    </row>
    <row r="241" spans="1:5" ht="22.5" customHeight="1">
      <c r="A241" s="1108" t="s">
        <v>163</v>
      </c>
      <c r="B241" s="1145" t="s">
        <v>2285</v>
      </c>
      <c r="C241" s="1110">
        <v>0</v>
      </c>
      <c r="D241" s="1110">
        <v>442</v>
      </c>
      <c r="E241" s="1110">
        <v>442</v>
      </c>
    </row>
    <row r="242" spans="1:5" ht="12.75" customHeight="1">
      <c r="A242" s="1108" t="s">
        <v>163</v>
      </c>
      <c r="B242" s="1145" t="s">
        <v>2286</v>
      </c>
      <c r="C242" s="1110">
        <v>0</v>
      </c>
      <c r="D242" s="1110">
        <v>1713.43</v>
      </c>
      <c r="E242" s="1110">
        <v>1713.431</v>
      </c>
    </row>
    <row r="243" spans="1:5" ht="12.75" customHeight="1">
      <c r="A243" s="1108" t="s">
        <v>163</v>
      </c>
      <c r="B243" s="1145" t="s">
        <v>102</v>
      </c>
      <c r="C243" s="1110">
        <v>0</v>
      </c>
      <c r="D243" s="1110">
        <v>699.97</v>
      </c>
      <c r="E243" s="1110">
        <v>699.966</v>
      </c>
    </row>
    <row r="244" spans="1:5" ht="12.75" customHeight="1">
      <c r="A244" s="1108" t="s">
        <v>163</v>
      </c>
      <c r="B244" s="1145" t="s">
        <v>103</v>
      </c>
      <c r="C244" s="1110">
        <v>0</v>
      </c>
      <c r="D244" s="1110">
        <v>836.59</v>
      </c>
      <c r="E244" s="1110">
        <v>836.59</v>
      </c>
    </row>
    <row r="245" spans="1:5" ht="11.25" customHeight="1">
      <c r="A245" s="1130"/>
      <c r="B245" s="1127" t="s">
        <v>998</v>
      </c>
      <c r="C245" s="1104">
        <v>0</v>
      </c>
      <c r="D245" s="1104">
        <f>SUM(D247:D248)</f>
        <v>15059.11</v>
      </c>
      <c r="E245" s="1104">
        <f>SUM(E247:E248)</f>
        <v>0.53234</v>
      </c>
    </row>
    <row r="246" spans="1:5" ht="10.5" customHeight="1">
      <c r="A246" s="1108"/>
      <c r="B246" s="1127" t="s">
        <v>216</v>
      </c>
      <c r="C246" s="1133"/>
      <c r="D246" s="1104"/>
      <c r="E246" s="1104"/>
    </row>
    <row r="247" spans="1:5" ht="15" customHeight="1">
      <c r="A247" s="1108" t="s">
        <v>177</v>
      </c>
      <c r="B247" s="1109" t="s">
        <v>32</v>
      </c>
      <c r="C247" s="1110">
        <v>0</v>
      </c>
      <c r="D247" s="1110">
        <v>15058.58</v>
      </c>
      <c r="E247" s="1110">
        <v>0</v>
      </c>
    </row>
    <row r="248" spans="1:5" ht="24">
      <c r="A248" s="1108" t="s">
        <v>177</v>
      </c>
      <c r="B248" s="1109" t="s">
        <v>2287</v>
      </c>
      <c r="C248" s="1110">
        <v>0</v>
      </c>
      <c r="D248" s="1110">
        <v>0.53</v>
      </c>
      <c r="E248" s="1110">
        <v>0.53234</v>
      </c>
    </row>
    <row r="249" spans="1:5" ht="11.25" customHeight="1">
      <c r="A249" s="1130"/>
      <c r="B249" s="1127" t="s">
        <v>2288</v>
      </c>
      <c r="C249" s="1104">
        <v>0</v>
      </c>
      <c r="D249" s="1104">
        <f>SUM(D251:D253)</f>
        <v>4055.9400000000005</v>
      </c>
      <c r="E249" s="1104">
        <f>SUM(E251:E253)</f>
        <v>46.323310000000006</v>
      </c>
    </row>
    <row r="250" spans="1:5" ht="12" customHeight="1">
      <c r="A250" s="1108"/>
      <c r="B250" s="1127" t="s">
        <v>216</v>
      </c>
      <c r="C250" s="1133"/>
      <c r="D250" s="1104"/>
      <c r="E250" s="1104"/>
    </row>
    <row r="251" spans="1:5" ht="27" customHeight="1">
      <c r="A251" s="1108" t="s">
        <v>177</v>
      </c>
      <c r="B251" s="1109" t="s">
        <v>2289</v>
      </c>
      <c r="C251" s="1110">
        <v>0</v>
      </c>
      <c r="D251" s="1110">
        <v>4009.61</v>
      </c>
      <c r="E251" s="1110">
        <v>0</v>
      </c>
    </row>
    <row r="252" spans="1:5" ht="28.5" customHeight="1">
      <c r="A252" s="1108" t="s">
        <v>177</v>
      </c>
      <c r="B252" s="1109" t="s">
        <v>2290</v>
      </c>
      <c r="C252" s="1110">
        <v>0</v>
      </c>
      <c r="D252" s="1110">
        <v>1.3</v>
      </c>
      <c r="E252" s="1110">
        <v>1.29576</v>
      </c>
    </row>
    <row r="253" spans="1:5" ht="11.25" customHeight="1">
      <c r="A253" s="1108" t="s">
        <v>177</v>
      </c>
      <c r="B253" s="1109" t="s">
        <v>2291</v>
      </c>
      <c r="C253" s="1110">
        <v>0</v>
      </c>
      <c r="D253" s="1110">
        <v>45.03</v>
      </c>
      <c r="E253" s="1110">
        <v>45.027550000000005</v>
      </c>
    </row>
    <row r="254" spans="1:5" ht="11.25" customHeight="1">
      <c r="A254" s="1130"/>
      <c r="B254" s="1127" t="s">
        <v>2292</v>
      </c>
      <c r="C254" s="1104">
        <v>0</v>
      </c>
      <c r="D254" s="1104">
        <f>SUM(D256:D257)</f>
        <v>10028.039999999999</v>
      </c>
      <c r="E254" s="1104">
        <f>SUM(E256:E257)</f>
        <v>84.805</v>
      </c>
    </row>
    <row r="255" spans="1:5" ht="12">
      <c r="A255" s="1108"/>
      <c r="B255" s="1127" t="s">
        <v>216</v>
      </c>
      <c r="C255" s="1133"/>
      <c r="D255" s="1104"/>
      <c r="E255" s="1104"/>
    </row>
    <row r="256" spans="1:5" ht="15.75" customHeight="1">
      <c r="A256" s="1108" t="s">
        <v>177</v>
      </c>
      <c r="B256" s="1109" t="s">
        <v>61</v>
      </c>
      <c r="C256" s="1110">
        <v>0</v>
      </c>
      <c r="D256" s="1110">
        <v>9943.23</v>
      </c>
      <c r="E256" s="1110">
        <v>0</v>
      </c>
    </row>
    <row r="257" spans="1:5" ht="12">
      <c r="A257" s="1108" t="s">
        <v>177</v>
      </c>
      <c r="B257" s="1109" t="s">
        <v>74</v>
      </c>
      <c r="C257" s="1110">
        <v>0</v>
      </c>
      <c r="D257" s="1110">
        <v>84.81</v>
      </c>
      <c r="E257" s="1110">
        <v>84.805</v>
      </c>
    </row>
    <row r="258" spans="1:5" ht="10.5" customHeight="1">
      <c r="A258" s="1112"/>
      <c r="B258" s="1113"/>
      <c r="C258" s="1114"/>
      <c r="D258" s="1114"/>
      <c r="E258" s="1114"/>
    </row>
    <row r="259" spans="1:5" ht="10.5" customHeight="1">
      <c r="A259" s="1112"/>
      <c r="B259" s="1113"/>
      <c r="C259" s="1114"/>
      <c r="D259" s="1114"/>
      <c r="E259" s="1114"/>
    </row>
    <row r="260" spans="1:5" ht="10.5" customHeight="1">
      <c r="A260" s="1112"/>
      <c r="B260" s="1113"/>
      <c r="C260" s="1114"/>
      <c r="D260" s="1114"/>
      <c r="E260" s="1114"/>
    </row>
    <row r="261" spans="1:5" ht="10.5" customHeight="1">
      <c r="A261" s="1112"/>
      <c r="B261" s="1113"/>
      <c r="C261" s="1114"/>
      <c r="D261" s="1114"/>
      <c r="E261" s="1114"/>
    </row>
    <row r="262" spans="1:5" ht="10.5" customHeight="1">
      <c r="A262" s="1112"/>
      <c r="B262" s="1113"/>
      <c r="C262" s="1114"/>
      <c r="D262" s="1114"/>
      <c r="E262" s="1114"/>
    </row>
    <row r="263" spans="1:5" ht="10.5" customHeight="1">
      <c r="A263" s="1112"/>
      <c r="B263" s="1113"/>
      <c r="C263" s="1114"/>
      <c r="D263" s="1114"/>
      <c r="E263" s="1114"/>
    </row>
    <row r="264" spans="1:5" ht="10.5" customHeight="1">
      <c r="A264" s="1112"/>
      <c r="B264" s="1113"/>
      <c r="C264" s="1114"/>
      <c r="D264" s="1114"/>
      <c r="E264" s="1114"/>
    </row>
    <row r="265" spans="1:5" ht="10.5" customHeight="1">
      <c r="A265" s="1112"/>
      <c r="B265" s="1113"/>
      <c r="C265" s="1114"/>
      <c r="D265" s="1114"/>
      <c r="E265" s="1114"/>
    </row>
    <row r="266" spans="1:5" ht="14.25">
      <c r="A266" s="1146"/>
      <c r="B266" s="1147"/>
      <c r="C266" s="1148"/>
      <c r="D266" s="1149"/>
      <c r="E266" s="1150" t="s">
        <v>126</v>
      </c>
    </row>
    <row r="267" spans="1:5" ht="30.75" customHeight="1">
      <c r="A267" s="1146"/>
      <c r="B267" s="1529" t="s">
        <v>997</v>
      </c>
      <c r="C267" s="1529"/>
      <c r="D267" s="1529"/>
      <c r="E267" s="884"/>
    </row>
    <row r="268" spans="1:5" ht="15">
      <c r="A268" s="1151"/>
      <c r="B268" s="664"/>
      <c r="C268" s="1152"/>
      <c r="D268" s="889"/>
      <c r="E268" s="1147"/>
    </row>
    <row r="269" spans="1:5" ht="15" customHeight="1">
      <c r="A269" s="1153"/>
      <c r="B269" s="1530" t="s">
        <v>276</v>
      </c>
      <c r="C269" s="1530"/>
      <c r="D269" s="1530"/>
      <c r="E269" s="888"/>
    </row>
    <row r="270" spans="1:5" ht="10.5" customHeight="1">
      <c r="A270" s="1146"/>
      <c r="B270" s="1154"/>
      <c r="C270" s="1155"/>
      <c r="D270" s="1152"/>
      <c r="E270" s="1156"/>
    </row>
    <row r="271" spans="1:5" ht="12">
      <c r="A271" s="1146"/>
      <c r="B271" s="1154"/>
      <c r="C271" s="1155"/>
      <c r="D271" s="1152"/>
      <c r="E271" s="1157" t="s">
        <v>271</v>
      </c>
    </row>
    <row r="272" spans="1:5" ht="22.5" customHeight="1">
      <c r="A272" s="1123" t="s">
        <v>191</v>
      </c>
      <c r="B272" s="1100" t="s">
        <v>1</v>
      </c>
      <c r="C272" s="1101" t="s">
        <v>2197</v>
      </c>
      <c r="D272" s="1101" t="s">
        <v>1859</v>
      </c>
      <c r="E272" s="1100" t="s">
        <v>2198</v>
      </c>
    </row>
    <row r="273" spans="1:5" ht="15.75" customHeight="1">
      <c r="A273" s="1102" t="s">
        <v>2243</v>
      </c>
      <c r="B273" s="1124"/>
      <c r="C273" s="1528" t="s">
        <v>962</v>
      </c>
      <c r="D273" s="1528"/>
      <c r="E273" s="1528"/>
    </row>
    <row r="274" spans="1:5" ht="11.25" customHeight="1">
      <c r="A274" s="1130"/>
      <c r="B274" s="1127" t="s">
        <v>661</v>
      </c>
      <c r="C274" s="1104">
        <v>0</v>
      </c>
      <c r="D274" s="1104">
        <f>SUM(D276:D305)</f>
        <v>35427.2</v>
      </c>
      <c r="E274" s="1104">
        <f>SUM(E276:E305)</f>
        <v>18718.927120000004</v>
      </c>
    </row>
    <row r="275" spans="1:5" ht="10.5" customHeight="1">
      <c r="A275" s="1108"/>
      <c r="B275" s="1127" t="s">
        <v>216</v>
      </c>
      <c r="C275" s="1133"/>
      <c r="D275" s="1104"/>
      <c r="E275" s="1104"/>
    </row>
    <row r="276" spans="1:5" ht="12">
      <c r="A276" s="1108" t="s">
        <v>177</v>
      </c>
      <c r="B276" s="1109" t="s">
        <v>75</v>
      </c>
      <c r="C276" s="1110">
        <v>0</v>
      </c>
      <c r="D276" s="1110">
        <v>14008.2</v>
      </c>
      <c r="E276" s="1110">
        <v>0</v>
      </c>
    </row>
    <row r="277" spans="1:5" ht="11.25" customHeight="1">
      <c r="A277" s="1108" t="s">
        <v>177</v>
      </c>
      <c r="B277" s="1109" t="s">
        <v>2293</v>
      </c>
      <c r="C277" s="1110">
        <v>0</v>
      </c>
      <c r="D277" s="1110">
        <v>150</v>
      </c>
      <c r="E277" s="1110">
        <v>0</v>
      </c>
    </row>
    <row r="278" spans="1:5" ht="12">
      <c r="A278" s="1108" t="s">
        <v>177</v>
      </c>
      <c r="B278" s="1109" t="s">
        <v>76</v>
      </c>
      <c r="C278" s="1110">
        <v>0</v>
      </c>
      <c r="D278" s="1110">
        <v>280</v>
      </c>
      <c r="E278" s="1110">
        <v>0</v>
      </c>
    </row>
    <row r="279" spans="1:5" ht="24.75" customHeight="1">
      <c r="A279" s="1108" t="s">
        <v>177</v>
      </c>
      <c r="B279" s="1109" t="s">
        <v>77</v>
      </c>
      <c r="C279" s="1110">
        <v>0</v>
      </c>
      <c r="D279" s="1110">
        <v>389.7</v>
      </c>
      <c r="E279" s="1110">
        <v>389.70304999999996</v>
      </c>
    </row>
    <row r="280" spans="1:5" s="1158" customFormat="1" ht="12">
      <c r="A280" s="1108" t="s">
        <v>177</v>
      </c>
      <c r="B280" s="1109" t="s">
        <v>78</v>
      </c>
      <c r="C280" s="1110">
        <v>0</v>
      </c>
      <c r="D280" s="1110">
        <v>500</v>
      </c>
      <c r="E280" s="1110">
        <v>0</v>
      </c>
    </row>
    <row r="281" spans="1:5" ht="12">
      <c r="A281" s="1108" t="s">
        <v>177</v>
      </c>
      <c r="B281" s="1109" t="s">
        <v>79</v>
      </c>
      <c r="C281" s="1110">
        <v>0</v>
      </c>
      <c r="D281" s="1110">
        <v>300</v>
      </c>
      <c r="E281" s="1110">
        <v>0</v>
      </c>
    </row>
    <row r="282" spans="1:5" ht="24">
      <c r="A282" s="1108" t="s">
        <v>177</v>
      </c>
      <c r="B282" s="1109" t="s">
        <v>2294</v>
      </c>
      <c r="C282" s="1110">
        <v>0</v>
      </c>
      <c r="D282" s="1110">
        <v>1527.78</v>
      </c>
      <c r="E282" s="1110">
        <v>1503.91995</v>
      </c>
    </row>
    <row r="283" spans="1:5" ht="24">
      <c r="A283" s="1108" t="s">
        <v>177</v>
      </c>
      <c r="B283" s="1109" t="s">
        <v>2295</v>
      </c>
      <c r="C283" s="1110">
        <v>0</v>
      </c>
      <c r="D283" s="1110">
        <v>549.02</v>
      </c>
      <c r="E283" s="1110">
        <v>549.01657</v>
      </c>
    </row>
    <row r="284" spans="1:5" ht="24">
      <c r="A284" s="1108" t="s">
        <v>177</v>
      </c>
      <c r="B284" s="1109" t="s">
        <v>2296</v>
      </c>
      <c r="C284" s="1110">
        <v>0</v>
      </c>
      <c r="D284" s="1110">
        <v>337.29</v>
      </c>
      <c r="E284" s="1110">
        <v>337.27655</v>
      </c>
    </row>
    <row r="285" spans="1:5" ht="24">
      <c r="A285" s="1108" t="s">
        <v>177</v>
      </c>
      <c r="B285" s="1109" t="s">
        <v>2297</v>
      </c>
      <c r="C285" s="1110">
        <v>0</v>
      </c>
      <c r="D285" s="1110">
        <v>1404.97</v>
      </c>
      <c r="E285" s="1110">
        <v>1404.97387</v>
      </c>
    </row>
    <row r="286" spans="1:5" ht="24">
      <c r="A286" s="1108" t="s">
        <v>177</v>
      </c>
      <c r="B286" s="1109" t="s">
        <v>80</v>
      </c>
      <c r="C286" s="1110">
        <v>0</v>
      </c>
      <c r="D286" s="1110">
        <v>510.08</v>
      </c>
      <c r="E286" s="1110">
        <v>510.07509000000005</v>
      </c>
    </row>
    <row r="287" spans="1:5" ht="24">
      <c r="A287" s="1108" t="s">
        <v>177</v>
      </c>
      <c r="B287" s="1109" t="s">
        <v>81</v>
      </c>
      <c r="C287" s="1110">
        <v>0</v>
      </c>
      <c r="D287" s="1110">
        <v>817.47</v>
      </c>
      <c r="E287" s="1110">
        <v>817.4731700000001</v>
      </c>
    </row>
    <row r="288" spans="1:5" ht="24">
      <c r="A288" s="1108" t="s">
        <v>177</v>
      </c>
      <c r="B288" s="1109" t="s">
        <v>2298</v>
      </c>
      <c r="C288" s="1110">
        <v>0</v>
      </c>
      <c r="D288" s="1110">
        <v>509.24</v>
      </c>
      <c r="E288" s="1110">
        <v>394.39742</v>
      </c>
    </row>
    <row r="289" spans="1:5" ht="12" customHeight="1">
      <c r="A289" s="1108" t="s">
        <v>177</v>
      </c>
      <c r="B289" s="1109" t="s">
        <v>82</v>
      </c>
      <c r="C289" s="1110">
        <v>0</v>
      </c>
      <c r="D289" s="1110">
        <v>15</v>
      </c>
      <c r="E289" s="1110">
        <v>15.0027</v>
      </c>
    </row>
    <row r="290" spans="1:5" ht="24">
      <c r="A290" s="1108" t="s">
        <v>177</v>
      </c>
      <c r="B290" s="1109" t="s">
        <v>83</v>
      </c>
      <c r="C290" s="1110">
        <v>0</v>
      </c>
      <c r="D290" s="1110">
        <v>500</v>
      </c>
      <c r="E290" s="1110">
        <v>0</v>
      </c>
    </row>
    <row r="291" spans="1:5" ht="24">
      <c r="A291" s="1108" t="s">
        <v>177</v>
      </c>
      <c r="B291" s="1109" t="s">
        <v>2299</v>
      </c>
      <c r="C291" s="1110">
        <v>0</v>
      </c>
      <c r="D291" s="1110">
        <v>177.57</v>
      </c>
      <c r="E291" s="1110">
        <v>155.91455</v>
      </c>
    </row>
    <row r="292" spans="1:5" ht="24">
      <c r="A292" s="1108" t="s">
        <v>177</v>
      </c>
      <c r="B292" s="1109" t="s">
        <v>2300</v>
      </c>
      <c r="C292" s="1110">
        <v>0</v>
      </c>
      <c r="D292" s="1110">
        <v>179.47</v>
      </c>
      <c r="E292" s="1110">
        <v>179.47075</v>
      </c>
    </row>
    <row r="293" spans="1:5" ht="12" customHeight="1">
      <c r="A293" s="1108" t="s">
        <v>177</v>
      </c>
      <c r="B293" s="1109" t="s">
        <v>84</v>
      </c>
      <c r="C293" s="1110">
        <v>0</v>
      </c>
      <c r="D293" s="1110">
        <v>916.67</v>
      </c>
      <c r="E293" s="1110">
        <v>916.3101899999999</v>
      </c>
    </row>
    <row r="294" spans="1:5" ht="24">
      <c r="A294" s="1108" t="s">
        <v>177</v>
      </c>
      <c r="B294" s="1109" t="s">
        <v>2301</v>
      </c>
      <c r="C294" s="1110">
        <v>0</v>
      </c>
      <c r="D294" s="1110">
        <v>314.64</v>
      </c>
      <c r="E294" s="1110">
        <v>314.63854</v>
      </c>
    </row>
    <row r="295" spans="1:5" ht="12.75" customHeight="1">
      <c r="A295" s="1108" t="s">
        <v>177</v>
      </c>
      <c r="B295" s="1109" t="s">
        <v>85</v>
      </c>
      <c r="C295" s="1110">
        <v>0</v>
      </c>
      <c r="D295" s="1110">
        <v>426.3</v>
      </c>
      <c r="E295" s="1110">
        <v>426.30129</v>
      </c>
    </row>
    <row r="296" spans="1:5" ht="12.75" customHeight="1">
      <c r="A296" s="1108" t="s">
        <v>177</v>
      </c>
      <c r="B296" s="1109" t="s">
        <v>86</v>
      </c>
      <c r="C296" s="1110">
        <v>0</v>
      </c>
      <c r="D296" s="1110">
        <v>913.05</v>
      </c>
      <c r="E296" s="1110">
        <v>899.94678</v>
      </c>
    </row>
    <row r="297" spans="1:5" ht="12.75" customHeight="1">
      <c r="A297" s="1108" t="s">
        <v>177</v>
      </c>
      <c r="B297" s="1109" t="s">
        <v>87</v>
      </c>
      <c r="C297" s="1110">
        <v>0</v>
      </c>
      <c r="D297" s="1110">
        <v>677.86</v>
      </c>
      <c r="E297" s="1110">
        <v>511.453</v>
      </c>
    </row>
    <row r="298" spans="1:5" ht="12" customHeight="1">
      <c r="A298" s="1108" t="s">
        <v>177</v>
      </c>
      <c r="B298" s="1109" t="s">
        <v>88</v>
      </c>
      <c r="C298" s="1110">
        <v>0</v>
      </c>
      <c r="D298" s="1110">
        <v>655.12</v>
      </c>
      <c r="E298" s="1110">
        <v>462.91662</v>
      </c>
    </row>
    <row r="299" spans="1:5" ht="24">
      <c r="A299" s="1108" t="s">
        <v>177</v>
      </c>
      <c r="B299" s="1109" t="s">
        <v>89</v>
      </c>
      <c r="C299" s="1110">
        <v>0</v>
      </c>
      <c r="D299" s="1110">
        <v>967.46</v>
      </c>
      <c r="E299" s="1110">
        <v>967.46044</v>
      </c>
    </row>
    <row r="300" spans="1:5" ht="24">
      <c r="A300" s="1108" t="s">
        <v>177</v>
      </c>
      <c r="B300" s="1109" t="s">
        <v>2302</v>
      </c>
      <c r="C300" s="1110">
        <v>0</v>
      </c>
      <c r="D300" s="1110">
        <v>1604.97</v>
      </c>
      <c r="E300" s="1110">
        <v>1604.97276</v>
      </c>
    </row>
    <row r="301" spans="1:5" ht="12">
      <c r="A301" s="1108" t="s">
        <v>177</v>
      </c>
      <c r="B301" s="1109" t="s">
        <v>90</v>
      </c>
      <c r="C301" s="1110">
        <v>0</v>
      </c>
      <c r="D301" s="1110">
        <v>682.54</v>
      </c>
      <c r="E301" s="1110">
        <v>682.53914</v>
      </c>
    </row>
    <row r="302" spans="1:5" ht="12">
      <c r="A302" s="1108" t="s">
        <v>177</v>
      </c>
      <c r="B302" s="1109" t="s">
        <v>91</v>
      </c>
      <c r="C302" s="1110">
        <v>0</v>
      </c>
      <c r="D302" s="1110">
        <v>1727.53</v>
      </c>
      <c r="E302" s="1110">
        <v>1290.85392</v>
      </c>
    </row>
    <row r="303" spans="1:5" ht="12">
      <c r="A303" s="1108" t="s">
        <v>177</v>
      </c>
      <c r="B303" s="1109" t="s">
        <v>92</v>
      </c>
      <c r="C303" s="1110">
        <v>0</v>
      </c>
      <c r="D303" s="1110">
        <v>1618.69</v>
      </c>
      <c r="E303" s="1110">
        <v>1618.1159499999999</v>
      </c>
    </row>
    <row r="304" spans="1:5" ht="36">
      <c r="A304" s="1108" t="s">
        <v>177</v>
      </c>
      <c r="B304" s="1109" t="s">
        <v>2303</v>
      </c>
      <c r="C304" s="1110">
        <v>0</v>
      </c>
      <c r="D304" s="1110">
        <v>1278.38</v>
      </c>
      <c r="E304" s="1110">
        <v>1277.99649</v>
      </c>
    </row>
    <row r="305" spans="1:5" ht="12" customHeight="1">
      <c r="A305" s="1108" t="s">
        <v>177</v>
      </c>
      <c r="B305" s="1109" t="s">
        <v>93</v>
      </c>
      <c r="C305" s="1110">
        <v>0</v>
      </c>
      <c r="D305" s="1110">
        <v>1488.2</v>
      </c>
      <c r="E305" s="1110">
        <v>1488.1983300000002</v>
      </c>
    </row>
    <row r="306" spans="1:5" ht="12.75" customHeight="1">
      <c r="A306" s="1159" t="s">
        <v>2304</v>
      </c>
      <c r="B306" s="1159"/>
      <c r="C306" s="1104">
        <v>0</v>
      </c>
      <c r="D306" s="1133">
        <v>315.8</v>
      </c>
      <c r="E306" s="1104">
        <v>315.8</v>
      </c>
    </row>
    <row r="307" spans="1:5" ht="10.5" customHeight="1">
      <c r="A307" s="1160"/>
      <c r="B307" s="1127" t="s">
        <v>216</v>
      </c>
      <c r="C307" s="1133"/>
      <c r="D307" s="1104"/>
      <c r="E307" s="1104"/>
    </row>
    <row r="308" spans="1:5" ht="12">
      <c r="A308" s="1108" t="s">
        <v>172</v>
      </c>
      <c r="B308" s="1109" t="s">
        <v>2305</v>
      </c>
      <c r="C308" s="1161">
        <v>0</v>
      </c>
      <c r="D308" s="1161">
        <v>315.8</v>
      </c>
      <c r="E308" s="1110">
        <v>315.8</v>
      </c>
    </row>
    <row r="309" spans="1:5" ht="12.75" customHeight="1">
      <c r="A309" s="1159" t="s">
        <v>253</v>
      </c>
      <c r="B309" s="1159"/>
      <c r="C309" s="1104">
        <v>0</v>
      </c>
      <c r="D309" s="1104">
        <v>102590.28</v>
      </c>
      <c r="E309" s="1104">
        <v>402.22931</v>
      </c>
    </row>
    <row r="310" spans="1:5" ht="10.5" customHeight="1">
      <c r="A310" s="1160"/>
      <c r="B310" s="1127" t="s">
        <v>216</v>
      </c>
      <c r="C310" s="1133"/>
      <c r="D310" s="1104"/>
      <c r="E310" s="1104"/>
    </row>
    <row r="311" spans="1:5" ht="12">
      <c r="A311" s="1108" t="s">
        <v>170</v>
      </c>
      <c r="B311" s="1109" t="s">
        <v>959</v>
      </c>
      <c r="C311" s="1110">
        <v>0</v>
      </c>
      <c r="D311" s="1110">
        <v>101588.26</v>
      </c>
      <c r="E311" s="1110">
        <v>0</v>
      </c>
    </row>
    <row r="312" spans="1:5" ht="12">
      <c r="A312" s="1108" t="s">
        <v>170</v>
      </c>
      <c r="B312" s="1109" t="s">
        <v>452</v>
      </c>
      <c r="C312" s="1110">
        <v>0</v>
      </c>
      <c r="D312" s="1110">
        <v>502.02</v>
      </c>
      <c r="E312" s="1110">
        <v>402.22931</v>
      </c>
    </row>
    <row r="313" spans="1:5" ht="12">
      <c r="A313" s="1108" t="s">
        <v>170</v>
      </c>
      <c r="B313" s="1109" t="s">
        <v>2306</v>
      </c>
      <c r="C313" s="1110">
        <v>0</v>
      </c>
      <c r="D313" s="1110">
        <v>500</v>
      </c>
      <c r="E313" s="1110">
        <v>0</v>
      </c>
    </row>
    <row r="314" spans="1:5" ht="13.5" customHeight="1">
      <c r="A314" s="1159" t="s">
        <v>2307</v>
      </c>
      <c r="B314" s="1159"/>
      <c r="C314" s="1104">
        <f>22068</f>
        <v>22068</v>
      </c>
      <c r="D314" s="1104">
        <f>367301.41-D309</f>
        <v>264711.13</v>
      </c>
      <c r="E314" s="1104">
        <f>200525.31462-E309</f>
        <v>200123.08531</v>
      </c>
    </row>
    <row r="315" spans="1:5" ht="15.75" customHeight="1">
      <c r="A315" s="1162"/>
      <c r="B315" s="1162"/>
      <c r="C315" s="1163"/>
      <c r="D315" s="1163"/>
      <c r="E315" s="1164"/>
    </row>
    <row r="326" spans="1:2" ht="12">
      <c r="A326" s="1082"/>
      <c r="B326" s="1082"/>
    </row>
    <row r="327" spans="1:2" ht="12">
      <c r="A327" s="1082"/>
      <c r="B327" s="1082"/>
    </row>
    <row r="328" spans="1:2" ht="12">
      <c r="A328" s="1082"/>
      <c r="B328" s="1082"/>
    </row>
    <row r="329" spans="1:2" ht="12">
      <c r="A329" s="1082"/>
      <c r="B329" s="1082"/>
    </row>
    <row r="330" spans="1:2" ht="12">
      <c r="A330" s="1082"/>
      <c r="B330" s="1082"/>
    </row>
    <row r="331" spans="1:2" ht="12">
      <c r="A331" s="1082"/>
      <c r="B331" s="1082"/>
    </row>
    <row r="332" spans="1:2" ht="12">
      <c r="A332" s="1082"/>
      <c r="B332" s="1082"/>
    </row>
    <row r="333" spans="1:2" ht="12">
      <c r="A333" s="1082"/>
      <c r="B333" s="1082"/>
    </row>
    <row r="334" spans="1:2" ht="12">
      <c r="A334" s="1082"/>
      <c r="B334" s="1082"/>
    </row>
    <row r="335" spans="1:2" ht="12">
      <c r="A335" s="1082"/>
      <c r="B335" s="1082"/>
    </row>
    <row r="336" spans="1:2" ht="12">
      <c r="A336" s="1082"/>
      <c r="B336" s="1082"/>
    </row>
    <row r="337" spans="1:2" ht="12">
      <c r="A337" s="1082"/>
      <c r="B337" s="1082"/>
    </row>
    <row r="338" spans="1:2" ht="12">
      <c r="A338" s="1082"/>
      <c r="B338" s="1082"/>
    </row>
    <row r="339" spans="1:2" ht="12">
      <c r="A339" s="1082"/>
      <c r="B339" s="1082"/>
    </row>
    <row r="340" spans="1:2" ht="12">
      <c r="A340" s="1082"/>
      <c r="B340" s="1082"/>
    </row>
    <row r="341" spans="1:2" ht="12">
      <c r="A341" s="1082"/>
      <c r="B341" s="1082"/>
    </row>
    <row r="342" spans="1:2" ht="12">
      <c r="A342" s="1082"/>
      <c r="B342" s="1082"/>
    </row>
    <row r="343" spans="1:2" ht="12">
      <c r="A343" s="1082"/>
      <c r="B343" s="1082"/>
    </row>
    <row r="344" spans="1:2" ht="15.75" customHeight="1">
      <c r="A344" s="1082"/>
      <c r="B344" s="1082"/>
    </row>
    <row r="345" spans="1:2" ht="12">
      <c r="A345" s="1082"/>
      <c r="B345" s="1082"/>
    </row>
    <row r="346" spans="1:2" ht="12">
      <c r="A346" s="1082"/>
      <c r="B346" s="1082"/>
    </row>
    <row r="347" spans="1:2" ht="12">
      <c r="A347" s="1082"/>
      <c r="B347" s="1082"/>
    </row>
    <row r="348" spans="1:2" ht="12">
      <c r="A348" s="1082"/>
      <c r="B348" s="1082"/>
    </row>
    <row r="349" spans="1:2" ht="12">
      <c r="A349" s="1082"/>
      <c r="B349" s="1082"/>
    </row>
    <row r="350" spans="1:2" ht="12">
      <c r="A350" s="1082"/>
      <c r="B350" s="1082"/>
    </row>
    <row r="351" spans="1:2" ht="12">
      <c r="A351" s="1082"/>
      <c r="B351" s="1082"/>
    </row>
    <row r="352" spans="1:2" ht="12">
      <c r="A352" s="1082"/>
      <c r="B352" s="1082"/>
    </row>
    <row r="353" spans="1:2" ht="12">
      <c r="A353" s="1082"/>
      <c r="B353" s="1082"/>
    </row>
    <row r="354" spans="1:2" ht="12">
      <c r="A354" s="1082"/>
      <c r="B354" s="1082"/>
    </row>
    <row r="355" spans="1:2" ht="12">
      <c r="A355" s="1082"/>
      <c r="B355" s="1082"/>
    </row>
    <row r="356" spans="1:2" ht="12">
      <c r="A356" s="1082"/>
      <c r="B356" s="1082"/>
    </row>
    <row r="357" spans="1:2" ht="12">
      <c r="A357" s="1082"/>
      <c r="B357" s="1082"/>
    </row>
    <row r="358" spans="1:2" ht="12">
      <c r="A358" s="1082"/>
      <c r="B358" s="1082"/>
    </row>
    <row r="359" spans="1:2" ht="12">
      <c r="A359" s="1082"/>
      <c r="B359" s="1082"/>
    </row>
    <row r="360" spans="1:2" ht="12">
      <c r="A360" s="1082"/>
      <c r="B360" s="1082"/>
    </row>
    <row r="361" spans="1:2" ht="12">
      <c r="A361" s="1082"/>
      <c r="B361" s="1082"/>
    </row>
    <row r="362" spans="1:2" ht="12">
      <c r="A362" s="1082"/>
      <c r="B362" s="1082"/>
    </row>
    <row r="363" spans="1:2" ht="12">
      <c r="A363" s="1082"/>
      <c r="B363" s="1082"/>
    </row>
    <row r="364" spans="1:2" ht="12">
      <c r="A364" s="1082"/>
      <c r="B364" s="1082"/>
    </row>
    <row r="365" spans="1:2" ht="12">
      <c r="A365" s="1082"/>
      <c r="B365" s="1082"/>
    </row>
    <row r="366" spans="1:2" ht="12">
      <c r="A366" s="1082"/>
      <c r="B366" s="1082"/>
    </row>
    <row r="367" spans="1:2" ht="12">
      <c r="A367" s="1082"/>
      <c r="B367" s="1082"/>
    </row>
    <row r="368" spans="1:2" ht="12">
      <c r="A368" s="1082"/>
      <c r="B368" s="1082"/>
    </row>
    <row r="369" spans="1:2" ht="12">
      <c r="A369" s="1082"/>
      <c r="B369" s="1082"/>
    </row>
    <row r="370" spans="1:2" ht="12">
      <c r="A370" s="1082"/>
      <c r="B370" s="1082"/>
    </row>
    <row r="371" spans="1:2" ht="12">
      <c r="A371" s="1082"/>
      <c r="B371" s="1082"/>
    </row>
    <row r="372" spans="1:2" ht="12">
      <c r="A372" s="1082"/>
      <c r="B372" s="1082"/>
    </row>
    <row r="373" spans="1:2" ht="12">
      <c r="A373" s="1082"/>
      <c r="B373" s="1082"/>
    </row>
    <row r="374" spans="1:2" ht="12">
      <c r="A374" s="1082"/>
      <c r="B374" s="1082"/>
    </row>
    <row r="375" spans="1:2" ht="12">
      <c r="A375" s="1082"/>
      <c r="B375" s="1082"/>
    </row>
    <row r="376" spans="1:2" ht="12">
      <c r="A376" s="1082"/>
      <c r="B376" s="1082"/>
    </row>
    <row r="377" spans="1:2" ht="12">
      <c r="A377" s="1082"/>
      <c r="B377" s="1082"/>
    </row>
    <row r="378" spans="1:2" ht="12">
      <c r="A378" s="1082"/>
      <c r="B378" s="1082"/>
    </row>
    <row r="379" spans="1:2" ht="12">
      <c r="A379" s="1082"/>
      <c r="B379" s="1082"/>
    </row>
    <row r="380" spans="1:2" ht="12">
      <c r="A380" s="1082"/>
      <c r="B380" s="1082"/>
    </row>
    <row r="381" spans="1:2" ht="12">
      <c r="A381" s="1082"/>
      <c r="B381" s="1082"/>
    </row>
    <row r="382" spans="1:2" ht="12">
      <c r="A382" s="1082"/>
      <c r="B382" s="1082"/>
    </row>
    <row r="383" spans="1:2" ht="12">
      <c r="A383" s="1082"/>
      <c r="B383" s="1082"/>
    </row>
    <row r="384" spans="1:2" ht="12">
      <c r="A384" s="1082"/>
      <c r="B384" s="1082"/>
    </row>
    <row r="385" spans="1:2" ht="12">
      <c r="A385" s="1082"/>
      <c r="B385" s="1082"/>
    </row>
    <row r="386" spans="1:2" ht="12">
      <c r="A386" s="1082"/>
      <c r="B386" s="1082"/>
    </row>
    <row r="387" spans="1:2" ht="12">
      <c r="A387" s="1082"/>
      <c r="B387" s="1082"/>
    </row>
    <row r="388" spans="1:2" ht="12">
      <c r="A388" s="1082"/>
      <c r="B388" s="1082"/>
    </row>
    <row r="389" spans="1:2" ht="12">
      <c r="A389" s="1082"/>
      <c r="B389" s="1082"/>
    </row>
    <row r="390" spans="1:2" ht="12">
      <c r="A390" s="1082"/>
      <c r="B390" s="1082"/>
    </row>
    <row r="391" spans="1:2" ht="12">
      <c r="A391" s="1082"/>
      <c r="B391" s="1082"/>
    </row>
    <row r="392" spans="1:2" ht="12">
      <c r="A392" s="1082"/>
      <c r="B392" s="1082"/>
    </row>
    <row r="393" spans="1:2" ht="12">
      <c r="A393" s="1082"/>
      <c r="B393" s="1082"/>
    </row>
    <row r="394" spans="1:2" ht="12">
      <c r="A394" s="1082"/>
      <c r="B394" s="1082"/>
    </row>
    <row r="395" spans="1:2" ht="12">
      <c r="A395" s="1082"/>
      <c r="B395" s="1082"/>
    </row>
    <row r="396" spans="1:2" ht="12">
      <c r="A396" s="1082"/>
      <c r="B396" s="1082"/>
    </row>
    <row r="397" spans="1:2" ht="12">
      <c r="A397" s="1082"/>
      <c r="B397" s="1082"/>
    </row>
    <row r="398" spans="1:2" ht="12">
      <c r="A398" s="1082"/>
      <c r="B398" s="1082"/>
    </row>
    <row r="399" spans="1:2" ht="12">
      <c r="A399" s="1082"/>
      <c r="B399" s="1082"/>
    </row>
    <row r="400" spans="1:2" ht="12">
      <c r="A400" s="1082"/>
      <c r="B400" s="1082"/>
    </row>
    <row r="401" spans="1:2" ht="12">
      <c r="A401" s="1082"/>
      <c r="B401" s="1082"/>
    </row>
    <row r="402" spans="1:2" ht="12">
      <c r="A402" s="1082"/>
      <c r="B402" s="1082"/>
    </row>
    <row r="403" spans="1:2" ht="12">
      <c r="A403" s="1082"/>
      <c r="B403" s="1082"/>
    </row>
    <row r="404" spans="1:2" ht="12">
      <c r="A404" s="1082"/>
      <c r="B404" s="1082"/>
    </row>
    <row r="405" spans="1:2" ht="12">
      <c r="A405" s="1082"/>
      <c r="B405" s="1082"/>
    </row>
    <row r="406" spans="1:2" ht="12">
      <c r="A406" s="1082"/>
      <c r="B406" s="1082"/>
    </row>
    <row r="407" spans="1:2" ht="12">
      <c r="A407" s="1082"/>
      <c r="B407" s="1082"/>
    </row>
    <row r="408" spans="1:2" ht="12">
      <c r="A408" s="1082"/>
      <c r="B408" s="1082"/>
    </row>
    <row r="409" spans="1:2" ht="12">
      <c r="A409" s="1082"/>
      <c r="B409" s="1082"/>
    </row>
    <row r="410" spans="1:2" ht="12">
      <c r="A410" s="1082"/>
      <c r="B410" s="1082"/>
    </row>
    <row r="411" spans="1:2" ht="12">
      <c r="A411" s="1082"/>
      <c r="B411" s="1082"/>
    </row>
    <row r="412" spans="1:2" ht="12">
      <c r="A412" s="1082"/>
      <c r="B412" s="1082"/>
    </row>
    <row r="413" spans="1:2" ht="12">
      <c r="A413" s="1082"/>
      <c r="B413" s="1082"/>
    </row>
    <row r="414" spans="1:2" ht="12">
      <c r="A414" s="1082"/>
      <c r="B414" s="1082"/>
    </row>
    <row r="415" spans="1:2" ht="12">
      <c r="A415" s="1082"/>
      <c r="B415" s="1082"/>
    </row>
    <row r="416" spans="1:2" ht="12">
      <c r="A416" s="1082"/>
      <c r="B416" s="1082"/>
    </row>
    <row r="417" spans="1:2" ht="12">
      <c r="A417" s="1082"/>
      <c r="B417" s="1082"/>
    </row>
    <row r="418" spans="1:2" ht="12">
      <c r="A418" s="1082"/>
      <c r="B418" s="1082"/>
    </row>
    <row r="419" spans="1:2" ht="12">
      <c r="A419" s="1082"/>
      <c r="B419" s="1082"/>
    </row>
    <row r="420" spans="1:2" ht="12">
      <c r="A420" s="1082"/>
      <c r="B420" s="1082"/>
    </row>
    <row r="421" spans="1:2" ht="12">
      <c r="A421" s="1082"/>
      <c r="B421" s="1082"/>
    </row>
    <row r="422" spans="1:2" ht="12">
      <c r="A422" s="1082"/>
      <c r="B422" s="1082"/>
    </row>
    <row r="423" spans="1:2" ht="12">
      <c r="A423" s="1082"/>
      <c r="B423" s="1082"/>
    </row>
    <row r="424" spans="1:2" ht="12">
      <c r="A424" s="1082"/>
      <c r="B424" s="1082"/>
    </row>
    <row r="425" spans="1:2" ht="12">
      <c r="A425" s="1082"/>
      <c r="B425" s="1082"/>
    </row>
    <row r="426" spans="1:2" ht="12">
      <c r="A426" s="1082"/>
      <c r="B426" s="1082"/>
    </row>
    <row r="427" spans="1:2" ht="12">
      <c r="A427" s="1082"/>
      <c r="B427" s="1082"/>
    </row>
    <row r="428" spans="1:2" ht="12">
      <c r="A428" s="1082"/>
      <c r="B428" s="1082"/>
    </row>
    <row r="429" spans="1:2" ht="12">
      <c r="A429" s="1082"/>
      <c r="B429" s="1082"/>
    </row>
    <row r="430" spans="1:2" ht="12">
      <c r="A430" s="1082"/>
      <c r="B430" s="1082"/>
    </row>
    <row r="431" spans="1:2" ht="12">
      <c r="A431" s="1082"/>
      <c r="B431" s="1082"/>
    </row>
    <row r="432" spans="1:2" ht="12">
      <c r="A432" s="1082"/>
      <c r="B432" s="1082"/>
    </row>
    <row r="433" spans="1:2" ht="12">
      <c r="A433" s="1082"/>
      <c r="B433" s="1082"/>
    </row>
    <row r="434" spans="1:2" ht="12">
      <c r="A434" s="1082"/>
      <c r="B434" s="1082"/>
    </row>
    <row r="435" spans="1:2" ht="12">
      <c r="A435" s="1082"/>
      <c r="B435" s="1082"/>
    </row>
    <row r="436" spans="1:2" ht="12">
      <c r="A436" s="1082"/>
      <c r="B436" s="1082"/>
    </row>
    <row r="437" spans="1:2" ht="12">
      <c r="A437" s="1082"/>
      <c r="B437" s="1082"/>
    </row>
    <row r="438" spans="1:2" ht="12">
      <c r="A438" s="1082"/>
      <c r="B438" s="1082"/>
    </row>
    <row r="439" spans="1:2" ht="12">
      <c r="A439" s="1082"/>
      <c r="B439" s="1082"/>
    </row>
    <row r="440" spans="1:2" ht="12">
      <c r="A440" s="1082"/>
      <c r="B440" s="1082"/>
    </row>
    <row r="441" spans="1:2" ht="12">
      <c r="A441" s="1082"/>
      <c r="B441" s="1082"/>
    </row>
    <row r="442" spans="1:2" ht="12">
      <c r="A442" s="1082"/>
      <c r="B442" s="1082"/>
    </row>
    <row r="443" spans="1:2" ht="12">
      <c r="A443" s="1082"/>
      <c r="B443" s="1082"/>
    </row>
    <row r="444" spans="1:2" ht="12">
      <c r="A444" s="1082"/>
      <c r="B444" s="1082"/>
    </row>
    <row r="445" spans="1:2" ht="12">
      <c r="A445" s="1082"/>
      <c r="B445" s="1082"/>
    </row>
    <row r="446" spans="1:2" ht="12">
      <c r="A446" s="1082"/>
      <c r="B446" s="1082"/>
    </row>
    <row r="447" spans="1:2" ht="12">
      <c r="A447" s="1082"/>
      <c r="B447" s="1082"/>
    </row>
    <row r="448" spans="1:2" ht="12">
      <c r="A448" s="1082"/>
      <c r="B448" s="1082"/>
    </row>
    <row r="449" spans="1:2" ht="12">
      <c r="A449" s="1082"/>
      <c r="B449" s="1082"/>
    </row>
    <row r="450" spans="1:2" ht="12">
      <c r="A450" s="1082"/>
      <c r="B450" s="1082"/>
    </row>
    <row r="451" spans="1:2" ht="12">
      <c r="A451" s="1082"/>
      <c r="B451" s="1082"/>
    </row>
    <row r="452" spans="1:2" ht="12">
      <c r="A452" s="1082"/>
      <c r="B452" s="1082"/>
    </row>
    <row r="453" spans="1:2" ht="12">
      <c r="A453" s="1082"/>
      <c r="B453" s="1082"/>
    </row>
    <row r="454" spans="1:2" ht="12">
      <c r="A454" s="1082"/>
      <c r="B454" s="1082"/>
    </row>
    <row r="455" spans="1:2" ht="12">
      <c r="A455" s="1082"/>
      <c r="B455" s="1082"/>
    </row>
    <row r="456" spans="1:2" ht="12">
      <c r="A456" s="1082"/>
      <c r="B456" s="1082"/>
    </row>
    <row r="457" spans="1:2" ht="12">
      <c r="A457" s="1082"/>
      <c r="B457" s="1082"/>
    </row>
    <row r="458" spans="1:2" ht="12">
      <c r="A458" s="1082"/>
      <c r="B458" s="1082"/>
    </row>
    <row r="459" spans="1:2" ht="12">
      <c r="A459" s="1082"/>
      <c r="B459" s="1082"/>
    </row>
    <row r="460" spans="1:2" ht="12">
      <c r="A460" s="1082"/>
      <c r="B460" s="1082"/>
    </row>
    <row r="461" spans="1:2" ht="12">
      <c r="A461" s="1082"/>
      <c r="B461" s="1082"/>
    </row>
    <row r="462" spans="1:2" ht="12">
      <c r="A462" s="1082"/>
      <c r="B462" s="1082"/>
    </row>
    <row r="463" spans="1:2" ht="12">
      <c r="A463" s="1082"/>
      <c r="B463" s="1082"/>
    </row>
    <row r="464" spans="1:2" ht="12">
      <c r="A464" s="1082"/>
      <c r="B464" s="1082"/>
    </row>
    <row r="465" spans="1:2" ht="12">
      <c r="A465" s="1082"/>
      <c r="B465" s="1082"/>
    </row>
    <row r="466" spans="1:2" ht="12">
      <c r="A466" s="1082"/>
      <c r="B466" s="1082"/>
    </row>
    <row r="467" spans="1:2" ht="12">
      <c r="A467" s="1082"/>
      <c r="B467" s="1082"/>
    </row>
    <row r="468" spans="1:2" ht="12">
      <c r="A468" s="1082"/>
      <c r="B468" s="1082"/>
    </row>
    <row r="469" spans="1:2" ht="12">
      <c r="A469" s="1082"/>
      <c r="B469" s="1082"/>
    </row>
    <row r="470" spans="1:2" ht="12">
      <c r="A470" s="1082"/>
      <c r="B470" s="1082"/>
    </row>
    <row r="471" spans="1:2" ht="12">
      <c r="A471" s="1082"/>
      <c r="B471" s="1082"/>
    </row>
    <row r="472" spans="1:2" ht="12">
      <c r="A472" s="1082"/>
      <c r="B472" s="1082"/>
    </row>
    <row r="473" spans="1:2" ht="12">
      <c r="A473" s="1082"/>
      <c r="B473" s="1082"/>
    </row>
    <row r="474" spans="1:2" ht="12">
      <c r="A474" s="1082"/>
      <c r="B474" s="1082"/>
    </row>
    <row r="475" spans="1:2" ht="12">
      <c r="A475" s="1082"/>
      <c r="B475" s="1082"/>
    </row>
    <row r="476" spans="1:2" ht="12">
      <c r="A476" s="1082"/>
      <c r="B476" s="1082"/>
    </row>
    <row r="477" spans="1:2" ht="12">
      <c r="A477" s="1082"/>
      <c r="B477" s="1082"/>
    </row>
    <row r="478" spans="1:2" ht="12">
      <c r="A478" s="1082"/>
      <c r="B478" s="1082"/>
    </row>
    <row r="479" spans="1:2" ht="12">
      <c r="A479" s="1082"/>
      <c r="B479" s="1082"/>
    </row>
    <row r="480" spans="1:2" ht="12">
      <c r="A480" s="1082"/>
      <c r="B480" s="1082"/>
    </row>
    <row r="481" spans="1:2" ht="12">
      <c r="A481" s="1082"/>
      <c r="B481" s="1082"/>
    </row>
    <row r="482" spans="1:2" ht="12">
      <c r="A482" s="1082"/>
      <c r="B482" s="1082"/>
    </row>
    <row r="483" spans="1:2" ht="12">
      <c r="A483" s="1082"/>
      <c r="B483" s="1082"/>
    </row>
    <row r="484" spans="1:2" ht="12">
      <c r="A484" s="1082"/>
      <c r="B484" s="1082"/>
    </row>
    <row r="485" spans="1:2" ht="12">
      <c r="A485" s="1082"/>
      <c r="B485" s="1082"/>
    </row>
    <row r="486" spans="1:2" ht="12">
      <c r="A486" s="1082"/>
      <c r="B486" s="1082"/>
    </row>
    <row r="487" spans="1:2" ht="12">
      <c r="A487" s="1082"/>
      <c r="B487" s="1082"/>
    </row>
    <row r="488" spans="1:2" ht="12">
      <c r="A488" s="1082"/>
      <c r="B488" s="1082"/>
    </row>
    <row r="489" spans="1:2" ht="12">
      <c r="A489" s="1082"/>
      <c r="B489" s="1082"/>
    </row>
    <row r="490" spans="1:2" ht="12">
      <c r="A490" s="1082"/>
      <c r="B490" s="1082"/>
    </row>
    <row r="491" spans="1:2" ht="12">
      <c r="A491" s="1082"/>
      <c r="B491" s="1082"/>
    </row>
    <row r="492" spans="1:2" ht="12">
      <c r="A492" s="1082"/>
      <c r="B492" s="1082"/>
    </row>
    <row r="493" spans="1:2" ht="12">
      <c r="A493" s="1082"/>
      <c r="B493" s="1082"/>
    </row>
    <row r="494" spans="1:2" ht="12">
      <c r="A494" s="1082"/>
      <c r="B494" s="1082"/>
    </row>
    <row r="495" spans="1:2" ht="12">
      <c r="A495" s="1082"/>
      <c r="B495" s="1082"/>
    </row>
    <row r="496" spans="1:2" ht="12">
      <c r="A496" s="1082"/>
      <c r="B496" s="1082"/>
    </row>
    <row r="497" spans="1:2" ht="12">
      <c r="A497" s="1082"/>
      <c r="B497" s="1082"/>
    </row>
    <row r="498" spans="1:2" ht="12">
      <c r="A498" s="1082"/>
      <c r="B498" s="1082"/>
    </row>
    <row r="499" spans="1:2" ht="12">
      <c r="A499" s="1082"/>
      <c r="B499" s="1082"/>
    </row>
    <row r="500" spans="1:2" ht="12">
      <c r="A500" s="1082"/>
      <c r="B500" s="1082"/>
    </row>
    <row r="501" spans="1:2" ht="12">
      <c r="A501" s="1082"/>
      <c r="B501" s="1082"/>
    </row>
    <row r="502" spans="1:2" ht="12">
      <c r="A502" s="1082"/>
      <c r="B502" s="1082"/>
    </row>
    <row r="503" spans="1:2" ht="12">
      <c r="A503" s="1082"/>
      <c r="B503" s="1082"/>
    </row>
    <row r="504" spans="1:2" ht="12">
      <c r="A504" s="1082"/>
      <c r="B504" s="1082"/>
    </row>
    <row r="505" spans="1:2" ht="12">
      <c r="A505" s="1082"/>
      <c r="B505" s="1082"/>
    </row>
    <row r="506" spans="1:2" ht="12">
      <c r="A506" s="1082"/>
      <c r="B506" s="1082"/>
    </row>
    <row r="507" spans="1:2" ht="12">
      <c r="A507" s="1082"/>
      <c r="B507" s="1082"/>
    </row>
    <row r="508" spans="1:2" ht="12">
      <c r="A508" s="1082"/>
      <c r="B508" s="1082"/>
    </row>
    <row r="509" spans="1:2" ht="12">
      <c r="A509" s="1082"/>
      <c r="B509" s="1082"/>
    </row>
    <row r="510" spans="1:2" ht="12">
      <c r="A510" s="1082"/>
      <c r="B510" s="1082"/>
    </row>
    <row r="511" spans="1:2" ht="12">
      <c r="A511" s="1082"/>
      <c r="B511" s="1082"/>
    </row>
    <row r="512" spans="1:2" ht="12">
      <c r="A512" s="1082"/>
      <c r="B512" s="1082"/>
    </row>
    <row r="513" spans="1:2" ht="12">
      <c r="A513" s="1082"/>
      <c r="B513" s="1082"/>
    </row>
    <row r="514" spans="1:2" ht="12">
      <c r="A514" s="1082"/>
      <c r="B514" s="1082"/>
    </row>
    <row r="515" spans="1:2" ht="12">
      <c r="A515" s="1082"/>
      <c r="B515" s="1082"/>
    </row>
    <row r="516" spans="1:2" ht="12">
      <c r="A516" s="1082"/>
      <c r="B516" s="1082"/>
    </row>
    <row r="517" spans="1:2" ht="12">
      <c r="A517" s="1082"/>
      <c r="B517" s="1082"/>
    </row>
    <row r="518" spans="1:2" ht="12">
      <c r="A518" s="1082"/>
      <c r="B518" s="1082"/>
    </row>
    <row r="519" spans="1:2" ht="12">
      <c r="A519" s="1082"/>
      <c r="B519" s="1082"/>
    </row>
    <row r="520" spans="1:2" ht="12">
      <c r="A520" s="1082"/>
      <c r="B520" s="1082"/>
    </row>
    <row r="521" spans="1:2" ht="12">
      <c r="A521" s="1082"/>
      <c r="B521" s="1082"/>
    </row>
    <row r="522" spans="1:2" ht="12">
      <c r="A522" s="1082"/>
      <c r="B522" s="1082"/>
    </row>
    <row r="523" spans="1:2" ht="12">
      <c r="A523" s="1082"/>
      <c r="B523" s="1082"/>
    </row>
    <row r="524" spans="1:2" ht="12">
      <c r="A524" s="1082"/>
      <c r="B524" s="1082"/>
    </row>
    <row r="525" spans="1:2" ht="12">
      <c r="A525" s="1082"/>
      <c r="B525" s="1082"/>
    </row>
    <row r="526" spans="1:2" ht="12">
      <c r="A526" s="1082"/>
      <c r="B526" s="1082"/>
    </row>
    <row r="527" spans="1:2" ht="12">
      <c r="A527" s="1082"/>
      <c r="B527" s="1082"/>
    </row>
    <row r="528" spans="1:2" ht="12">
      <c r="A528" s="1082"/>
      <c r="B528" s="1082"/>
    </row>
    <row r="529" spans="1:2" ht="12">
      <c r="A529" s="1082"/>
      <c r="B529" s="1082"/>
    </row>
    <row r="530" spans="1:2" ht="12">
      <c r="A530" s="1082"/>
      <c r="B530" s="1082"/>
    </row>
    <row r="531" spans="1:2" ht="12">
      <c r="A531" s="1082"/>
      <c r="B531" s="1082"/>
    </row>
    <row r="532" spans="1:2" ht="12">
      <c r="A532" s="1082"/>
      <c r="B532" s="1082"/>
    </row>
    <row r="533" spans="1:2" ht="12">
      <c r="A533" s="1082"/>
      <c r="B533" s="1082"/>
    </row>
    <row r="534" spans="1:2" ht="12">
      <c r="A534" s="1082"/>
      <c r="B534" s="1082"/>
    </row>
    <row r="535" spans="1:2" ht="12">
      <c r="A535" s="1082"/>
      <c r="B535" s="1082"/>
    </row>
    <row r="536" spans="1:2" ht="12">
      <c r="A536" s="1082"/>
      <c r="B536" s="1082"/>
    </row>
    <row r="537" spans="1:2" ht="12">
      <c r="A537" s="1082"/>
      <c r="B537" s="1082"/>
    </row>
    <row r="538" spans="1:2" ht="12">
      <c r="A538" s="1082"/>
      <c r="B538" s="1082"/>
    </row>
    <row r="539" spans="1:2" ht="12">
      <c r="A539" s="1082"/>
      <c r="B539" s="1082"/>
    </row>
    <row r="540" spans="1:2" ht="12">
      <c r="A540" s="1082"/>
      <c r="B540" s="1082"/>
    </row>
    <row r="541" spans="1:2" ht="12">
      <c r="A541" s="1082"/>
      <c r="B541" s="1082"/>
    </row>
    <row r="542" spans="1:2" ht="12">
      <c r="A542" s="1082"/>
      <c r="B542" s="1082"/>
    </row>
    <row r="543" spans="1:2" ht="12">
      <c r="A543" s="1082"/>
      <c r="B543" s="1082"/>
    </row>
    <row r="544" spans="1:2" ht="12">
      <c r="A544" s="1082"/>
      <c r="B544" s="1082"/>
    </row>
    <row r="545" spans="1:2" ht="12">
      <c r="A545" s="1082"/>
      <c r="B545" s="1082"/>
    </row>
    <row r="546" spans="1:2" ht="12">
      <c r="A546" s="1082"/>
      <c r="B546" s="1082"/>
    </row>
    <row r="547" spans="1:2" ht="12">
      <c r="A547" s="1082"/>
      <c r="B547" s="1082"/>
    </row>
    <row r="548" spans="1:2" ht="12">
      <c r="A548" s="1082"/>
      <c r="B548" s="1082"/>
    </row>
    <row r="549" spans="1:2" ht="12">
      <c r="A549" s="1082"/>
      <c r="B549" s="1082"/>
    </row>
    <row r="550" spans="1:2" ht="12">
      <c r="A550" s="1082"/>
      <c r="B550" s="1082"/>
    </row>
    <row r="551" spans="1:2" ht="12">
      <c r="A551" s="1082"/>
      <c r="B551" s="1082"/>
    </row>
    <row r="552" spans="1:2" ht="12">
      <c r="A552" s="1082"/>
      <c r="B552" s="1082"/>
    </row>
    <row r="553" spans="1:2" ht="12">
      <c r="A553" s="1082"/>
      <c r="B553" s="1082"/>
    </row>
    <row r="554" spans="1:2" ht="12">
      <c r="A554" s="1082"/>
      <c r="B554" s="1082"/>
    </row>
    <row r="555" spans="1:2" ht="12">
      <c r="A555" s="1082"/>
      <c r="B555" s="1082"/>
    </row>
    <row r="556" spans="1:2" ht="12">
      <c r="A556" s="1082"/>
      <c r="B556" s="1082"/>
    </row>
    <row r="557" spans="1:2" ht="12">
      <c r="A557" s="1082"/>
      <c r="B557" s="1082"/>
    </row>
    <row r="558" spans="1:2" ht="12">
      <c r="A558" s="1082"/>
      <c r="B558" s="1082"/>
    </row>
    <row r="559" spans="1:2" ht="12">
      <c r="A559" s="1082"/>
      <c r="B559" s="1082"/>
    </row>
    <row r="560" spans="1:2" ht="12">
      <c r="A560" s="1082"/>
      <c r="B560" s="1082"/>
    </row>
    <row r="561" spans="1:2" ht="12">
      <c r="A561" s="1082"/>
      <c r="B561" s="1082"/>
    </row>
    <row r="562" spans="1:2" ht="12">
      <c r="A562" s="1082"/>
      <c r="B562" s="1082"/>
    </row>
    <row r="563" spans="1:2" ht="12">
      <c r="A563" s="1082"/>
      <c r="B563" s="1082"/>
    </row>
  </sheetData>
  <sheetProtection/>
  <mergeCells count="19">
    <mergeCell ref="C273:E273"/>
    <mergeCell ref="C160:E160"/>
    <mergeCell ref="B207:D207"/>
    <mergeCell ref="B209:D209"/>
    <mergeCell ref="C212:E212"/>
    <mergeCell ref="B267:D267"/>
    <mergeCell ref="B269:D269"/>
    <mergeCell ref="B56:D56"/>
    <mergeCell ref="B105:D105"/>
    <mergeCell ref="B107:D107"/>
    <mergeCell ref="B154:D154"/>
    <mergeCell ref="B156:D156"/>
    <mergeCell ref="C159:E159"/>
    <mergeCell ref="A2:E2"/>
    <mergeCell ref="A4:B4"/>
    <mergeCell ref="A5:B5"/>
    <mergeCell ref="B7:D7"/>
    <mergeCell ref="B9:D9"/>
    <mergeCell ref="B54:D54"/>
  </mergeCells>
  <printOptions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4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6.57421875" style="891" bestFit="1" customWidth="1"/>
    <col min="2" max="2" width="11.00390625" style="891" customWidth="1"/>
    <col min="3" max="4" width="13.7109375" style="891" customWidth="1"/>
    <col min="5" max="5" width="9.421875" style="891" customWidth="1"/>
    <col min="6" max="7" width="9.8515625" style="891" customWidth="1"/>
    <col min="8" max="16384" width="9.140625" style="891" customWidth="1"/>
  </cols>
  <sheetData>
    <row r="1" ht="12">
      <c r="D1" s="892" t="s">
        <v>636</v>
      </c>
    </row>
    <row r="2" spans="3:4" ht="12">
      <c r="C2" s="893"/>
      <c r="D2" s="893"/>
    </row>
    <row r="3" spans="1:4" ht="16.5" customHeight="1">
      <c r="A3" s="1531" t="s">
        <v>454</v>
      </c>
      <c r="B3" s="1532"/>
      <c r="C3" s="1532"/>
      <c r="D3" s="1533"/>
    </row>
    <row r="4" spans="1:4" s="895" customFormat="1" ht="12.75" customHeight="1">
      <c r="A4" s="894"/>
      <c r="B4" s="894"/>
      <c r="C4" s="894"/>
      <c r="D4" s="894"/>
    </row>
    <row r="5" spans="1:4" ht="12.75" customHeight="1">
      <c r="A5" s="896"/>
      <c r="B5" s="896"/>
      <c r="C5" s="896"/>
      <c r="D5" s="897" t="s">
        <v>271</v>
      </c>
    </row>
    <row r="6" spans="1:4" ht="21.75" customHeight="1">
      <c r="A6" s="1202" t="s">
        <v>270</v>
      </c>
      <c r="B6" s="1203" t="s">
        <v>1921</v>
      </c>
      <c r="C6" s="1203" t="s">
        <v>1859</v>
      </c>
      <c r="D6" s="1203" t="s">
        <v>2194</v>
      </c>
    </row>
    <row r="7" spans="1:6" ht="16.5" customHeight="1">
      <c r="A7" s="1204" t="s">
        <v>993</v>
      </c>
      <c r="B7" s="1205">
        <v>43995</v>
      </c>
      <c r="C7" s="1205">
        <v>43995</v>
      </c>
      <c r="D7" s="1205">
        <v>33342.44</v>
      </c>
      <c r="F7" s="893"/>
    </row>
    <row r="8" ht="12">
      <c r="F8" s="893"/>
    </row>
    <row r="9" spans="1:6" ht="12">
      <c r="A9" s="898"/>
      <c r="B9" s="898"/>
      <c r="C9" s="898"/>
      <c r="D9" s="898"/>
      <c r="F9" s="893"/>
    </row>
    <row r="10" spans="1:4" ht="30.75" customHeight="1">
      <c r="A10" s="1534" t="s">
        <v>2341</v>
      </c>
      <c r="B10" s="1534"/>
      <c r="C10" s="1534"/>
      <c r="D10" s="1534"/>
    </row>
    <row r="11" spans="2:4" ht="12.75" customHeight="1">
      <c r="B11" s="893"/>
      <c r="C11" s="893"/>
      <c r="D11" s="893"/>
    </row>
    <row r="12" spans="1:4" ht="15.75" customHeight="1">
      <c r="A12" s="1534" t="s">
        <v>270</v>
      </c>
      <c r="B12" s="1534"/>
      <c r="C12" s="1534"/>
      <c r="D12" s="1534"/>
    </row>
    <row r="13" spans="3:4" ht="12.75" customHeight="1">
      <c r="C13" s="899"/>
      <c r="D13" s="890" t="s">
        <v>271</v>
      </c>
    </row>
    <row r="14" spans="1:4" ht="21.75" customHeight="1">
      <c r="A14" s="1206" t="s">
        <v>961</v>
      </c>
      <c r="B14" s="1207" t="s">
        <v>1921</v>
      </c>
      <c r="C14" s="1207" t="s">
        <v>1859</v>
      </c>
      <c r="D14" s="1208" t="s">
        <v>2194</v>
      </c>
    </row>
    <row r="15" spans="1:4" ht="22.5" customHeight="1">
      <c r="A15" s="1209" t="s">
        <v>428</v>
      </c>
      <c r="B15" s="900">
        <v>14000</v>
      </c>
      <c r="C15" s="900">
        <v>14000</v>
      </c>
      <c r="D15" s="900">
        <v>10669.03</v>
      </c>
    </row>
    <row r="16" spans="1:4" ht="22.5" customHeight="1">
      <c r="A16" s="1209" t="s">
        <v>429</v>
      </c>
      <c r="B16" s="900">
        <v>19995</v>
      </c>
      <c r="C16" s="900">
        <v>19995</v>
      </c>
      <c r="D16" s="900">
        <v>19619.93</v>
      </c>
    </row>
    <row r="17" spans="1:4" ht="22.5" customHeight="1">
      <c r="A17" s="1209" t="s">
        <v>2342</v>
      </c>
      <c r="B17" s="900">
        <v>10000</v>
      </c>
      <c r="C17" s="900">
        <v>10000</v>
      </c>
      <c r="D17" s="900">
        <v>3053.48</v>
      </c>
    </row>
    <row r="18" spans="1:4" ht="16.5" customHeight="1">
      <c r="A18" s="1210" t="s">
        <v>709</v>
      </c>
      <c r="B18" s="1211">
        <f>SUM(B15:B17)</f>
        <v>43995</v>
      </c>
      <c r="C18" s="1211">
        <f>SUM(C15:C17)</f>
        <v>43995</v>
      </c>
      <c r="D18" s="1211">
        <f>SUM(D15:D17)</f>
        <v>33342.44</v>
      </c>
    </row>
    <row r="19" spans="1:4" ht="12.75" customHeight="1">
      <c r="A19" s="901"/>
      <c r="B19" s="902"/>
      <c r="C19" s="902"/>
      <c r="D19" s="901"/>
    </row>
    <row r="20" spans="1:4" ht="39" customHeight="1">
      <c r="A20" s="1535" t="s">
        <v>2343</v>
      </c>
      <c r="B20" s="1535"/>
      <c r="C20" s="1535"/>
      <c r="D20" s="1535"/>
    </row>
    <row r="21" spans="2:4" ht="12.75" customHeight="1">
      <c r="B21" s="893"/>
      <c r="C21" s="893"/>
      <c r="D21" s="893"/>
    </row>
    <row r="22" spans="1:4" s="895" customFormat="1" ht="12.75" customHeight="1">
      <c r="A22" s="903"/>
      <c r="B22" s="904"/>
      <c r="C22" s="904"/>
      <c r="D22" s="904"/>
    </row>
    <row r="43" ht="12">
      <c r="E43" s="905"/>
    </row>
  </sheetData>
  <sheetProtection/>
  <mergeCells count="4">
    <mergeCell ref="A3:D3"/>
    <mergeCell ref="A10:D10"/>
    <mergeCell ref="A12:D12"/>
    <mergeCell ref="A20:D20"/>
  </mergeCells>
  <printOptions horizontalCentered="1"/>
  <pageMargins left="0.196850393700787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69"/>
  <sheetViews>
    <sheetView zoomScalePageLayoutView="0" workbookViewId="0" topLeftCell="A25">
      <selection activeCell="A35" sqref="A35:F38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30.7109375" style="0" customWidth="1"/>
    <col min="4" max="4" width="14.7109375" style="13" customWidth="1"/>
    <col min="5" max="5" width="14.7109375" style="0" customWidth="1"/>
    <col min="6" max="6" width="13.7109375" style="0" customWidth="1"/>
    <col min="8" max="8" width="13.8515625" style="0" bestFit="1" customWidth="1"/>
    <col min="10" max="10" width="13.8515625" style="0" bestFit="1" customWidth="1"/>
    <col min="12" max="12" width="10.140625" style="0" bestFit="1" customWidth="1"/>
  </cols>
  <sheetData>
    <row r="1" spans="5:7" ht="12.75">
      <c r="E1" s="1425" t="s">
        <v>127</v>
      </c>
      <c r="F1" s="1425"/>
      <c r="G1" s="146"/>
    </row>
    <row r="2" spans="1:7" ht="36" customHeight="1">
      <c r="A2" s="1539" t="s">
        <v>2344</v>
      </c>
      <c r="B2" s="1539"/>
      <c r="C2" s="1539"/>
      <c r="D2" s="1539"/>
      <c r="E2" s="1539"/>
      <c r="F2" s="1539"/>
      <c r="G2" s="146"/>
    </row>
    <row r="3" spans="1:7" ht="12" customHeight="1">
      <c r="A3" s="5"/>
      <c r="B3" s="5"/>
      <c r="C3" s="5"/>
      <c r="D3" s="82"/>
      <c r="E3" s="5"/>
      <c r="F3" s="5"/>
      <c r="G3" s="146"/>
    </row>
    <row r="4" spans="1:7" ht="12" customHeight="1">
      <c r="A4" s="1415" t="s">
        <v>473</v>
      </c>
      <c r="B4" s="1415"/>
      <c r="C4" s="1415"/>
      <c r="D4" s="1415"/>
      <c r="E4" s="1415"/>
      <c r="F4" s="1415"/>
      <c r="G4" s="146"/>
    </row>
    <row r="5" spans="1:7" ht="12" customHeight="1" thickBot="1">
      <c r="A5" s="215"/>
      <c r="B5" s="215"/>
      <c r="C5" s="215"/>
      <c r="D5" s="269"/>
      <c r="E5" s="215"/>
      <c r="F5" s="215"/>
      <c r="G5" s="146"/>
    </row>
    <row r="6" spans="1:7" ht="12" customHeight="1" thickBot="1">
      <c r="A6" s="216" t="s">
        <v>474</v>
      </c>
      <c r="B6" s="217" t="s">
        <v>475</v>
      </c>
      <c r="C6" s="218" t="s">
        <v>476</v>
      </c>
      <c r="D6" s="272" t="s">
        <v>477</v>
      </c>
      <c r="E6" s="217" t="s">
        <v>478</v>
      </c>
      <c r="F6" s="219" t="s">
        <v>479</v>
      </c>
      <c r="G6" s="146"/>
    </row>
    <row r="7" spans="1:7" ht="12" customHeight="1" thickBot="1">
      <c r="A7" s="220">
        <v>1</v>
      </c>
      <c r="B7" s="221" t="s">
        <v>480</v>
      </c>
      <c r="C7" s="222" t="s">
        <v>517</v>
      </c>
      <c r="D7" s="287">
        <v>450000</v>
      </c>
      <c r="E7" s="223">
        <v>413829</v>
      </c>
      <c r="F7" s="224">
        <f>+D7-E7</f>
        <v>36171</v>
      </c>
      <c r="G7" s="146"/>
    </row>
    <row r="8" spans="1:7" ht="13.5" customHeight="1" thickBot="1">
      <c r="A8" s="216">
        <v>304</v>
      </c>
      <c r="B8" s="1536" t="s">
        <v>481</v>
      </c>
      <c r="C8" s="1537"/>
      <c r="D8" s="265">
        <f>SUM(D7:D7)</f>
        <v>450000</v>
      </c>
      <c r="E8" s="115">
        <f>SUM(E7:E7)</f>
        <v>413829</v>
      </c>
      <c r="F8" s="126">
        <f>SUM(F7:F7)</f>
        <v>36171</v>
      </c>
      <c r="G8" s="146"/>
    </row>
    <row r="9" spans="1:7" ht="12" customHeight="1">
      <c r="A9" s="5"/>
      <c r="B9" s="5"/>
      <c r="C9" s="5"/>
      <c r="D9" s="82"/>
      <c r="E9" s="5"/>
      <c r="F9" s="5"/>
      <c r="G9" s="146"/>
    </row>
    <row r="10" spans="1:7" ht="13.5" customHeight="1">
      <c r="A10" s="1415" t="s">
        <v>482</v>
      </c>
      <c r="B10" s="1415"/>
      <c r="C10" s="1415"/>
      <c r="D10" s="1415"/>
      <c r="E10" s="1415"/>
      <c r="F10" s="1415"/>
      <c r="G10" s="146"/>
    </row>
    <row r="11" spans="1:7" ht="13.5" customHeight="1" thickBot="1">
      <c r="A11" s="215"/>
      <c r="B11" s="215"/>
      <c r="C11" s="215"/>
      <c r="D11" s="269"/>
      <c r="E11" s="215"/>
      <c r="F11" s="215"/>
      <c r="G11" s="146"/>
    </row>
    <row r="12" spans="1:7" ht="12" customHeight="1" thickBot="1">
      <c r="A12" s="225" t="s">
        <v>474</v>
      </c>
      <c r="B12" s="226" t="s">
        <v>475</v>
      </c>
      <c r="C12" s="227" t="s">
        <v>476</v>
      </c>
      <c r="D12" s="270" t="s">
        <v>477</v>
      </c>
      <c r="E12" s="226" t="s">
        <v>478</v>
      </c>
      <c r="F12" s="219" t="s">
        <v>479</v>
      </c>
      <c r="G12" s="146"/>
    </row>
    <row r="13" spans="1:7" ht="12" customHeight="1">
      <c r="A13" s="228">
        <v>1</v>
      </c>
      <c r="B13" s="229">
        <v>13305</v>
      </c>
      <c r="C13" s="230" t="s">
        <v>2350</v>
      </c>
      <c r="D13" s="252">
        <v>144446800</v>
      </c>
      <c r="E13" s="231">
        <v>143874327.3</v>
      </c>
      <c r="F13" s="224">
        <f>D13-E13</f>
        <v>572472.6999999881</v>
      </c>
      <c r="G13" s="146"/>
    </row>
    <row r="14" spans="1:7" ht="12" customHeight="1" thickBot="1">
      <c r="A14" s="233">
        <v>2</v>
      </c>
      <c r="B14" s="229">
        <v>13307</v>
      </c>
      <c r="C14" s="230" t="s">
        <v>483</v>
      </c>
      <c r="D14" s="252">
        <v>12350000</v>
      </c>
      <c r="E14" s="231">
        <v>11838520</v>
      </c>
      <c r="F14" s="224">
        <f>+D14-E14</f>
        <v>511480</v>
      </c>
      <c r="G14" s="146"/>
    </row>
    <row r="15" spans="1:7" ht="13.5" customHeight="1" thickBot="1">
      <c r="A15" s="216">
        <v>313</v>
      </c>
      <c r="B15" s="1536" t="s">
        <v>484</v>
      </c>
      <c r="C15" s="1537"/>
      <c r="D15" s="265">
        <f>SUM(D13:D14)</f>
        <v>156796800</v>
      </c>
      <c r="E15" s="71">
        <f>SUM(E13:E14)</f>
        <v>155712847.3</v>
      </c>
      <c r="F15" s="126">
        <f>SUM(F13:F14)</f>
        <v>1083952.699999988</v>
      </c>
      <c r="G15" s="146"/>
    </row>
    <row r="16" spans="1:7" ht="12" customHeight="1">
      <c r="A16" s="232"/>
      <c r="B16" s="232"/>
      <c r="C16" s="232"/>
      <c r="D16" s="276"/>
      <c r="E16" s="232"/>
      <c r="F16" s="232"/>
      <c r="G16" s="146"/>
    </row>
    <row r="17" spans="1:7" ht="13.5" customHeight="1">
      <c r="A17" s="1415" t="s">
        <v>485</v>
      </c>
      <c r="B17" s="1415"/>
      <c r="C17" s="1415"/>
      <c r="D17" s="1415"/>
      <c r="E17" s="1415"/>
      <c r="F17" s="1415"/>
      <c r="G17" s="146"/>
    </row>
    <row r="18" spans="1:7" ht="12" customHeight="1" thickBot="1">
      <c r="A18" s="215"/>
      <c r="B18" s="215"/>
      <c r="C18" s="215"/>
      <c r="D18" s="269"/>
      <c r="E18" s="215"/>
      <c r="F18" s="215"/>
      <c r="G18" s="146"/>
    </row>
    <row r="19" spans="1:7" ht="12" customHeight="1" thickBot="1">
      <c r="A19" s="216" t="s">
        <v>474</v>
      </c>
      <c r="B19" s="217" t="s">
        <v>475</v>
      </c>
      <c r="C19" s="218" t="s">
        <v>476</v>
      </c>
      <c r="D19" s="272" t="s">
        <v>477</v>
      </c>
      <c r="E19" s="217" t="s">
        <v>478</v>
      </c>
      <c r="F19" s="219" t="s">
        <v>479</v>
      </c>
      <c r="G19" s="146"/>
    </row>
    <row r="20" spans="1:7" ht="12" customHeight="1">
      <c r="A20" s="247">
        <v>1</v>
      </c>
      <c r="B20" s="737">
        <v>14004</v>
      </c>
      <c r="C20" s="738" t="s">
        <v>486</v>
      </c>
      <c r="D20" s="282">
        <v>3312000</v>
      </c>
      <c r="E20" s="739">
        <v>3312000</v>
      </c>
      <c r="F20" s="743">
        <f>+D20-E20</f>
        <v>0</v>
      </c>
      <c r="G20" s="146"/>
    </row>
    <row r="21" spans="1:7" ht="12" customHeight="1" thickBot="1">
      <c r="A21" s="228">
        <v>2</v>
      </c>
      <c r="B21" s="740">
        <v>14018</v>
      </c>
      <c r="C21" s="741" t="s">
        <v>878</v>
      </c>
      <c r="D21" s="273">
        <v>329000</v>
      </c>
      <c r="E21" s="742">
        <v>319449.15</v>
      </c>
      <c r="F21" s="693">
        <f>+D21-E21</f>
        <v>9550.849999999977</v>
      </c>
      <c r="G21" s="146"/>
    </row>
    <row r="22" spans="1:7" ht="13.5" customHeight="1" thickBot="1">
      <c r="A22" s="216">
        <v>314</v>
      </c>
      <c r="B22" s="1536" t="s">
        <v>511</v>
      </c>
      <c r="C22" s="1537"/>
      <c r="D22" s="265">
        <f>SUM(D20:D21)</f>
        <v>3641000</v>
      </c>
      <c r="E22" s="71">
        <f>SUM(E20:E21)</f>
        <v>3631449.15</v>
      </c>
      <c r="F22" s="126">
        <f>SUM(F20:F21)</f>
        <v>9550.849999999977</v>
      </c>
      <c r="G22" s="146"/>
    </row>
    <row r="23" spans="1:7" ht="12" customHeight="1">
      <c r="A23" s="232"/>
      <c r="B23" s="232"/>
      <c r="C23" s="232"/>
      <c r="D23" s="276"/>
      <c r="E23" s="232"/>
      <c r="F23" s="232"/>
      <c r="G23" s="146"/>
    </row>
    <row r="24" spans="1:7" ht="12" customHeight="1">
      <c r="A24" s="1415" t="s">
        <v>457</v>
      </c>
      <c r="B24" s="1415"/>
      <c r="C24" s="1415"/>
      <c r="D24" s="1415"/>
      <c r="E24" s="1415"/>
      <c r="F24" s="1415"/>
      <c r="G24" s="146"/>
    </row>
    <row r="25" spans="1:7" ht="12" customHeight="1" thickBot="1">
      <c r="A25" s="215"/>
      <c r="B25" s="215"/>
      <c r="C25" s="215"/>
      <c r="D25" s="269"/>
      <c r="E25" s="215"/>
      <c r="F25" s="215"/>
      <c r="G25" s="146"/>
    </row>
    <row r="26" spans="1:7" ht="12" customHeight="1" thickBot="1">
      <c r="A26" s="216" t="s">
        <v>474</v>
      </c>
      <c r="B26" s="217" t="s">
        <v>475</v>
      </c>
      <c r="C26" s="218" t="s">
        <v>476</v>
      </c>
      <c r="D26" s="272" t="s">
        <v>477</v>
      </c>
      <c r="E26" s="217" t="s">
        <v>478</v>
      </c>
      <c r="F26" s="219" t="s">
        <v>479</v>
      </c>
      <c r="G26" s="146"/>
    </row>
    <row r="27" spans="1:7" ht="12" customHeight="1" thickBot="1">
      <c r="A27" s="233">
        <v>1</v>
      </c>
      <c r="B27" s="596">
        <v>15340</v>
      </c>
      <c r="C27" s="638" t="s">
        <v>2370</v>
      </c>
      <c r="D27" s="274">
        <v>143000</v>
      </c>
      <c r="E27" s="840">
        <v>143000</v>
      </c>
      <c r="F27" s="1212">
        <f>D27-E27</f>
        <v>0</v>
      </c>
      <c r="G27" s="146"/>
    </row>
    <row r="28" spans="1:7" ht="12" customHeight="1" thickBot="1">
      <c r="A28" s="216">
        <v>317</v>
      </c>
      <c r="B28" s="1536" t="s">
        <v>2386</v>
      </c>
      <c r="C28" s="1537"/>
      <c r="D28" s="265">
        <f>SUM(D27:D27)</f>
        <v>143000</v>
      </c>
      <c r="E28" s="115">
        <f>SUM(E27:E27)</f>
        <v>143000</v>
      </c>
      <c r="F28" s="1213">
        <f>F27</f>
        <v>0</v>
      </c>
      <c r="G28" s="146"/>
    </row>
    <row r="29" spans="1:7" ht="12" customHeight="1">
      <c r="A29" s="232"/>
      <c r="B29" s="232"/>
      <c r="C29" s="232"/>
      <c r="D29" s="276"/>
      <c r="E29" s="232"/>
      <c r="F29" s="232"/>
      <c r="G29" s="146"/>
    </row>
    <row r="30" spans="1:7" ht="13.5" customHeight="1">
      <c r="A30" s="1415" t="s">
        <v>459</v>
      </c>
      <c r="B30" s="1415"/>
      <c r="C30" s="1415"/>
      <c r="D30" s="1415"/>
      <c r="E30" s="1415"/>
      <c r="F30" s="1415"/>
      <c r="G30" s="146"/>
    </row>
    <row r="31" spans="1:7" ht="12" customHeight="1" thickBot="1">
      <c r="A31" s="215"/>
      <c r="B31" s="215"/>
      <c r="C31" s="215"/>
      <c r="D31" s="269"/>
      <c r="E31" s="215"/>
      <c r="F31" s="215"/>
      <c r="G31" s="146"/>
    </row>
    <row r="32" spans="1:7" ht="12" customHeight="1" thickBot="1">
      <c r="A32" s="216" t="s">
        <v>474</v>
      </c>
      <c r="B32" s="217" t="s">
        <v>475</v>
      </c>
      <c r="C32" s="218" t="s">
        <v>476</v>
      </c>
      <c r="D32" s="272" t="s">
        <v>477</v>
      </c>
      <c r="E32" s="217" t="s">
        <v>478</v>
      </c>
      <c r="F32" s="219" t="s">
        <v>479</v>
      </c>
      <c r="G32" s="146"/>
    </row>
    <row r="33" spans="1:7" ht="12" customHeight="1" thickBot="1">
      <c r="A33" s="233">
        <v>1</v>
      </c>
      <c r="B33" s="596" t="s">
        <v>2387</v>
      </c>
      <c r="C33" s="638" t="s">
        <v>639</v>
      </c>
      <c r="D33" s="274">
        <v>71657838.24</v>
      </c>
      <c r="E33" s="840">
        <v>48688811.52</v>
      </c>
      <c r="F33" s="1212">
        <f>D33-E33</f>
        <v>22969026.71999999</v>
      </c>
      <c r="G33" s="146"/>
    </row>
    <row r="34" spans="1:7" ht="12" customHeight="1" thickBot="1">
      <c r="A34" s="216">
        <v>317</v>
      </c>
      <c r="B34" s="1536" t="s">
        <v>460</v>
      </c>
      <c r="C34" s="1537"/>
      <c r="D34" s="265">
        <f>SUM(D33:D33)</f>
        <v>71657838.24</v>
      </c>
      <c r="E34" s="115">
        <f>SUM(E33:E33)</f>
        <v>48688811.52</v>
      </c>
      <c r="F34" s="1213" t="s">
        <v>2351</v>
      </c>
      <c r="G34" s="146"/>
    </row>
    <row r="35" spans="1:7" ht="12" customHeight="1">
      <c r="A35" s="1541" t="s">
        <v>2388</v>
      </c>
      <c r="B35" s="1541"/>
      <c r="C35" s="1541"/>
      <c r="D35" s="1541"/>
      <c r="E35" s="1541"/>
      <c r="F35" s="1541"/>
      <c r="G35" s="146"/>
    </row>
    <row r="36" spans="1:7" ht="12" customHeight="1">
      <c r="A36" s="1542"/>
      <c r="B36" s="1542"/>
      <c r="C36" s="1542"/>
      <c r="D36" s="1542"/>
      <c r="E36" s="1542"/>
      <c r="F36" s="1542"/>
      <c r="G36" s="146"/>
    </row>
    <row r="37" spans="1:7" ht="12" customHeight="1">
      <c r="A37" s="1542"/>
      <c r="B37" s="1542"/>
      <c r="C37" s="1542"/>
      <c r="D37" s="1542"/>
      <c r="E37" s="1542"/>
      <c r="F37" s="1542"/>
      <c r="G37" s="146"/>
    </row>
    <row r="38" spans="1:7" ht="12" customHeight="1">
      <c r="A38" s="1542"/>
      <c r="B38" s="1542"/>
      <c r="C38" s="1542"/>
      <c r="D38" s="1542"/>
      <c r="E38" s="1542"/>
      <c r="F38" s="1542"/>
      <c r="G38" s="146"/>
    </row>
    <row r="39" spans="1:7" ht="12" customHeight="1">
      <c r="A39" s="1234"/>
      <c r="B39" s="1234"/>
      <c r="C39" s="1234"/>
      <c r="D39" s="1234"/>
      <c r="E39" s="1234"/>
      <c r="F39" s="1234"/>
      <c r="G39" s="146"/>
    </row>
    <row r="40" spans="1:7" ht="13.5" customHeight="1">
      <c r="A40" s="1415" t="s">
        <v>518</v>
      </c>
      <c r="B40" s="1415"/>
      <c r="C40" s="1415"/>
      <c r="D40" s="1415"/>
      <c r="E40" s="1415"/>
      <c r="F40" s="1415"/>
      <c r="G40" s="146"/>
    </row>
    <row r="41" spans="1:7" ht="13.5" customHeight="1" thickBot="1">
      <c r="A41" s="215"/>
      <c r="B41" s="215"/>
      <c r="C41" s="215"/>
      <c r="D41" s="269"/>
      <c r="E41" s="215"/>
      <c r="F41" s="215"/>
      <c r="G41" s="146"/>
    </row>
    <row r="42" spans="1:7" ht="12" customHeight="1" thickBot="1">
      <c r="A42" s="216" t="s">
        <v>474</v>
      </c>
      <c r="B42" s="217" t="s">
        <v>475</v>
      </c>
      <c r="C42" s="218" t="s">
        <v>476</v>
      </c>
      <c r="D42" s="272" t="s">
        <v>477</v>
      </c>
      <c r="E42" s="217" t="s">
        <v>478</v>
      </c>
      <c r="F42" s="219" t="s">
        <v>479</v>
      </c>
      <c r="G42" s="146"/>
    </row>
    <row r="43" spans="1:7" ht="12" customHeight="1" thickBot="1">
      <c r="A43" s="220">
        <v>1</v>
      </c>
      <c r="B43" s="235">
        <v>27355</v>
      </c>
      <c r="C43" s="236" t="s">
        <v>372</v>
      </c>
      <c r="D43" s="238">
        <v>92565706</v>
      </c>
      <c r="E43" s="238">
        <v>92565706</v>
      </c>
      <c r="F43" s="239">
        <f>D43-E43</f>
        <v>0</v>
      </c>
      <c r="G43" s="146"/>
    </row>
    <row r="44" spans="1:7" ht="13.5" customHeight="1" thickBot="1">
      <c r="A44" s="216">
        <v>327</v>
      </c>
      <c r="B44" s="1536" t="s">
        <v>692</v>
      </c>
      <c r="C44" s="1537"/>
      <c r="D44" s="265">
        <f>SUM(D43:D43)</f>
        <v>92565706</v>
      </c>
      <c r="E44" s="115">
        <f>SUM(E43:E43)</f>
        <v>92565706</v>
      </c>
      <c r="F44" s="126">
        <f>SUM(F43:F43)</f>
        <v>0</v>
      </c>
      <c r="G44" s="146"/>
    </row>
    <row r="45" spans="1:7" ht="12" customHeight="1">
      <c r="A45" s="240"/>
      <c r="B45" s="241"/>
      <c r="C45" s="241"/>
      <c r="D45" s="271"/>
      <c r="E45" s="75"/>
      <c r="F45" s="75"/>
      <c r="G45" s="146"/>
    </row>
    <row r="46" spans="1:7" ht="13.5" customHeight="1">
      <c r="A46" s="1415" t="s">
        <v>691</v>
      </c>
      <c r="B46" s="1415"/>
      <c r="C46" s="1415"/>
      <c r="D46" s="1415"/>
      <c r="E46" s="1415"/>
      <c r="F46" s="1415"/>
      <c r="G46" s="146"/>
    </row>
    <row r="47" spans="1:7" ht="12" customHeight="1" thickBot="1">
      <c r="A47" s="215"/>
      <c r="B47" s="215"/>
      <c r="C47" s="215"/>
      <c r="D47" s="269"/>
      <c r="E47" s="215"/>
      <c r="F47" s="215"/>
      <c r="G47" s="146"/>
    </row>
    <row r="48" spans="1:7" ht="12" customHeight="1" thickBot="1">
      <c r="A48" s="216" t="s">
        <v>474</v>
      </c>
      <c r="B48" s="217" t="s">
        <v>475</v>
      </c>
      <c r="C48" s="218" t="s">
        <v>476</v>
      </c>
      <c r="D48" s="272" t="s">
        <v>477</v>
      </c>
      <c r="E48" s="217" t="s">
        <v>478</v>
      </c>
      <c r="F48" s="219" t="s">
        <v>479</v>
      </c>
      <c r="G48" s="146"/>
    </row>
    <row r="49" spans="1:7" ht="12" customHeight="1" thickBot="1">
      <c r="A49" s="220">
        <v>1</v>
      </c>
      <c r="B49" s="235">
        <v>29517</v>
      </c>
      <c r="C49" s="236" t="s">
        <v>304</v>
      </c>
      <c r="D49" s="238">
        <v>1377000</v>
      </c>
      <c r="E49" s="237">
        <v>1368209.75</v>
      </c>
      <c r="F49" s="239">
        <f>D49-E49</f>
        <v>8790.25</v>
      </c>
      <c r="G49" s="146"/>
    </row>
    <row r="50" spans="1:7" ht="12" customHeight="1" thickBot="1">
      <c r="A50" s="216">
        <v>329</v>
      </c>
      <c r="B50" s="1536" t="s">
        <v>487</v>
      </c>
      <c r="C50" s="1537"/>
      <c r="D50" s="265">
        <f>D49</f>
        <v>1377000</v>
      </c>
      <c r="E50" s="71">
        <f>E49</f>
        <v>1368209.75</v>
      </c>
      <c r="F50" s="126">
        <f>D50-E50</f>
        <v>8790.25</v>
      </c>
      <c r="G50" s="146"/>
    </row>
    <row r="51" spans="1:7" ht="12" customHeight="1">
      <c r="A51" s="1543" t="s">
        <v>520</v>
      </c>
      <c r="B51" s="1543"/>
      <c r="C51" s="1543"/>
      <c r="D51" s="1543"/>
      <c r="E51" s="1543"/>
      <c r="F51" s="1543"/>
      <c r="G51" s="146"/>
    </row>
    <row r="52" spans="1:7" ht="12" customHeight="1">
      <c r="A52" s="1544"/>
      <c r="B52" s="1544"/>
      <c r="C52" s="1544"/>
      <c r="D52" s="1544"/>
      <c r="E52" s="1544"/>
      <c r="F52" s="1544"/>
      <c r="G52" s="146"/>
    </row>
    <row r="53" spans="1:7" ht="12" customHeight="1">
      <c r="A53" s="240"/>
      <c r="B53" s="241"/>
      <c r="C53" s="241"/>
      <c r="D53" s="271"/>
      <c r="E53" s="75"/>
      <c r="F53" s="75"/>
      <c r="G53" s="146"/>
    </row>
    <row r="54" spans="1:7" ht="12" customHeight="1">
      <c r="A54" s="240"/>
      <c r="B54" s="241"/>
      <c r="C54" s="241"/>
      <c r="D54" s="271"/>
      <c r="E54" s="75"/>
      <c r="F54" s="75"/>
      <c r="G54" s="146"/>
    </row>
    <row r="55" spans="1:7" ht="12" customHeight="1">
      <c r="A55" s="246"/>
      <c r="B55" s="232"/>
      <c r="C55" s="232"/>
      <c r="D55" s="288"/>
      <c r="E55" s="1425" t="s">
        <v>128</v>
      </c>
      <c r="F55" s="1425"/>
      <c r="G55" s="146"/>
    </row>
    <row r="56" spans="1:7" ht="36" customHeight="1">
      <c r="A56" s="1539" t="s">
        <v>2344</v>
      </c>
      <c r="B56" s="1539"/>
      <c r="C56" s="1539"/>
      <c r="D56" s="1539"/>
      <c r="E56" s="1539"/>
      <c r="F56" s="1539"/>
      <c r="G56" s="146"/>
    </row>
    <row r="57" spans="1:7" ht="12" customHeight="1">
      <c r="A57" s="240"/>
      <c r="B57" s="241"/>
      <c r="C57" s="241"/>
      <c r="D57" s="271"/>
      <c r="E57" s="75"/>
      <c r="F57" s="75"/>
      <c r="G57" s="146"/>
    </row>
    <row r="58" spans="1:7" ht="13.5" customHeight="1">
      <c r="A58" s="1546" t="s">
        <v>488</v>
      </c>
      <c r="B58" s="1546"/>
      <c r="C58" s="1546"/>
      <c r="D58" s="1546"/>
      <c r="E58" s="1546"/>
      <c r="F58" s="1546"/>
      <c r="G58" s="146"/>
    </row>
    <row r="59" spans="1:7" ht="13.5" customHeight="1" thickBot="1">
      <c r="A59" s="242"/>
      <c r="B59" s="242"/>
      <c r="C59" s="242"/>
      <c r="D59" s="275"/>
      <c r="E59" s="242"/>
      <c r="F59" s="242"/>
      <c r="G59" s="146"/>
    </row>
    <row r="60" spans="1:7" ht="12" customHeight="1" thickBot="1">
      <c r="A60" s="216" t="s">
        <v>474</v>
      </c>
      <c r="B60" s="217" t="s">
        <v>475</v>
      </c>
      <c r="C60" s="218" t="s">
        <v>476</v>
      </c>
      <c r="D60" s="272" t="s">
        <v>477</v>
      </c>
      <c r="E60" s="217" t="s">
        <v>478</v>
      </c>
      <c r="F60" s="219" t="s">
        <v>479</v>
      </c>
      <c r="G60" s="146"/>
    </row>
    <row r="61" spans="1:7" ht="12" customHeight="1">
      <c r="A61" s="244">
        <v>1</v>
      </c>
      <c r="B61" s="229">
        <v>33018</v>
      </c>
      <c r="C61" s="234" t="s">
        <v>376</v>
      </c>
      <c r="D61" s="252">
        <v>939253</v>
      </c>
      <c r="E61" s="231">
        <v>939253</v>
      </c>
      <c r="F61" s="224">
        <f aca="true" t="shared" si="0" ref="F61:F67">D61-E61</f>
        <v>0</v>
      </c>
      <c r="G61" s="146"/>
    </row>
    <row r="62" spans="1:7" ht="12" customHeight="1">
      <c r="A62" s="244">
        <v>2</v>
      </c>
      <c r="B62" s="229">
        <v>33024</v>
      </c>
      <c r="C62" s="234" t="s">
        <v>375</v>
      </c>
      <c r="D62" s="252">
        <v>322754</v>
      </c>
      <c r="E62" s="231">
        <v>282492.65</v>
      </c>
      <c r="F62" s="224">
        <f t="shared" si="0"/>
        <v>40261.34999999998</v>
      </c>
      <c r="G62" s="146"/>
    </row>
    <row r="63" spans="1:7" ht="12" customHeight="1">
      <c r="A63" s="244">
        <v>3</v>
      </c>
      <c r="B63" s="229">
        <v>33025</v>
      </c>
      <c r="C63" s="234" t="s">
        <v>377</v>
      </c>
      <c r="D63" s="252">
        <v>608000</v>
      </c>
      <c r="E63" s="231">
        <v>597198.79</v>
      </c>
      <c r="F63" s="224">
        <f t="shared" si="0"/>
        <v>10801.209999999963</v>
      </c>
      <c r="G63" s="146"/>
    </row>
    <row r="64" spans="1:7" ht="12" customHeight="1">
      <c r="A64" s="244">
        <v>4</v>
      </c>
      <c r="B64" s="229">
        <v>33028</v>
      </c>
      <c r="C64" s="234" t="s">
        <v>724</v>
      </c>
      <c r="D64" s="252">
        <v>168000</v>
      </c>
      <c r="E64" s="231">
        <v>168000</v>
      </c>
      <c r="F64" s="224">
        <f t="shared" si="0"/>
        <v>0</v>
      </c>
      <c r="G64" s="146"/>
    </row>
    <row r="65" spans="1:7" ht="12" customHeight="1">
      <c r="A65" s="244">
        <v>5</v>
      </c>
      <c r="B65" s="229">
        <v>33034</v>
      </c>
      <c r="C65" s="234" t="s">
        <v>378</v>
      </c>
      <c r="D65" s="252">
        <v>456853</v>
      </c>
      <c r="E65" s="231">
        <v>440790.78</v>
      </c>
      <c r="F65" s="224">
        <f t="shared" si="0"/>
        <v>16062.219999999972</v>
      </c>
      <c r="G65" s="146"/>
    </row>
    <row r="66" spans="1:7" ht="12" customHeight="1">
      <c r="A66" s="244">
        <v>6</v>
      </c>
      <c r="B66" s="229">
        <v>33038</v>
      </c>
      <c r="C66" s="234" t="s">
        <v>373</v>
      </c>
      <c r="D66" s="252">
        <v>1199066</v>
      </c>
      <c r="E66" s="231">
        <v>1199066</v>
      </c>
      <c r="F66" s="224">
        <f t="shared" si="0"/>
        <v>0</v>
      </c>
      <c r="G66" s="146"/>
    </row>
    <row r="67" spans="1:7" ht="12" customHeight="1">
      <c r="A67" s="244">
        <v>7</v>
      </c>
      <c r="B67" s="229">
        <v>33040</v>
      </c>
      <c r="C67" s="234" t="s">
        <v>879</v>
      </c>
      <c r="D67" s="252">
        <v>210000</v>
      </c>
      <c r="E67" s="231">
        <v>178000</v>
      </c>
      <c r="F67" s="224">
        <f t="shared" si="0"/>
        <v>32000</v>
      </c>
      <c r="G67" s="146"/>
    </row>
    <row r="68" spans="1:7" ht="12" customHeight="1">
      <c r="A68" s="244">
        <v>8</v>
      </c>
      <c r="B68" s="229">
        <v>33042</v>
      </c>
      <c r="C68" s="234" t="s">
        <v>2352</v>
      </c>
      <c r="D68" s="252">
        <v>199502</v>
      </c>
      <c r="E68" s="231">
        <v>180030</v>
      </c>
      <c r="F68" s="224">
        <f>D68-E68</f>
        <v>19472</v>
      </c>
      <c r="G68" s="146"/>
    </row>
    <row r="69" spans="1:7" ht="12" customHeight="1">
      <c r="A69" s="243">
        <v>9</v>
      </c>
      <c r="B69" s="740">
        <v>33043</v>
      </c>
      <c r="C69" s="741" t="s">
        <v>880</v>
      </c>
      <c r="D69" s="273">
        <v>168000</v>
      </c>
      <c r="E69" s="742">
        <v>168000</v>
      </c>
      <c r="F69" s="693">
        <f aca="true" t="shared" si="1" ref="F69:F78">D69-E69</f>
        <v>0</v>
      </c>
      <c r="G69" s="146"/>
    </row>
    <row r="70" spans="1:7" ht="12" customHeight="1">
      <c r="A70" s="244">
        <v>10</v>
      </c>
      <c r="B70" s="229">
        <v>33044</v>
      </c>
      <c r="C70" s="234" t="s">
        <v>881</v>
      </c>
      <c r="D70" s="252">
        <v>469293</v>
      </c>
      <c r="E70" s="231">
        <v>469293</v>
      </c>
      <c r="F70" s="224">
        <f t="shared" si="1"/>
        <v>0</v>
      </c>
      <c r="G70" s="146"/>
    </row>
    <row r="71" spans="1:7" ht="12" customHeight="1">
      <c r="A71" s="244">
        <v>11</v>
      </c>
      <c r="B71" s="229">
        <v>33047</v>
      </c>
      <c r="C71" s="234" t="s">
        <v>2353</v>
      </c>
      <c r="D71" s="252">
        <v>952000</v>
      </c>
      <c r="E71" s="231">
        <v>935400</v>
      </c>
      <c r="F71" s="224">
        <f t="shared" si="1"/>
        <v>16600</v>
      </c>
      <c r="G71" s="146"/>
    </row>
    <row r="72" spans="1:7" ht="12" customHeight="1">
      <c r="A72" s="244">
        <v>12</v>
      </c>
      <c r="B72" s="229">
        <v>33049</v>
      </c>
      <c r="C72" s="234" t="s">
        <v>2354</v>
      </c>
      <c r="D72" s="252">
        <v>9850000</v>
      </c>
      <c r="E72" s="231">
        <v>9849999</v>
      </c>
      <c r="F72" s="224">
        <f t="shared" si="1"/>
        <v>1</v>
      </c>
      <c r="G72" s="146"/>
    </row>
    <row r="73" spans="1:7" ht="12" customHeight="1">
      <c r="A73" s="244">
        <v>13</v>
      </c>
      <c r="B73" s="229">
        <v>33050</v>
      </c>
      <c r="C73" s="234" t="s">
        <v>2355</v>
      </c>
      <c r="D73" s="252">
        <v>2116665</v>
      </c>
      <c r="E73" s="231">
        <v>1887683.84</v>
      </c>
      <c r="F73" s="224">
        <f t="shared" si="1"/>
        <v>228981.15999999992</v>
      </c>
      <c r="G73" s="146"/>
    </row>
    <row r="74" spans="1:7" ht="12" customHeight="1">
      <c r="A74" s="244">
        <v>14</v>
      </c>
      <c r="B74" s="229">
        <v>33051</v>
      </c>
      <c r="C74" s="234" t="s">
        <v>2356</v>
      </c>
      <c r="D74" s="252">
        <v>6268133</v>
      </c>
      <c r="E74" s="231">
        <v>6268133</v>
      </c>
      <c r="F74" s="224">
        <f t="shared" si="1"/>
        <v>0</v>
      </c>
      <c r="G74" s="146"/>
    </row>
    <row r="75" spans="1:7" ht="12" customHeight="1">
      <c r="A75" s="244">
        <v>15</v>
      </c>
      <c r="B75" s="229">
        <v>33052</v>
      </c>
      <c r="C75" s="234" t="s">
        <v>2357</v>
      </c>
      <c r="D75" s="252">
        <v>18764483</v>
      </c>
      <c r="E75" s="231">
        <v>18764483</v>
      </c>
      <c r="F75" s="224">
        <f t="shared" si="1"/>
        <v>0</v>
      </c>
      <c r="G75" s="146"/>
    </row>
    <row r="76" spans="1:7" ht="12" customHeight="1">
      <c r="A76" s="244">
        <v>16</v>
      </c>
      <c r="B76" s="229">
        <v>33155</v>
      </c>
      <c r="C76" s="234" t="s">
        <v>379</v>
      </c>
      <c r="D76" s="252">
        <v>143485000</v>
      </c>
      <c r="E76" s="231">
        <v>143362103</v>
      </c>
      <c r="F76" s="224">
        <f t="shared" si="1"/>
        <v>122897</v>
      </c>
      <c r="G76" s="146"/>
    </row>
    <row r="77" spans="1:7" ht="12" customHeight="1">
      <c r="A77" s="244">
        <v>17</v>
      </c>
      <c r="B77" s="229">
        <v>33160</v>
      </c>
      <c r="C77" s="234" t="s">
        <v>489</v>
      </c>
      <c r="D77" s="252">
        <v>186200</v>
      </c>
      <c r="E77" s="231">
        <v>23137</v>
      </c>
      <c r="F77" s="224">
        <f t="shared" si="1"/>
        <v>163063</v>
      </c>
      <c r="G77" s="146"/>
    </row>
    <row r="78" spans="1:7" ht="12" customHeight="1">
      <c r="A78" s="244">
        <v>18</v>
      </c>
      <c r="B78" s="229">
        <v>33166</v>
      </c>
      <c r="C78" s="234" t="s">
        <v>490</v>
      </c>
      <c r="D78" s="252">
        <v>1245000</v>
      </c>
      <c r="E78" s="231">
        <v>1245000</v>
      </c>
      <c r="F78" s="224">
        <f t="shared" si="1"/>
        <v>0</v>
      </c>
      <c r="G78" s="146"/>
    </row>
    <row r="79" spans="1:7" ht="12" customHeight="1">
      <c r="A79" s="244">
        <v>19</v>
      </c>
      <c r="B79" s="229">
        <v>33215</v>
      </c>
      <c r="C79" s="234" t="s">
        <v>380</v>
      </c>
      <c r="D79" s="252">
        <v>726267</v>
      </c>
      <c r="E79" s="231">
        <v>726267</v>
      </c>
      <c r="F79" s="224">
        <f>D79-E79</f>
        <v>0</v>
      </c>
      <c r="G79" s="146"/>
    </row>
    <row r="80" spans="1:7" ht="12" customHeight="1">
      <c r="A80" s="245">
        <v>20</v>
      </c>
      <c r="B80" s="229">
        <v>33353</v>
      </c>
      <c r="C80" s="234" t="s">
        <v>491</v>
      </c>
      <c r="D80" s="252">
        <v>3352057000</v>
      </c>
      <c r="E80" s="231">
        <v>3351930994.7</v>
      </c>
      <c r="F80" s="224">
        <f>D80-E80</f>
        <v>126005.30000019073</v>
      </c>
      <c r="G80" s="146"/>
    </row>
    <row r="81" spans="1:7" ht="12" customHeight="1">
      <c r="A81" s="245">
        <v>21</v>
      </c>
      <c r="B81" s="229">
        <v>33354</v>
      </c>
      <c r="C81" s="234" t="s">
        <v>374</v>
      </c>
      <c r="D81" s="252">
        <v>9296800</v>
      </c>
      <c r="E81" s="231">
        <v>9296800</v>
      </c>
      <c r="F81" s="224">
        <f>D81-E81</f>
        <v>0</v>
      </c>
      <c r="G81" s="146"/>
    </row>
    <row r="82" spans="1:7" ht="12" customHeight="1" thickBot="1">
      <c r="A82" s="245">
        <v>22</v>
      </c>
      <c r="B82" s="229">
        <v>33457</v>
      </c>
      <c r="C82" s="234" t="s">
        <v>381</v>
      </c>
      <c r="D82" s="252">
        <v>6415688</v>
      </c>
      <c r="E82" s="231">
        <v>6003160.26</v>
      </c>
      <c r="F82" s="224">
        <f>D82-E82</f>
        <v>412527.7400000002</v>
      </c>
      <c r="G82" s="146"/>
    </row>
    <row r="83" spans="1:7" ht="12" customHeight="1" thickBot="1">
      <c r="A83" s="216">
        <v>333</v>
      </c>
      <c r="B83" s="1537" t="s">
        <v>492</v>
      </c>
      <c r="C83" s="1538"/>
      <c r="D83" s="265">
        <f>SUM(D61:D68)+SUM(D69:D82)</f>
        <v>3556103957</v>
      </c>
      <c r="E83" s="265">
        <f>SUM(E61:E68)+SUM(E69:E82)</f>
        <v>3554915285.02</v>
      </c>
      <c r="F83" s="841">
        <f>SUM(F61:F68)+SUM(F69:F82)</f>
        <v>1188671.980000191</v>
      </c>
      <c r="G83" s="146"/>
    </row>
    <row r="84" spans="1:7" ht="12" customHeight="1">
      <c r="A84" s="240"/>
      <c r="B84" s="241"/>
      <c r="C84" s="241"/>
      <c r="D84" s="271"/>
      <c r="E84" s="75"/>
      <c r="F84" s="75"/>
      <c r="G84" s="146"/>
    </row>
    <row r="85" spans="1:7" ht="13.5" customHeight="1">
      <c r="A85" s="1415" t="s">
        <v>493</v>
      </c>
      <c r="B85" s="1415"/>
      <c r="C85" s="1415"/>
      <c r="D85" s="1415"/>
      <c r="E85" s="1415"/>
      <c r="F85" s="1415"/>
      <c r="G85" s="146"/>
    </row>
    <row r="86" spans="1:7" ht="13.5" customHeight="1" thickBot="1">
      <c r="A86" s="215"/>
      <c r="B86" s="215"/>
      <c r="C86" s="215"/>
      <c r="D86" s="269"/>
      <c r="E86" s="215"/>
      <c r="F86" s="215"/>
      <c r="G86" s="146"/>
    </row>
    <row r="87" spans="1:7" ht="12" customHeight="1" thickBot="1">
      <c r="A87" s="216" t="s">
        <v>474</v>
      </c>
      <c r="B87" s="217" t="s">
        <v>475</v>
      </c>
      <c r="C87" s="218" t="s">
        <v>476</v>
      </c>
      <c r="D87" s="272" t="s">
        <v>477</v>
      </c>
      <c r="E87" s="217" t="s">
        <v>478</v>
      </c>
      <c r="F87" s="219" t="s">
        <v>479</v>
      </c>
      <c r="G87" s="146"/>
    </row>
    <row r="88" spans="1:7" ht="12" customHeight="1">
      <c r="A88" s="243">
        <v>1</v>
      </c>
      <c r="B88" s="229">
        <v>34013</v>
      </c>
      <c r="C88" s="230" t="s">
        <v>2358</v>
      </c>
      <c r="D88" s="252">
        <v>86250</v>
      </c>
      <c r="E88" s="231">
        <v>86250</v>
      </c>
      <c r="F88" s="224">
        <f>D88-E88</f>
        <v>0</v>
      </c>
      <c r="G88" s="146"/>
    </row>
    <row r="89" spans="1:7" ht="12" customHeight="1">
      <c r="A89" s="243">
        <v>2</v>
      </c>
      <c r="B89" s="229">
        <v>34053</v>
      </c>
      <c r="C89" s="230" t="s">
        <v>382</v>
      </c>
      <c r="D89" s="252">
        <v>404000</v>
      </c>
      <c r="E89" s="231">
        <v>404000</v>
      </c>
      <c r="F89" s="224">
        <f>D89-E89</f>
        <v>0</v>
      </c>
      <c r="G89" s="146"/>
    </row>
    <row r="90" spans="1:7" ht="12" customHeight="1">
      <c r="A90" s="244">
        <v>3</v>
      </c>
      <c r="B90" s="229">
        <v>34070</v>
      </c>
      <c r="C90" s="230" t="s">
        <v>494</v>
      </c>
      <c r="D90" s="252">
        <v>471000</v>
      </c>
      <c r="E90" s="231">
        <v>471000</v>
      </c>
      <c r="F90" s="224">
        <f>D90-E90</f>
        <v>0</v>
      </c>
      <c r="G90" s="146"/>
    </row>
    <row r="91" spans="1:7" ht="12" customHeight="1" thickBot="1">
      <c r="A91" s="244">
        <v>4</v>
      </c>
      <c r="B91" s="229">
        <v>34544</v>
      </c>
      <c r="C91" s="230" t="s">
        <v>2359</v>
      </c>
      <c r="D91" s="252">
        <v>1232000</v>
      </c>
      <c r="E91" s="231">
        <v>1232000</v>
      </c>
      <c r="F91" s="224">
        <f>D91-E91</f>
        <v>0</v>
      </c>
      <c r="G91" s="146"/>
    </row>
    <row r="92" spans="1:8" ht="13.5" customHeight="1" thickBot="1">
      <c r="A92" s="216">
        <v>334</v>
      </c>
      <c r="B92" s="1536" t="s">
        <v>495</v>
      </c>
      <c r="C92" s="1537"/>
      <c r="D92" s="265">
        <f>SUM(D88:D91)</f>
        <v>2193250</v>
      </c>
      <c r="E92" s="71">
        <f>SUM(E88:E91)</f>
        <v>2193250</v>
      </c>
      <c r="F92" s="126">
        <f>SUM(F88:F91)</f>
        <v>0</v>
      </c>
      <c r="G92" s="146"/>
      <c r="H92" s="6"/>
    </row>
    <row r="93" spans="1:7" ht="12" customHeight="1">
      <c r="A93" s="240"/>
      <c r="B93" s="241"/>
      <c r="C93" s="241"/>
      <c r="D93" s="271"/>
      <c r="E93" s="75"/>
      <c r="F93" s="75"/>
      <c r="G93" s="146"/>
    </row>
    <row r="94" spans="1:7" ht="13.5" customHeight="1">
      <c r="A94" s="1415" t="s">
        <v>882</v>
      </c>
      <c r="B94" s="1415"/>
      <c r="C94" s="1415"/>
      <c r="D94" s="1415"/>
      <c r="E94" s="1415"/>
      <c r="F94" s="1415"/>
      <c r="G94" s="146"/>
    </row>
    <row r="95" spans="1:7" ht="13.5" customHeight="1" thickBot="1">
      <c r="A95" s="215"/>
      <c r="B95" s="215"/>
      <c r="C95" s="215"/>
      <c r="D95" s="269"/>
      <c r="E95" s="215"/>
      <c r="F95" s="215"/>
      <c r="G95" s="146"/>
    </row>
    <row r="96" spans="1:7" ht="12" customHeight="1" thickBot="1">
      <c r="A96" s="216" t="s">
        <v>474</v>
      </c>
      <c r="B96" s="217" t="s">
        <v>475</v>
      </c>
      <c r="C96" s="218" t="s">
        <v>476</v>
      </c>
      <c r="D96" s="272" t="s">
        <v>477</v>
      </c>
      <c r="E96" s="217" t="s">
        <v>478</v>
      </c>
      <c r="F96" s="219" t="s">
        <v>479</v>
      </c>
      <c r="G96" s="146"/>
    </row>
    <row r="97" spans="1:7" ht="12" customHeight="1" thickBot="1">
      <c r="A97" s="243">
        <v>1</v>
      </c>
      <c r="B97" s="229">
        <v>35018</v>
      </c>
      <c r="C97" s="230" t="s">
        <v>883</v>
      </c>
      <c r="D97" s="252">
        <v>2757284</v>
      </c>
      <c r="E97" s="231">
        <v>2757284</v>
      </c>
      <c r="F97" s="224">
        <f>D97-E97</f>
        <v>0</v>
      </c>
      <c r="G97" s="146"/>
    </row>
    <row r="98" spans="1:8" ht="13.5" customHeight="1" thickBot="1">
      <c r="A98" s="216">
        <v>335</v>
      </c>
      <c r="B98" s="1536" t="s">
        <v>495</v>
      </c>
      <c r="C98" s="1537"/>
      <c r="D98" s="265">
        <f>SUM(D97:D97)</f>
        <v>2757284</v>
      </c>
      <c r="E98" s="71">
        <f>SUM(E97:E97)</f>
        <v>2757284</v>
      </c>
      <c r="F98" s="126">
        <f>SUM(F97:F97)</f>
        <v>0</v>
      </c>
      <c r="G98" s="146"/>
      <c r="H98" s="6"/>
    </row>
    <row r="99" spans="1:7" ht="12" customHeight="1">
      <c r="A99" s="240"/>
      <c r="B99" s="241"/>
      <c r="C99" s="241"/>
      <c r="D99" s="271"/>
      <c r="E99" s="75"/>
      <c r="F99" s="75"/>
      <c r="G99" s="146"/>
    </row>
    <row r="100" spans="1:7" ht="13.5" customHeight="1">
      <c r="A100" s="1415" t="s">
        <v>872</v>
      </c>
      <c r="B100" s="1415"/>
      <c r="C100" s="1415"/>
      <c r="D100" s="1415"/>
      <c r="E100" s="1415"/>
      <c r="F100" s="1415"/>
      <c r="G100" s="146"/>
    </row>
    <row r="101" spans="1:7" ht="13.5" customHeight="1" thickBot="1">
      <c r="A101" s="215"/>
      <c r="B101" s="215"/>
      <c r="C101" s="215"/>
      <c r="D101" s="269"/>
      <c r="E101" s="215"/>
      <c r="F101" s="215"/>
      <c r="G101" s="146"/>
    </row>
    <row r="102" spans="1:7" ht="12" customHeight="1" thickBot="1">
      <c r="A102" s="216" t="s">
        <v>474</v>
      </c>
      <c r="B102" s="217" t="s">
        <v>475</v>
      </c>
      <c r="C102" s="218" t="s">
        <v>476</v>
      </c>
      <c r="D102" s="272" t="s">
        <v>477</v>
      </c>
      <c r="E102" s="217" t="s">
        <v>478</v>
      </c>
      <c r="F102" s="219" t="s">
        <v>479</v>
      </c>
      <c r="G102" s="146"/>
    </row>
    <row r="103" spans="1:7" ht="12" customHeight="1" thickBot="1">
      <c r="A103" s="243">
        <v>1</v>
      </c>
      <c r="B103" s="229">
        <v>91252</v>
      </c>
      <c r="C103" s="230" t="s">
        <v>884</v>
      </c>
      <c r="D103" s="252">
        <v>135981534</v>
      </c>
      <c r="E103" s="231">
        <v>135981534</v>
      </c>
      <c r="F103" s="224">
        <f>D103-E103</f>
        <v>0</v>
      </c>
      <c r="G103" s="146"/>
    </row>
    <row r="104" spans="1:8" ht="13.5" customHeight="1" thickBot="1">
      <c r="A104" s="216"/>
      <c r="B104" s="1536" t="s">
        <v>644</v>
      </c>
      <c r="C104" s="1537"/>
      <c r="D104" s="265">
        <f>SUM(D103:D103)</f>
        <v>135981534</v>
      </c>
      <c r="E104" s="71">
        <f>SUM(E103:E103)</f>
        <v>135981534</v>
      </c>
      <c r="F104" s="126">
        <f>SUM(F103:F103)</f>
        <v>0</v>
      </c>
      <c r="G104" s="146"/>
      <c r="H104" s="6"/>
    </row>
    <row r="105" spans="1:8" ht="13.5" customHeight="1">
      <c r="A105" s="1543" t="s">
        <v>520</v>
      </c>
      <c r="B105" s="1543"/>
      <c r="C105" s="1543"/>
      <c r="D105" s="1543"/>
      <c r="E105" s="1543"/>
      <c r="F105" s="1543"/>
      <c r="G105" s="146"/>
      <c r="H105" s="6"/>
    </row>
    <row r="106" spans="1:8" ht="13.5" customHeight="1">
      <c r="A106" s="1544"/>
      <c r="B106" s="1544"/>
      <c r="C106" s="1544"/>
      <c r="D106" s="1544"/>
      <c r="E106" s="1544"/>
      <c r="F106" s="1544"/>
      <c r="G106" s="146"/>
      <c r="H106" s="6"/>
    </row>
    <row r="107" spans="1:8" ht="13.5" customHeight="1">
      <c r="A107" s="240"/>
      <c r="B107" s="241"/>
      <c r="C107" s="241"/>
      <c r="D107" s="271"/>
      <c r="E107" s="75"/>
      <c r="F107" s="75"/>
      <c r="G107" s="146"/>
      <c r="H107" s="6"/>
    </row>
    <row r="108" spans="1:8" ht="13.5" customHeight="1">
      <c r="A108" s="240"/>
      <c r="B108" s="241"/>
      <c r="C108" s="241"/>
      <c r="D108" s="271"/>
      <c r="E108" s="75"/>
      <c r="F108" s="75"/>
      <c r="G108" s="146"/>
      <c r="H108" s="6"/>
    </row>
    <row r="109" spans="1:7" ht="12" customHeight="1">
      <c r="A109" s="246"/>
      <c r="B109" s="232"/>
      <c r="C109" s="232"/>
      <c r="D109" s="288"/>
      <c r="E109" s="1425" t="s">
        <v>129</v>
      </c>
      <c r="F109" s="1425"/>
      <c r="G109" s="146"/>
    </row>
    <row r="110" spans="1:7" ht="36" customHeight="1">
      <c r="A110" s="1539" t="s">
        <v>2344</v>
      </c>
      <c r="B110" s="1539"/>
      <c r="C110" s="1539"/>
      <c r="D110" s="1539"/>
      <c r="E110" s="1539"/>
      <c r="F110" s="1539"/>
      <c r="G110" s="146"/>
    </row>
    <row r="111" spans="1:7" ht="12.75" customHeight="1">
      <c r="A111" s="240"/>
      <c r="B111" s="241"/>
      <c r="C111" s="241"/>
      <c r="D111" s="271"/>
      <c r="E111" s="75"/>
      <c r="F111" s="75"/>
      <c r="G111" s="146"/>
    </row>
    <row r="112" spans="1:7" ht="13.5" customHeight="1">
      <c r="A112" s="1415" t="s">
        <v>496</v>
      </c>
      <c r="B112" s="1415"/>
      <c r="C112" s="1415"/>
      <c r="D112" s="1415"/>
      <c r="E112" s="1415"/>
      <c r="F112" s="1415"/>
      <c r="G112" s="146"/>
    </row>
    <row r="113" spans="1:7" ht="12" customHeight="1" thickBot="1">
      <c r="A113" s="215"/>
      <c r="B113" s="215"/>
      <c r="C113" s="215"/>
      <c r="D113" s="269"/>
      <c r="E113" s="215"/>
      <c r="F113" s="215"/>
      <c r="G113" s="146"/>
    </row>
    <row r="114" spans="1:7" ht="12.75" customHeight="1" thickBot="1">
      <c r="A114" s="216" t="s">
        <v>474</v>
      </c>
      <c r="B114" s="217" t="s">
        <v>475</v>
      </c>
      <c r="C114" s="218" t="s">
        <v>476</v>
      </c>
      <c r="D114" s="272" t="s">
        <v>477</v>
      </c>
      <c r="E114" s="217" t="s">
        <v>478</v>
      </c>
      <c r="F114" s="219" t="s">
        <v>479</v>
      </c>
      <c r="G114" s="146"/>
    </row>
    <row r="115" spans="1:7" ht="12.75" customHeight="1">
      <c r="A115" s="243">
        <v>1</v>
      </c>
      <c r="B115" s="229">
        <v>98187</v>
      </c>
      <c r="C115" s="230" t="s">
        <v>2360</v>
      </c>
      <c r="D115" s="252">
        <v>150000</v>
      </c>
      <c r="E115" s="231">
        <v>117422</v>
      </c>
      <c r="F115" s="224">
        <f>D115-E115</f>
        <v>32578</v>
      </c>
      <c r="G115" s="146"/>
    </row>
    <row r="116" spans="1:7" ht="12" customHeight="1">
      <c r="A116" s="248">
        <v>2</v>
      </c>
      <c r="B116" s="249">
        <v>98297</v>
      </c>
      <c r="C116" s="250" t="s">
        <v>497</v>
      </c>
      <c r="D116" s="274">
        <v>382104.85</v>
      </c>
      <c r="E116" s="654">
        <v>382104.85</v>
      </c>
      <c r="F116" s="224">
        <f>D116-E116</f>
        <v>0</v>
      </c>
      <c r="G116" s="146"/>
    </row>
    <row r="117" spans="1:7" ht="12" customHeight="1">
      <c r="A117" s="244">
        <v>3</v>
      </c>
      <c r="B117" s="229">
        <v>98335</v>
      </c>
      <c r="C117" s="230" t="s">
        <v>498</v>
      </c>
      <c r="D117" s="252">
        <v>1592571.36</v>
      </c>
      <c r="E117" s="231">
        <v>1592571.36</v>
      </c>
      <c r="F117" s="224">
        <f>D117-E117</f>
        <v>0</v>
      </c>
      <c r="G117" s="146"/>
    </row>
    <row r="118" spans="1:7" ht="12" customHeight="1">
      <c r="A118" s="243">
        <v>4</v>
      </c>
      <c r="B118" s="229">
        <v>98348</v>
      </c>
      <c r="C118" s="230" t="s">
        <v>2361</v>
      </c>
      <c r="D118" s="252">
        <v>100000</v>
      </c>
      <c r="E118" s="231">
        <v>63623.92</v>
      </c>
      <c r="F118" s="224">
        <f>D118-E118</f>
        <v>36376.08</v>
      </c>
      <c r="G118" s="146"/>
    </row>
    <row r="119" spans="1:7" ht="12" customHeight="1" thickBot="1">
      <c r="A119" s="243">
        <v>5</v>
      </c>
      <c r="B119" s="249">
        <v>98861</v>
      </c>
      <c r="C119" s="250" t="s">
        <v>383</v>
      </c>
      <c r="D119" s="252">
        <v>2024080</v>
      </c>
      <c r="E119" s="231">
        <v>2024080</v>
      </c>
      <c r="F119" s="224">
        <f>D119-E119</f>
        <v>0</v>
      </c>
      <c r="G119" s="146"/>
    </row>
    <row r="120" spans="1:7" ht="13.5" customHeight="1" thickBot="1">
      <c r="A120" s="216">
        <v>398</v>
      </c>
      <c r="B120" s="1536" t="s">
        <v>499</v>
      </c>
      <c r="C120" s="1537"/>
      <c r="D120" s="265">
        <f>SUM(D115:D119)</f>
        <v>4248756.21</v>
      </c>
      <c r="E120" s="71">
        <f>SUM(E115:E119)</f>
        <v>4179802.13</v>
      </c>
      <c r="F120" s="126">
        <f>SUM(F115:F119)</f>
        <v>68954.08</v>
      </c>
      <c r="G120" s="146"/>
    </row>
    <row r="121" spans="1:7" ht="12" customHeight="1">
      <c r="A121" s="240"/>
      <c r="B121" s="241"/>
      <c r="C121" s="241"/>
      <c r="D121" s="271"/>
      <c r="E121" s="75"/>
      <c r="F121" s="75"/>
      <c r="G121" s="146"/>
    </row>
    <row r="122" spans="1:7" s="13" customFormat="1" ht="15.75" customHeight="1">
      <c r="A122" s="1545" t="s">
        <v>500</v>
      </c>
      <c r="B122" s="1545"/>
      <c r="C122" s="1545"/>
      <c r="D122" s="1545"/>
      <c r="E122" s="1545"/>
      <c r="F122" s="1545"/>
      <c r="G122" s="618"/>
    </row>
    <row r="123" spans="1:7" s="13" customFormat="1" ht="12" customHeight="1">
      <c r="A123" s="82"/>
      <c r="B123" s="82"/>
      <c r="C123" s="82"/>
      <c r="D123" s="82"/>
      <c r="E123" s="82"/>
      <c r="F123" s="82"/>
      <c r="G123" s="618"/>
    </row>
    <row r="124" spans="1:7" s="13" customFormat="1" ht="12" customHeight="1">
      <c r="A124" s="1540" t="s">
        <v>578</v>
      </c>
      <c r="B124" s="1540"/>
      <c r="C124" s="1540"/>
      <c r="D124" s="1540"/>
      <c r="E124" s="1540"/>
      <c r="F124" s="1540"/>
      <c r="G124" s="618"/>
    </row>
    <row r="125" spans="1:7" s="13" customFormat="1" ht="12" customHeight="1" thickBot="1">
      <c r="A125" s="82"/>
      <c r="B125" s="82"/>
      <c r="C125" s="82"/>
      <c r="D125" s="82"/>
      <c r="E125" s="82"/>
      <c r="F125" s="82"/>
      <c r="G125" s="618"/>
    </row>
    <row r="126" spans="1:7" s="13" customFormat="1" ht="12" customHeight="1" thickBot="1">
      <c r="A126" s="630" t="s">
        <v>501</v>
      </c>
      <c r="B126" s="272" t="s">
        <v>502</v>
      </c>
      <c r="C126" s="633" t="s">
        <v>303</v>
      </c>
      <c r="D126" s="272" t="s">
        <v>477</v>
      </c>
      <c r="E126" s="272" t="s">
        <v>478</v>
      </c>
      <c r="F126" s="655" t="s">
        <v>479</v>
      </c>
      <c r="G126" s="618"/>
    </row>
    <row r="127" spans="1:7" s="13" customFormat="1" ht="12" customHeight="1">
      <c r="A127" s="629">
        <v>304</v>
      </c>
      <c r="B127" s="617" t="s">
        <v>504</v>
      </c>
      <c r="C127" s="644" t="s">
        <v>505</v>
      </c>
      <c r="D127" s="287">
        <f>D8</f>
        <v>450000</v>
      </c>
      <c r="E127" s="287">
        <f>E8</f>
        <v>413829</v>
      </c>
      <c r="F127" s="656">
        <f>+D127-E127</f>
        <v>36171</v>
      </c>
      <c r="G127" s="618"/>
    </row>
    <row r="128" spans="1:7" s="13" customFormat="1" ht="12" customHeight="1">
      <c r="A128" s="627">
        <v>313</v>
      </c>
      <c r="B128" s="306" t="s">
        <v>580</v>
      </c>
      <c r="C128" s="638" t="s">
        <v>512</v>
      </c>
      <c r="D128" s="289">
        <f>D15</f>
        <v>156796800</v>
      </c>
      <c r="E128" s="289">
        <f>E15</f>
        <v>155712847.3</v>
      </c>
      <c r="F128" s="656">
        <f>D128-E128</f>
        <v>1083952.699999988</v>
      </c>
      <c r="G128" s="618"/>
    </row>
    <row r="129" spans="1:7" s="13" customFormat="1" ht="12" customHeight="1">
      <c r="A129" s="627">
        <v>314</v>
      </c>
      <c r="B129" s="306" t="s">
        <v>296</v>
      </c>
      <c r="C129" s="638" t="s">
        <v>506</v>
      </c>
      <c r="D129" s="657">
        <f>D22</f>
        <v>3641000</v>
      </c>
      <c r="E129" s="657">
        <f>E22</f>
        <v>3631449.15</v>
      </c>
      <c r="F129" s="658">
        <f>+D129-E129</f>
        <v>9550.850000000093</v>
      </c>
      <c r="G129" s="618"/>
    </row>
    <row r="130" spans="1:7" s="13" customFormat="1" ht="12" customHeight="1">
      <c r="A130" s="627">
        <v>315</v>
      </c>
      <c r="B130" s="306" t="s">
        <v>585</v>
      </c>
      <c r="C130" s="638" t="s">
        <v>711</v>
      </c>
      <c r="D130" s="657">
        <v>143000</v>
      </c>
      <c r="E130" s="657">
        <v>143000</v>
      </c>
      <c r="F130" s="658">
        <f>+D130-E130</f>
        <v>0</v>
      </c>
      <c r="G130" s="618"/>
    </row>
    <row r="131" spans="1:7" s="13" customFormat="1" ht="12" customHeight="1">
      <c r="A131" s="627">
        <v>327</v>
      </c>
      <c r="B131" s="306" t="s">
        <v>583</v>
      </c>
      <c r="C131" s="638" t="s">
        <v>519</v>
      </c>
      <c r="D131" s="657">
        <f>D44</f>
        <v>92565706</v>
      </c>
      <c r="E131" s="657">
        <f>E44</f>
        <v>92565706</v>
      </c>
      <c r="F131" s="658">
        <f>+D131-E131</f>
        <v>0</v>
      </c>
      <c r="G131" s="618"/>
    </row>
    <row r="132" spans="1:7" s="13" customFormat="1" ht="12" customHeight="1">
      <c r="A132" s="627">
        <v>333</v>
      </c>
      <c r="B132" s="306" t="s">
        <v>579</v>
      </c>
      <c r="C132" s="638" t="s">
        <v>507</v>
      </c>
      <c r="D132" s="273">
        <f>D83</f>
        <v>3556103957</v>
      </c>
      <c r="E132" s="273">
        <f>E83</f>
        <v>3554915285.02</v>
      </c>
      <c r="F132" s="659">
        <f>D132-E132</f>
        <v>1188671.980000019</v>
      </c>
      <c r="G132" s="618"/>
    </row>
    <row r="133" spans="1:7" s="13" customFormat="1" ht="12" customHeight="1">
      <c r="A133" s="627">
        <v>334</v>
      </c>
      <c r="B133" s="306" t="s">
        <v>586</v>
      </c>
      <c r="C133" s="638" t="s">
        <v>574</v>
      </c>
      <c r="D133" s="252">
        <f>D92-D91</f>
        <v>961250</v>
      </c>
      <c r="E133" s="252">
        <f>E92-E91</f>
        <v>961250</v>
      </c>
      <c r="F133" s="656">
        <f>+D133-E133</f>
        <v>0</v>
      </c>
      <c r="G133" s="618"/>
    </row>
    <row r="134" spans="1:7" s="13" customFormat="1" ht="12" customHeight="1">
      <c r="A134" s="627">
        <v>335</v>
      </c>
      <c r="B134" s="306" t="s">
        <v>868</v>
      </c>
      <c r="C134" s="638" t="s">
        <v>873</v>
      </c>
      <c r="D134" s="252">
        <f>D98</f>
        <v>2757284</v>
      </c>
      <c r="E134" s="252">
        <f>E98</f>
        <v>2757284</v>
      </c>
      <c r="F134" s="656">
        <f>+D134-E134</f>
        <v>0</v>
      </c>
      <c r="G134" s="618"/>
    </row>
    <row r="135" spans="1:7" s="13" customFormat="1" ht="12" customHeight="1">
      <c r="A135" s="627"/>
      <c r="B135" s="306" t="s">
        <v>869</v>
      </c>
      <c r="C135" s="638" t="s">
        <v>872</v>
      </c>
      <c r="D135" s="252">
        <f>D104</f>
        <v>135981534</v>
      </c>
      <c r="E135" s="252">
        <f>E104</f>
        <v>135981534</v>
      </c>
      <c r="F135" s="656">
        <f>+D135-E135</f>
        <v>0</v>
      </c>
      <c r="G135" s="618"/>
    </row>
    <row r="136" spans="1:7" s="13" customFormat="1" ht="12" customHeight="1" thickBot="1">
      <c r="A136" s="627">
        <v>398</v>
      </c>
      <c r="B136" s="306" t="s">
        <v>508</v>
      </c>
      <c r="C136" s="638" t="s">
        <v>712</v>
      </c>
      <c r="D136" s="252">
        <f>D120-D119</f>
        <v>2224676.21</v>
      </c>
      <c r="E136" s="252">
        <f>E120-E119</f>
        <v>2155722.13</v>
      </c>
      <c r="F136" s="656">
        <f>+D136-E136</f>
        <v>68954.08000000007</v>
      </c>
      <c r="G136" s="618"/>
    </row>
    <row r="137" spans="1:7" s="13" customFormat="1" ht="12" customHeight="1" thickBot="1">
      <c r="A137" s="630" t="s">
        <v>246</v>
      </c>
      <c r="B137" s="633" t="s">
        <v>755</v>
      </c>
      <c r="C137" s="645" t="s">
        <v>509</v>
      </c>
      <c r="D137" s="279">
        <f>SUM(D127:D136)</f>
        <v>3951625207.21</v>
      </c>
      <c r="E137" s="660">
        <f>SUM(E127:E136)</f>
        <v>3949237906.6</v>
      </c>
      <c r="F137" s="661">
        <f>SUM(F127:F136)</f>
        <v>2387300.6100000073</v>
      </c>
      <c r="G137" s="618"/>
    </row>
    <row r="138" spans="1:7" s="13" customFormat="1" ht="12" customHeight="1">
      <c r="A138" s="631"/>
      <c r="B138" s="632"/>
      <c r="C138" s="632"/>
      <c r="D138" s="271"/>
      <c r="E138" s="271"/>
      <c r="F138" s="271"/>
      <c r="G138" s="618"/>
    </row>
    <row r="139" spans="1:7" s="13" customFormat="1" ht="12" customHeight="1">
      <c r="A139" s="1540" t="s">
        <v>581</v>
      </c>
      <c r="B139" s="1540"/>
      <c r="C139" s="1540"/>
      <c r="D139" s="1540"/>
      <c r="E139" s="1540"/>
      <c r="F139" s="1540"/>
      <c r="G139" s="618"/>
    </row>
    <row r="140" spans="1:7" s="13" customFormat="1" ht="12" customHeight="1" thickBot="1">
      <c r="A140" s="631"/>
      <c r="B140" s="632"/>
      <c r="C140" s="632"/>
      <c r="D140" s="271"/>
      <c r="E140" s="271"/>
      <c r="F140" s="271"/>
      <c r="G140" s="618"/>
    </row>
    <row r="141" spans="1:7" s="13" customFormat="1" ht="12" customHeight="1" thickBot="1">
      <c r="A141" s="630" t="s">
        <v>501</v>
      </c>
      <c r="B141" s="272" t="s">
        <v>502</v>
      </c>
      <c r="C141" s="633" t="s">
        <v>303</v>
      </c>
      <c r="D141" s="272" t="s">
        <v>477</v>
      </c>
      <c r="E141" s="272" t="s">
        <v>478</v>
      </c>
      <c r="F141" s="655" t="s">
        <v>479</v>
      </c>
      <c r="G141" s="618"/>
    </row>
    <row r="142" spans="1:7" s="13" customFormat="1" ht="12" customHeight="1">
      <c r="A142" s="627">
        <v>317</v>
      </c>
      <c r="B142" s="306" t="s">
        <v>584</v>
      </c>
      <c r="C142" s="638" t="s">
        <v>469</v>
      </c>
      <c r="D142" s="657">
        <f>D33</f>
        <v>71657838.24</v>
      </c>
      <c r="E142" s="657">
        <f>E33</f>
        <v>48688811.52</v>
      </c>
      <c r="F142" s="1216" t="s">
        <v>2351</v>
      </c>
      <c r="G142" s="618"/>
    </row>
    <row r="143" spans="1:6" s="13" customFormat="1" ht="12" customHeight="1">
      <c r="A143" s="627">
        <v>329</v>
      </c>
      <c r="B143" s="306" t="s">
        <v>297</v>
      </c>
      <c r="C143" s="638" t="s">
        <v>298</v>
      </c>
      <c r="D143" s="657">
        <f>D50</f>
        <v>1377000</v>
      </c>
      <c r="E143" s="657">
        <f>E50</f>
        <v>1368209.75</v>
      </c>
      <c r="F143" s="659">
        <f>D143-E143</f>
        <v>8790.25</v>
      </c>
    </row>
    <row r="144" spans="1:6" s="13" customFormat="1" ht="12" customHeight="1">
      <c r="A144" s="627">
        <v>334</v>
      </c>
      <c r="B144" s="306" t="s">
        <v>586</v>
      </c>
      <c r="C144" s="638" t="s">
        <v>574</v>
      </c>
      <c r="D144" s="252">
        <f>D91</f>
        <v>1232000</v>
      </c>
      <c r="E144" s="252">
        <f>E91</f>
        <v>1232000</v>
      </c>
      <c r="F144" s="656">
        <f>+D144-E144</f>
        <v>0</v>
      </c>
    </row>
    <row r="145" spans="1:6" s="13" customFormat="1" ht="12" customHeight="1" thickBot="1">
      <c r="A145" s="627">
        <v>398</v>
      </c>
      <c r="B145" s="306" t="s">
        <v>508</v>
      </c>
      <c r="C145" s="638" t="s">
        <v>712</v>
      </c>
      <c r="D145" s="252">
        <f>D119</f>
        <v>2024080</v>
      </c>
      <c r="E145" s="252">
        <f>E119</f>
        <v>2024080</v>
      </c>
      <c r="F145" s="656">
        <f>+D145-E145</f>
        <v>0</v>
      </c>
    </row>
    <row r="146" spans="1:6" s="13" customFormat="1" ht="13.5" thickBot="1">
      <c r="A146" s="630" t="s">
        <v>246</v>
      </c>
      <c r="B146" s="633" t="s">
        <v>755</v>
      </c>
      <c r="C146" s="645" t="s">
        <v>509</v>
      </c>
      <c r="D146" s="279">
        <f>SUM(D142:D145)</f>
        <v>76290918.24</v>
      </c>
      <c r="E146" s="660">
        <f>SUM(E142:E145)</f>
        <v>53313101.27</v>
      </c>
      <c r="F146" s="661">
        <f>SUM(F142:F145)</f>
        <v>8790.25</v>
      </c>
    </row>
    <row r="147" s="13" customFormat="1" ht="12" customHeight="1"/>
    <row r="148" spans="1:6" s="13" customFormat="1" ht="12.75">
      <c r="A148" s="1540" t="s">
        <v>510</v>
      </c>
      <c r="B148" s="1540"/>
      <c r="C148" s="1540"/>
      <c r="D148" s="1540"/>
      <c r="E148" s="1540"/>
      <c r="F148" s="1540"/>
    </row>
    <row r="149" s="13" customFormat="1" ht="12" customHeight="1" thickBot="1"/>
    <row r="150" spans="1:6" s="13" customFormat="1" ht="13.5" thickBot="1">
      <c r="A150" s="630" t="s">
        <v>501</v>
      </c>
      <c r="B150" s="272" t="s">
        <v>502</v>
      </c>
      <c r="C150" s="633" t="s">
        <v>303</v>
      </c>
      <c r="D150" s="272" t="s">
        <v>477</v>
      </c>
      <c r="E150" s="272" t="s">
        <v>478</v>
      </c>
      <c r="F150" s="655" t="s">
        <v>479</v>
      </c>
    </row>
    <row r="151" spans="1:6" s="13" customFormat="1" ht="12" customHeight="1">
      <c r="A151" s="639">
        <v>304</v>
      </c>
      <c r="B151" s="591" t="s">
        <v>504</v>
      </c>
      <c r="C151" s="713" t="s">
        <v>505</v>
      </c>
      <c r="D151" s="1214">
        <f>D8</f>
        <v>450000</v>
      </c>
      <c r="E151" s="1214">
        <f>E7</f>
        <v>413829</v>
      </c>
      <c r="F151" s="1215">
        <f>+D151-E151</f>
        <v>36171</v>
      </c>
    </row>
    <row r="152" spans="1:6" s="13" customFormat="1" ht="12" customHeight="1">
      <c r="A152" s="627">
        <v>313</v>
      </c>
      <c r="B152" s="306" t="s">
        <v>580</v>
      </c>
      <c r="C152" s="638" t="s">
        <v>512</v>
      </c>
      <c r="D152" s="289">
        <f>D15</f>
        <v>156796800</v>
      </c>
      <c r="E152" s="289">
        <f>E15</f>
        <v>155712847.3</v>
      </c>
      <c r="F152" s="658">
        <f>D152-E152</f>
        <v>1083952.699999988</v>
      </c>
    </row>
    <row r="153" spans="1:6" s="13" customFormat="1" ht="12" customHeight="1">
      <c r="A153" s="640">
        <v>314</v>
      </c>
      <c r="B153" s="1016" t="s">
        <v>296</v>
      </c>
      <c r="C153" s="636" t="s">
        <v>506</v>
      </c>
      <c r="D153" s="657">
        <f>D22</f>
        <v>3641000</v>
      </c>
      <c r="E153" s="657">
        <f>E22</f>
        <v>3631449.15</v>
      </c>
      <c r="F153" s="659">
        <f>+D153-E153</f>
        <v>9550.850000000093</v>
      </c>
    </row>
    <row r="154" spans="1:6" s="13" customFormat="1" ht="12" customHeight="1">
      <c r="A154" s="627">
        <v>315</v>
      </c>
      <c r="B154" s="306" t="s">
        <v>585</v>
      </c>
      <c r="C154" s="638" t="s">
        <v>711</v>
      </c>
      <c r="D154" s="657">
        <f>D28</f>
        <v>143000</v>
      </c>
      <c r="E154" s="657">
        <f>E28</f>
        <v>143000</v>
      </c>
      <c r="F154" s="659">
        <f>+D154-E154</f>
        <v>0</v>
      </c>
    </row>
    <row r="155" spans="1:6" s="13" customFormat="1" ht="12" customHeight="1">
      <c r="A155" s="627">
        <v>317</v>
      </c>
      <c r="B155" s="306" t="s">
        <v>584</v>
      </c>
      <c r="C155" s="638" t="s">
        <v>469</v>
      </c>
      <c r="D155" s="657">
        <f>D34</f>
        <v>71657838.24</v>
      </c>
      <c r="E155" s="657">
        <f>E34</f>
        <v>48688811.52</v>
      </c>
      <c r="F155" s="1216" t="s">
        <v>2351</v>
      </c>
    </row>
    <row r="156" spans="1:6" s="13" customFormat="1" ht="12" customHeight="1">
      <c r="A156" s="627">
        <v>327</v>
      </c>
      <c r="B156" s="306" t="s">
        <v>583</v>
      </c>
      <c r="C156" s="638" t="s">
        <v>519</v>
      </c>
      <c r="D156" s="657">
        <f>D44</f>
        <v>92565706</v>
      </c>
      <c r="E156" s="657">
        <f>E44</f>
        <v>92565706</v>
      </c>
      <c r="F156" s="659">
        <f>D156-E156</f>
        <v>0</v>
      </c>
    </row>
    <row r="157" spans="1:6" s="13" customFormat="1" ht="12" customHeight="1">
      <c r="A157" s="627">
        <v>329</v>
      </c>
      <c r="B157" s="306" t="s">
        <v>297</v>
      </c>
      <c r="C157" s="638" t="s">
        <v>298</v>
      </c>
      <c r="D157" s="657">
        <f>D50</f>
        <v>1377000</v>
      </c>
      <c r="E157" s="657">
        <f>E50</f>
        <v>1368209.75</v>
      </c>
      <c r="F157" s="659">
        <f>D157-E157</f>
        <v>8790.25</v>
      </c>
    </row>
    <row r="158" spans="1:6" s="13" customFormat="1" ht="12" customHeight="1">
      <c r="A158" s="627">
        <v>333</v>
      </c>
      <c r="B158" s="306" t="s">
        <v>579</v>
      </c>
      <c r="C158" s="638" t="s">
        <v>507</v>
      </c>
      <c r="D158" s="273">
        <f>D83</f>
        <v>3556103957</v>
      </c>
      <c r="E158" s="273">
        <f>E83</f>
        <v>3554915285.02</v>
      </c>
      <c r="F158" s="659">
        <f>D158-E158</f>
        <v>1188671.980000019</v>
      </c>
    </row>
    <row r="159" spans="1:6" s="13" customFormat="1" ht="12" customHeight="1">
      <c r="A159" s="627">
        <v>334</v>
      </c>
      <c r="B159" s="306" t="s">
        <v>586</v>
      </c>
      <c r="C159" s="638" t="s">
        <v>574</v>
      </c>
      <c r="D159" s="252">
        <f>D92</f>
        <v>2193250</v>
      </c>
      <c r="E159" s="252">
        <f>E92</f>
        <v>2193250</v>
      </c>
      <c r="F159" s="656">
        <f>+D159-E159</f>
        <v>0</v>
      </c>
    </row>
    <row r="160" spans="1:6" s="13" customFormat="1" ht="12" customHeight="1">
      <c r="A160" s="627">
        <v>335</v>
      </c>
      <c r="B160" s="306" t="s">
        <v>868</v>
      </c>
      <c r="C160" s="638" t="s">
        <v>873</v>
      </c>
      <c r="D160" s="252">
        <f>D98</f>
        <v>2757284</v>
      </c>
      <c r="E160" s="252">
        <f>E98</f>
        <v>2757284</v>
      </c>
      <c r="F160" s="656">
        <f>+D160-E160</f>
        <v>0</v>
      </c>
    </row>
    <row r="161" spans="1:6" s="13" customFormat="1" ht="12" customHeight="1">
      <c r="A161" s="627"/>
      <c r="B161" s="306" t="s">
        <v>869</v>
      </c>
      <c r="C161" s="638" t="s">
        <v>872</v>
      </c>
      <c r="D161" s="252">
        <f>D104</f>
        <v>135981534</v>
      </c>
      <c r="E161" s="252">
        <f>E104</f>
        <v>135981534</v>
      </c>
      <c r="F161" s="656">
        <f>+D161-E161</f>
        <v>0</v>
      </c>
    </row>
    <row r="162" spans="1:8" s="13" customFormat="1" ht="12" customHeight="1" thickBot="1">
      <c r="A162" s="627">
        <v>398</v>
      </c>
      <c r="B162" s="306" t="s">
        <v>508</v>
      </c>
      <c r="C162" s="638" t="s">
        <v>712</v>
      </c>
      <c r="D162" s="252">
        <f>D120</f>
        <v>4248756.21</v>
      </c>
      <c r="E162" s="252">
        <f>E120</f>
        <v>4179802.13</v>
      </c>
      <c r="F162" s="656">
        <f>+D162-E162</f>
        <v>68954.08000000007</v>
      </c>
      <c r="H162" s="277"/>
    </row>
    <row r="163" spans="1:8" s="13" customFormat="1" ht="13.5" thickBot="1">
      <c r="A163" s="630" t="s">
        <v>246</v>
      </c>
      <c r="B163" s="633" t="s">
        <v>755</v>
      </c>
      <c r="C163" s="645" t="s">
        <v>509</v>
      </c>
      <c r="D163" s="279">
        <f>SUM(D151:D162)</f>
        <v>4027916125.45</v>
      </c>
      <c r="E163" s="660">
        <f>SUM(E151:E162)</f>
        <v>4002551007.87</v>
      </c>
      <c r="F163" s="661">
        <f>SUM(F151:F162)</f>
        <v>2396090.8600000073</v>
      </c>
      <c r="H163" s="453"/>
    </row>
    <row r="164" s="13" customFormat="1" ht="12.75">
      <c r="H164" s="277"/>
    </row>
    <row r="165" s="13" customFormat="1" ht="12.75">
      <c r="H165" s="7"/>
    </row>
    <row r="166" s="13" customFormat="1" ht="12.75">
      <c r="H166" s="277"/>
    </row>
    <row r="167" ht="12.75">
      <c r="E167" s="557"/>
    </row>
    <row r="169" spans="4:6" ht="12.75">
      <c r="D169" s="8"/>
      <c r="E169" s="557"/>
      <c r="F169" s="6"/>
    </row>
  </sheetData>
  <sheetProtection/>
  <mergeCells count="37">
    <mergeCell ref="A58:F58"/>
    <mergeCell ref="A105:F106"/>
    <mergeCell ref="A122:F122"/>
    <mergeCell ref="A124:F124"/>
    <mergeCell ref="A139:F139"/>
    <mergeCell ref="A100:F100"/>
    <mergeCell ref="B104:C104"/>
    <mergeCell ref="A148:F148"/>
    <mergeCell ref="E109:F109"/>
    <mergeCell ref="A110:F110"/>
    <mergeCell ref="B22:C22"/>
    <mergeCell ref="A40:F40"/>
    <mergeCell ref="A85:F85"/>
    <mergeCell ref="B92:C92"/>
    <mergeCell ref="A112:F112"/>
    <mergeCell ref="A94:F94"/>
    <mergeCell ref="B98:C98"/>
    <mergeCell ref="B120:C120"/>
    <mergeCell ref="E1:F1"/>
    <mergeCell ref="A2:F2"/>
    <mergeCell ref="A10:F10"/>
    <mergeCell ref="B15:C15"/>
    <mergeCell ref="A4:F4"/>
    <mergeCell ref="B8:C8"/>
    <mergeCell ref="A17:F17"/>
    <mergeCell ref="A24:F24"/>
    <mergeCell ref="B28:C28"/>
    <mergeCell ref="B44:C44"/>
    <mergeCell ref="A30:F30"/>
    <mergeCell ref="B34:C34"/>
    <mergeCell ref="B83:C83"/>
    <mergeCell ref="A56:F56"/>
    <mergeCell ref="A46:F46"/>
    <mergeCell ref="B50:C50"/>
    <mergeCell ref="A35:F38"/>
    <mergeCell ref="A51:F52"/>
    <mergeCell ref="E55:F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54"/>
  <sheetViews>
    <sheetView zoomScalePageLayoutView="0" workbookViewId="0" topLeftCell="A108">
      <selection activeCell="M30" sqref="M30"/>
    </sheetView>
  </sheetViews>
  <sheetFormatPr defaultColWidth="9.140625" defaultRowHeight="12.75"/>
  <cols>
    <col min="1" max="1" width="4.7109375" style="13" customWidth="1"/>
    <col min="2" max="2" width="7.7109375" style="13" customWidth="1"/>
    <col min="3" max="3" width="37.00390625" style="13" customWidth="1"/>
    <col min="4" max="4" width="14.7109375" style="13" customWidth="1"/>
    <col min="5" max="5" width="11.28125" style="13" customWidth="1"/>
    <col min="6" max="6" width="10.8515625" style="13" customWidth="1"/>
    <col min="7" max="16384" width="9.140625" style="13" customWidth="1"/>
  </cols>
  <sheetData>
    <row r="1" spans="5:6" ht="12.75">
      <c r="E1" s="1567" t="s">
        <v>130</v>
      </c>
      <c r="F1" s="1567"/>
    </row>
    <row r="2" spans="1:6" ht="48" customHeight="1">
      <c r="A2" s="1568" t="s">
        <v>2345</v>
      </c>
      <c r="B2" s="1568"/>
      <c r="C2" s="1568"/>
      <c r="D2" s="1568"/>
      <c r="E2" s="1568"/>
      <c r="F2" s="1568"/>
    </row>
    <row r="3" spans="1:6" ht="11.25" customHeight="1">
      <c r="A3" s="82"/>
      <c r="B3" s="82"/>
      <c r="C3" s="82"/>
      <c r="D3" s="82"/>
      <c r="E3" s="82"/>
      <c r="F3" s="82"/>
    </row>
    <row r="4" spans="1:6" ht="13.5" customHeight="1">
      <c r="A4" s="1540" t="s">
        <v>482</v>
      </c>
      <c r="B4" s="1540"/>
      <c r="C4" s="1540"/>
      <c r="D4" s="1540"/>
      <c r="E4" s="1540"/>
      <c r="F4" s="1540"/>
    </row>
    <row r="5" spans="1:6" ht="11.25" customHeight="1" thickBot="1">
      <c r="A5" s="269"/>
      <c r="B5" s="269"/>
      <c r="C5" s="269"/>
      <c r="D5" s="269"/>
      <c r="E5" s="269"/>
      <c r="F5" s="269"/>
    </row>
    <row r="6" spans="1:6" ht="12" customHeight="1" thickBot="1">
      <c r="A6" s="625" t="s">
        <v>474</v>
      </c>
      <c r="B6" s="270" t="s">
        <v>475</v>
      </c>
      <c r="C6" s="626" t="s">
        <v>476</v>
      </c>
      <c r="D6" s="270" t="s">
        <v>477</v>
      </c>
      <c r="E6" s="1555" t="s">
        <v>456</v>
      </c>
      <c r="F6" s="1556"/>
    </row>
    <row r="7" spans="1:6" ht="12" customHeight="1">
      <c r="A7" s="627">
        <v>1</v>
      </c>
      <c r="B7" s="615">
        <v>13233</v>
      </c>
      <c r="C7" s="628" t="s">
        <v>104</v>
      </c>
      <c r="D7" s="238">
        <v>4159924.5</v>
      </c>
      <c r="E7" s="1557"/>
      <c r="F7" s="1558"/>
    </row>
    <row r="8" spans="1:6" ht="12" customHeight="1">
      <c r="A8" s="627">
        <v>2</v>
      </c>
      <c r="B8" s="615">
        <v>13233</v>
      </c>
      <c r="C8" s="628" t="s">
        <v>105</v>
      </c>
      <c r="D8" s="238">
        <v>23572905.32</v>
      </c>
      <c r="E8" s="1557"/>
      <c r="F8" s="1558"/>
    </row>
    <row r="9" spans="1:6" ht="12" customHeight="1">
      <c r="A9" s="627">
        <v>3</v>
      </c>
      <c r="B9" s="615">
        <v>13899</v>
      </c>
      <c r="C9" s="628" t="s">
        <v>954</v>
      </c>
      <c r="D9" s="238">
        <v>461528.4</v>
      </c>
      <c r="E9" s="1557"/>
      <c r="F9" s="1558"/>
    </row>
    <row r="10" spans="1:6" ht="12" customHeight="1" thickBot="1">
      <c r="A10" s="629">
        <v>4</v>
      </c>
      <c r="B10" s="615">
        <v>13899</v>
      </c>
      <c r="C10" s="628" t="s">
        <v>955</v>
      </c>
      <c r="D10" s="238">
        <v>2615327.6</v>
      </c>
      <c r="E10" s="1557"/>
      <c r="F10" s="1558"/>
    </row>
    <row r="11" spans="1:6" ht="12" customHeight="1" thickBot="1">
      <c r="A11" s="630">
        <v>313</v>
      </c>
      <c r="B11" s="1553" t="s">
        <v>484</v>
      </c>
      <c r="C11" s="1554"/>
      <c r="D11" s="265">
        <f>SUM(D7:D10)</f>
        <v>30809685.82</v>
      </c>
      <c r="E11" s="1559"/>
      <c r="F11" s="1560"/>
    </row>
    <row r="12" spans="1:6" ht="11.25" customHeight="1">
      <c r="A12" s="631"/>
      <c r="B12" s="632"/>
      <c r="C12" s="632"/>
      <c r="D12" s="271"/>
      <c r="E12" s="271"/>
      <c r="F12" s="271"/>
    </row>
    <row r="13" spans="1:6" ht="13.5" customHeight="1">
      <c r="A13" s="1540" t="s">
        <v>485</v>
      </c>
      <c r="B13" s="1540"/>
      <c r="C13" s="1540"/>
      <c r="D13" s="1540"/>
      <c r="E13" s="1540"/>
      <c r="F13" s="1540"/>
    </row>
    <row r="14" spans="1:6" ht="11.25" customHeight="1" thickBot="1">
      <c r="A14" s="269"/>
      <c r="B14" s="269"/>
      <c r="C14" s="269"/>
      <c r="D14" s="269"/>
      <c r="E14" s="269"/>
      <c r="F14" s="269"/>
    </row>
    <row r="15" spans="1:6" ht="13.5" customHeight="1" thickBot="1">
      <c r="A15" s="625" t="s">
        <v>474</v>
      </c>
      <c r="B15" s="270" t="s">
        <v>475</v>
      </c>
      <c r="C15" s="626" t="s">
        <v>476</v>
      </c>
      <c r="D15" s="270" t="s">
        <v>477</v>
      </c>
      <c r="E15" s="1561" t="s">
        <v>456</v>
      </c>
      <c r="F15" s="1562"/>
    </row>
    <row r="16" spans="1:6" ht="15.75" customHeight="1" thickBot="1">
      <c r="A16" s="1218">
        <v>1</v>
      </c>
      <c r="B16" s="1219">
        <v>14013</v>
      </c>
      <c r="C16" s="1220" t="s">
        <v>2365</v>
      </c>
      <c r="D16" s="1221">
        <v>3104084.7</v>
      </c>
      <c r="E16" s="1563"/>
      <c r="F16" s="1564"/>
    </row>
    <row r="17" spans="1:6" ht="13.5" customHeight="1" thickBot="1">
      <c r="A17" s="630">
        <v>314</v>
      </c>
      <c r="B17" s="1553" t="s">
        <v>299</v>
      </c>
      <c r="C17" s="1554"/>
      <c r="D17" s="265">
        <f>SUM(D16:D16)</f>
        <v>3104084.7</v>
      </c>
      <c r="E17" s="1565"/>
      <c r="F17" s="1566"/>
    </row>
    <row r="18" spans="1:6" ht="11.25" customHeight="1">
      <c r="A18" s="631"/>
      <c r="B18" s="632"/>
      <c r="C18" s="632"/>
      <c r="D18" s="271"/>
      <c r="E18" s="271"/>
      <c r="F18" s="271"/>
    </row>
    <row r="19" spans="1:6" ht="13.5" customHeight="1">
      <c r="A19" s="1540" t="s">
        <v>457</v>
      </c>
      <c r="B19" s="1540"/>
      <c r="C19" s="1540"/>
      <c r="D19" s="1540"/>
      <c r="E19" s="1540"/>
      <c r="F19" s="1540"/>
    </row>
    <row r="20" spans="1:6" ht="11.25" customHeight="1" thickBot="1">
      <c r="A20" s="269"/>
      <c r="B20" s="269"/>
      <c r="C20" s="269"/>
      <c r="D20" s="269"/>
      <c r="E20" s="269"/>
      <c r="F20" s="269"/>
    </row>
    <row r="21" spans="1:6" ht="12" customHeight="1" thickBot="1">
      <c r="A21" s="630" t="s">
        <v>474</v>
      </c>
      <c r="B21" s="272" t="s">
        <v>475</v>
      </c>
      <c r="C21" s="633" t="s">
        <v>476</v>
      </c>
      <c r="D21" s="272" t="s">
        <v>477</v>
      </c>
      <c r="E21" s="1555" t="s">
        <v>456</v>
      </c>
      <c r="F21" s="1556"/>
    </row>
    <row r="22" spans="1:6" ht="12" customHeight="1">
      <c r="A22" s="634">
        <v>1</v>
      </c>
      <c r="B22" s="596">
        <v>15319</v>
      </c>
      <c r="C22" s="635" t="s">
        <v>302</v>
      </c>
      <c r="D22" s="252">
        <v>1351206.43</v>
      </c>
      <c r="E22" s="1557"/>
      <c r="F22" s="1558"/>
    </row>
    <row r="23" spans="1:6" ht="12" customHeight="1">
      <c r="A23" s="634">
        <v>2</v>
      </c>
      <c r="B23" s="596">
        <v>15370</v>
      </c>
      <c r="C23" s="636" t="s">
        <v>2367</v>
      </c>
      <c r="D23" s="252">
        <v>13164.8</v>
      </c>
      <c r="E23" s="1557"/>
      <c r="F23" s="1558"/>
    </row>
    <row r="24" spans="1:6" ht="12" customHeight="1">
      <c r="A24" s="634">
        <v>3</v>
      </c>
      <c r="B24" s="596">
        <v>15370</v>
      </c>
      <c r="C24" s="636" t="s">
        <v>2366</v>
      </c>
      <c r="D24" s="252">
        <v>13164.79</v>
      </c>
      <c r="E24" s="1557"/>
      <c r="F24" s="1558"/>
    </row>
    <row r="25" spans="1:6" ht="12" customHeight="1">
      <c r="A25" s="634">
        <v>4</v>
      </c>
      <c r="B25" s="604">
        <v>15827</v>
      </c>
      <c r="C25" s="636" t="s">
        <v>106</v>
      </c>
      <c r="D25" s="273">
        <v>2531559.76</v>
      </c>
      <c r="E25" s="1557"/>
      <c r="F25" s="1558"/>
    </row>
    <row r="26" spans="1:6" ht="12" customHeight="1">
      <c r="A26" s="637">
        <v>5</v>
      </c>
      <c r="B26" s="596">
        <v>15835</v>
      </c>
      <c r="C26" s="1015" t="s">
        <v>2368</v>
      </c>
      <c r="D26" s="273">
        <v>17755089.49</v>
      </c>
      <c r="E26" s="1557"/>
      <c r="F26" s="1558"/>
    </row>
    <row r="27" spans="1:6" ht="12" customHeight="1" thickBot="1">
      <c r="A27" s="634">
        <v>6</v>
      </c>
      <c r="B27" s="617">
        <v>15835</v>
      </c>
      <c r="C27" s="636" t="s">
        <v>2369</v>
      </c>
      <c r="D27" s="273">
        <v>12835489.33</v>
      </c>
      <c r="E27" s="1557"/>
      <c r="F27" s="1558"/>
    </row>
    <row r="28" spans="1:6" ht="12" customHeight="1" thickBot="1">
      <c r="A28" s="630">
        <v>315</v>
      </c>
      <c r="B28" s="1553" t="s">
        <v>458</v>
      </c>
      <c r="C28" s="1554"/>
      <c r="D28" s="265">
        <f>SUM(D22:D27)</f>
        <v>34499674.6</v>
      </c>
      <c r="E28" s="1559"/>
      <c r="F28" s="1560"/>
    </row>
    <row r="29" spans="1:6" ht="11.25" customHeight="1">
      <c r="A29" s="631"/>
      <c r="B29" s="632"/>
      <c r="C29" s="632"/>
      <c r="D29" s="271"/>
      <c r="E29" s="271"/>
      <c r="F29" s="271"/>
    </row>
    <row r="30" spans="1:6" ht="13.5" customHeight="1">
      <c r="A30" s="1540" t="s">
        <v>459</v>
      </c>
      <c r="B30" s="1540"/>
      <c r="C30" s="1540"/>
      <c r="D30" s="1540"/>
      <c r="E30" s="1540"/>
      <c r="F30" s="1540"/>
    </row>
    <row r="31" spans="1:6" ht="11.25" customHeight="1" thickBot="1">
      <c r="A31" s="269"/>
      <c r="B31" s="269"/>
      <c r="C31" s="269"/>
      <c r="D31" s="269"/>
      <c r="E31" s="269"/>
      <c r="F31" s="269"/>
    </row>
    <row r="32" spans="1:6" ht="12" customHeight="1" thickBot="1">
      <c r="A32" s="625" t="s">
        <v>474</v>
      </c>
      <c r="B32" s="270" t="s">
        <v>475</v>
      </c>
      <c r="C32" s="626" t="s">
        <v>476</v>
      </c>
      <c r="D32" s="270" t="s">
        <v>477</v>
      </c>
      <c r="E32" s="1555" t="s">
        <v>456</v>
      </c>
      <c r="F32" s="1556"/>
    </row>
    <row r="33" spans="1:6" ht="12" customHeight="1">
      <c r="A33" s="640">
        <v>1</v>
      </c>
      <c r="B33" s="596">
        <v>17007</v>
      </c>
      <c r="C33" s="638" t="s">
        <v>521</v>
      </c>
      <c r="D33" s="252">
        <v>515122.36</v>
      </c>
      <c r="E33" s="1557"/>
      <c r="F33" s="1558"/>
    </row>
    <row r="34" spans="1:6" ht="12" customHeight="1">
      <c r="A34" s="640">
        <v>2</v>
      </c>
      <c r="B34" s="596">
        <v>17871</v>
      </c>
      <c r="C34" s="638" t="s">
        <v>953</v>
      </c>
      <c r="D34" s="252">
        <v>2688426</v>
      </c>
      <c r="E34" s="1557"/>
      <c r="F34" s="1558"/>
    </row>
    <row r="35" spans="1:6" ht="12" customHeight="1" thickBot="1">
      <c r="A35" s="640">
        <v>3</v>
      </c>
      <c r="B35" s="596">
        <v>17883</v>
      </c>
      <c r="C35" s="638" t="s">
        <v>522</v>
      </c>
      <c r="D35" s="252">
        <v>2262289.23</v>
      </c>
      <c r="E35" s="1557"/>
      <c r="F35" s="1558"/>
    </row>
    <row r="36" spans="1:6" ht="12" customHeight="1" thickBot="1">
      <c r="A36" s="630">
        <v>317</v>
      </c>
      <c r="B36" s="1553" t="s">
        <v>460</v>
      </c>
      <c r="C36" s="1554"/>
      <c r="D36" s="265">
        <f>SUM(D33:D35)</f>
        <v>5465837.59</v>
      </c>
      <c r="E36" s="1559"/>
      <c r="F36" s="1560"/>
    </row>
    <row r="37" spans="1:6" ht="11.25" customHeight="1">
      <c r="A37" s="631"/>
      <c r="B37" s="632"/>
      <c r="C37" s="632"/>
      <c r="D37" s="271"/>
      <c r="E37" s="271"/>
      <c r="F37" s="271"/>
    </row>
    <row r="38" spans="1:6" ht="13.5" customHeight="1">
      <c r="A38" s="1569" t="s">
        <v>488</v>
      </c>
      <c r="B38" s="1569"/>
      <c r="C38" s="1569"/>
      <c r="D38" s="1569"/>
      <c r="E38" s="1569"/>
      <c r="F38" s="1569"/>
    </row>
    <row r="39" spans="1:6" ht="11.25" customHeight="1" thickBot="1">
      <c r="A39" s="275"/>
      <c r="B39" s="275"/>
      <c r="C39" s="275"/>
      <c r="D39" s="275"/>
      <c r="E39" s="275"/>
      <c r="F39" s="275"/>
    </row>
    <row r="40" spans="1:6" ht="12" customHeight="1" thickBot="1">
      <c r="A40" s="630" t="s">
        <v>474</v>
      </c>
      <c r="B40" s="272" t="s">
        <v>475</v>
      </c>
      <c r="C40" s="633" t="s">
        <v>476</v>
      </c>
      <c r="D40" s="272" t="s">
        <v>477</v>
      </c>
      <c r="E40" s="1555" t="s">
        <v>456</v>
      </c>
      <c r="F40" s="1556"/>
    </row>
    <row r="41" spans="1:6" ht="12" customHeight="1">
      <c r="A41" s="634">
        <v>1</v>
      </c>
      <c r="B41" s="596">
        <v>33007</v>
      </c>
      <c r="C41" s="638" t="s">
        <v>461</v>
      </c>
      <c r="D41" s="252">
        <v>8259.81</v>
      </c>
      <c r="E41" s="1557"/>
      <c r="F41" s="1558"/>
    </row>
    <row r="42" spans="1:6" ht="12" customHeight="1">
      <c r="A42" s="634">
        <v>2</v>
      </c>
      <c r="B42" s="596">
        <v>33007</v>
      </c>
      <c r="C42" s="638" t="s">
        <v>462</v>
      </c>
      <c r="D42" s="252">
        <v>46805.53</v>
      </c>
      <c r="E42" s="1557"/>
      <c r="F42" s="1558"/>
    </row>
    <row r="43" spans="1:6" ht="12" customHeight="1">
      <c r="A43" s="634">
        <v>3</v>
      </c>
      <c r="B43" s="596">
        <v>33012</v>
      </c>
      <c r="C43" s="638" t="s">
        <v>525</v>
      </c>
      <c r="D43" s="252">
        <v>2426841.71</v>
      </c>
      <c r="E43" s="1557"/>
      <c r="F43" s="1558"/>
    </row>
    <row r="44" spans="1:6" ht="12" customHeight="1">
      <c r="A44" s="634">
        <v>4</v>
      </c>
      <c r="B44" s="596">
        <v>33012</v>
      </c>
      <c r="C44" s="638" t="s">
        <v>569</v>
      </c>
      <c r="D44" s="252">
        <v>13752108.4</v>
      </c>
      <c r="E44" s="1557"/>
      <c r="F44" s="1558"/>
    </row>
    <row r="45" spans="1:6" ht="12" customHeight="1">
      <c r="A45" s="634">
        <v>5</v>
      </c>
      <c r="B45" s="596">
        <v>33019</v>
      </c>
      <c r="C45" s="638" t="s">
        <v>513</v>
      </c>
      <c r="D45" s="252">
        <f>3403646.66+1607477.72</f>
        <v>5011124.38</v>
      </c>
      <c r="E45" s="1557"/>
      <c r="F45" s="1558"/>
    </row>
    <row r="46" spans="1:6" ht="12" customHeight="1">
      <c r="A46" s="634">
        <v>6</v>
      </c>
      <c r="B46" s="596">
        <v>33019</v>
      </c>
      <c r="C46" s="638" t="s">
        <v>514</v>
      </c>
      <c r="D46" s="252">
        <f>19287331.03+9109040.07</f>
        <v>28396371.1</v>
      </c>
      <c r="E46" s="1557"/>
      <c r="F46" s="1558"/>
    </row>
    <row r="47" spans="1:6" ht="12" customHeight="1">
      <c r="A47" s="637">
        <v>7</v>
      </c>
      <c r="B47" s="596">
        <v>33030</v>
      </c>
      <c r="C47" s="638" t="s">
        <v>524</v>
      </c>
      <c r="D47" s="252">
        <v>5241649.08</v>
      </c>
      <c r="E47" s="1557"/>
      <c r="F47" s="1558"/>
    </row>
    <row r="48" spans="1:6" ht="12" customHeight="1">
      <c r="A48" s="637">
        <v>8</v>
      </c>
      <c r="B48" s="596">
        <v>33030</v>
      </c>
      <c r="C48" s="638" t="s">
        <v>523</v>
      </c>
      <c r="D48" s="252">
        <v>29702677.87</v>
      </c>
      <c r="E48" s="1557"/>
      <c r="F48" s="1558"/>
    </row>
    <row r="49" spans="1:6" ht="12" customHeight="1">
      <c r="A49" s="637">
        <v>9</v>
      </c>
      <c r="B49" s="596">
        <v>33910</v>
      </c>
      <c r="C49" s="638" t="s">
        <v>956</v>
      </c>
      <c r="D49" s="252">
        <v>584269.94</v>
      </c>
      <c r="E49" s="1557"/>
      <c r="F49" s="1558"/>
    </row>
    <row r="50" spans="1:6" ht="12" customHeight="1" thickBot="1">
      <c r="A50" s="637">
        <v>10</v>
      </c>
      <c r="B50" s="596">
        <v>33910</v>
      </c>
      <c r="C50" s="638" t="s">
        <v>957</v>
      </c>
      <c r="D50" s="252">
        <v>3310862.96</v>
      </c>
      <c r="E50" s="1557"/>
      <c r="F50" s="1558"/>
    </row>
    <row r="51" spans="1:6" ht="12" customHeight="1" thickBot="1">
      <c r="A51" s="630">
        <v>333</v>
      </c>
      <c r="B51" s="1553" t="s">
        <v>492</v>
      </c>
      <c r="C51" s="1554"/>
      <c r="D51" s="265">
        <f>SUM(D41:D50)</f>
        <v>88480970.77999999</v>
      </c>
      <c r="E51" s="1559"/>
      <c r="F51" s="1560"/>
    </row>
    <row r="52" spans="1:6" ht="12" customHeight="1">
      <c r="A52" s="631"/>
      <c r="B52" s="632"/>
      <c r="C52" s="632"/>
      <c r="D52" s="271"/>
      <c r="E52" s="992"/>
      <c r="F52" s="992"/>
    </row>
    <row r="53" spans="1:6" ht="12" customHeight="1">
      <c r="A53" s="631"/>
      <c r="B53" s="632"/>
      <c r="C53" s="632"/>
      <c r="D53" s="271"/>
      <c r="E53" s="992"/>
      <c r="F53" s="992"/>
    </row>
    <row r="54" spans="1:6" ht="12" customHeight="1">
      <c r="A54" s="631"/>
      <c r="B54" s="632"/>
      <c r="C54" s="632"/>
      <c r="D54" s="271"/>
      <c r="E54" s="992"/>
      <c r="F54" s="992"/>
    </row>
    <row r="55" spans="1:6" ht="12" customHeight="1">
      <c r="A55" s="631"/>
      <c r="B55" s="632"/>
      <c r="C55" s="632"/>
      <c r="D55" s="271"/>
      <c r="E55" s="992"/>
      <c r="F55" s="992"/>
    </row>
    <row r="56" spans="1:6" ht="12" customHeight="1">
      <c r="A56" s="631"/>
      <c r="B56" s="632"/>
      <c r="C56" s="632"/>
      <c r="D56" s="271"/>
      <c r="E56" s="992"/>
      <c r="F56" s="992"/>
    </row>
    <row r="57" spans="1:6" ht="12" customHeight="1">
      <c r="A57" s="631"/>
      <c r="B57" s="632"/>
      <c r="C57" s="632"/>
      <c r="D57" s="271"/>
      <c r="E57" s="992"/>
      <c r="F57" s="992"/>
    </row>
    <row r="58" spans="1:6" ht="12.75" customHeight="1">
      <c r="A58" s="277"/>
      <c r="B58" s="277"/>
      <c r="C58" s="277"/>
      <c r="D58" s="277"/>
      <c r="E58" s="1567" t="s">
        <v>131</v>
      </c>
      <c r="F58" s="1567"/>
    </row>
    <row r="59" spans="1:6" ht="48.75" customHeight="1">
      <c r="A59" s="1568" t="s">
        <v>2345</v>
      </c>
      <c r="B59" s="1568"/>
      <c r="C59" s="1568"/>
      <c r="D59" s="1568"/>
      <c r="E59" s="1568"/>
      <c r="F59" s="1568"/>
    </row>
    <row r="60" ht="11.25" customHeight="1"/>
    <row r="61" spans="1:6" ht="13.5" customHeight="1">
      <c r="A61" s="1540" t="s">
        <v>515</v>
      </c>
      <c r="B61" s="1540"/>
      <c r="C61" s="1540"/>
      <c r="D61" s="1540"/>
      <c r="E61" s="1540"/>
      <c r="F61" s="1540"/>
    </row>
    <row r="62" spans="1:6" ht="11.25" customHeight="1" thickBot="1">
      <c r="A62" s="269"/>
      <c r="B62" s="269"/>
      <c r="C62" s="269"/>
      <c r="D62" s="269"/>
      <c r="E62" s="269"/>
      <c r="F62" s="269"/>
    </row>
    <row r="63" spans="1:6" ht="13.5" thickBot="1">
      <c r="A63" s="625" t="s">
        <v>474</v>
      </c>
      <c r="B63" s="270" t="s">
        <v>475</v>
      </c>
      <c r="C63" s="626" t="s">
        <v>476</v>
      </c>
      <c r="D63" s="270" t="s">
        <v>477</v>
      </c>
      <c r="E63" s="1555" t="s">
        <v>456</v>
      </c>
      <c r="F63" s="1556"/>
    </row>
    <row r="64" spans="1:6" ht="12.75">
      <c r="A64" s="627">
        <v>1</v>
      </c>
      <c r="B64" s="596">
        <v>85005</v>
      </c>
      <c r="C64" s="638" t="s">
        <v>570</v>
      </c>
      <c r="D64" s="252">
        <v>2464916.8</v>
      </c>
      <c r="E64" s="1557"/>
      <c r="F64" s="1558"/>
    </row>
    <row r="65" spans="1:6" ht="13.5" thickBot="1">
      <c r="A65" s="640">
        <v>2</v>
      </c>
      <c r="B65" s="596">
        <v>85505</v>
      </c>
      <c r="C65" s="638" t="s">
        <v>463</v>
      </c>
      <c r="D65" s="252">
        <v>49035964.4</v>
      </c>
      <c r="E65" s="1557"/>
      <c r="F65" s="1558"/>
    </row>
    <row r="66" spans="1:6" ht="13.5" thickBot="1">
      <c r="A66" s="209" t="s">
        <v>464</v>
      </c>
      <c r="B66" s="1553" t="s">
        <v>465</v>
      </c>
      <c r="C66" s="1554"/>
      <c r="D66" s="265">
        <f>SUM(D64:D65)</f>
        <v>51500881.199999996</v>
      </c>
      <c r="E66" s="1559"/>
      <c r="F66" s="1560"/>
    </row>
    <row r="67" spans="1:6" ht="11.25" customHeight="1">
      <c r="A67" s="278"/>
      <c r="B67" s="278"/>
      <c r="C67" s="278"/>
      <c r="D67" s="278"/>
      <c r="E67" s="278"/>
      <c r="F67" s="278"/>
    </row>
    <row r="68" spans="1:6" ht="13.5" customHeight="1">
      <c r="A68" s="1540" t="s">
        <v>571</v>
      </c>
      <c r="B68" s="1540"/>
      <c r="C68" s="1540"/>
      <c r="D68" s="1540"/>
      <c r="E68" s="1540"/>
      <c r="F68" s="1540"/>
    </row>
    <row r="69" spans="1:6" ht="11.25" customHeight="1" thickBot="1">
      <c r="A69" s="269"/>
      <c r="B69" s="269"/>
      <c r="C69" s="269"/>
      <c r="D69" s="269"/>
      <c r="E69" s="269"/>
      <c r="F69" s="269"/>
    </row>
    <row r="70" spans="1:6" ht="12" customHeight="1" thickBot="1">
      <c r="A70" s="630" t="s">
        <v>474</v>
      </c>
      <c r="B70" s="272" t="s">
        <v>475</v>
      </c>
      <c r="C70" s="633" t="s">
        <v>476</v>
      </c>
      <c r="D70" s="272" t="s">
        <v>477</v>
      </c>
      <c r="E70" s="1547" t="s">
        <v>456</v>
      </c>
      <c r="F70" s="1548"/>
    </row>
    <row r="71" spans="1:6" ht="12" customHeight="1">
      <c r="A71" s="311" t="s">
        <v>467</v>
      </c>
      <c r="B71" s="314">
        <v>90001</v>
      </c>
      <c r="C71" s="641" t="s">
        <v>575</v>
      </c>
      <c r="D71" s="844">
        <v>77371.4</v>
      </c>
      <c r="E71" s="1549"/>
      <c r="F71" s="1550"/>
    </row>
    <row r="72" spans="1:6" ht="12" customHeight="1">
      <c r="A72" s="295" t="s">
        <v>300</v>
      </c>
      <c r="B72" s="314">
        <v>90001</v>
      </c>
      <c r="C72" s="1228" t="s">
        <v>2375</v>
      </c>
      <c r="D72" s="844">
        <v>774.39</v>
      </c>
      <c r="E72" s="1549"/>
      <c r="F72" s="1550"/>
    </row>
    <row r="73" spans="1:6" ht="12" customHeight="1">
      <c r="A73" s="295" t="s">
        <v>2373</v>
      </c>
      <c r="B73" s="314">
        <v>90877</v>
      </c>
      <c r="C73" s="641" t="s">
        <v>301</v>
      </c>
      <c r="D73" s="252">
        <v>1177657.01</v>
      </c>
      <c r="E73" s="1549"/>
      <c r="F73" s="1550"/>
    </row>
    <row r="74" spans="1:6" ht="12" customHeight="1" thickBot="1">
      <c r="A74" s="1227" t="s">
        <v>2374</v>
      </c>
      <c r="B74" s="642">
        <v>90877</v>
      </c>
      <c r="C74" s="1229" t="s">
        <v>2376</v>
      </c>
      <c r="D74" s="273">
        <v>755028.77</v>
      </c>
      <c r="E74" s="1549"/>
      <c r="F74" s="1550"/>
    </row>
    <row r="75" spans="1:6" ht="12" customHeight="1" thickBot="1">
      <c r="A75" s="630" t="s">
        <v>572</v>
      </c>
      <c r="B75" s="1553" t="s">
        <v>573</v>
      </c>
      <c r="C75" s="1554"/>
      <c r="D75" s="279">
        <f>SUM(D71:D74)</f>
        <v>2010831.57</v>
      </c>
      <c r="E75" s="1551"/>
      <c r="F75" s="1552"/>
    </row>
    <row r="76" spans="1:6" ht="11.25" customHeight="1">
      <c r="A76" s="280"/>
      <c r="B76" s="280"/>
      <c r="C76" s="280"/>
      <c r="D76" s="280"/>
      <c r="E76" s="280"/>
      <c r="F76" s="280"/>
    </row>
    <row r="77" spans="1:6" ht="13.5" customHeight="1">
      <c r="A77" s="1540" t="s">
        <v>466</v>
      </c>
      <c r="B77" s="1540"/>
      <c r="C77" s="1540"/>
      <c r="D77" s="1540"/>
      <c r="E77" s="1540"/>
      <c r="F77" s="1540"/>
    </row>
    <row r="78" spans="1:6" ht="11.25" customHeight="1" thickBot="1">
      <c r="A78" s="269"/>
      <c r="B78" s="269"/>
      <c r="C78" s="269"/>
      <c r="D78" s="269"/>
      <c r="E78" s="269"/>
      <c r="F78" s="269"/>
    </row>
    <row r="79" spans="1:6" ht="13.5" customHeight="1" thickBot="1">
      <c r="A79" s="630" t="s">
        <v>474</v>
      </c>
      <c r="B79" s="272" t="s">
        <v>475</v>
      </c>
      <c r="C79" s="633" t="s">
        <v>476</v>
      </c>
      <c r="D79" s="272" t="s">
        <v>477</v>
      </c>
      <c r="E79" s="1547" t="s">
        <v>456</v>
      </c>
      <c r="F79" s="1548"/>
    </row>
    <row r="80" spans="1:6" ht="13.5" customHeight="1">
      <c r="A80" s="708" t="s">
        <v>467</v>
      </c>
      <c r="B80" s="709">
        <v>95029</v>
      </c>
      <c r="C80" s="592" t="s">
        <v>2377</v>
      </c>
      <c r="D80" s="842">
        <v>15281047.71</v>
      </c>
      <c r="E80" s="1549"/>
      <c r="F80" s="1550"/>
    </row>
    <row r="81" spans="1:6" ht="13.5" customHeight="1">
      <c r="A81" s="295" t="s">
        <v>300</v>
      </c>
      <c r="B81" s="314">
        <v>95113</v>
      </c>
      <c r="C81" s="310" t="s">
        <v>576</v>
      </c>
      <c r="D81" s="844">
        <v>393571.09</v>
      </c>
      <c r="E81" s="1549"/>
      <c r="F81" s="1550"/>
    </row>
    <row r="82" spans="1:6" ht="12.75">
      <c r="A82" s="1230" t="s">
        <v>467</v>
      </c>
      <c r="B82" s="1231">
        <v>95529</v>
      </c>
      <c r="C82" s="605" t="s">
        <v>2378</v>
      </c>
      <c r="D82" s="1232">
        <v>830498.02</v>
      </c>
      <c r="E82" s="1549"/>
      <c r="F82" s="1550"/>
    </row>
    <row r="83" spans="1:6" ht="13.5" thickBot="1">
      <c r="A83" s="710" t="s">
        <v>300</v>
      </c>
      <c r="B83" s="711">
        <v>95816</v>
      </c>
      <c r="C83" s="307" t="s">
        <v>2379</v>
      </c>
      <c r="D83" s="843">
        <v>574045.94</v>
      </c>
      <c r="E83" s="1549"/>
      <c r="F83" s="1550"/>
    </row>
    <row r="84" spans="1:6" ht="13.5" thickBot="1">
      <c r="A84" s="630" t="s">
        <v>582</v>
      </c>
      <c r="B84" s="1553" t="s">
        <v>468</v>
      </c>
      <c r="C84" s="1554"/>
      <c r="D84" s="279">
        <f>SUM(D80:D83)</f>
        <v>17079162.76</v>
      </c>
      <c r="E84" s="1551"/>
      <c r="F84" s="1552"/>
    </row>
    <row r="85" spans="1:6" ht="13.5" customHeight="1">
      <c r="A85" s="280"/>
      <c r="B85" s="280"/>
      <c r="C85" s="280"/>
      <c r="D85" s="280"/>
      <c r="E85" s="280"/>
      <c r="F85" s="280"/>
    </row>
    <row r="86" spans="1:6" ht="15.75">
      <c r="A86" s="1545" t="s">
        <v>500</v>
      </c>
      <c r="B86" s="1545"/>
      <c r="C86" s="1545"/>
      <c r="D86" s="1545"/>
      <c r="E86" s="1545"/>
      <c r="F86" s="1545"/>
    </row>
    <row r="87" spans="1:6" ht="12" customHeight="1">
      <c r="A87" s="82"/>
      <c r="B87" s="82"/>
      <c r="C87" s="82"/>
      <c r="D87" s="82"/>
      <c r="E87" s="82"/>
      <c r="F87" s="82"/>
    </row>
    <row r="88" spans="1:6" ht="12" customHeight="1">
      <c r="A88" s="1540" t="s">
        <v>578</v>
      </c>
      <c r="B88" s="1540"/>
      <c r="C88" s="1540"/>
      <c r="D88" s="1540"/>
      <c r="E88" s="1540"/>
      <c r="F88" s="1540"/>
    </row>
    <row r="89" spans="1:6" ht="12" customHeight="1" thickBot="1">
      <c r="A89" s="82"/>
      <c r="B89" s="82"/>
      <c r="C89" s="82"/>
      <c r="D89" s="82"/>
      <c r="E89" s="82"/>
      <c r="F89" s="82"/>
    </row>
    <row r="90" spans="1:6" ht="12" customHeight="1" thickBot="1">
      <c r="A90" s="630" t="s">
        <v>501</v>
      </c>
      <c r="B90" s="272" t="s">
        <v>502</v>
      </c>
      <c r="C90" s="633" t="s">
        <v>503</v>
      </c>
      <c r="D90" s="272" t="s">
        <v>477</v>
      </c>
      <c r="E90" s="1555" t="s">
        <v>456</v>
      </c>
      <c r="F90" s="1556"/>
    </row>
    <row r="91" spans="1:6" ht="12" customHeight="1">
      <c r="A91" s="627">
        <v>313</v>
      </c>
      <c r="B91" s="306" t="s">
        <v>580</v>
      </c>
      <c r="C91" s="638" t="s">
        <v>512</v>
      </c>
      <c r="D91" s="252">
        <f>D7+D8</f>
        <v>27732829.82</v>
      </c>
      <c r="E91" s="1557"/>
      <c r="F91" s="1558"/>
    </row>
    <row r="92" spans="1:6" ht="12" customHeight="1">
      <c r="A92" s="627">
        <v>314</v>
      </c>
      <c r="B92" s="306" t="s">
        <v>296</v>
      </c>
      <c r="C92" s="638" t="s">
        <v>299</v>
      </c>
      <c r="D92" s="252">
        <f>D16</f>
        <v>3104084.7</v>
      </c>
      <c r="E92" s="1557"/>
      <c r="F92" s="1558"/>
    </row>
    <row r="93" spans="1:6" ht="12" customHeight="1">
      <c r="A93" s="627">
        <v>315</v>
      </c>
      <c r="B93" s="306" t="s">
        <v>585</v>
      </c>
      <c r="C93" s="638" t="s">
        <v>711</v>
      </c>
      <c r="D93" s="252">
        <f>D22+D23+D24</f>
        <v>1377536.02</v>
      </c>
      <c r="E93" s="1557"/>
      <c r="F93" s="1558"/>
    </row>
    <row r="94" spans="1:6" ht="12" customHeight="1">
      <c r="A94" s="627">
        <v>317</v>
      </c>
      <c r="B94" s="306" t="s">
        <v>584</v>
      </c>
      <c r="C94" s="638" t="s">
        <v>469</v>
      </c>
      <c r="D94" s="252">
        <f>D33</f>
        <v>515122.36</v>
      </c>
      <c r="E94" s="1557"/>
      <c r="F94" s="1558"/>
    </row>
    <row r="95" spans="1:6" ht="12" customHeight="1">
      <c r="A95" s="627">
        <v>333</v>
      </c>
      <c r="B95" s="306" t="s">
        <v>579</v>
      </c>
      <c r="C95" s="638" t="s">
        <v>507</v>
      </c>
      <c r="D95" s="252">
        <f>D41+D42+D43+D44+D45+D46+D47+D48</f>
        <v>84585837.88</v>
      </c>
      <c r="E95" s="1557"/>
      <c r="F95" s="1558"/>
    </row>
    <row r="96" spans="1:6" ht="12" customHeight="1">
      <c r="A96" s="627" t="s">
        <v>246</v>
      </c>
      <c r="B96" s="306" t="s">
        <v>464</v>
      </c>
      <c r="C96" s="638" t="s">
        <v>515</v>
      </c>
      <c r="D96" s="273">
        <f>D64</f>
        <v>2464916.8</v>
      </c>
      <c r="E96" s="1557"/>
      <c r="F96" s="1558"/>
    </row>
    <row r="97" spans="1:6" ht="12" customHeight="1">
      <c r="A97" s="629" t="s">
        <v>246</v>
      </c>
      <c r="B97" s="643" t="s">
        <v>572</v>
      </c>
      <c r="C97" s="644" t="s">
        <v>577</v>
      </c>
      <c r="D97" s="252">
        <f>D71+D72</f>
        <v>78145.79</v>
      </c>
      <c r="E97" s="1557"/>
      <c r="F97" s="1558"/>
    </row>
    <row r="98" spans="1:6" ht="12" customHeight="1" thickBot="1">
      <c r="A98" s="627" t="s">
        <v>246</v>
      </c>
      <c r="B98" s="306" t="s">
        <v>582</v>
      </c>
      <c r="C98" s="638" t="s">
        <v>466</v>
      </c>
      <c r="D98" s="274">
        <f>D80+D81</f>
        <v>15674618.8</v>
      </c>
      <c r="E98" s="1557"/>
      <c r="F98" s="1558"/>
    </row>
    <row r="99" spans="1:6" ht="12" customHeight="1" thickBot="1">
      <c r="A99" s="630" t="s">
        <v>246</v>
      </c>
      <c r="B99" s="633" t="s">
        <v>755</v>
      </c>
      <c r="C99" s="645" t="s">
        <v>509</v>
      </c>
      <c r="D99" s="279">
        <f>SUM(D91:D98)</f>
        <v>135533092.17000002</v>
      </c>
      <c r="E99" s="1559"/>
      <c r="F99" s="1560"/>
    </row>
    <row r="100" spans="1:6" ht="12" customHeight="1">
      <c r="A100" s="82"/>
      <c r="B100" s="82"/>
      <c r="C100" s="82"/>
      <c r="D100" s="82"/>
      <c r="E100" s="82"/>
      <c r="F100" s="82"/>
    </row>
    <row r="101" spans="1:6" ht="15.75" customHeight="1">
      <c r="A101" s="1540" t="s">
        <v>581</v>
      </c>
      <c r="B101" s="1540"/>
      <c r="C101" s="1540"/>
      <c r="D101" s="1540"/>
      <c r="E101" s="1540"/>
      <c r="F101" s="1540"/>
    </row>
    <row r="102" spans="1:6" ht="12" customHeight="1" thickBot="1">
      <c r="A102" s="646"/>
      <c r="B102" s="646"/>
      <c r="C102" s="646"/>
      <c r="D102" s="281"/>
      <c r="E102" s="281"/>
      <c r="F102" s="281"/>
    </row>
    <row r="103" spans="1:6" ht="13.5" thickBot="1">
      <c r="A103" s="630" t="s">
        <v>501</v>
      </c>
      <c r="B103" s="272" t="s">
        <v>502</v>
      </c>
      <c r="C103" s="633" t="s">
        <v>503</v>
      </c>
      <c r="D103" s="272" t="s">
        <v>477</v>
      </c>
      <c r="E103" s="1555" t="s">
        <v>456</v>
      </c>
      <c r="F103" s="1556"/>
    </row>
    <row r="104" spans="1:6" ht="12.75">
      <c r="A104" s="639">
        <v>313</v>
      </c>
      <c r="B104" s="712" t="s">
        <v>580</v>
      </c>
      <c r="C104" s="713" t="s">
        <v>512</v>
      </c>
      <c r="D104" s="282">
        <f>D9+D10</f>
        <v>3076856</v>
      </c>
      <c r="E104" s="1557"/>
      <c r="F104" s="1558"/>
    </row>
    <row r="105" spans="1:6" ht="12.75">
      <c r="A105" s="627">
        <v>315</v>
      </c>
      <c r="B105" s="306" t="s">
        <v>585</v>
      </c>
      <c r="C105" s="638" t="s">
        <v>711</v>
      </c>
      <c r="D105" s="273">
        <f>D25+D26+D27</f>
        <v>33122138.58</v>
      </c>
      <c r="E105" s="1557"/>
      <c r="F105" s="1558"/>
    </row>
    <row r="106" spans="1:6" ht="12.75" customHeight="1">
      <c r="A106" s="627">
        <v>317</v>
      </c>
      <c r="B106" s="306" t="s">
        <v>584</v>
      </c>
      <c r="C106" s="638" t="s">
        <v>469</v>
      </c>
      <c r="D106" s="273">
        <f>D34+D35</f>
        <v>4950715.23</v>
      </c>
      <c r="E106" s="1557"/>
      <c r="F106" s="1558"/>
    </row>
    <row r="107" spans="1:6" ht="12.75" customHeight="1">
      <c r="A107" s="627">
        <v>333</v>
      </c>
      <c r="B107" s="306" t="s">
        <v>579</v>
      </c>
      <c r="C107" s="638" t="s">
        <v>507</v>
      </c>
      <c r="D107" s="252">
        <f>D49+D50</f>
        <v>3895132.9</v>
      </c>
      <c r="E107" s="1557"/>
      <c r="F107" s="1558"/>
    </row>
    <row r="108" spans="1:6" ht="12.75">
      <c r="A108" s="627" t="s">
        <v>246</v>
      </c>
      <c r="B108" s="306" t="s">
        <v>464</v>
      </c>
      <c r="C108" s="638" t="s">
        <v>515</v>
      </c>
      <c r="D108" s="252">
        <f>D65</f>
        <v>49035964.4</v>
      </c>
      <c r="E108" s="1557"/>
      <c r="F108" s="1558"/>
    </row>
    <row r="109" spans="1:6" ht="12.75">
      <c r="A109" s="627" t="s">
        <v>246</v>
      </c>
      <c r="B109" s="1233" t="s">
        <v>572</v>
      </c>
      <c r="C109" s="638" t="s">
        <v>577</v>
      </c>
      <c r="D109" s="252">
        <f>D73+D74</f>
        <v>1932685.78</v>
      </c>
      <c r="E109" s="1557"/>
      <c r="F109" s="1558"/>
    </row>
    <row r="110" spans="1:6" ht="13.5" thickBot="1">
      <c r="A110" s="629" t="s">
        <v>246</v>
      </c>
      <c r="B110" s="643" t="s">
        <v>582</v>
      </c>
      <c r="C110" s="644" t="s">
        <v>466</v>
      </c>
      <c r="D110" s="274">
        <f>D82+D83</f>
        <v>1404543.96</v>
      </c>
      <c r="E110" s="1557"/>
      <c r="F110" s="1558"/>
    </row>
    <row r="111" spans="1:6" ht="13.5" thickBot="1">
      <c r="A111" s="630" t="s">
        <v>246</v>
      </c>
      <c r="B111" s="633" t="s">
        <v>755</v>
      </c>
      <c r="C111" s="645" t="s">
        <v>509</v>
      </c>
      <c r="D111" s="279">
        <f>SUM(D104:D110)</f>
        <v>97418036.85</v>
      </c>
      <c r="E111" s="1559"/>
      <c r="F111" s="1560"/>
    </row>
    <row r="112" spans="1:6" ht="12" customHeight="1">
      <c r="A112" s="646"/>
      <c r="B112" s="647"/>
      <c r="C112" s="648"/>
      <c r="D112" s="284"/>
      <c r="E112" s="284"/>
      <c r="F112" s="284"/>
    </row>
    <row r="113" spans="1:6" ht="12" customHeight="1">
      <c r="A113" s="646"/>
      <c r="B113" s="647"/>
      <c r="C113" s="648"/>
      <c r="D113" s="284"/>
      <c r="E113" s="284"/>
      <c r="F113" s="284"/>
    </row>
    <row r="114" spans="1:6" ht="12" customHeight="1">
      <c r="A114" s="646"/>
      <c r="B114" s="647"/>
      <c r="C114" s="648"/>
      <c r="D114" s="839"/>
      <c r="E114" s="284"/>
      <c r="F114" s="284"/>
    </row>
    <row r="115" spans="1:6" ht="12" customHeight="1">
      <c r="A115" s="277"/>
      <c r="B115" s="277"/>
      <c r="C115" s="277"/>
      <c r="D115" s="277"/>
      <c r="E115" s="1567" t="s">
        <v>132</v>
      </c>
      <c r="F115" s="1567"/>
    </row>
    <row r="116" spans="1:6" ht="48.75" customHeight="1">
      <c r="A116" s="1568" t="s">
        <v>2345</v>
      </c>
      <c r="B116" s="1568"/>
      <c r="C116" s="1568"/>
      <c r="D116" s="1568"/>
      <c r="E116" s="1568"/>
      <c r="F116" s="1568"/>
    </row>
    <row r="117" ht="12" customHeight="1"/>
    <row r="118" spans="1:6" ht="15.75">
      <c r="A118" s="1545" t="s">
        <v>500</v>
      </c>
      <c r="B118" s="1545"/>
      <c r="C118" s="1545"/>
      <c r="D118" s="1545"/>
      <c r="E118" s="1545"/>
      <c r="F118" s="1545"/>
    </row>
    <row r="119" spans="1:6" ht="12" customHeight="1">
      <c r="A119" s="82"/>
      <c r="B119" s="82"/>
      <c r="C119" s="82"/>
      <c r="D119" s="82"/>
      <c r="E119" s="82"/>
      <c r="F119" s="82"/>
    </row>
    <row r="120" spans="1:6" ht="15.75" customHeight="1">
      <c r="A120" s="1540" t="s">
        <v>510</v>
      </c>
      <c r="B120" s="1540"/>
      <c r="C120" s="1540"/>
      <c r="D120" s="1540"/>
      <c r="E120" s="1540"/>
      <c r="F120" s="1540"/>
    </row>
    <row r="121" spans="1:6" ht="12" customHeight="1" thickBot="1">
      <c r="A121" s="646"/>
      <c r="B121" s="646"/>
      <c r="C121" s="646"/>
      <c r="D121" s="281"/>
      <c r="E121" s="281"/>
      <c r="F121" s="281"/>
    </row>
    <row r="122" spans="1:6" ht="13.5" thickBot="1">
      <c r="A122" s="630" t="s">
        <v>501</v>
      </c>
      <c r="B122" s="272" t="s">
        <v>502</v>
      </c>
      <c r="C122" s="633" t="s">
        <v>503</v>
      </c>
      <c r="D122" s="272" t="s">
        <v>477</v>
      </c>
      <c r="E122" s="1555" t="s">
        <v>456</v>
      </c>
      <c r="F122" s="1556"/>
    </row>
    <row r="123" spans="1:6" ht="12.75">
      <c r="A123" s="627">
        <v>313</v>
      </c>
      <c r="B123" s="306" t="s">
        <v>580</v>
      </c>
      <c r="C123" s="638" t="s">
        <v>512</v>
      </c>
      <c r="D123" s="252">
        <f>D11</f>
        <v>30809685.82</v>
      </c>
      <c r="E123" s="1557"/>
      <c r="F123" s="1558"/>
    </row>
    <row r="124" spans="1:6" ht="12.75">
      <c r="A124" s="627">
        <v>314</v>
      </c>
      <c r="B124" s="306" t="s">
        <v>296</v>
      </c>
      <c r="C124" s="638" t="s">
        <v>299</v>
      </c>
      <c r="D124" s="252">
        <f>D17</f>
        <v>3104084.7</v>
      </c>
      <c r="E124" s="1557"/>
      <c r="F124" s="1558"/>
    </row>
    <row r="125" spans="1:6" ht="12.75">
      <c r="A125" s="627">
        <v>315</v>
      </c>
      <c r="B125" s="306" t="s">
        <v>585</v>
      </c>
      <c r="C125" s="638" t="s">
        <v>711</v>
      </c>
      <c r="D125" s="252">
        <f>D28</f>
        <v>34499674.6</v>
      </c>
      <c r="E125" s="1557"/>
      <c r="F125" s="1558"/>
    </row>
    <row r="126" spans="1:6" ht="12.75">
      <c r="A126" s="627">
        <v>317</v>
      </c>
      <c r="B126" s="306" t="s">
        <v>584</v>
      </c>
      <c r="C126" s="638" t="s">
        <v>469</v>
      </c>
      <c r="D126" s="252">
        <f>D36</f>
        <v>5465837.59</v>
      </c>
      <c r="E126" s="1557"/>
      <c r="F126" s="1558"/>
    </row>
    <row r="127" spans="1:6" ht="12.75">
      <c r="A127" s="627">
        <v>333</v>
      </c>
      <c r="B127" s="306" t="s">
        <v>579</v>
      </c>
      <c r="C127" s="638" t="s">
        <v>507</v>
      </c>
      <c r="D127" s="252">
        <f>D51</f>
        <v>88480970.77999999</v>
      </c>
      <c r="E127" s="1557"/>
      <c r="F127" s="1558"/>
    </row>
    <row r="128" spans="1:6" ht="12.75">
      <c r="A128" s="627" t="s">
        <v>246</v>
      </c>
      <c r="B128" s="306" t="s">
        <v>464</v>
      </c>
      <c r="C128" s="638" t="s">
        <v>515</v>
      </c>
      <c r="D128" s="252">
        <f>D66</f>
        <v>51500881.199999996</v>
      </c>
      <c r="E128" s="1557"/>
      <c r="F128" s="1558"/>
    </row>
    <row r="129" spans="1:6" ht="12.75">
      <c r="A129" s="629" t="s">
        <v>246</v>
      </c>
      <c r="B129" s="643" t="s">
        <v>572</v>
      </c>
      <c r="C129" s="644" t="s">
        <v>577</v>
      </c>
      <c r="D129" s="252">
        <f>D75</f>
        <v>2010831.57</v>
      </c>
      <c r="E129" s="1557"/>
      <c r="F129" s="1558"/>
    </row>
    <row r="130" spans="1:6" ht="13.5" thickBot="1">
      <c r="A130" s="627" t="s">
        <v>246</v>
      </c>
      <c r="B130" s="306" t="s">
        <v>582</v>
      </c>
      <c r="C130" s="638" t="s">
        <v>470</v>
      </c>
      <c r="D130" s="252">
        <f>D84</f>
        <v>17079162.76</v>
      </c>
      <c r="E130" s="1557"/>
      <c r="F130" s="1558"/>
    </row>
    <row r="131" spans="1:6" ht="13.5" thickBot="1">
      <c r="A131" s="630" t="s">
        <v>246</v>
      </c>
      <c r="B131" s="633" t="s">
        <v>755</v>
      </c>
      <c r="C131" s="645" t="s">
        <v>509</v>
      </c>
      <c r="D131" s="279">
        <f>SUM(D123:D130)</f>
        <v>232951129.01999998</v>
      </c>
      <c r="E131" s="1559"/>
      <c r="F131" s="1560"/>
    </row>
    <row r="132" spans="1:6" ht="12.75">
      <c r="A132" s="285"/>
      <c r="B132" s="285"/>
      <c r="C132" s="285"/>
      <c r="D132" s="285"/>
      <c r="E132" s="285"/>
      <c r="F132" s="285"/>
    </row>
    <row r="133" spans="4:5" ht="12.75">
      <c r="D133" s="286"/>
      <c r="E133" s="210"/>
    </row>
    <row r="134" spans="4:5" ht="12.75">
      <c r="D134" s="286"/>
      <c r="E134" s="210"/>
    </row>
    <row r="135" spans="4:5" ht="12.75">
      <c r="D135" s="286"/>
      <c r="E135" s="210"/>
    </row>
    <row r="136" ht="12.75">
      <c r="C136" s="8"/>
    </row>
    <row r="137" ht="12.75">
      <c r="D137" s="286"/>
    </row>
    <row r="138" ht="12.75">
      <c r="C138" s="8"/>
    </row>
    <row r="140" ht="12.75">
      <c r="C140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8" ht="12.75">
      <c r="C148" s="8"/>
    </row>
    <row r="151" ht="12.75">
      <c r="C151" s="8"/>
    </row>
    <row r="153" ht="12.75">
      <c r="C153" s="8"/>
    </row>
    <row r="154" ht="12.75">
      <c r="C154" s="8"/>
    </row>
  </sheetData>
  <sheetProtection/>
  <mergeCells count="38">
    <mergeCell ref="B36:C36"/>
    <mergeCell ref="A38:F38"/>
    <mergeCell ref="E122:F131"/>
    <mergeCell ref="A118:F118"/>
    <mergeCell ref="A120:F120"/>
    <mergeCell ref="E58:F58"/>
    <mergeCell ref="A59:F59"/>
    <mergeCell ref="A116:F116"/>
    <mergeCell ref="E115:F115"/>
    <mergeCell ref="A61:F61"/>
    <mergeCell ref="E21:F28"/>
    <mergeCell ref="A30:F30"/>
    <mergeCell ref="E1:F1"/>
    <mergeCell ref="A2:F2"/>
    <mergeCell ref="A4:F4"/>
    <mergeCell ref="B11:C11"/>
    <mergeCell ref="E6:F11"/>
    <mergeCell ref="A19:F19"/>
    <mergeCell ref="E103:F111"/>
    <mergeCell ref="A86:F86"/>
    <mergeCell ref="A88:F88"/>
    <mergeCell ref="E90:F99"/>
    <mergeCell ref="A101:F101"/>
    <mergeCell ref="E63:F66"/>
    <mergeCell ref="A77:F77"/>
    <mergeCell ref="B75:C75"/>
    <mergeCell ref="B84:C84"/>
    <mergeCell ref="E79:F84"/>
    <mergeCell ref="A68:F68"/>
    <mergeCell ref="E70:F75"/>
    <mergeCell ref="A13:F13"/>
    <mergeCell ref="B66:C66"/>
    <mergeCell ref="E32:F36"/>
    <mergeCell ref="E15:F17"/>
    <mergeCell ref="B17:C17"/>
    <mergeCell ref="B51:C51"/>
    <mergeCell ref="B28:C28"/>
    <mergeCell ref="E40:F51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00390625" style="0" customWidth="1"/>
    <col min="2" max="2" width="32.7109375" style="0" customWidth="1"/>
    <col min="3" max="3" width="10.7109375" style="0" customWidth="1"/>
    <col min="4" max="5" width="13.7109375" style="0" customWidth="1"/>
    <col min="7" max="7" width="12.7109375" style="0" bestFit="1" customWidth="1"/>
  </cols>
  <sheetData>
    <row r="1" spans="4:5" ht="12.75">
      <c r="D1" s="1425" t="s">
        <v>133</v>
      </c>
      <c r="E1" s="1425"/>
    </row>
    <row r="2" spans="4:5" ht="12.75">
      <c r="D2" s="146"/>
      <c r="E2" s="146"/>
    </row>
    <row r="3" spans="1:6" ht="15.75" customHeight="1">
      <c r="A3" s="1334" t="s">
        <v>471</v>
      </c>
      <c r="B3" s="1334"/>
      <c r="C3" s="1334"/>
      <c r="D3" s="1334"/>
      <c r="E3" s="1334"/>
      <c r="F3" s="14"/>
    </row>
    <row r="4" spans="1:6" ht="15.75">
      <c r="A4" s="1574" t="s">
        <v>2362</v>
      </c>
      <c r="B4" s="1574"/>
      <c r="C4" s="1574"/>
      <c r="D4" s="1574"/>
      <c r="E4" s="1574"/>
      <c r="F4" s="253"/>
    </row>
    <row r="6" spans="1:5" ht="12.75">
      <c r="A6" s="1570" t="s">
        <v>2363</v>
      </c>
      <c r="B6" s="1570"/>
      <c r="C6" s="1570"/>
      <c r="D6" s="1570"/>
      <c r="E6" s="1570"/>
    </row>
    <row r="7" spans="1:5" ht="13.5" thickBot="1">
      <c r="A7" s="215"/>
      <c r="B7" s="215"/>
      <c r="C7" s="215"/>
      <c r="D7" s="215"/>
      <c r="E7" s="215"/>
    </row>
    <row r="8" spans="1:5" ht="15.75" thickBot="1">
      <c r="A8" s="254" t="s">
        <v>789</v>
      </c>
      <c r="B8" s="255" t="s">
        <v>476</v>
      </c>
      <c r="C8" s="256" t="s">
        <v>475</v>
      </c>
      <c r="D8" s="256" t="s">
        <v>472</v>
      </c>
      <c r="E8" s="257" t="s">
        <v>478</v>
      </c>
    </row>
    <row r="9" spans="1:7" ht="12.75">
      <c r="A9" s="258" t="s">
        <v>246</v>
      </c>
      <c r="B9" s="259" t="s">
        <v>176</v>
      </c>
      <c r="C9" s="692" t="s">
        <v>246</v>
      </c>
      <c r="D9" s="260">
        <f>SUM(D10:D12)</f>
        <v>76564575</v>
      </c>
      <c r="E9" s="261">
        <f>SUM(E10:E12)</f>
        <v>48688811.519999996</v>
      </c>
      <c r="G9" s="6"/>
    </row>
    <row r="10" spans="1:5" ht="12.75">
      <c r="A10" s="244" t="s">
        <v>885</v>
      </c>
      <c r="B10" s="1217" t="s">
        <v>2371</v>
      </c>
      <c r="C10" s="691">
        <v>17789</v>
      </c>
      <c r="D10" s="206">
        <v>12569209</v>
      </c>
      <c r="E10" s="317">
        <v>8877473.6</v>
      </c>
    </row>
    <row r="11" spans="1:5" ht="12.75">
      <c r="A11" s="244" t="s">
        <v>886</v>
      </c>
      <c r="B11" s="1217" t="s">
        <v>2364</v>
      </c>
      <c r="C11" s="691">
        <v>17789</v>
      </c>
      <c r="D11" s="206">
        <v>8536308</v>
      </c>
      <c r="E11" s="224">
        <v>7321307.19</v>
      </c>
    </row>
    <row r="12" spans="1:5" ht="23.25" thickBot="1">
      <c r="A12" s="1222" t="s">
        <v>887</v>
      </c>
      <c r="B12" s="1223" t="s">
        <v>2372</v>
      </c>
      <c r="C12" s="1224">
        <v>17789</v>
      </c>
      <c r="D12" s="1225">
        <v>55459058</v>
      </c>
      <c r="E12" s="1226">
        <v>32490030.73</v>
      </c>
    </row>
    <row r="13" spans="1:5" ht="13.5" thickBot="1">
      <c r="A13" s="1571" t="s">
        <v>107</v>
      </c>
      <c r="B13" s="1572"/>
      <c r="C13" s="1573"/>
      <c r="D13" s="262">
        <f>D9</f>
        <v>76564575</v>
      </c>
      <c r="E13" s="263">
        <f>E9</f>
        <v>48688811.519999996</v>
      </c>
    </row>
    <row r="15" spans="1:6" ht="12.75" customHeight="1">
      <c r="A15" s="1575" t="s">
        <v>2390</v>
      </c>
      <c r="B15" s="1575"/>
      <c r="C15" s="1575"/>
      <c r="D15" s="1575"/>
      <c r="E15" s="1575"/>
      <c r="F15" s="1235"/>
    </row>
    <row r="16" spans="1:6" ht="12.75">
      <c r="A16" s="1575"/>
      <c r="B16" s="1575"/>
      <c r="C16" s="1575"/>
      <c r="D16" s="1575"/>
      <c r="E16" s="1575"/>
      <c r="F16" s="1235"/>
    </row>
    <row r="17" spans="1:6" ht="12.75">
      <c r="A17" s="1575"/>
      <c r="B17" s="1575"/>
      <c r="C17" s="1575"/>
      <c r="D17" s="1575"/>
      <c r="E17" s="1575"/>
      <c r="F17" s="1235"/>
    </row>
    <row r="18" spans="1:6" ht="12.75">
      <c r="A18" s="1575"/>
      <c r="B18" s="1575"/>
      <c r="C18" s="1575"/>
      <c r="D18" s="1575"/>
      <c r="E18" s="1575"/>
      <c r="F18" s="1235"/>
    </row>
    <row r="19" spans="1:5" ht="12.75">
      <c r="A19" s="1236"/>
      <c r="B19" s="1236"/>
      <c r="C19" s="1236"/>
      <c r="D19" s="1236"/>
      <c r="E19" s="1236"/>
    </row>
  </sheetData>
  <sheetProtection/>
  <mergeCells count="6">
    <mergeCell ref="A6:E6"/>
    <mergeCell ref="A13:C13"/>
    <mergeCell ref="D1:E1"/>
    <mergeCell ref="A3:E3"/>
    <mergeCell ref="A4:E4"/>
    <mergeCell ref="A15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112"/>
  <sheetViews>
    <sheetView zoomScalePageLayoutView="0" workbookViewId="0" topLeftCell="A80">
      <selection activeCell="K119" sqref="K119"/>
    </sheetView>
  </sheetViews>
  <sheetFormatPr defaultColWidth="9.140625" defaultRowHeight="12.75"/>
  <cols>
    <col min="1" max="1" width="11.140625" style="0" customWidth="1"/>
    <col min="4" max="4" width="6.28125" style="0" customWidth="1"/>
    <col min="5" max="5" width="3.140625" style="0" customWidth="1"/>
    <col min="6" max="6" width="10.421875" style="0" customWidth="1"/>
    <col min="7" max="7" width="8.00390625" style="0" customWidth="1"/>
    <col min="8" max="8" width="12.7109375" style="0" customWidth="1"/>
    <col min="15" max="15" width="10.28125" style="0" customWidth="1"/>
  </cols>
  <sheetData>
    <row r="1" spans="2:11" ht="12.75" customHeight="1">
      <c r="B1" s="326"/>
      <c r="C1" s="326"/>
      <c r="D1" s="1478"/>
      <c r="E1" s="1478"/>
      <c r="F1" s="1478"/>
      <c r="G1" s="327"/>
      <c r="H1" s="1478"/>
      <c r="I1" s="1478"/>
      <c r="J1" s="1425" t="s">
        <v>134</v>
      </c>
      <c r="K1" s="1425"/>
    </row>
    <row r="2" spans="1:11" ht="17.25" customHeight="1">
      <c r="A2" s="1588" t="s">
        <v>2346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</row>
    <row r="3" spans="1:1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13.5" customHeight="1">
      <c r="A4" s="1415" t="s">
        <v>2348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  <c r="L4" s="214"/>
      <c r="M4" s="214"/>
      <c r="N4" s="214"/>
      <c r="O4" s="214"/>
    </row>
    <row r="5" spans="1:15" ht="13.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7" ht="12.75" customHeight="1" thickBot="1">
      <c r="B6" s="1582" t="s">
        <v>964</v>
      </c>
      <c r="C6" s="1583"/>
      <c r="D6" s="1587"/>
      <c r="E6" s="1583"/>
      <c r="F6" s="150" t="s">
        <v>241</v>
      </c>
      <c r="G6" s="456" t="s">
        <v>630</v>
      </c>
    </row>
    <row r="7" spans="2:7" ht="12.75" customHeight="1">
      <c r="B7" s="1585" t="s">
        <v>633</v>
      </c>
      <c r="C7" s="1512"/>
      <c r="D7" s="1512"/>
      <c r="E7" s="492">
        <v>1</v>
      </c>
      <c r="F7" s="493">
        <v>20215.61</v>
      </c>
      <c r="G7" s="211">
        <f>+F7/F22*100</f>
        <v>0.5896879532606225</v>
      </c>
    </row>
    <row r="8" spans="2:7" ht="12.75" customHeight="1">
      <c r="B8" s="1576" t="s">
        <v>526</v>
      </c>
      <c r="C8" s="1577"/>
      <c r="D8" s="1577"/>
      <c r="E8" s="495">
        <v>2</v>
      </c>
      <c r="F8" s="496">
        <v>205808.82</v>
      </c>
      <c r="G8" s="212">
        <f>+F8/F22*100</f>
        <v>6.003429123770387</v>
      </c>
    </row>
    <row r="9" spans="2:7" ht="12.75" customHeight="1">
      <c r="B9" s="268" t="s">
        <v>631</v>
      </c>
      <c r="C9" s="494"/>
      <c r="D9" s="494"/>
      <c r="E9" s="497">
        <v>3</v>
      </c>
      <c r="F9" s="498">
        <v>868726.84</v>
      </c>
      <c r="G9" s="212">
        <f>+F9/F22*100</f>
        <v>25.340702171350177</v>
      </c>
    </row>
    <row r="10" spans="2:7" ht="12.75" customHeight="1">
      <c r="B10" s="268" t="s">
        <v>527</v>
      </c>
      <c r="C10" s="494"/>
      <c r="D10" s="494"/>
      <c r="E10" s="497">
        <v>4</v>
      </c>
      <c r="F10" s="496">
        <v>714876.68</v>
      </c>
      <c r="G10" s="212">
        <f>+F10/F22*100</f>
        <v>20.852903586038167</v>
      </c>
    </row>
    <row r="11" spans="2:7" ht="12.75" customHeight="1">
      <c r="B11" s="1576" t="s">
        <v>1041</v>
      </c>
      <c r="C11" s="1577"/>
      <c r="D11" s="1577"/>
      <c r="E11" s="495">
        <v>5</v>
      </c>
      <c r="F11" s="622">
        <v>266441.74</v>
      </c>
      <c r="G11" s="212">
        <f>+F11/F22*100</f>
        <v>7.772087229808991</v>
      </c>
    </row>
    <row r="12" spans="2:7" ht="12.75" customHeight="1">
      <c r="B12" s="499" t="s">
        <v>958</v>
      </c>
      <c r="C12" s="234"/>
      <c r="D12" s="230"/>
      <c r="E12" s="497">
        <v>6</v>
      </c>
      <c r="F12" s="498">
        <v>0</v>
      </c>
      <c r="G12" s="212">
        <f>+F12/F22*100</f>
        <v>0</v>
      </c>
    </row>
    <row r="13" spans="2:7" ht="12.75" customHeight="1">
      <c r="B13" s="499" t="s">
        <v>259</v>
      </c>
      <c r="C13" s="234"/>
      <c r="D13" s="230"/>
      <c r="E13" s="495">
        <v>7</v>
      </c>
      <c r="F13" s="498">
        <v>608596.78</v>
      </c>
      <c r="G13" s="212">
        <f>+F13/F22*100</f>
        <v>17.7527262130208</v>
      </c>
    </row>
    <row r="14" spans="2:7" ht="12.75" customHeight="1">
      <c r="B14" s="1576" t="s">
        <v>260</v>
      </c>
      <c r="C14" s="1577"/>
      <c r="D14" s="1577"/>
      <c r="E14" s="497">
        <v>8</v>
      </c>
      <c r="F14" s="496">
        <v>628391.38</v>
      </c>
      <c r="G14" s="212">
        <f>F14/F22*100</f>
        <v>18.330133333538694</v>
      </c>
    </row>
    <row r="15" spans="2:7" ht="12.75" customHeight="1">
      <c r="B15" s="1576" t="s">
        <v>285</v>
      </c>
      <c r="C15" s="1577"/>
      <c r="D15" s="1577"/>
      <c r="E15" s="495">
        <v>9</v>
      </c>
      <c r="F15" s="496">
        <v>33342.44</v>
      </c>
      <c r="G15" s="212">
        <f>+F15/F22*100</f>
        <v>0.9725966814909426</v>
      </c>
    </row>
    <row r="16" spans="2:7" ht="12.75" customHeight="1">
      <c r="B16" s="1576" t="s">
        <v>261</v>
      </c>
      <c r="C16" s="1577"/>
      <c r="D16" s="1577"/>
      <c r="E16" s="497">
        <v>10</v>
      </c>
      <c r="F16" s="496">
        <v>3571.62</v>
      </c>
      <c r="G16" s="212">
        <f>+F16/F22*100</f>
        <v>0.10418390974225882</v>
      </c>
    </row>
    <row r="17" spans="2:7" ht="12.75" customHeight="1">
      <c r="B17" s="1576" t="s">
        <v>877</v>
      </c>
      <c r="C17" s="1577"/>
      <c r="D17" s="1578"/>
      <c r="E17" s="497">
        <v>11</v>
      </c>
      <c r="F17" s="496">
        <v>50506.88</v>
      </c>
      <c r="G17" s="212">
        <f>+F17/F22*100</f>
        <v>1.473282215712505</v>
      </c>
    </row>
    <row r="18" spans="2:7" ht="12.75" customHeight="1">
      <c r="B18" s="1576" t="s">
        <v>262</v>
      </c>
      <c r="C18" s="1577"/>
      <c r="D18" s="1577"/>
      <c r="E18" s="497">
        <v>12</v>
      </c>
      <c r="F18" s="496">
        <v>5228.82</v>
      </c>
      <c r="G18" s="212">
        <f>+F18/F22*100</f>
        <v>0.15252431975924585</v>
      </c>
    </row>
    <row r="19" spans="2:7" ht="12.75" customHeight="1">
      <c r="B19" s="1576" t="s">
        <v>263</v>
      </c>
      <c r="C19" s="1577"/>
      <c r="D19" s="1577"/>
      <c r="E19" s="495">
        <v>13</v>
      </c>
      <c r="F19" s="496">
        <v>18422.03</v>
      </c>
      <c r="G19" s="212">
        <f>+F19/F22*100</f>
        <v>0.5373693480239174</v>
      </c>
    </row>
    <row r="20" spans="2:7" ht="12.75" customHeight="1">
      <c r="B20" s="1576" t="s">
        <v>257</v>
      </c>
      <c r="C20" s="1577"/>
      <c r="D20" s="1577"/>
      <c r="E20" s="500">
        <v>14</v>
      </c>
      <c r="F20" s="496">
        <v>3966.34</v>
      </c>
      <c r="G20" s="422">
        <f>F20/F22*100</f>
        <v>0.11569786499322739</v>
      </c>
    </row>
    <row r="21" spans="2:7" ht="12.75" customHeight="1" thickBot="1">
      <c r="B21" s="1576" t="s">
        <v>264</v>
      </c>
      <c r="C21" s="1577"/>
      <c r="D21" s="1577"/>
      <c r="E21" s="497">
        <v>15</v>
      </c>
      <c r="F21" s="496">
        <v>91.74</v>
      </c>
      <c r="G21" s="212">
        <f>+F21/F22*100</f>
        <v>0.0026760494900786823</v>
      </c>
    </row>
    <row r="22" spans="2:7" ht="12.75" customHeight="1" thickBot="1">
      <c r="B22" s="1579" t="s">
        <v>2347</v>
      </c>
      <c r="C22" s="1580"/>
      <c r="D22" s="1589"/>
      <c r="E22" s="1580"/>
      <c r="F22" s="931">
        <f>SUM(F7:F21)</f>
        <v>3428187.7199999997</v>
      </c>
      <c r="G22" s="932">
        <f>SUM(G7:G21)</f>
        <v>100</v>
      </c>
    </row>
    <row r="23" spans="2:7" ht="12.75" customHeight="1">
      <c r="B23" s="503"/>
      <c r="C23" s="503"/>
      <c r="D23" s="503"/>
      <c r="E23" s="503"/>
      <c r="F23" s="319"/>
      <c r="G23" s="504"/>
    </row>
    <row r="24" spans="2:15" ht="12.75" customHeight="1">
      <c r="B24" s="503"/>
      <c r="C24" s="503"/>
      <c r="D24" s="503"/>
      <c r="E24" s="503"/>
      <c r="F24" s="319"/>
      <c r="G24" s="504"/>
      <c r="N24" s="267"/>
      <c r="O24" s="267"/>
    </row>
    <row r="25" spans="2:15" ht="12.75" customHeight="1">
      <c r="B25" s="503"/>
      <c r="C25" s="503"/>
      <c r="D25" s="503"/>
      <c r="E25" s="503"/>
      <c r="F25" s="319"/>
      <c r="G25" s="504"/>
      <c r="N25" s="267"/>
      <c r="O25" s="267"/>
    </row>
    <row r="26" spans="2:15" ht="12.75" customHeight="1">
      <c r="B26" s="503"/>
      <c r="C26" s="503"/>
      <c r="D26" s="503"/>
      <c r="E26" s="503"/>
      <c r="F26" s="319"/>
      <c r="G26" s="504"/>
      <c r="N26" s="267"/>
      <c r="O26" s="267"/>
    </row>
    <row r="27" spans="2:15" ht="12.75" customHeight="1">
      <c r="B27" s="503"/>
      <c r="C27" s="503"/>
      <c r="D27" s="503"/>
      <c r="E27" s="503"/>
      <c r="F27" s="319"/>
      <c r="G27" s="504"/>
      <c r="N27" s="267"/>
      <c r="O27" s="267"/>
    </row>
    <row r="28" spans="2:15" ht="12.75" customHeight="1">
      <c r="B28" s="503"/>
      <c r="C28" s="503"/>
      <c r="D28" s="503"/>
      <c r="E28" s="503"/>
      <c r="F28" s="319"/>
      <c r="G28" s="504"/>
      <c r="N28" s="267"/>
      <c r="O28" s="267"/>
    </row>
    <row r="29" spans="2:15" ht="12.75" customHeight="1">
      <c r="B29" s="503"/>
      <c r="C29" s="503"/>
      <c r="D29" s="503"/>
      <c r="E29" s="503"/>
      <c r="F29" s="319"/>
      <c r="G29" s="504"/>
      <c r="N29" s="267"/>
      <c r="O29" s="267"/>
    </row>
    <row r="30" spans="2:15" ht="12.75" customHeight="1">
      <c r="B30" s="503"/>
      <c r="C30" s="503"/>
      <c r="D30" s="503"/>
      <c r="E30" s="503"/>
      <c r="F30" s="319"/>
      <c r="G30" s="504"/>
      <c r="N30" s="267"/>
      <c r="O30" s="267"/>
    </row>
    <row r="31" spans="2:15" ht="12.75" customHeight="1">
      <c r="B31" s="503"/>
      <c r="C31" s="503"/>
      <c r="D31" s="503"/>
      <c r="E31" s="503"/>
      <c r="F31" s="319"/>
      <c r="G31" s="504"/>
      <c r="N31" s="267"/>
      <c r="O31" s="267"/>
    </row>
    <row r="32" spans="2:15" ht="12.75" customHeight="1">
      <c r="B32" s="503"/>
      <c r="C32" s="503"/>
      <c r="D32" s="503"/>
      <c r="E32" s="503"/>
      <c r="F32" s="319"/>
      <c r="G32" s="504"/>
      <c r="N32" s="267"/>
      <c r="O32" s="267"/>
    </row>
    <row r="33" spans="2:15" ht="12.75" customHeight="1">
      <c r="B33" s="503"/>
      <c r="C33" s="503"/>
      <c r="D33" s="503"/>
      <c r="E33" s="503"/>
      <c r="F33" s="319"/>
      <c r="G33" s="504"/>
      <c r="N33" s="267"/>
      <c r="O33" s="267"/>
    </row>
    <row r="34" spans="2:15" ht="12.75" customHeight="1">
      <c r="B34" s="503"/>
      <c r="C34" s="503"/>
      <c r="D34" s="503"/>
      <c r="E34" s="503"/>
      <c r="F34" s="319"/>
      <c r="G34" s="504"/>
      <c r="N34" s="267"/>
      <c r="O34" s="267"/>
    </row>
    <row r="35" spans="2:15" ht="12.75" customHeight="1">
      <c r="B35" s="503"/>
      <c r="C35" s="503"/>
      <c r="D35" s="503"/>
      <c r="E35" s="503"/>
      <c r="F35" s="319"/>
      <c r="G35" s="504"/>
      <c r="N35" s="267"/>
      <c r="O35" s="267"/>
    </row>
    <row r="36" spans="2:15" ht="12.75" customHeight="1">
      <c r="B36" s="503"/>
      <c r="C36" s="503"/>
      <c r="D36" s="503"/>
      <c r="E36" s="503"/>
      <c r="F36" s="319"/>
      <c r="G36" s="504"/>
      <c r="N36" s="267"/>
      <c r="O36" s="267"/>
    </row>
    <row r="37" spans="2:15" ht="12.75" customHeight="1">
      <c r="B37" s="503"/>
      <c r="C37" s="503"/>
      <c r="D37" s="503"/>
      <c r="E37" s="503"/>
      <c r="F37" s="319"/>
      <c r="G37" s="504"/>
      <c r="N37" s="267"/>
      <c r="O37" s="267"/>
    </row>
    <row r="38" spans="2:15" ht="12.75" customHeight="1">
      <c r="B38" s="503"/>
      <c r="C38" s="503"/>
      <c r="D38" s="503"/>
      <c r="E38" s="503"/>
      <c r="F38" s="319"/>
      <c r="G38" s="504"/>
      <c r="N38" s="267"/>
      <c r="O38" s="267"/>
    </row>
    <row r="39" spans="2:15" ht="12.75" customHeight="1">
      <c r="B39" s="503"/>
      <c r="C39" s="503"/>
      <c r="D39" s="503"/>
      <c r="E39" s="503"/>
      <c r="F39" s="319"/>
      <c r="G39" s="504"/>
      <c r="N39" s="267"/>
      <c r="O39" s="267"/>
    </row>
    <row r="40" spans="2:15" ht="12.75" customHeight="1">
      <c r="B40" s="503"/>
      <c r="C40" s="503"/>
      <c r="D40" s="503"/>
      <c r="E40" s="503"/>
      <c r="F40" s="319"/>
      <c r="G40" s="504"/>
      <c r="N40" s="267"/>
      <c r="O40" s="267"/>
    </row>
    <row r="41" spans="2:15" ht="12.75" customHeight="1">
      <c r="B41" s="503"/>
      <c r="C41" s="503"/>
      <c r="D41" s="503"/>
      <c r="E41" s="503"/>
      <c r="F41" s="319"/>
      <c r="G41" s="504"/>
      <c r="N41" s="267"/>
      <c r="O41" s="267"/>
    </row>
    <row r="42" spans="2:15" ht="12.75" customHeight="1">
      <c r="B42" s="503"/>
      <c r="C42" s="503"/>
      <c r="D42" s="503"/>
      <c r="E42" s="503"/>
      <c r="F42" s="319"/>
      <c r="G42" s="504"/>
      <c r="N42" s="267"/>
      <c r="O42" s="267"/>
    </row>
    <row r="43" spans="2:15" ht="12.75" customHeight="1">
      <c r="B43" s="503"/>
      <c r="C43" s="503"/>
      <c r="D43" s="503"/>
      <c r="E43" s="503"/>
      <c r="F43" s="319"/>
      <c r="G43" s="504"/>
      <c r="N43" s="267"/>
      <c r="O43" s="267"/>
    </row>
    <row r="44" spans="2:15" ht="12.75" customHeight="1">
      <c r="B44" s="503"/>
      <c r="C44" s="503"/>
      <c r="D44" s="503"/>
      <c r="E44" s="503"/>
      <c r="F44" s="319"/>
      <c r="G44" s="504"/>
      <c r="N44" s="267"/>
      <c r="O44" s="267"/>
    </row>
    <row r="45" spans="2:15" ht="12.75" customHeight="1">
      <c r="B45" s="503"/>
      <c r="C45" s="503"/>
      <c r="D45" s="503"/>
      <c r="E45" s="503"/>
      <c r="F45" s="319"/>
      <c r="G45" s="504"/>
      <c r="N45" s="267"/>
      <c r="O45" s="267"/>
    </row>
    <row r="46" spans="2:15" ht="12.75" customHeight="1">
      <c r="B46" s="503"/>
      <c r="C46" s="503"/>
      <c r="D46" s="503"/>
      <c r="E46" s="503"/>
      <c r="F46" s="319"/>
      <c r="G46" s="504"/>
      <c r="N46" s="267"/>
      <c r="O46" s="267"/>
    </row>
    <row r="47" spans="2:15" ht="12.75" customHeight="1">
      <c r="B47" s="503"/>
      <c r="C47" s="503"/>
      <c r="D47" s="503"/>
      <c r="E47" s="503"/>
      <c r="F47" s="319"/>
      <c r="G47" s="504"/>
      <c r="N47" s="267"/>
      <c r="O47" s="267"/>
    </row>
    <row r="48" spans="2:15" ht="12.75" customHeight="1">
      <c r="B48" s="503"/>
      <c r="C48" s="503"/>
      <c r="D48" s="503"/>
      <c r="E48" s="503"/>
      <c r="F48" s="319"/>
      <c r="G48" s="504"/>
      <c r="N48" s="267"/>
      <c r="O48" s="267"/>
    </row>
    <row r="49" spans="2:15" ht="12.75" customHeight="1">
      <c r="B49" s="503"/>
      <c r="C49" s="503"/>
      <c r="D49" s="503"/>
      <c r="E49" s="503"/>
      <c r="F49" s="319"/>
      <c r="G49" s="504"/>
      <c r="N49" s="267"/>
      <c r="O49" s="267"/>
    </row>
    <row r="50" spans="2:15" ht="12.75" customHeight="1">
      <c r="B50" s="503"/>
      <c r="C50" s="503"/>
      <c r="D50" s="503"/>
      <c r="E50" s="503"/>
      <c r="F50" s="319"/>
      <c r="G50" s="504"/>
      <c r="N50" s="267"/>
      <c r="O50" s="267"/>
    </row>
    <row r="51" spans="2:15" ht="12.75" customHeight="1">
      <c r="B51" s="503"/>
      <c r="C51" s="503"/>
      <c r="D51" s="503"/>
      <c r="E51" s="503"/>
      <c r="F51" s="319"/>
      <c r="G51" s="504"/>
      <c r="N51" s="267"/>
      <c r="O51" s="267"/>
    </row>
    <row r="52" spans="2:15" ht="12.75" customHeight="1">
      <c r="B52" s="503"/>
      <c r="C52" s="503"/>
      <c r="D52" s="503"/>
      <c r="E52" s="503"/>
      <c r="F52" s="319"/>
      <c r="G52" s="504"/>
      <c r="N52" s="267"/>
      <c r="O52" s="267"/>
    </row>
    <row r="53" spans="2:15" ht="12.75" customHeight="1">
      <c r="B53" s="503"/>
      <c r="C53" s="503"/>
      <c r="D53" s="503"/>
      <c r="E53" s="503"/>
      <c r="F53" s="319"/>
      <c r="G53" s="504"/>
      <c r="N53" s="267"/>
      <c r="O53" s="267"/>
    </row>
    <row r="54" spans="2:15" ht="12.75" customHeight="1">
      <c r="B54" s="503"/>
      <c r="C54" s="503"/>
      <c r="D54" s="503"/>
      <c r="E54" s="503"/>
      <c r="F54" s="319"/>
      <c r="G54" s="504"/>
      <c r="N54" s="267"/>
      <c r="O54" s="267"/>
    </row>
    <row r="55" spans="2:15" ht="12.75" customHeight="1">
      <c r="B55" s="503"/>
      <c r="C55" s="503"/>
      <c r="D55" s="503"/>
      <c r="E55" s="503"/>
      <c r="F55" s="319"/>
      <c r="G55" s="504"/>
      <c r="N55" s="267"/>
      <c r="O55" s="267"/>
    </row>
    <row r="56" spans="2:15" ht="12.75" customHeight="1">
      <c r="B56" s="503"/>
      <c r="C56" s="503"/>
      <c r="D56" s="503"/>
      <c r="E56" s="503"/>
      <c r="F56" s="319"/>
      <c r="G56" s="504"/>
      <c r="N56" s="267"/>
      <c r="O56" s="267"/>
    </row>
    <row r="57" spans="2:15" ht="12.75" customHeight="1">
      <c r="B57" s="503"/>
      <c r="C57" s="503"/>
      <c r="D57" s="503"/>
      <c r="E57" s="503"/>
      <c r="F57" s="319"/>
      <c r="G57" s="504"/>
      <c r="N57" s="267"/>
      <c r="O57" s="267"/>
    </row>
    <row r="58" spans="2:15" ht="13.5" customHeight="1">
      <c r="B58" s="326"/>
      <c r="C58" s="326"/>
      <c r="D58" s="327"/>
      <c r="E58" s="327"/>
      <c r="F58" s="327"/>
      <c r="G58" s="327"/>
      <c r="H58" s="327"/>
      <c r="I58" s="327"/>
      <c r="J58" s="1425" t="s">
        <v>135</v>
      </c>
      <c r="K58" s="1425"/>
      <c r="N58" s="267"/>
      <c r="O58" s="267"/>
    </row>
    <row r="59" spans="1:15" ht="17.25" customHeight="1">
      <c r="A59" s="1588" t="s">
        <v>2346</v>
      </c>
      <c r="B59" s="1588"/>
      <c r="C59" s="1588"/>
      <c r="D59" s="1588"/>
      <c r="E59" s="1588"/>
      <c r="F59" s="1588"/>
      <c r="G59" s="1588"/>
      <c r="H59" s="1588"/>
      <c r="I59" s="1588"/>
      <c r="J59" s="1588"/>
      <c r="K59" s="1588"/>
      <c r="N59" s="267"/>
      <c r="O59" s="267"/>
    </row>
    <row r="60" spans="1:15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N60" s="267"/>
      <c r="O60" s="267"/>
    </row>
    <row r="61" spans="1:15" ht="13.5" customHeight="1">
      <c r="A61" s="1415" t="s">
        <v>2349</v>
      </c>
      <c r="B61" s="1415"/>
      <c r="C61" s="1415"/>
      <c r="D61" s="1415"/>
      <c r="E61" s="1415"/>
      <c r="F61" s="1415"/>
      <c r="G61" s="1415"/>
      <c r="H61" s="1415"/>
      <c r="I61" s="1415"/>
      <c r="J61" s="1415"/>
      <c r="K61" s="1415"/>
      <c r="L61" s="214"/>
      <c r="M61" s="214"/>
      <c r="N61" s="214"/>
      <c r="O61" s="214"/>
    </row>
    <row r="62" spans="1:15" ht="12.75" customHeight="1" thickBo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2:7" ht="12.75" customHeight="1" thickBot="1">
      <c r="B63" s="1582" t="s">
        <v>964</v>
      </c>
      <c r="C63" s="1583"/>
      <c r="D63" s="1583"/>
      <c r="E63" s="1584"/>
      <c r="F63" s="150" t="s">
        <v>241</v>
      </c>
      <c r="G63" s="456" t="s">
        <v>630</v>
      </c>
    </row>
    <row r="64" spans="2:7" ht="12.75" customHeight="1">
      <c r="B64" s="1585" t="s">
        <v>284</v>
      </c>
      <c r="C64" s="1512"/>
      <c r="D64" s="1586"/>
      <c r="E64" s="501">
        <v>1</v>
      </c>
      <c r="F64" s="502">
        <v>3428187.72</v>
      </c>
      <c r="G64" s="211">
        <f>+F64/F66*100</f>
        <v>49.001579451118474</v>
      </c>
    </row>
    <row r="65" spans="2:7" ht="12.75" customHeight="1" thickBot="1">
      <c r="B65" s="1576" t="s">
        <v>210</v>
      </c>
      <c r="C65" s="1577"/>
      <c r="D65" s="1578"/>
      <c r="E65" s="497">
        <v>2</v>
      </c>
      <c r="F65" s="320">
        <v>3567888.24</v>
      </c>
      <c r="G65" s="212">
        <f>+F65/F66*100</f>
        <v>50.99842054888152</v>
      </c>
    </row>
    <row r="66" spans="2:15" ht="12.75" customHeight="1" thickBot="1">
      <c r="B66" s="1579" t="s">
        <v>2347</v>
      </c>
      <c r="C66" s="1580"/>
      <c r="D66" s="1580"/>
      <c r="E66" s="1581"/>
      <c r="F66" s="931">
        <f>SUM(F64:F65)</f>
        <v>6996075.960000001</v>
      </c>
      <c r="G66" s="932">
        <f>SUM(G64:G65)</f>
        <v>100</v>
      </c>
      <c r="N66" s="267"/>
      <c r="O66" s="267"/>
    </row>
    <row r="67" spans="2:15" ht="13.5" customHeight="1">
      <c r="B67" s="503"/>
      <c r="C67" s="503"/>
      <c r="D67" s="503"/>
      <c r="E67" s="503"/>
      <c r="F67" s="319"/>
      <c r="G67" s="504"/>
      <c r="N67" s="267"/>
      <c r="O67" s="267"/>
    </row>
    <row r="68" spans="2:15" ht="13.5" customHeight="1">
      <c r="B68" s="503"/>
      <c r="C68" s="503"/>
      <c r="D68" s="503"/>
      <c r="E68" s="503"/>
      <c r="F68" s="319"/>
      <c r="G68" s="504"/>
      <c r="N68" s="267"/>
      <c r="O68" s="267"/>
    </row>
    <row r="69" spans="2:15" ht="13.5" customHeight="1">
      <c r="B69" s="503"/>
      <c r="C69" s="503"/>
      <c r="D69" s="503"/>
      <c r="E69" s="503"/>
      <c r="F69" s="319"/>
      <c r="G69" s="504"/>
      <c r="N69" s="267"/>
      <c r="O69" s="267"/>
    </row>
    <row r="70" spans="2:15" ht="13.5" customHeight="1">
      <c r="B70" s="503"/>
      <c r="C70" s="503"/>
      <c r="D70" s="503"/>
      <c r="E70" s="503"/>
      <c r="F70" s="319"/>
      <c r="G70" s="504"/>
      <c r="N70" s="267"/>
      <c r="O70" s="267"/>
    </row>
    <row r="71" spans="2:15" ht="13.5" customHeight="1">
      <c r="B71" s="503"/>
      <c r="C71" s="503"/>
      <c r="D71" s="503"/>
      <c r="E71" s="503"/>
      <c r="F71" s="319"/>
      <c r="G71" s="504"/>
      <c r="N71" s="267"/>
      <c r="O71" s="267"/>
    </row>
    <row r="72" spans="2:15" ht="13.5" customHeight="1">
      <c r="B72" s="503"/>
      <c r="C72" s="503"/>
      <c r="D72" s="503"/>
      <c r="E72" s="503"/>
      <c r="F72" s="319"/>
      <c r="G72" s="504"/>
      <c r="N72" s="267"/>
      <c r="O72" s="267"/>
    </row>
    <row r="73" spans="2:15" ht="13.5" customHeight="1">
      <c r="B73" s="503"/>
      <c r="C73" s="503"/>
      <c r="D73" s="503"/>
      <c r="E73" s="503"/>
      <c r="F73" s="319"/>
      <c r="G73" s="504"/>
      <c r="N73" s="267"/>
      <c r="O73" s="267"/>
    </row>
    <row r="74" spans="2:15" ht="13.5" customHeight="1">
      <c r="B74" s="503"/>
      <c r="C74" s="503"/>
      <c r="D74" s="503"/>
      <c r="E74" s="503"/>
      <c r="F74" s="319"/>
      <c r="G74" s="504"/>
      <c r="N74" s="267"/>
      <c r="O74" s="267"/>
    </row>
    <row r="75" spans="2:15" ht="13.5" customHeight="1">
      <c r="B75" s="503"/>
      <c r="C75" s="503"/>
      <c r="D75" s="503"/>
      <c r="E75" s="503"/>
      <c r="F75" s="319"/>
      <c r="G75" s="504"/>
      <c r="N75" s="267"/>
      <c r="O75" s="267"/>
    </row>
    <row r="76" spans="2:15" ht="13.5" customHeight="1">
      <c r="B76" s="503"/>
      <c r="C76" s="503"/>
      <c r="D76" s="503"/>
      <c r="E76" s="503"/>
      <c r="F76" s="319"/>
      <c r="G76" s="504"/>
      <c r="N76" s="267"/>
      <c r="O76" s="267"/>
    </row>
    <row r="77" spans="2:15" ht="13.5" customHeight="1">
      <c r="B77" s="503"/>
      <c r="C77" s="503"/>
      <c r="D77" s="503"/>
      <c r="E77" s="503"/>
      <c r="F77" s="319"/>
      <c r="G77" s="504"/>
      <c r="N77" s="267"/>
      <c r="O77" s="267"/>
    </row>
    <row r="78" spans="2:15" ht="13.5" customHeight="1">
      <c r="B78" s="503"/>
      <c r="C78" s="503"/>
      <c r="D78" s="503"/>
      <c r="E78" s="503"/>
      <c r="F78" s="319"/>
      <c r="G78" s="504"/>
      <c r="N78" s="267"/>
      <c r="O78" s="267"/>
    </row>
    <row r="79" spans="2:15" ht="13.5" customHeight="1">
      <c r="B79" s="503"/>
      <c r="C79" s="503"/>
      <c r="D79" s="503"/>
      <c r="E79" s="503"/>
      <c r="F79" s="319"/>
      <c r="G79" s="504"/>
      <c r="N79" s="267"/>
      <c r="O79" s="267"/>
    </row>
    <row r="80" spans="2:15" ht="13.5" customHeight="1">
      <c r="B80" s="503"/>
      <c r="C80" s="503"/>
      <c r="D80" s="503"/>
      <c r="E80" s="503"/>
      <c r="F80" s="319"/>
      <c r="G80" s="504"/>
      <c r="N80" s="267"/>
      <c r="O80" s="267"/>
    </row>
    <row r="81" spans="2:15" ht="13.5" customHeight="1">
      <c r="B81" s="503"/>
      <c r="C81" s="503"/>
      <c r="D81" s="503"/>
      <c r="E81" s="503"/>
      <c r="F81" s="319"/>
      <c r="G81" s="504"/>
      <c r="N81" s="267"/>
      <c r="O81" s="267"/>
    </row>
    <row r="82" spans="2:15" ht="13.5" customHeight="1">
      <c r="B82" s="503"/>
      <c r="C82" s="503"/>
      <c r="D82" s="503"/>
      <c r="E82" s="503"/>
      <c r="F82" s="319"/>
      <c r="G82" s="504"/>
      <c r="N82" s="267"/>
      <c r="O82" s="267"/>
    </row>
    <row r="83" spans="2:15" ht="13.5" customHeight="1">
      <c r="B83" s="503"/>
      <c r="C83" s="503"/>
      <c r="D83" s="503"/>
      <c r="E83" s="503"/>
      <c r="F83" s="319"/>
      <c r="G83" s="504"/>
      <c r="N83" s="267"/>
      <c r="O83" s="267"/>
    </row>
    <row r="84" spans="2:15" ht="13.5" customHeight="1">
      <c r="B84" s="503"/>
      <c r="C84" s="503"/>
      <c r="D84" s="503"/>
      <c r="E84" s="503"/>
      <c r="F84" s="319"/>
      <c r="G84" s="504"/>
      <c r="N84" s="267"/>
      <c r="O84" s="267"/>
    </row>
    <row r="85" spans="2:15" ht="13.5" customHeight="1">
      <c r="B85" s="503"/>
      <c r="C85" s="503"/>
      <c r="D85" s="503"/>
      <c r="E85" s="503"/>
      <c r="F85" s="319"/>
      <c r="G85" s="504"/>
      <c r="N85" s="267"/>
      <c r="O85" s="267"/>
    </row>
    <row r="86" spans="2:15" ht="13.5" customHeight="1">
      <c r="B86" s="503"/>
      <c r="C86" s="503"/>
      <c r="D86" s="503"/>
      <c r="E86" s="503"/>
      <c r="F86" s="319"/>
      <c r="G86" s="504"/>
      <c r="N86" s="267"/>
      <c r="O86" s="267"/>
    </row>
    <row r="87" spans="2:15" ht="13.5" customHeight="1">
      <c r="B87" s="503"/>
      <c r="C87" s="503"/>
      <c r="D87" s="503"/>
      <c r="E87" s="503"/>
      <c r="F87" s="319"/>
      <c r="G87" s="504"/>
      <c r="N87" s="267"/>
      <c r="O87" s="267"/>
    </row>
    <row r="88" spans="2:15" ht="13.5" customHeight="1">
      <c r="B88" s="503"/>
      <c r="C88" s="503"/>
      <c r="D88" s="503"/>
      <c r="E88" s="503"/>
      <c r="F88" s="319"/>
      <c r="G88" s="504"/>
      <c r="N88" s="267"/>
      <c r="O88" s="267"/>
    </row>
    <row r="89" spans="2:15" ht="13.5" customHeight="1">
      <c r="B89" s="503"/>
      <c r="C89" s="503"/>
      <c r="D89" s="503"/>
      <c r="E89" s="503"/>
      <c r="F89" s="319"/>
      <c r="G89" s="504"/>
      <c r="N89" s="267"/>
      <c r="O89" s="267"/>
    </row>
    <row r="90" spans="2:15" ht="13.5" customHeight="1">
      <c r="B90" s="503"/>
      <c r="C90" s="503"/>
      <c r="D90" s="503"/>
      <c r="E90" s="503"/>
      <c r="F90" s="319"/>
      <c r="G90" s="504"/>
      <c r="N90" s="267"/>
      <c r="O90" s="267"/>
    </row>
    <row r="91" spans="2:15" ht="13.5" customHeight="1">
      <c r="B91" s="503"/>
      <c r="C91" s="503"/>
      <c r="D91" s="503"/>
      <c r="E91" s="503"/>
      <c r="F91" s="319"/>
      <c r="G91" s="504"/>
      <c r="N91" s="267"/>
      <c r="O91" s="267"/>
    </row>
    <row r="92" spans="2:15" ht="13.5" customHeight="1">
      <c r="B92" s="503"/>
      <c r="C92" s="503"/>
      <c r="D92" s="503"/>
      <c r="E92" s="503"/>
      <c r="F92" s="319"/>
      <c r="G92" s="504"/>
      <c r="N92" s="267"/>
      <c r="O92" s="267"/>
    </row>
    <row r="93" spans="2:15" ht="13.5" customHeight="1">
      <c r="B93" s="503"/>
      <c r="C93" s="503"/>
      <c r="D93" s="503"/>
      <c r="E93" s="503"/>
      <c r="F93" s="319"/>
      <c r="G93" s="504"/>
      <c r="N93" s="267"/>
      <c r="O93" s="267"/>
    </row>
    <row r="94" spans="2:15" ht="13.5" customHeight="1">
      <c r="B94" s="503"/>
      <c r="C94" s="503"/>
      <c r="D94" s="503"/>
      <c r="E94" s="503"/>
      <c r="F94" s="319"/>
      <c r="G94" s="504"/>
      <c r="N94" s="267"/>
      <c r="O94" s="267"/>
    </row>
    <row r="95" ht="13.5" customHeight="1"/>
    <row r="97" spans="8:15" ht="12.75">
      <c r="H97" s="9"/>
      <c r="I97" s="9"/>
      <c r="J97" s="9"/>
      <c r="K97" s="9"/>
      <c r="L97" s="9"/>
      <c r="M97" s="9"/>
      <c r="N97" s="9"/>
      <c r="O97" s="9"/>
    </row>
    <row r="98" spans="8:15" ht="12.75">
      <c r="H98" s="9"/>
      <c r="I98" s="9"/>
      <c r="J98" s="9"/>
      <c r="K98" s="9"/>
      <c r="L98" s="9"/>
      <c r="M98" s="9"/>
      <c r="N98" s="9"/>
      <c r="O98" s="9"/>
    </row>
    <row r="99" ht="12.75">
      <c r="H99" s="9"/>
    </row>
    <row r="112" ht="12.75">
      <c r="R112" s="505"/>
    </row>
  </sheetData>
  <sheetProtection/>
  <mergeCells count="25">
    <mergeCell ref="A4:K4"/>
    <mergeCell ref="J1:K1"/>
    <mergeCell ref="A61:K61"/>
    <mergeCell ref="J58:K58"/>
    <mergeCell ref="A59:K59"/>
    <mergeCell ref="D1:F1"/>
    <mergeCell ref="H1:I1"/>
    <mergeCell ref="B22:E22"/>
    <mergeCell ref="A2:K2"/>
    <mergeCell ref="B19:D19"/>
    <mergeCell ref="B6:E6"/>
    <mergeCell ref="B18:D18"/>
    <mergeCell ref="B11:D11"/>
    <mergeCell ref="B7:D7"/>
    <mergeCell ref="B8:D8"/>
    <mergeCell ref="B21:D21"/>
    <mergeCell ref="B14:D14"/>
    <mergeCell ref="B15:D15"/>
    <mergeCell ref="B16:D16"/>
    <mergeCell ref="B20:D20"/>
    <mergeCell ref="B17:D17"/>
    <mergeCell ref="B66:E66"/>
    <mergeCell ref="B63:E63"/>
    <mergeCell ref="B65:D65"/>
    <mergeCell ref="B64:D6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144"/>
  <sheetViews>
    <sheetView zoomScalePageLayoutView="0" workbookViewId="0" topLeftCell="A100">
      <selection activeCell="J87" sqref="J87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6" width="12.28125" style="0" customWidth="1"/>
    <col min="7" max="9" width="12.140625" style="0" customWidth="1"/>
    <col min="10" max="10" width="12.7109375" style="0" bestFit="1" customWidth="1"/>
    <col min="11" max="11" width="11.7109375" style="0" bestFit="1" customWidth="1"/>
  </cols>
  <sheetData>
    <row r="1" ht="12.75">
      <c r="H1" s="267" t="s">
        <v>136</v>
      </c>
    </row>
    <row r="3" spans="1:7" ht="18">
      <c r="A3" s="1609" t="s">
        <v>2113</v>
      </c>
      <c r="B3" s="1609"/>
      <c r="C3" s="1609"/>
      <c r="D3" s="1609"/>
      <c r="E3" s="1609"/>
      <c r="F3" s="1609"/>
      <c r="G3" s="1609"/>
    </row>
    <row r="4" spans="1:7" ht="15.75" thickBot="1">
      <c r="A4" s="514"/>
      <c r="B4" s="514"/>
      <c r="C4" s="514"/>
      <c r="D4" s="514"/>
      <c r="E4" s="514"/>
      <c r="F4" s="514"/>
      <c r="G4" s="514"/>
    </row>
    <row r="5" spans="1:8" ht="13.5" customHeight="1" thickBot="1">
      <c r="A5" s="1610" t="s">
        <v>670</v>
      </c>
      <c r="B5" s="1613" t="s">
        <v>280</v>
      </c>
      <c r="C5" s="744" t="s">
        <v>888</v>
      </c>
      <c r="D5" s="1618" t="s">
        <v>891</v>
      </c>
      <c r="E5" s="1604" t="s">
        <v>2117</v>
      </c>
      <c r="F5" s="1620" t="s">
        <v>2115</v>
      </c>
      <c r="G5" s="1621"/>
      <c r="H5" s="1622"/>
    </row>
    <row r="6" spans="1:8" ht="12.75" customHeight="1">
      <c r="A6" s="1611"/>
      <c r="B6" s="1614"/>
      <c r="C6" s="745" t="s">
        <v>2116</v>
      </c>
      <c r="D6" s="1629"/>
      <c r="E6" s="1605"/>
      <c r="F6" s="1616" t="s">
        <v>671</v>
      </c>
      <c r="G6" s="1618" t="s">
        <v>672</v>
      </c>
      <c r="H6" s="1623" t="s">
        <v>902</v>
      </c>
    </row>
    <row r="7" spans="1:8" ht="13.5" thickBot="1">
      <c r="A7" s="1612"/>
      <c r="B7" s="1615"/>
      <c r="C7" s="746" t="s">
        <v>890</v>
      </c>
      <c r="D7" s="1619"/>
      <c r="E7" s="1606"/>
      <c r="F7" s="1617"/>
      <c r="G7" s="1619"/>
      <c r="H7" s="1624"/>
    </row>
    <row r="8" spans="1:10" ht="12.75" customHeight="1">
      <c r="A8" s="748">
        <v>1</v>
      </c>
      <c r="B8" s="749" t="s">
        <v>673</v>
      </c>
      <c r="C8" s="750">
        <v>42101</v>
      </c>
      <c r="D8" s="751" t="s">
        <v>2120</v>
      </c>
      <c r="E8" s="752">
        <v>32319.47</v>
      </c>
      <c r="F8" s="753">
        <v>26319.47</v>
      </c>
      <c r="G8" s="809">
        <v>6000</v>
      </c>
      <c r="H8" s="820">
        <v>0</v>
      </c>
      <c r="I8" s="515"/>
      <c r="J8" s="516"/>
    </row>
    <row r="9" spans="1:10" ht="12.75" customHeight="1">
      <c r="A9" s="755">
        <v>2</v>
      </c>
      <c r="B9" s="749" t="s">
        <v>674</v>
      </c>
      <c r="C9" s="750">
        <v>42101</v>
      </c>
      <c r="D9" s="756" t="s">
        <v>2121</v>
      </c>
      <c r="E9" s="757">
        <v>37552.97</v>
      </c>
      <c r="F9" s="758">
        <v>37552.97</v>
      </c>
      <c r="G9" s="810">
        <v>0</v>
      </c>
      <c r="H9" s="759">
        <v>0</v>
      </c>
      <c r="I9" s="515"/>
      <c r="J9" s="516"/>
    </row>
    <row r="10" spans="1:10" ht="12.75" customHeight="1">
      <c r="A10" s="755">
        <v>3</v>
      </c>
      <c r="B10" s="749" t="s">
        <v>675</v>
      </c>
      <c r="C10" s="750">
        <v>42101</v>
      </c>
      <c r="D10" s="756" t="s">
        <v>2122</v>
      </c>
      <c r="E10" s="757">
        <v>117468.72</v>
      </c>
      <c r="F10" s="758">
        <v>97468.72</v>
      </c>
      <c r="G10" s="810">
        <v>20000</v>
      </c>
      <c r="H10" s="759">
        <v>0</v>
      </c>
      <c r="I10" s="515"/>
      <c r="J10" s="516"/>
    </row>
    <row r="11" spans="1:10" ht="12.75" customHeight="1">
      <c r="A11" s="755">
        <v>4</v>
      </c>
      <c r="B11" s="749" t="s">
        <v>153</v>
      </c>
      <c r="C11" s="750">
        <v>42101</v>
      </c>
      <c r="D11" s="756" t="s">
        <v>2123</v>
      </c>
      <c r="E11" s="757">
        <v>549567.17</v>
      </c>
      <c r="F11" s="761">
        <v>92886.83</v>
      </c>
      <c r="G11" s="813">
        <v>22000</v>
      </c>
      <c r="H11" s="759">
        <v>434680.34</v>
      </c>
      <c r="I11" s="515"/>
      <c r="J11" s="516"/>
    </row>
    <row r="12" spans="1:10" ht="12.75">
      <c r="A12" s="755">
        <v>5</v>
      </c>
      <c r="B12" s="749" t="s">
        <v>676</v>
      </c>
      <c r="C12" s="750">
        <v>42101</v>
      </c>
      <c r="D12" s="756" t="s">
        <v>2124</v>
      </c>
      <c r="E12" s="760">
        <v>298942.45</v>
      </c>
      <c r="F12" s="761">
        <v>239602.37</v>
      </c>
      <c r="G12" s="810">
        <v>59340.08</v>
      </c>
      <c r="H12" s="759">
        <v>0</v>
      </c>
      <c r="I12" s="515"/>
      <c r="J12" s="516"/>
    </row>
    <row r="13" spans="1:10" ht="12.75">
      <c r="A13" s="748">
        <v>6</v>
      </c>
      <c r="B13" s="749" t="s">
        <v>677</v>
      </c>
      <c r="C13" s="750">
        <v>42101</v>
      </c>
      <c r="D13" s="756" t="s">
        <v>2125</v>
      </c>
      <c r="E13" s="760">
        <v>22764.05</v>
      </c>
      <c r="F13" s="762">
        <v>22764.05</v>
      </c>
      <c r="G13" s="811">
        <v>0</v>
      </c>
      <c r="H13" s="759">
        <v>0</v>
      </c>
      <c r="I13" s="515"/>
      <c r="J13" s="516"/>
    </row>
    <row r="14" spans="1:10" ht="12.75" customHeight="1">
      <c r="A14" s="755">
        <v>7</v>
      </c>
      <c r="B14" s="749" t="s">
        <v>678</v>
      </c>
      <c r="C14" s="750">
        <v>42101</v>
      </c>
      <c r="D14" s="756" t="s">
        <v>2126</v>
      </c>
      <c r="E14" s="760">
        <v>164565.95</v>
      </c>
      <c r="F14" s="763">
        <v>131652.76</v>
      </c>
      <c r="G14" s="810">
        <v>32913.19</v>
      </c>
      <c r="H14" s="759">
        <v>0</v>
      </c>
      <c r="I14" s="515"/>
      <c r="J14" s="516"/>
    </row>
    <row r="15" spans="1:10" ht="12.75" customHeight="1">
      <c r="A15" s="755">
        <v>8</v>
      </c>
      <c r="B15" s="749" t="s">
        <v>679</v>
      </c>
      <c r="C15" s="750">
        <v>42101</v>
      </c>
      <c r="D15" s="756" t="s">
        <v>2127</v>
      </c>
      <c r="E15" s="760">
        <v>472326.13</v>
      </c>
      <c r="F15" s="761">
        <v>382326.13</v>
      </c>
      <c r="G15" s="810">
        <v>90000</v>
      </c>
      <c r="H15" s="759">
        <v>0</v>
      </c>
      <c r="I15" s="515"/>
      <c r="J15" s="516"/>
    </row>
    <row r="16" spans="1:10" ht="12.75" customHeight="1">
      <c r="A16" s="755">
        <v>9</v>
      </c>
      <c r="B16" s="749" t="s">
        <v>718</v>
      </c>
      <c r="C16" s="750">
        <v>42101</v>
      </c>
      <c r="D16" s="756" t="s">
        <v>2128</v>
      </c>
      <c r="E16" s="760">
        <v>271631.48</v>
      </c>
      <c r="F16" s="761">
        <v>217331.48</v>
      </c>
      <c r="G16" s="810">
        <v>54300</v>
      </c>
      <c r="H16" s="759">
        <v>0</v>
      </c>
      <c r="I16" s="515"/>
      <c r="J16" s="516"/>
    </row>
    <row r="17" spans="1:10" ht="12.75">
      <c r="A17" s="755">
        <v>10</v>
      </c>
      <c r="B17" s="749" t="s">
        <v>719</v>
      </c>
      <c r="C17" s="750">
        <v>42101</v>
      </c>
      <c r="D17" s="756" t="s">
        <v>2129</v>
      </c>
      <c r="E17" s="760">
        <v>230077.63</v>
      </c>
      <c r="F17" s="763">
        <v>184062.1</v>
      </c>
      <c r="G17" s="810">
        <v>46015.53</v>
      </c>
      <c r="H17" s="759">
        <v>0</v>
      </c>
      <c r="I17" s="515"/>
      <c r="J17" s="516"/>
    </row>
    <row r="18" spans="1:10" ht="12.75">
      <c r="A18" s="748">
        <v>11</v>
      </c>
      <c r="B18" s="749" t="s">
        <v>720</v>
      </c>
      <c r="C18" s="750">
        <v>42101</v>
      </c>
      <c r="D18" s="756" t="s">
        <v>2130</v>
      </c>
      <c r="E18" s="760">
        <v>529984.64</v>
      </c>
      <c r="F18" s="763">
        <v>231666.66</v>
      </c>
      <c r="G18" s="810">
        <v>52000</v>
      </c>
      <c r="H18" s="759">
        <v>246317.98</v>
      </c>
      <c r="I18" s="515"/>
      <c r="J18" s="516"/>
    </row>
    <row r="19" spans="1:10" ht="12.75">
      <c r="A19" s="755">
        <v>12</v>
      </c>
      <c r="B19" s="749" t="s">
        <v>721</v>
      </c>
      <c r="C19" s="750">
        <v>42101</v>
      </c>
      <c r="D19" s="756" t="s">
        <v>2131</v>
      </c>
      <c r="E19" s="760">
        <v>32347.4</v>
      </c>
      <c r="F19" s="763">
        <v>32347.4</v>
      </c>
      <c r="G19" s="810">
        <v>0</v>
      </c>
      <c r="H19" s="759">
        <v>0</v>
      </c>
      <c r="I19" s="515"/>
      <c r="J19" s="516"/>
    </row>
    <row r="20" spans="1:10" ht="12.75">
      <c r="A20" s="748">
        <v>13</v>
      </c>
      <c r="B20" s="749" t="s">
        <v>293</v>
      </c>
      <c r="C20" s="750">
        <v>42101</v>
      </c>
      <c r="D20" s="756" t="s">
        <v>2132</v>
      </c>
      <c r="E20" s="760">
        <v>188671.15</v>
      </c>
      <c r="F20" s="763">
        <v>125771.16</v>
      </c>
      <c r="G20" s="810">
        <v>18219.78</v>
      </c>
      <c r="H20" s="759">
        <v>44680.21</v>
      </c>
      <c r="I20" s="515"/>
      <c r="J20" s="516"/>
    </row>
    <row r="21" spans="1:10" ht="12.75">
      <c r="A21" s="755">
        <v>14</v>
      </c>
      <c r="B21" s="749" t="s">
        <v>892</v>
      </c>
      <c r="C21" s="750">
        <v>42101</v>
      </c>
      <c r="D21" s="756" t="s">
        <v>2133</v>
      </c>
      <c r="E21" s="760">
        <v>341547.96</v>
      </c>
      <c r="F21" s="763">
        <v>273238.96</v>
      </c>
      <c r="G21" s="810">
        <v>68309</v>
      </c>
      <c r="H21" s="759">
        <v>0</v>
      </c>
      <c r="I21" s="515"/>
      <c r="J21" s="516"/>
    </row>
    <row r="22" spans="1:10" ht="12.75">
      <c r="A22" s="755">
        <v>15</v>
      </c>
      <c r="B22" s="749" t="s">
        <v>288</v>
      </c>
      <c r="C22" s="750">
        <v>42101</v>
      </c>
      <c r="D22" s="756" t="s">
        <v>2134</v>
      </c>
      <c r="E22" s="760">
        <v>103430.27</v>
      </c>
      <c r="F22" s="763">
        <v>103430.27</v>
      </c>
      <c r="G22" s="810">
        <v>0</v>
      </c>
      <c r="H22" s="759">
        <v>0</v>
      </c>
      <c r="I22" s="515"/>
      <c r="J22" s="516"/>
    </row>
    <row r="23" spans="1:11" ht="12.75">
      <c r="A23" s="748">
        <v>16</v>
      </c>
      <c r="B23" s="749" t="s">
        <v>289</v>
      </c>
      <c r="C23" s="750">
        <v>42101</v>
      </c>
      <c r="D23" s="756" t="s">
        <v>2135</v>
      </c>
      <c r="E23" s="760">
        <v>549739.05</v>
      </c>
      <c r="F23" s="763">
        <v>549739.05</v>
      </c>
      <c r="G23" s="810">
        <v>0</v>
      </c>
      <c r="H23" s="759">
        <v>0</v>
      </c>
      <c r="I23" s="515"/>
      <c r="J23" s="516"/>
      <c r="K23" s="6"/>
    </row>
    <row r="24" spans="1:11" ht="12.75">
      <c r="A24" s="755">
        <v>17</v>
      </c>
      <c r="B24" s="749" t="s">
        <v>290</v>
      </c>
      <c r="C24" s="750">
        <v>42101</v>
      </c>
      <c r="D24" s="756" t="s">
        <v>2136</v>
      </c>
      <c r="E24" s="760">
        <v>379084.83</v>
      </c>
      <c r="F24" s="763">
        <v>379084.83</v>
      </c>
      <c r="G24" s="810">
        <v>0</v>
      </c>
      <c r="H24" s="759">
        <v>0</v>
      </c>
      <c r="I24" s="515"/>
      <c r="J24" s="516"/>
      <c r="K24" s="6"/>
    </row>
    <row r="25" spans="1:10" ht="12.75" customHeight="1">
      <c r="A25" s="748">
        <v>18</v>
      </c>
      <c r="B25" s="749" t="s">
        <v>291</v>
      </c>
      <c r="C25" s="750">
        <v>42101</v>
      </c>
      <c r="D25" s="756" t="s">
        <v>2137</v>
      </c>
      <c r="E25" s="760">
        <v>334560.22</v>
      </c>
      <c r="F25" s="763">
        <v>334560.22</v>
      </c>
      <c r="G25" s="810">
        <v>0</v>
      </c>
      <c r="H25" s="759">
        <v>0</v>
      </c>
      <c r="I25" s="515"/>
      <c r="J25" s="516"/>
    </row>
    <row r="26" spans="1:10" ht="12.75">
      <c r="A26" s="755">
        <v>19</v>
      </c>
      <c r="B26" s="749" t="s">
        <v>292</v>
      </c>
      <c r="C26" s="750">
        <v>42101</v>
      </c>
      <c r="D26" s="756" t="s">
        <v>2138</v>
      </c>
      <c r="E26" s="760">
        <v>959466.3</v>
      </c>
      <c r="F26" s="763">
        <v>767573.04</v>
      </c>
      <c r="G26" s="810">
        <v>191893.26</v>
      </c>
      <c r="H26" s="759">
        <v>0</v>
      </c>
      <c r="I26" s="515"/>
      <c r="J26" s="516"/>
    </row>
    <row r="27" spans="1:10" ht="12.75">
      <c r="A27" s="755">
        <v>20</v>
      </c>
      <c r="B27" s="749" t="s">
        <v>154</v>
      </c>
      <c r="C27" s="750">
        <v>42101</v>
      </c>
      <c r="D27" s="756" t="s">
        <v>2139</v>
      </c>
      <c r="E27" s="760">
        <v>168038.8</v>
      </c>
      <c r="F27" s="763">
        <v>0</v>
      </c>
      <c r="G27" s="810">
        <v>0</v>
      </c>
      <c r="H27" s="759">
        <v>168038.8</v>
      </c>
      <c r="I27" s="515"/>
      <c r="J27" s="516"/>
    </row>
    <row r="28" spans="1:10" ht="12.75">
      <c r="A28" s="755">
        <v>21</v>
      </c>
      <c r="B28" s="749" t="s">
        <v>294</v>
      </c>
      <c r="C28" s="750">
        <v>42101</v>
      </c>
      <c r="D28" s="756" t="s">
        <v>2140</v>
      </c>
      <c r="E28" s="760">
        <v>645749.65</v>
      </c>
      <c r="F28" s="763">
        <v>71907.66</v>
      </c>
      <c r="G28" s="813">
        <v>0</v>
      </c>
      <c r="H28" s="759">
        <v>573841.99</v>
      </c>
      <c r="I28" s="515"/>
      <c r="J28" s="516"/>
    </row>
    <row r="29" spans="1:11" ht="12.75" customHeight="1">
      <c r="A29" s="755">
        <v>22</v>
      </c>
      <c r="B29" s="749" t="s">
        <v>295</v>
      </c>
      <c r="C29" s="750">
        <v>42101</v>
      </c>
      <c r="D29" s="756" t="s">
        <v>2141</v>
      </c>
      <c r="E29" s="760">
        <v>466011.36</v>
      </c>
      <c r="F29" s="763">
        <v>419410.36</v>
      </c>
      <c r="G29" s="810">
        <v>46601</v>
      </c>
      <c r="H29" s="759">
        <v>0</v>
      </c>
      <c r="I29" s="515"/>
      <c r="J29" s="516"/>
      <c r="K29" s="6"/>
    </row>
    <row r="30" spans="1:10" ht="12.75" customHeight="1">
      <c r="A30" s="764">
        <v>23</v>
      </c>
      <c r="B30" s="749" t="s">
        <v>156</v>
      </c>
      <c r="C30" s="750">
        <v>42101</v>
      </c>
      <c r="D30" s="756" t="s">
        <v>2142</v>
      </c>
      <c r="E30" s="765">
        <v>322181.96</v>
      </c>
      <c r="F30" s="761">
        <v>312181.96</v>
      </c>
      <c r="G30" s="810">
        <v>10000</v>
      </c>
      <c r="H30" s="759">
        <v>0</v>
      </c>
      <c r="I30" s="515"/>
      <c r="J30" s="516"/>
    </row>
    <row r="31" spans="1:11" ht="12.75">
      <c r="A31" s="755">
        <v>24</v>
      </c>
      <c r="B31" s="749" t="s">
        <v>309</v>
      </c>
      <c r="C31" s="750">
        <v>42101</v>
      </c>
      <c r="D31" s="756" t="s">
        <v>2143</v>
      </c>
      <c r="E31" s="760">
        <v>410361.6</v>
      </c>
      <c r="F31" s="763">
        <v>315743.6</v>
      </c>
      <c r="G31" s="810">
        <v>78935</v>
      </c>
      <c r="H31" s="759">
        <v>15683</v>
      </c>
      <c r="I31" s="515"/>
      <c r="J31" s="516"/>
      <c r="K31" s="6"/>
    </row>
    <row r="32" spans="1:10" ht="12.75">
      <c r="A32" s="748">
        <v>25</v>
      </c>
      <c r="B32" s="749" t="s">
        <v>310</v>
      </c>
      <c r="C32" s="750">
        <v>42101</v>
      </c>
      <c r="D32" s="756" t="s">
        <v>2144</v>
      </c>
      <c r="E32" s="766">
        <v>222477.01</v>
      </c>
      <c r="F32" s="763">
        <v>222477.01</v>
      </c>
      <c r="G32" s="810">
        <v>0</v>
      </c>
      <c r="H32" s="759">
        <v>0</v>
      </c>
      <c r="I32" s="515"/>
      <c r="J32" s="516"/>
    </row>
    <row r="33" spans="1:10" ht="12.75">
      <c r="A33" s="755">
        <v>26</v>
      </c>
      <c r="B33" s="749" t="s">
        <v>311</v>
      </c>
      <c r="C33" s="750">
        <v>42101</v>
      </c>
      <c r="D33" s="756" t="s">
        <v>2145</v>
      </c>
      <c r="E33" s="766">
        <v>265377.14</v>
      </c>
      <c r="F33" s="763">
        <v>265377.14</v>
      </c>
      <c r="G33" s="810">
        <v>0</v>
      </c>
      <c r="H33" s="759">
        <v>0</v>
      </c>
      <c r="I33" s="515"/>
      <c r="J33" s="516"/>
    </row>
    <row r="34" spans="1:11" ht="12.75">
      <c r="A34" s="755">
        <v>27</v>
      </c>
      <c r="B34" s="749" t="s">
        <v>312</v>
      </c>
      <c r="C34" s="750">
        <v>42101</v>
      </c>
      <c r="D34" s="756" t="s">
        <v>2146</v>
      </c>
      <c r="E34" s="760">
        <v>1153995.83</v>
      </c>
      <c r="F34" s="763">
        <v>906852.26</v>
      </c>
      <c r="G34" s="810">
        <v>226713</v>
      </c>
      <c r="H34" s="759">
        <v>20430.57</v>
      </c>
      <c r="I34" s="515"/>
      <c r="J34" s="516"/>
      <c r="K34" s="6"/>
    </row>
    <row r="35" spans="1:10" ht="12.75">
      <c r="A35" s="764">
        <v>28</v>
      </c>
      <c r="B35" s="749" t="s">
        <v>157</v>
      </c>
      <c r="C35" s="750">
        <v>42101</v>
      </c>
      <c r="D35" s="756" t="s">
        <v>2147</v>
      </c>
      <c r="E35" s="765">
        <v>643727.12</v>
      </c>
      <c r="F35" s="761">
        <v>643727.12</v>
      </c>
      <c r="G35" s="810">
        <v>0</v>
      </c>
      <c r="H35" s="759">
        <v>0</v>
      </c>
      <c r="I35" s="515"/>
      <c r="J35" s="516"/>
    </row>
    <row r="36" spans="1:10" ht="12.75">
      <c r="A36" s="755">
        <v>29</v>
      </c>
      <c r="B36" s="749" t="s">
        <v>313</v>
      </c>
      <c r="C36" s="750">
        <v>42101</v>
      </c>
      <c r="D36" s="756" t="s">
        <v>2148</v>
      </c>
      <c r="E36" s="757">
        <v>1228903.39</v>
      </c>
      <c r="F36" s="763">
        <v>1106013.05</v>
      </c>
      <c r="G36" s="810">
        <v>122890.34</v>
      </c>
      <c r="H36" s="759">
        <v>0</v>
      </c>
      <c r="I36" s="515"/>
      <c r="J36" s="516"/>
    </row>
    <row r="37" spans="1:10" ht="12.75">
      <c r="A37" s="755">
        <v>30</v>
      </c>
      <c r="B37" s="749" t="s">
        <v>314</v>
      </c>
      <c r="C37" s="750">
        <v>42101</v>
      </c>
      <c r="D37" s="756" t="s">
        <v>2149</v>
      </c>
      <c r="E37" s="757">
        <v>1216197.75</v>
      </c>
      <c r="F37" s="763">
        <v>972958.3</v>
      </c>
      <c r="G37" s="810">
        <v>243239.45</v>
      </c>
      <c r="H37" s="759">
        <v>0</v>
      </c>
      <c r="I37" s="515"/>
      <c r="J37" s="516"/>
    </row>
    <row r="38" spans="1:10" ht="12.75">
      <c r="A38" s="764">
        <v>31</v>
      </c>
      <c r="B38" s="749" t="s">
        <v>155</v>
      </c>
      <c r="C38" s="750">
        <v>42101</v>
      </c>
      <c r="D38" s="756" t="s">
        <v>2150</v>
      </c>
      <c r="E38" s="760">
        <v>1753621.97</v>
      </c>
      <c r="F38" s="763">
        <v>824164.61</v>
      </c>
      <c r="G38" s="813">
        <v>150000</v>
      </c>
      <c r="H38" s="759">
        <v>779457.36</v>
      </c>
      <c r="I38" s="515"/>
      <c r="J38" s="516"/>
    </row>
    <row r="39" spans="1:10" ht="13.5" thickBot="1">
      <c r="A39" s="764">
        <v>32</v>
      </c>
      <c r="B39" s="774" t="s">
        <v>315</v>
      </c>
      <c r="C39" s="750">
        <v>42101</v>
      </c>
      <c r="D39" s="756" t="s">
        <v>2151</v>
      </c>
      <c r="E39" s="766">
        <v>1475421.66</v>
      </c>
      <c r="F39" s="767">
        <v>0</v>
      </c>
      <c r="G39" s="812">
        <v>0</v>
      </c>
      <c r="H39" s="759">
        <v>1475421.66</v>
      </c>
      <c r="I39" s="515"/>
      <c r="J39" s="516"/>
    </row>
    <row r="40" spans="1:10" ht="13.5" thickBot="1">
      <c r="A40" s="1598" t="s">
        <v>317</v>
      </c>
      <c r="B40" s="1599"/>
      <c r="C40" s="1599"/>
      <c r="D40" s="1600"/>
      <c r="E40" s="933">
        <f>SUM(E8:E39)</f>
        <v>15588113.08</v>
      </c>
      <c r="F40" s="934">
        <f>SUM(F8:F39)</f>
        <v>10290191.54</v>
      </c>
      <c r="G40" s="935">
        <f>SUM(G8:G39)</f>
        <v>1539369.6300000001</v>
      </c>
      <c r="H40" s="936">
        <f>SUM(H8:H39)</f>
        <v>3758551.91</v>
      </c>
      <c r="I40" s="515"/>
      <c r="J40" s="515"/>
    </row>
    <row r="41" spans="8:10" ht="12.75">
      <c r="H41" s="267" t="s">
        <v>137</v>
      </c>
      <c r="I41" s="319"/>
      <c r="J41" s="10"/>
    </row>
    <row r="42" spans="8:10" ht="12.75">
      <c r="H42" s="267"/>
      <c r="I42" s="319"/>
      <c r="J42" s="10"/>
    </row>
    <row r="43" spans="1:10" ht="18">
      <c r="A43" s="1609" t="s">
        <v>2113</v>
      </c>
      <c r="B43" s="1609"/>
      <c r="C43" s="1609"/>
      <c r="D43" s="1609"/>
      <c r="E43" s="1609"/>
      <c r="F43" s="1609"/>
      <c r="G43" s="1609"/>
      <c r="H43" s="517"/>
      <c r="I43" s="517"/>
      <c r="J43" s="9"/>
    </row>
    <row r="44" spans="1:11" ht="15.75" thickBot="1">
      <c r="A44" s="514"/>
      <c r="B44" s="514"/>
      <c r="C44" s="514"/>
      <c r="D44" s="514"/>
      <c r="E44" s="514"/>
      <c r="F44" s="514"/>
      <c r="G44" s="514"/>
      <c r="H44" s="517"/>
      <c r="I44" s="517"/>
      <c r="J44" s="9"/>
      <c r="K44" s="6"/>
    </row>
    <row r="45" spans="1:9" ht="12.75" customHeight="1" thickBot="1">
      <c r="A45" s="1610" t="s">
        <v>670</v>
      </c>
      <c r="B45" s="1613" t="s">
        <v>280</v>
      </c>
      <c r="C45" s="744" t="s">
        <v>888</v>
      </c>
      <c r="D45" s="1618" t="s">
        <v>891</v>
      </c>
      <c r="E45" s="1604" t="s">
        <v>2117</v>
      </c>
      <c r="F45" s="1620" t="s">
        <v>2115</v>
      </c>
      <c r="G45" s="1621"/>
      <c r="H45" s="1622"/>
      <c r="I45" s="16"/>
    </row>
    <row r="46" spans="1:9" ht="12.75" customHeight="1">
      <c r="A46" s="1611"/>
      <c r="B46" s="1614"/>
      <c r="C46" s="745" t="s">
        <v>2116</v>
      </c>
      <c r="D46" s="1629"/>
      <c r="E46" s="1605"/>
      <c r="F46" s="1616" t="s">
        <v>671</v>
      </c>
      <c r="G46" s="1618" t="s">
        <v>672</v>
      </c>
      <c r="H46" s="1623" t="s">
        <v>902</v>
      </c>
      <c r="I46" s="16"/>
    </row>
    <row r="47" spans="1:9" ht="13.5" thickBot="1">
      <c r="A47" s="1612"/>
      <c r="B47" s="1615"/>
      <c r="C47" s="746" t="s">
        <v>890</v>
      </c>
      <c r="D47" s="1619"/>
      <c r="E47" s="1606"/>
      <c r="F47" s="1617"/>
      <c r="G47" s="1619"/>
      <c r="H47" s="1624"/>
      <c r="I47" s="16"/>
    </row>
    <row r="48" spans="1:9" ht="12.75" customHeight="1">
      <c r="A48" s="1601" t="s">
        <v>318</v>
      </c>
      <c r="B48" s="1602"/>
      <c r="C48" s="1602"/>
      <c r="D48" s="1603"/>
      <c r="E48" s="937">
        <f>E40</f>
        <v>15588113.08</v>
      </c>
      <c r="F48" s="938">
        <f>F40</f>
        <v>10290191.54</v>
      </c>
      <c r="G48" s="939">
        <f>G40</f>
        <v>1539369.6300000001</v>
      </c>
      <c r="H48" s="940">
        <f>H40</f>
        <v>3758551.91</v>
      </c>
      <c r="I48" s="27"/>
    </row>
    <row r="49" spans="1:10" ht="12.75">
      <c r="A49" s="764">
        <v>33</v>
      </c>
      <c r="B49" s="749" t="s">
        <v>316</v>
      </c>
      <c r="C49" s="750">
        <v>42101</v>
      </c>
      <c r="D49" s="756" t="s">
        <v>2152</v>
      </c>
      <c r="E49" s="766">
        <v>1499204.84</v>
      </c>
      <c r="F49" s="767">
        <v>1406949.84</v>
      </c>
      <c r="G49" s="812">
        <v>92255</v>
      </c>
      <c r="H49" s="759">
        <v>0</v>
      </c>
      <c r="I49" s="515"/>
      <c r="J49" s="516"/>
    </row>
    <row r="50" spans="1:10" ht="12.75">
      <c r="A50" s="1050">
        <v>34</v>
      </c>
      <c r="B50" s="1051" t="s">
        <v>319</v>
      </c>
      <c r="C50" s="750">
        <v>42101</v>
      </c>
      <c r="D50" s="756" t="s">
        <v>2153</v>
      </c>
      <c r="E50" s="760">
        <v>235175.42</v>
      </c>
      <c r="F50" s="767">
        <v>188140.42</v>
      </c>
      <c r="G50" s="812">
        <v>47035</v>
      </c>
      <c r="H50" s="768">
        <v>0</v>
      </c>
      <c r="I50" s="515"/>
      <c r="J50" s="516"/>
    </row>
    <row r="51" spans="1:10" ht="12.75" customHeight="1">
      <c r="A51" s="764">
        <v>35</v>
      </c>
      <c r="B51" s="769" t="s">
        <v>158</v>
      </c>
      <c r="C51" s="750">
        <v>42101</v>
      </c>
      <c r="D51" s="770" t="s">
        <v>2154</v>
      </c>
      <c r="E51" s="765">
        <v>1272410.17</v>
      </c>
      <c r="F51" s="761">
        <v>1272410.17</v>
      </c>
      <c r="G51" s="810">
        <v>0</v>
      </c>
      <c r="H51" s="759">
        <v>0</v>
      </c>
      <c r="I51" s="747"/>
      <c r="J51" s="747"/>
    </row>
    <row r="52" spans="1:10" ht="12.75" customHeight="1">
      <c r="A52" s="771">
        <v>36</v>
      </c>
      <c r="B52" s="749" t="s">
        <v>320</v>
      </c>
      <c r="C52" s="750">
        <v>42101</v>
      </c>
      <c r="D52" s="772" t="s">
        <v>2155</v>
      </c>
      <c r="E52" s="760">
        <v>1185949.26</v>
      </c>
      <c r="F52" s="763">
        <v>1077044.26</v>
      </c>
      <c r="G52" s="810">
        <v>108905</v>
      </c>
      <c r="H52" s="759">
        <v>0</v>
      </c>
      <c r="I52" s="747"/>
      <c r="J52" s="747"/>
    </row>
    <row r="53" spans="1:11" ht="12.75" customHeight="1">
      <c r="A53" s="771">
        <v>37</v>
      </c>
      <c r="B53" s="749" t="s">
        <v>321</v>
      </c>
      <c r="C53" s="750">
        <v>42101</v>
      </c>
      <c r="D53" s="772" t="s">
        <v>2156</v>
      </c>
      <c r="E53" s="760">
        <v>837890.96</v>
      </c>
      <c r="F53" s="773">
        <v>837890.96</v>
      </c>
      <c r="G53" s="810">
        <v>0</v>
      </c>
      <c r="H53" s="759">
        <v>0</v>
      </c>
      <c r="I53" s="747"/>
      <c r="J53" s="747"/>
      <c r="K53" s="6"/>
    </row>
    <row r="54" spans="1:10" ht="12.75" customHeight="1">
      <c r="A54" s="771">
        <v>38</v>
      </c>
      <c r="B54" s="749" t="s">
        <v>893</v>
      </c>
      <c r="C54" s="750">
        <v>42101</v>
      </c>
      <c r="D54" s="772" t="s">
        <v>2157</v>
      </c>
      <c r="E54" s="760">
        <v>87714</v>
      </c>
      <c r="F54" s="773">
        <v>87714</v>
      </c>
      <c r="G54" s="810">
        <v>0</v>
      </c>
      <c r="H54" s="759">
        <v>0</v>
      </c>
      <c r="I54" s="747"/>
      <c r="J54" s="747"/>
    </row>
    <row r="55" spans="1:10" ht="12.75" customHeight="1">
      <c r="A55" s="771">
        <v>39</v>
      </c>
      <c r="B55" s="749" t="s">
        <v>894</v>
      </c>
      <c r="C55" s="750">
        <v>42101</v>
      </c>
      <c r="D55" s="772" t="s">
        <v>2158</v>
      </c>
      <c r="E55" s="760">
        <v>155261.82</v>
      </c>
      <c r="F55" s="773">
        <v>155261.82</v>
      </c>
      <c r="G55" s="810">
        <v>0</v>
      </c>
      <c r="H55" s="759">
        <v>0</v>
      </c>
      <c r="I55" s="747"/>
      <c r="J55" s="747"/>
    </row>
    <row r="56" spans="1:10" ht="12.75" customHeight="1">
      <c r="A56" s="771">
        <v>40</v>
      </c>
      <c r="B56" s="749" t="s">
        <v>2118</v>
      </c>
      <c r="C56" s="750">
        <v>42101</v>
      </c>
      <c r="D56" s="772" t="s">
        <v>2159</v>
      </c>
      <c r="E56" s="760">
        <v>242231.46</v>
      </c>
      <c r="F56" s="773">
        <v>242231.46</v>
      </c>
      <c r="G56" s="810">
        <v>0</v>
      </c>
      <c r="H56" s="759">
        <v>0</v>
      </c>
      <c r="I56" s="747"/>
      <c r="J56" s="747"/>
    </row>
    <row r="57" spans="1:10" ht="12.75" customHeight="1">
      <c r="A57" s="771">
        <v>41</v>
      </c>
      <c r="B57" s="749" t="s">
        <v>322</v>
      </c>
      <c r="C57" s="750">
        <v>42101</v>
      </c>
      <c r="D57" s="772" t="s">
        <v>2160</v>
      </c>
      <c r="E57" s="760">
        <v>33721.73</v>
      </c>
      <c r="F57" s="773">
        <v>26977.73</v>
      </c>
      <c r="G57" s="810">
        <v>6744</v>
      </c>
      <c r="H57" s="759">
        <v>0</v>
      </c>
      <c r="I57" s="747"/>
      <c r="J57" s="747"/>
    </row>
    <row r="58" spans="1:10" ht="12.75" customHeight="1">
      <c r="A58" s="771">
        <v>42</v>
      </c>
      <c r="B58" s="749" t="s">
        <v>323</v>
      </c>
      <c r="C58" s="750">
        <v>42101</v>
      </c>
      <c r="D58" s="772" t="s">
        <v>2161</v>
      </c>
      <c r="E58" s="760">
        <v>379092.1</v>
      </c>
      <c r="F58" s="773">
        <v>379092.1</v>
      </c>
      <c r="G58" s="810">
        <v>0</v>
      </c>
      <c r="H58" s="759">
        <v>0</v>
      </c>
      <c r="I58" s="747"/>
      <c r="J58" s="747"/>
    </row>
    <row r="59" spans="1:10" ht="12.75" customHeight="1">
      <c r="A59" s="771">
        <v>43</v>
      </c>
      <c r="B59" s="749" t="s">
        <v>324</v>
      </c>
      <c r="C59" s="750">
        <v>42101</v>
      </c>
      <c r="D59" s="772" t="s">
        <v>2162</v>
      </c>
      <c r="E59" s="760">
        <v>2389.04</v>
      </c>
      <c r="F59" s="773">
        <v>0</v>
      </c>
      <c r="G59" s="810">
        <v>0</v>
      </c>
      <c r="H59" s="759">
        <v>2389.04</v>
      </c>
      <c r="I59" s="747"/>
      <c r="J59" s="747"/>
    </row>
    <row r="60" spans="1:10" ht="12.75">
      <c r="A60" s="794">
        <v>44</v>
      </c>
      <c r="B60" s="749" t="s">
        <v>2119</v>
      </c>
      <c r="C60" s="750">
        <v>42101</v>
      </c>
      <c r="D60" s="770" t="s">
        <v>2163</v>
      </c>
      <c r="E60" s="796">
        <v>74507.58</v>
      </c>
      <c r="F60" s="805">
        <v>72507.58</v>
      </c>
      <c r="G60" s="816">
        <v>2000</v>
      </c>
      <c r="H60" s="798">
        <v>0</v>
      </c>
      <c r="I60" s="747"/>
      <c r="J60" s="747"/>
    </row>
    <row r="61" spans="1:10" ht="12.75" customHeight="1">
      <c r="A61" s="771">
        <v>45</v>
      </c>
      <c r="B61" s="749" t="s">
        <v>325</v>
      </c>
      <c r="C61" s="750">
        <v>42101</v>
      </c>
      <c r="D61" s="772" t="s">
        <v>2164</v>
      </c>
      <c r="E61" s="760">
        <v>204620.61</v>
      </c>
      <c r="F61" s="773">
        <v>204620.61</v>
      </c>
      <c r="G61" s="810">
        <v>0</v>
      </c>
      <c r="H61" s="759">
        <v>0</v>
      </c>
      <c r="I61" s="747"/>
      <c r="J61" s="747"/>
    </row>
    <row r="62" spans="1:10" ht="12.75" customHeight="1">
      <c r="A62" s="771">
        <v>46</v>
      </c>
      <c r="B62" s="749" t="s">
        <v>326</v>
      </c>
      <c r="C62" s="750">
        <v>42101</v>
      </c>
      <c r="D62" s="772" t="s">
        <v>2165</v>
      </c>
      <c r="E62" s="760">
        <v>38.57</v>
      </c>
      <c r="F62" s="773">
        <v>38.57</v>
      </c>
      <c r="G62" s="810">
        <v>0</v>
      </c>
      <c r="H62" s="759">
        <v>0</v>
      </c>
      <c r="I62" s="747"/>
      <c r="J62" s="747"/>
    </row>
    <row r="63" spans="1:10" ht="12.75" customHeight="1">
      <c r="A63" s="771">
        <v>47</v>
      </c>
      <c r="B63" s="749" t="s">
        <v>895</v>
      </c>
      <c r="C63" s="750">
        <v>42101</v>
      </c>
      <c r="D63" s="772" t="s">
        <v>2166</v>
      </c>
      <c r="E63" s="760">
        <v>76394.24</v>
      </c>
      <c r="F63" s="773">
        <v>76394.24</v>
      </c>
      <c r="G63" s="810">
        <v>0</v>
      </c>
      <c r="H63" s="759">
        <v>0</v>
      </c>
      <c r="I63" s="747"/>
      <c r="J63" s="747"/>
    </row>
    <row r="64" spans="1:10" ht="12.75" customHeight="1">
      <c r="A64" s="771">
        <v>48</v>
      </c>
      <c r="B64" s="749" t="s">
        <v>327</v>
      </c>
      <c r="C64" s="750">
        <v>42101</v>
      </c>
      <c r="D64" s="772" t="s">
        <v>2167</v>
      </c>
      <c r="E64" s="760">
        <v>174.31</v>
      </c>
      <c r="F64" s="773">
        <v>174.31</v>
      </c>
      <c r="G64" s="810">
        <v>0</v>
      </c>
      <c r="H64" s="759">
        <v>0</v>
      </c>
      <c r="I64" s="747"/>
      <c r="J64" s="747"/>
    </row>
    <row r="65" spans="1:10" ht="12.75" customHeight="1">
      <c r="A65" s="771">
        <v>49</v>
      </c>
      <c r="B65" s="749" t="s">
        <v>328</v>
      </c>
      <c r="C65" s="750">
        <v>42101</v>
      </c>
      <c r="D65" s="772" t="s">
        <v>2168</v>
      </c>
      <c r="E65" s="760">
        <v>9675.12</v>
      </c>
      <c r="F65" s="773">
        <v>7775.12</v>
      </c>
      <c r="G65" s="810">
        <v>1900</v>
      </c>
      <c r="H65" s="759">
        <v>0</v>
      </c>
      <c r="I65" s="747"/>
      <c r="J65" s="747"/>
    </row>
    <row r="66" spans="1:11" ht="12.75" customHeight="1">
      <c r="A66" s="771">
        <v>50</v>
      </c>
      <c r="B66" s="749" t="s">
        <v>329</v>
      </c>
      <c r="C66" s="750">
        <v>42101</v>
      </c>
      <c r="D66" s="772" t="s">
        <v>2169</v>
      </c>
      <c r="E66" s="760">
        <v>671062.51</v>
      </c>
      <c r="F66" s="773">
        <v>536850.01</v>
      </c>
      <c r="G66" s="810">
        <v>134212.5</v>
      </c>
      <c r="H66" s="759">
        <v>0</v>
      </c>
      <c r="I66" s="747"/>
      <c r="J66" s="747"/>
      <c r="K66" s="518"/>
    </row>
    <row r="67" spans="1:11" ht="12.75" customHeight="1">
      <c r="A67" s="771">
        <v>51</v>
      </c>
      <c r="B67" s="749" t="s">
        <v>330</v>
      </c>
      <c r="C67" s="750">
        <v>42101</v>
      </c>
      <c r="D67" s="772" t="s">
        <v>2170</v>
      </c>
      <c r="E67" s="760">
        <v>260063.52</v>
      </c>
      <c r="F67" s="773">
        <v>208063.52</v>
      </c>
      <c r="G67" s="810">
        <v>52000</v>
      </c>
      <c r="H67" s="759">
        <v>0</v>
      </c>
      <c r="I67" s="747"/>
      <c r="J67" s="747"/>
      <c r="K67" s="518"/>
    </row>
    <row r="68" spans="1:11" ht="12.75" customHeight="1">
      <c r="A68" s="771">
        <v>52</v>
      </c>
      <c r="B68" s="749" t="s">
        <v>331</v>
      </c>
      <c r="C68" s="750">
        <v>42101</v>
      </c>
      <c r="D68" s="772" t="s">
        <v>2171</v>
      </c>
      <c r="E68" s="760">
        <v>182273.82</v>
      </c>
      <c r="F68" s="773">
        <v>145819.82</v>
      </c>
      <c r="G68" s="810">
        <v>36454</v>
      </c>
      <c r="H68" s="759">
        <v>0</v>
      </c>
      <c r="I68" s="747"/>
      <c r="J68" s="747"/>
      <c r="K68" s="518"/>
    </row>
    <row r="69" spans="1:11" ht="12.75" customHeight="1">
      <c r="A69" s="771">
        <v>53</v>
      </c>
      <c r="B69" s="749" t="s">
        <v>332</v>
      </c>
      <c r="C69" s="750">
        <v>42101</v>
      </c>
      <c r="D69" s="772" t="s">
        <v>2172</v>
      </c>
      <c r="E69" s="760">
        <v>95083.26</v>
      </c>
      <c r="F69" s="773">
        <v>95083.26</v>
      </c>
      <c r="G69" s="810">
        <v>0</v>
      </c>
      <c r="H69" s="759">
        <v>0</v>
      </c>
      <c r="I69" s="747"/>
      <c r="J69" s="747"/>
      <c r="K69" s="518"/>
    </row>
    <row r="70" spans="1:11" ht="12.75" customHeight="1">
      <c r="A70" s="771">
        <v>54</v>
      </c>
      <c r="B70" s="749" t="s">
        <v>333</v>
      </c>
      <c r="C70" s="750">
        <v>42101</v>
      </c>
      <c r="D70" s="772" t="s">
        <v>2173</v>
      </c>
      <c r="E70" s="760">
        <v>438438.22</v>
      </c>
      <c r="F70" s="773">
        <v>350838.22</v>
      </c>
      <c r="G70" s="810">
        <v>87600</v>
      </c>
      <c r="H70" s="759">
        <v>0</v>
      </c>
      <c r="I70" s="747"/>
      <c r="J70" s="747"/>
      <c r="K70" s="518"/>
    </row>
    <row r="71" spans="1:11" ht="12.75" customHeight="1">
      <c r="A71" s="771">
        <v>55</v>
      </c>
      <c r="B71" s="749" t="s">
        <v>334</v>
      </c>
      <c r="C71" s="750">
        <v>42101</v>
      </c>
      <c r="D71" s="772" t="s">
        <v>2174</v>
      </c>
      <c r="E71" s="760">
        <v>172.93</v>
      </c>
      <c r="F71" s="773">
        <v>172.93</v>
      </c>
      <c r="G71" s="810">
        <v>0</v>
      </c>
      <c r="H71" s="759">
        <v>0</v>
      </c>
      <c r="I71" s="747"/>
      <c r="J71" s="747"/>
      <c r="K71" s="518"/>
    </row>
    <row r="72" spans="1:11" ht="12.75" customHeight="1">
      <c r="A72" s="771">
        <v>56</v>
      </c>
      <c r="B72" s="749" t="s">
        <v>335</v>
      </c>
      <c r="C72" s="750">
        <v>42101</v>
      </c>
      <c r="D72" s="772" t="s">
        <v>2175</v>
      </c>
      <c r="E72" s="760">
        <v>95388.39</v>
      </c>
      <c r="F72" s="773">
        <v>76388.39</v>
      </c>
      <c r="G72" s="810">
        <v>19000</v>
      </c>
      <c r="H72" s="759">
        <v>0</v>
      </c>
      <c r="I72" s="747"/>
      <c r="J72" s="747"/>
      <c r="K72" s="518"/>
    </row>
    <row r="73" spans="1:10" ht="12.75" customHeight="1">
      <c r="A73" s="1052">
        <v>57</v>
      </c>
      <c r="B73" s="1053" t="s">
        <v>2189</v>
      </c>
      <c r="C73" s="1054">
        <v>42101</v>
      </c>
      <c r="D73" s="1055" t="s">
        <v>2176</v>
      </c>
      <c r="E73" s="1056">
        <v>859235.88</v>
      </c>
      <c r="F73" s="1057">
        <v>687388.7</v>
      </c>
      <c r="G73" s="1058">
        <v>171847.18</v>
      </c>
      <c r="H73" s="1059">
        <v>0</v>
      </c>
      <c r="I73" s="747"/>
      <c r="J73" s="747"/>
    </row>
    <row r="74" spans="1:10" ht="12.75" customHeight="1">
      <c r="A74" s="771">
        <v>58</v>
      </c>
      <c r="B74" s="749" t="s">
        <v>336</v>
      </c>
      <c r="C74" s="750">
        <v>42101</v>
      </c>
      <c r="D74" s="772" t="s">
        <v>2177</v>
      </c>
      <c r="E74" s="760">
        <v>265039.93</v>
      </c>
      <c r="F74" s="773">
        <v>212031.94</v>
      </c>
      <c r="G74" s="810">
        <v>53007.99</v>
      </c>
      <c r="H74" s="759">
        <v>0</v>
      </c>
      <c r="I74" s="747"/>
      <c r="J74" s="747"/>
    </row>
    <row r="75" spans="1:10" ht="12.75" customHeight="1">
      <c r="A75" s="771">
        <v>59</v>
      </c>
      <c r="B75" s="749" t="s">
        <v>896</v>
      </c>
      <c r="C75" s="750">
        <v>42101</v>
      </c>
      <c r="D75" s="772" t="s">
        <v>2178</v>
      </c>
      <c r="E75" s="760">
        <v>52366.78</v>
      </c>
      <c r="F75" s="773">
        <v>52366.78</v>
      </c>
      <c r="G75" s="810">
        <v>0</v>
      </c>
      <c r="H75" s="759">
        <v>0</v>
      </c>
      <c r="I75" s="747"/>
      <c r="J75" s="747"/>
    </row>
    <row r="76" spans="1:10" ht="12.75" customHeight="1">
      <c r="A76" s="771">
        <v>60</v>
      </c>
      <c r="B76" s="749" t="s">
        <v>337</v>
      </c>
      <c r="C76" s="750">
        <v>42101</v>
      </c>
      <c r="D76" s="772" t="s">
        <v>2179</v>
      </c>
      <c r="E76" s="760">
        <v>24851.55</v>
      </c>
      <c r="F76" s="773">
        <v>19881.55</v>
      </c>
      <c r="G76" s="810">
        <v>4970</v>
      </c>
      <c r="H76" s="759">
        <v>0</v>
      </c>
      <c r="I76" s="747"/>
      <c r="J76" s="747"/>
    </row>
    <row r="77" spans="1:10" ht="12.75" customHeight="1" thickBot="1">
      <c r="A77" s="771">
        <v>61</v>
      </c>
      <c r="B77" s="749" t="s">
        <v>338</v>
      </c>
      <c r="C77" s="750">
        <v>42101</v>
      </c>
      <c r="D77" s="772" t="s">
        <v>2180</v>
      </c>
      <c r="E77" s="760">
        <v>252593.88</v>
      </c>
      <c r="F77" s="773">
        <v>252593.88</v>
      </c>
      <c r="G77" s="810">
        <v>0</v>
      </c>
      <c r="H77" s="759">
        <v>0</v>
      </c>
      <c r="I77" s="747"/>
      <c r="J77" s="747"/>
    </row>
    <row r="78" spans="1:10" ht="13.5" thickBot="1">
      <c r="A78" s="1598" t="s">
        <v>317</v>
      </c>
      <c r="B78" s="1599"/>
      <c r="C78" s="1599"/>
      <c r="D78" s="1600"/>
      <c r="E78" s="933">
        <f>SUM(E46:E77)</f>
        <v>25081134.980000008</v>
      </c>
      <c r="F78" s="934">
        <f>SUM(F46:F77)</f>
        <v>18962893.73</v>
      </c>
      <c r="G78" s="935">
        <f>SUM(G46:G77)</f>
        <v>2357300.3000000003</v>
      </c>
      <c r="H78" s="936">
        <f>SUM(H46:H77)</f>
        <v>3760940.95</v>
      </c>
      <c r="I78" s="515"/>
      <c r="J78" s="515"/>
    </row>
    <row r="79" spans="1:10" ht="12.75" customHeight="1">
      <c r="A79" s="1630" t="s">
        <v>2389</v>
      </c>
      <c r="B79" s="1630"/>
      <c r="C79" s="1630"/>
      <c r="D79" s="1630"/>
      <c r="E79" s="1630"/>
      <c r="F79" s="1630"/>
      <c r="G79" s="1630"/>
      <c r="H79" s="1630"/>
      <c r="I79" s="747"/>
      <c r="J79" s="747"/>
    </row>
    <row r="80" spans="1:8" ht="12.75">
      <c r="A80" s="1631"/>
      <c r="B80" s="1631"/>
      <c r="C80" s="1631"/>
      <c r="D80" s="1631"/>
      <c r="E80" s="1631"/>
      <c r="F80" s="1631"/>
      <c r="G80" s="1631"/>
      <c r="H80" s="1631"/>
    </row>
    <row r="82" spans="8:9" ht="12.75">
      <c r="H82" s="267" t="s">
        <v>138</v>
      </c>
      <c r="I82" s="27"/>
    </row>
    <row r="83" spans="8:9" ht="12.75">
      <c r="H83" s="27"/>
      <c r="I83" s="27"/>
    </row>
    <row r="84" spans="1:9" ht="18">
      <c r="A84" s="1609" t="s">
        <v>2113</v>
      </c>
      <c r="B84" s="1609"/>
      <c r="C84" s="1609"/>
      <c r="D84" s="1609"/>
      <c r="E84" s="1609"/>
      <c r="F84" s="1609"/>
      <c r="G84" s="1609"/>
      <c r="H84" s="27"/>
      <c r="I84" s="27"/>
    </row>
    <row r="85" spans="1:9" ht="15" customHeight="1" thickBot="1">
      <c r="A85" s="514"/>
      <c r="B85" s="514"/>
      <c r="C85" s="514"/>
      <c r="D85" s="514"/>
      <c r="E85" s="514"/>
      <c r="F85" s="514"/>
      <c r="G85" s="514"/>
      <c r="H85" s="27"/>
      <c r="I85" s="27"/>
    </row>
    <row r="86" spans="1:9" ht="12.75" customHeight="1" thickBot="1">
      <c r="A86" s="1610" t="s">
        <v>670</v>
      </c>
      <c r="B86" s="1613" t="s">
        <v>280</v>
      </c>
      <c r="C86" s="744" t="s">
        <v>888</v>
      </c>
      <c r="D86" s="1618" t="s">
        <v>891</v>
      </c>
      <c r="E86" s="1604" t="s">
        <v>2117</v>
      </c>
      <c r="F86" s="1620" t="s">
        <v>2115</v>
      </c>
      <c r="G86" s="1621"/>
      <c r="H86" s="1622"/>
      <c r="I86" s="27"/>
    </row>
    <row r="87" spans="1:9" ht="12.75" customHeight="1">
      <c r="A87" s="1611"/>
      <c r="B87" s="1614"/>
      <c r="C87" s="745" t="s">
        <v>2116</v>
      </c>
      <c r="D87" s="1629"/>
      <c r="E87" s="1605"/>
      <c r="F87" s="1616" t="s">
        <v>671</v>
      </c>
      <c r="G87" s="1618" t="s">
        <v>672</v>
      </c>
      <c r="H87" s="1623" t="s">
        <v>902</v>
      </c>
      <c r="I87" s="27"/>
    </row>
    <row r="88" spans="1:9" ht="13.5" thickBot="1">
      <c r="A88" s="1612"/>
      <c r="B88" s="1615"/>
      <c r="C88" s="746" t="s">
        <v>890</v>
      </c>
      <c r="D88" s="1619"/>
      <c r="E88" s="1606"/>
      <c r="F88" s="1617"/>
      <c r="G88" s="1619"/>
      <c r="H88" s="1624"/>
      <c r="I88" s="27"/>
    </row>
    <row r="89" spans="1:9" ht="12.75" customHeight="1">
      <c r="A89" s="1601" t="s">
        <v>318</v>
      </c>
      <c r="B89" s="1602"/>
      <c r="C89" s="1602"/>
      <c r="D89" s="1603"/>
      <c r="E89" s="937">
        <f>E78</f>
        <v>25081134.980000008</v>
      </c>
      <c r="F89" s="938">
        <f>F78</f>
        <v>18962893.73</v>
      </c>
      <c r="G89" s="939">
        <f>G78</f>
        <v>2357300.3000000003</v>
      </c>
      <c r="H89" s="940">
        <f>H78</f>
        <v>3760940.95</v>
      </c>
      <c r="I89" s="27"/>
    </row>
    <row r="90" spans="1:9" ht="12.75">
      <c r="A90" s="771">
        <v>62</v>
      </c>
      <c r="B90" s="774" t="s">
        <v>339</v>
      </c>
      <c r="C90" s="750">
        <v>42101</v>
      </c>
      <c r="D90" s="772" t="s">
        <v>2181</v>
      </c>
      <c r="E90" s="760">
        <v>117329.15</v>
      </c>
      <c r="F90" s="773">
        <v>117329.15</v>
      </c>
      <c r="G90" s="810">
        <v>0</v>
      </c>
      <c r="H90" s="759">
        <v>0</v>
      </c>
      <c r="I90" s="27"/>
    </row>
    <row r="91" spans="1:9" ht="13.5" thickBot="1">
      <c r="A91" s="794">
        <v>63</v>
      </c>
      <c r="B91" s="749" t="s">
        <v>897</v>
      </c>
      <c r="C91" s="750">
        <v>42101</v>
      </c>
      <c r="D91" s="772" t="s">
        <v>2182</v>
      </c>
      <c r="E91" s="760">
        <v>119724.07</v>
      </c>
      <c r="F91" s="773">
        <v>95780.07</v>
      </c>
      <c r="G91" s="810">
        <v>23944</v>
      </c>
      <c r="H91" s="759">
        <v>0</v>
      </c>
      <c r="I91" s="27"/>
    </row>
    <row r="92" spans="1:11" ht="13.5" thickBot="1">
      <c r="A92" s="1596" t="s">
        <v>340</v>
      </c>
      <c r="B92" s="1597"/>
      <c r="C92" s="941"/>
      <c r="D92" s="941"/>
      <c r="E92" s="942">
        <f>SUM(E89:E91)</f>
        <v>25318188.200000007</v>
      </c>
      <c r="F92" s="943">
        <f>SUM(F89:F91)</f>
        <v>19176002.95</v>
      </c>
      <c r="G92" s="944">
        <f>SUM(G89:G91)</f>
        <v>2381244.3000000003</v>
      </c>
      <c r="H92" s="945">
        <f>SUM(H89:H91)</f>
        <v>3760940.95</v>
      </c>
      <c r="I92" s="27"/>
      <c r="J92" s="6"/>
      <c r="K92" s="6"/>
    </row>
    <row r="93" spans="1:11" ht="13.5" customHeight="1" thickBot="1">
      <c r="A93" s="1607" t="s">
        <v>900</v>
      </c>
      <c r="B93" s="1608"/>
      <c r="C93" s="946"/>
      <c r="D93" s="947"/>
      <c r="E93" s="933">
        <v>100</v>
      </c>
      <c r="F93" s="934">
        <f>F92/(E92)*100</f>
        <v>75.74002846696587</v>
      </c>
      <c r="G93" s="935">
        <f>G92/(E92)*100</f>
        <v>9.40527134560126</v>
      </c>
      <c r="H93" s="936">
        <f>H92/E92*100</f>
        <v>14.85470018743284</v>
      </c>
      <c r="I93" s="27"/>
      <c r="J93" s="6"/>
      <c r="K93" s="6"/>
    </row>
    <row r="94" spans="1:10" ht="12.75">
      <c r="A94" s="775">
        <v>64</v>
      </c>
      <c r="B94" s="776" t="s">
        <v>898</v>
      </c>
      <c r="C94" s="777">
        <v>42129</v>
      </c>
      <c r="D94" s="778" t="s">
        <v>2188</v>
      </c>
      <c r="E94" s="757">
        <v>272534.38</v>
      </c>
      <c r="F94" s="779">
        <v>272534.38</v>
      </c>
      <c r="G94" s="814">
        <v>0</v>
      </c>
      <c r="H94" s="818">
        <v>0</v>
      </c>
      <c r="I94" s="27"/>
      <c r="J94" s="6"/>
    </row>
    <row r="95" spans="1:11" ht="12.75">
      <c r="A95" s="775">
        <v>65</v>
      </c>
      <c r="B95" s="776" t="s">
        <v>899</v>
      </c>
      <c r="C95" s="781">
        <v>42129</v>
      </c>
      <c r="D95" s="772" t="s">
        <v>2188</v>
      </c>
      <c r="E95" s="757">
        <v>104838.61</v>
      </c>
      <c r="F95" s="779">
        <v>64838.61</v>
      </c>
      <c r="G95" s="814">
        <v>40000</v>
      </c>
      <c r="H95" s="780">
        <v>0</v>
      </c>
      <c r="I95" s="27"/>
      <c r="J95" s="6"/>
      <c r="K95" s="6"/>
    </row>
    <row r="96" spans="1:11" ht="12.75">
      <c r="A96" s="775">
        <v>66</v>
      </c>
      <c r="B96" s="776" t="s">
        <v>341</v>
      </c>
      <c r="C96" s="781">
        <v>42129</v>
      </c>
      <c r="D96" s="772" t="s">
        <v>2188</v>
      </c>
      <c r="E96" s="782">
        <v>120041.97</v>
      </c>
      <c r="F96" s="783">
        <v>96041.97</v>
      </c>
      <c r="G96" s="815">
        <v>24000</v>
      </c>
      <c r="H96" s="784">
        <v>0</v>
      </c>
      <c r="I96" s="27"/>
      <c r="J96" s="6"/>
      <c r="K96" s="6"/>
    </row>
    <row r="97" spans="1:10" ht="12.75" customHeight="1">
      <c r="A97" s="775">
        <v>67</v>
      </c>
      <c r="B97" s="785" t="s">
        <v>344</v>
      </c>
      <c r="C97" s="781">
        <v>42129</v>
      </c>
      <c r="D97" s="772" t="s">
        <v>2188</v>
      </c>
      <c r="E97" s="782">
        <v>11513.64</v>
      </c>
      <c r="F97" s="783">
        <v>7594.64</v>
      </c>
      <c r="G97" s="815">
        <v>3919</v>
      </c>
      <c r="H97" s="784">
        <v>0</v>
      </c>
      <c r="I97" s="27"/>
      <c r="J97" s="6"/>
    </row>
    <row r="98" spans="1:10" ht="12.75" customHeight="1">
      <c r="A98" s="775">
        <v>68</v>
      </c>
      <c r="B98" s="785" t="s">
        <v>345</v>
      </c>
      <c r="C98" s="781">
        <v>42129</v>
      </c>
      <c r="D98" s="772" t="s">
        <v>2188</v>
      </c>
      <c r="E98" s="782">
        <v>39258.89</v>
      </c>
      <c r="F98" s="783">
        <v>39258.89</v>
      </c>
      <c r="G98" s="815">
        <v>0</v>
      </c>
      <c r="H98" s="784">
        <v>0</v>
      </c>
      <c r="I98" s="27"/>
      <c r="J98" s="6"/>
    </row>
    <row r="99" spans="1:10" ht="12.75" customHeight="1">
      <c r="A99" s="775">
        <v>69</v>
      </c>
      <c r="B99" s="776" t="s">
        <v>982</v>
      </c>
      <c r="C99" s="781">
        <v>42129</v>
      </c>
      <c r="D99" s="772" t="s">
        <v>2188</v>
      </c>
      <c r="E99" s="782">
        <v>560476.3</v>
      </c>
      <c r="F99" s="783">
        <v>407761.3</v>
      </c>
      <c r="G99" s="815">
        <v>152715</v>
      </c>
      <c r="H99" s="784">
        <v>0</v>
      </c>
      <c r="I99" s="27"/>
      <c r="J99" s="6"/>
    </row>
    <row r="100" spans="1:10" ht="12.75" customHeight="1">
      <c r="A100" s="775">
        <v>70</v>
      </c>
      <c r="B100" s="776" t="s">
        <v>983</v>
      </c>
      <c r="C100" s="781">
        <v>42129</v>
      </c>
      <c r="D100" s="772" t="s">
        <v>2188</v>
      </c>
      <c r="E100" s="782">
        <v>20489.4</v>
      </c>
      <c r="F100" s="783">
        <v>10489.4</v>
      </c>
      <c r="G100" s="815">
        <v>10000</v>
      </c>
      <c r="H100" s="784">
        <v>0</v>
      </c>
      <c r="I100" s="27"/>
      <c r="J100" s="6"/>
    </row>
    <row r="101" spans="1:10" ht="12.75" customHeight="1">
      <c r="A101" s="775">
        <v>71</v>
      </c>
      <c r="B101" s="786" t="s">
        <v>984</v>
      </c>
      <c r="C101" s="781">
        <v>42129</v>
      </c>
      <c r="D101" s="772" t="s">
        <v>2188</v>
      </c>
      <c r="E101" s="782">
        <v>200594.05</v>
      </c>
      <c r="F101" s="783">
        <v>200594.05</v>
      </c>
      <c r="G101" s="815">
        <v>0</v>
      </c>
      <c r="H101" s="784">
        <v>0</v>
      </c>
      <c r="I101" s="27"/>
      <c r="J101" s="6"/>
    </row>
    <row r="102" spans="1:10" ht="12.75" customHeight="1">
      <c r="A102" s="775">
        <v>72</v>
      </c>
      <c r="B102" s="787" t="s">
        <v>985</v>
      </c>
      <c r="C102" s="781">
        <v>42129</v>
      </c>
      <c r="D102" s="772" t="s">
        <v>2188</v>
      </c>
      <c r="E102" s="782">
        <v>8489.52</v>
      </c>
      <c r="F102" s="783">
        <v>2489.52</v>
      </c>
      <c r="G102" s="815">
        <v>6000</v>
      </c>
      <c r="H102" s="784">
        <v>0</v>
      </c>
      <c r="I102" s="27"/>
      <c r="J102" s="6"/>
    </row>
    <row r="103" spans="1:10" ht="12.75" customHeight="1">
      <c r="A103" s="775">
        <v>73</v>
      </c>
      <c r="B103" s="776" t="s">
        <v>986</v>
      </c>
      <c r="C103" s="781">
        <v>42129</v>
      </c>
      <c r="D103" s="772" t="s">
        <v>2188</v>
      </c>
      <c r="E103" s="782">
        <v>14918.39</v>
      </c>
      <c r="F103" s="783">
        <v>3018.39</v>
      </c>
      <c r="G103" s="815">
        <v>11900</v>
      </c>
      <c r="H103" s="784">
        <v>0</v>
      </c>
      <c r="I103" s="27"/>
      <c r="J103" s="6"/>
    </row>
    <row r="104" spans="1:10" ht="12.75" customHeight="1">
      <c r="A104" s="788">
        <v>74</v>
      </c>
      <c r="B104" s="776" t="s">
        <v>987</v>
      </c>
      <c r="C104" s="781">
        <v>42129</v>
      </c>
      <c r="D104" s="772" t="s">
        <v>2188</v>
      </c>
      <c r="E104" s="782">
        <v>26042.04</v>
      </c>
      <c r="F104" s="783">
        <v>26042.04</v>
      </c>
      <c r="G104" s="815">
        <v>0</v>
      </c>
      <c r="H104" s="784">
        <v>0</v>
      </c>
      <c r="I104" s="27"/>
      <c r="J104" s="6"/>
    </row>
    <row r="105" spans="1:10" ht="12.75" customHeight="1">
      <c r="A105" s="788">
        <v>75</v>
      </c>
      <c r="B105" s="785" t="s">
        <v>725</v>
      </c>
      <c r="C105" s="781">
        <v>42129</v>
      </c>
      <c r="D105" s="772" t="s">
        <v>2188</v>
      </c>
      <c r="E105" s="782">
        <v>51284.03</v>
      </c>
      <c r="F105" s="783">
        <v>10255.21</v>
      </c>
      <c r="G105" s="815">
        <v>41000</v>
      </c>
      <c r="H105" s="784">
        <v>28.82</v>
      </c>
      <c r="I105" s="27"/>
      <c r="J105" s="6"/>
    </row>
    <row r="106" spans="1:10" ht="12.75" customHeight="1" thickBot="1">
      <c r="A106" s="823">
        <v>76</v>
      </c>
      <c r="B106" s="787" t="s">
        <v>558</v>
      </c>
      <c r="C106" s="781">
        <v>42129</v>
      </c>
      <c r="D106" s="772" t="s">
        <v>2188</v>
      </c>
      <c r="E106" s="760">
        <v>164659.38</v>
      </c>
      <c r="F106" s="761">
        <v>164659.38</v>
      </c>
      <c r="G106" s="810">
        <v>0</v>
      </c>
      <c r="H106" s="759">
        <v>0</v>
      </c>
      <c r="I106" s="27"/>
      <c r="J106" s="6"/>
    </row>
    <row r="107" spans="1:10" ht="13.5" thickBot="1">
      <c r="A107" s="1596" t="s">
        <v>906</v>
      </c>
      <c r="B107" s="1597"/>
      <c r="C107" s="946"/>
      <c r="D107" s="947"/>
      <c r="E107" s="948">
        <f>SUM(E94:E106)</f>
        <v>1595140.6</v>
      </c>
      <c r="F107" s="949">
        <f>SUM(F94:F106)</f>
        <v>1305577.7799999998</v>
      </c>
      <c r="G107" s="950">
        <f>SUM(G94:G106)</f>
        <v>289534</v>
      </c>
      <c r="H107" s="951">
        <f>SUM(H94:H106)</f>
        <v>28.82</v>
      </c>
      <c r="I107" s="27"/>
      <c r="J107" s="6"/>
    </row>
    <row r="108" spans="1:10" ht="13.5" thickBot="1">
      <c r="A108" s="1607" t="s">
        <v>900</v>
      </c>
      <c r="B108" s="1608"/>
      <c r="C108" s="946"/>
      <c r="D108" s="947"/>
      <c r="E108" s="933">
        <v>100</v>
      </c>
      <c r="F108" s="934">
        <f>F107/(E107)*100</f>
        <v>81.8471914011843</v>
      </c>
      <c r="G108" s="935">
        <f>G107/(E107)*100</f>
        <v>18.151001861528695</v>
      </c>
      <c r="H108" s="936">
        <f>H107/E107*100</f>
        <v>0.0018067372869827274</v>
      </c>
      <c r="I108" s="27"/>
      <c r="J108" s="6"/>
    </row>
    <row r="109" spans="1:11" ht="13.5" thickBot="1">
      <c r="A109" s="794">
        <v>77</v>
      </c>
      <c r="B109" s="787" t="s">
        <v>990</v>
      </c>
      <c r="C109" s="795">
        <v>42080</v>
      </c>
      <c r="D109" s="770" t="s">
        <v>2185</v>
      </c>
      <c r="E109" s="796">
        <v>1723920.51</v>
      </c>
      <c r="F109" s="797">
        <v>1023920.51</v>
      </c>
      <c r="G109" s="816">
        <v>700000</v>
      </c>
      <c r="H109" s="798">
        <v>0</v>
      </c>
      <c r="I109" s="747"/>
      <c r="J109" s="747"/>
      <c r="K109" s="6"/>
    </row>
    <row r="110" spans="1:10" ht="13.5" thickBot="1">
      <c r="A110" s="1596" t="s">
        <v>991</v>
      </c>
      <c r="B110" s="1597"/>
      <c r="C110" s="946"/>
      <c r="D110" s="947"/>
      <c r="E110" s="948">
        <f>E109</f>
        <v>1723920.51</v>
      </c>
      <c r="F110" s="949">
        <f>F109</f>
        <v>1023920.51</v>
      </c>
      <c r="G110" s="950">
        <f>SUM(G109)</f>
        <v>700000</v>
      </c>
      <c r="H110" s="951">
        <f>SUM(H109)</f>
        <v>0</v>
      </c>
      <c r="I110" s="27"/>
      <c r="J110" s="6"/>
    </row>
    <row r="111" spans="1:9" ht="13.5" thickBot="1">
      <c r="A111" s="1607" t="s">
        <v>900</v>
      </c>
      <c r="B111" s="1608"/>
      <c r="C111" s="946"/>
      <c r="D111" s="947"/>
      <c r="E111" s="933">
        <v>100</v>
      </c>
      <c r="F111" s="934">
        <f>F110/(E110)*100</f>
        <v>59.39487952376644</v>
      </c>
      <c r="G111" s="935">
        <f>G110/(E110)*100</f>
        <v>40.60512047623356</v>
      </c>
      <c r="H111" s="936">
        <v>0</v>
      </c>
      <c r="I111" s="27"/>
    </row>
    <row r="112" spans="1:10" ht="12.75">
      <c r="A112" s="788">
        <v>78</v>
      </c>
      <c r="B112" s="799" t="s">
        <v>992</v>
      </c>
      <c r="C112" s="800">
        <v>42066</v>
      </c>
      <c r="D112" s="801" t="s">
        <v>2184</v>
      </c>
      <c r="E112" s="765">
        <v>14522.15</v>
      </c>
      <c r="F112" s="802">
        <v>14522.15</v>
      </c>
      <c r="G112" s="809">
        <v>0</v>
      </c>
      <c r="H112" s="754">
        <v>0</v>
      </c>
      <c r="I112" s="747"/>
      <c r="J112" s="747"/>
    </row>
    <row r="113" spans="1:10" ht="12.75">
      <c r="A113" s="775">
        <v>79</v>
      </c>
      <c r="B113" s="786" t="s">
        <v>141</v>
      </c>
      <c r="C113" s="781">
        <v>42066</v>
      </c>
      <c r="D113" s="772" t="s">
        <v>2184</v>
      </c>
      <c r="E113" s="765">
        <v>0</v>
      </c>
      <c r="F113" s="803">
        <v>0</v>
      </c>
      <c r="G113" s="809">
        <v>0</v>
      </c>
      <c r="H113" s="754">
        <v>0</v>
      </c>
      <c r="I113" s="747"/>
      <c r="J113" s="747"/>
    </row>
    <row r="114" spans="1:10" ht="12.75" customHeight="1">
      <c r="A114" s="775">
        <v>80</v>
      </c>
      <c r="B114" s="785" t="s">
        <v>140</v>
      </c>
      <c r="C114" s="781">
        <v>42066</v>
      </c>
      <c r="D114" s="772" t="s">
        <v>2184</v>
      </c>
      <c r="E114" s="760">
        <v>0</v>
      </c>
      <c r="F114" s="761">
        <v>0</v>
      </c>
      <c r="G114" s="810">
        <v>0</v>
      </c>
      <c r="H114" s="759">
        <v>0</v>
      </c>
      <c r="I114" s="747"/>
      <c r="J114" s="747"/>
    </row>
    <row r="115" spans="1:10" ht="12.75" customHeight="1">
      <c r="A115" s="788">
        <v>81</v>
      </c>
      <c r="B115" s="786" t="s">
        <v>143</v>
      </c>
      <c r="C115" s="781">
        <v>42066</v>
      </c>
      <c r="D115" s="772" t="s">
        <v>2184</v>
      </c>
      <c r="E115" s="760">
        <v>70178.53</v>
      </c>
      <c r="F115" s="758">
        <v>70178.53</v>
      </c>
      <c r="G115" s="810">
        <v>0</v>
      </c>
      <c r="H115" s="759">
        <v>0</v>
      </c>
      <c r="I115" s="747"/>
      <c r="J115" s="747"/>
    </row>
    <row r="116" spans="1:11" ht="12.75" customHeight="1" thickBot="1">
      <c r="A116" s="791">
        <v>82</v>
      </c>
      <c r="B116" s="787" t="s">
        <v>142</v>
      </c>
      <c r="C116" s="792">
        <v>42066</v>
      </c>
      <c r="D116" s="793" t="s">
        <v>2184</v>
      </c>
      <c r="E116" s="796">
        <v>2631.09</v>
      </c>
      <c r="F116" s="797">
        <v>2631.09</v>
      </c>
      <c r="G116" s="816">
        <v>0</v>
      </c>
      <c r="H116" s="798">
        <v>0</v>
      </c>
      <c r="I116" s="747"/>
      <c r="J116" s="747"/>
      <c r="K116" s="7"/>
    </row>
    <row r="117" spans="1:10" ht="13.5" thickBot="1">
      <c r="A117" s="1596" t="s">
        <v>144</v>
      </c>
      <c r="B117" s="1597"/>
      <c r="C117" s="946"/>
      <c r="D117" s="947"/>
      <c r="E117" s="948">
        <f>SUM(E112:E116)</f>
        <v>87331.76999999999</v>
      </c>
      <c r="F117" s="949">
        <f>SUM(F112:F116)</f>
        <v>87331.76999999999</v>
      </c>
      <c r="G117" s="950">
        <f>SUM(G112:G116)</f>
        <v>0</v>
      </c>
      <c r="H117" s="951">
        <f>SUM(H112:H116)</f>
        <v>0</v>
      </c>
      <c r="I117" s="27"/>
      <c r="J117" s="6"/>
    </row>
    <row r="118" spans="1:10" ht="13.5" thickBot="1">
      <c r="A118" s="1607" t="s">
        <v>900</v>
      </c>
      <c r="B118" s="1608"/>
      <c r="C118" s="946"/>
      <c r="D118" s="947"/>
      <c r="E118" s="933">
        <v>100</v>
      </c>
      <c r="F118" s="934">
        <f>F117/(E117)*100</f>
        <v>100</v>
      </c>
      <c r="G118" s="935">
        <f>G117/(E117)*100</f>
        <v>0</v>
      </c>
      <c r="H118" s="936">
        <v>0</v>
      </c>
      <c r="I118" s="6"/>
      <c r="J118" s="6"/>
    </row>
    <row r="119" spans="1:10" ht="13.5" thickBot="1">
      <c r="A119" s="794">
        <v>83</v>
      </c>
      <c r="B119" s="804" t="s">
        <v>145</v>
      </c>
      <c r="C119" s="795">
        <v>42066</v>
      </c>
      <c r="D119" s="770" t="s">
        <v>2183</v>
      </c>
      <c r="E119" s="796">
        <v>151771.97</v>
      </c>
      <c r="F119" s="797">
        <v>51771.97</v>
      </c>
      <c r="G119" s="816">
        <v>100000</v>
      </c>
      <c r="H119" s="798">
        <v>0</v>
      </c>
      <c r="I119" s="747"/>
      <c r="J119" s="747"/>
    </row>
    <row r="120" spans="1:10" ht="13.5" thickBot="1">
      <c r="A120" s="1596" t="s">
        <v>146</v>
      </c>
      <c r="B120" s="1597"/>
      <c r="C120" s="946"/>
      <c r="D120" s="947"/>
      <c r="E120" s="948">
        <f>E119</f>
        <v>151771.97</v>
      </c>
      <c r="F120" s="952">
        <f>F119</f>
        <v>51771.97</v>
      </c>
      <c r="G120" s="950">
        <f>G119</f>
        <v>100000</v>
      </c>
      <c r="H120" s="951">
        <f>H119</f>
        <v>0</v>
      </c>
      <c r="I120" s="27"/>
      <c r="J120" s="6"/>
    </row>
    <row r="121" spans="1:10" ht="13.5" thickBot="1">
      <c r="A121" s="1607" t="s">
        <v>900</v>
      </c>
      <c r="B121" s="1608"/>
      <c r="C121" s="946"/>
      <c r="D121" s="947"/>
      <c r="E121" s="933">
        <v>100</v>
      </c>
      <c r="F121" s="934">
        <f>F120/(E120)*100</f>
        <v>34.1116808327651</v>
      </c>
      <c r="G121" s="935">
        <f>G120/(E120)*100</f>
        <v>65.8883191672349</v>
      </c>
      <c r="H121" s="936">
        <v>0</v>
      </c>
      <c r="I121" s="6"/>
      <c r="J121" s="6"/>
    </row>
    <row r="122" spans="8:9" ht="12.75">
      <c r="H122" s="267" t="s">
        <v>2190</v>
      </c>
      <c r="I122" s="27"/>
    </row>
    <row r="123" spans="8:9" ht="12.75">
      <c r="H123" s="27"/>
      <c r="I123" s="27"/>
    </row>
    <row r="124" spans="1:9" ht="18">
      <c r="A124" s="1609" t="s">
        <v>2113</v>
      </c>
      <c r="B124" s="1609"/>
      <c r="C124" s="1609"/>
      <c r="D124" s="1609"/>
      <c r="E124" s="1609"/>
      <c r="F124" s="1609"/>
      <c r="G124" s="1609"/>
      <c r="H124" s="27"/>
      <c r="I124" s="27"/>
    </row>
    <row r="125" spans="1:9" ht="15" customHeight="1" thickBot="1">
      <c r="A125" s="514"/>
      <c r="B125" s="514"/>
      <c r="C125" s="514"/>
      <c r="D125" s="514"/>
      <c r="E125" s="514"/>
      <c r="F125" s="514"/>
      <c r="G125" s="514"/>
      <c r="H125" s="27"/>
      <c r="I125" s="27"/>
    </row>
    <row r="126" spans="1:9" ht="12.75" customHeight="1" thickBot="1">
      <c r="A126" s="1610" t="s">
        <v>670</v>
      </c>
      <c r="B126" s="1590" t="s">
        <v>280</v>
      </c>
      <c r="C126" s="744" t="s">
        <v>888</v>
      </c>
      <c r="D126" s="1593" t="s">
        <v>891</v>
      </c>
      <c r="E126" s="1604" t="s">
        <v>2117</v>
      </c>
      <c r="F126" s="1620" t="s">
        <v>2115</v>
      </c>
      <c r="G126" s="1621"/>
      <c r="H126" s="1622"/>
      <c r="I126" s="27"/>
    </row>
    <row r="127" spans="1:9" ht="12.75" customHeight="1">
      <c r="A127" s="1611"/>
      <c r="B127" s="1591"/>
      <c r="C127" s="745" t="s">
        <v>2116</v>
      </c>
      <c r="D127" s="1594"/>
      <c r="E127" s="1605"/>
      <c r="F127" s="1625" t="s">
        <v>671</v>
      </c>
      <c r="G127" s="1627" t="s">
        <v>672</v>
      </c>
      <c r="H127" s="1623" t="s">
        <v>902</v>
      </c>
      <c r="I127" s="27"/>
    </row>
    <row r="128" spans="1:9" ht="13.5" customHeight="1" thickBot="1">
      <c r="A128" s="1612"/>
      <c r="B128" s="1592"/>
      <c r="C128" s="746" t="s">
        <v>890</v>
      </c>
      <c r="D128" s="1595"/>
      <c r="E128" s="1606"/>
      <c r="F128" s="1626"/>
      <c r="G128" s="1628"/>
      <c r="H128" s="1624"/>
      <c r="I128" s="27"/>
    </row>
    <row r="129" spans="1:10" ht="13.5" customHeight="1">
      <c r="A129" s="788">
        <v>84</v>
      </c>
      <c r="B129" s="786" t="s">
        <v>147</v>
      </c>
      <c r="C129" s="800">
        <v>42080</v>
      </c>
      <c r="D129" s="801" t="s">
        <v>2186</v>
      </c>
      <c r="E129" s="796">
        <v>6706193.88</v>
      </c>
      <c r="F129" s="805">
        <v>6706193.88</v>
      </c>
      <c r="G129" s="816">
        <v>0</v>
      </c>
      <c r="H129" s="798">
        <v>0</v>
      </c>
      <c r="I129" s="747"/>
      <c r="J129" s="747"/>
    </row>
    <row r="130" spans="1:10" ht="13.5" customHeight="1" thickBot="1">
      <c r="A130" s="806">
        <v>85</v>
      </c>
      <c r="B130" s="807" t="s">
        <v>148</v>
      </c>
      <c r="C130" s="792">
        <v>42080</v>
      </c>
      <c r="D130" s="793" t="s">
        <v>2187</v>
      </c>
      <c r="E130" s="766">
        <v>398578.14</v>
      </c>
      <c r="F130" s="808">
        <v>398578.14</v>
      </c>
      <c r="G130" s="817">
        <v>0</v>
      </c>
      <c r="H130" s="819">
        <v>0</v>
      </c>
      <c r="I130" s="747"/>
      <c r="J130" s="747"/>
    </row>
    <row r="131" spans="1:9" ht="13.5" customHeight="1" thickBot="1">
      <c r="A131" s="1596" t="s">
        <v>149</v>
      </c>
      <c r="B131" s="1597"/>
      <c r="C131" s="946"/>
      <c r="D131" s="947"/>
      <c r="E131" s="948">
        <f>SUM(E129:E130)</f>
        <v>7104772.02</v>
      </c>
      <c r="F131" s="949">
        <f>SUM(F129:F130)</f>
        <v>7104772.02</v>
      </c>
      <c r="G131" s="950">
        <f>SUM(G129:G130)</f>
        <v>0</v>
      </c>
      <c r="H131" s="951">
        <f>SUM(H129:H130)</f>
        <v>0</v>
      </c>
      <c r="I131" s="27"/>
    </row>
    <row r="132" spans="1:10" ht="13.5" thickBot="1">
      <c r="A132" s="1607" t="s">
        <v>900</v>
      </c>
      <c r="B132" s="1608"/>
      <c r="C132" s="946"/>
      <c r="D132" s="947"/>
      <c r="E132" s="933">
        <v>100</v>
      </c>
      <c r="F132" s="934">
        <f>F131/(E131)*100</f>
        <v>100</v>
      </c>
      <c r="G132" s="935">
        <f>G131/(E131)*100</f>
        <v>0</v>
      </c>
      <c r="H132" s="936">
        <v>0</v>
      </c>
      <c r="I132" s="6"/>
      <c r="J132" s="6"/>
    </row>
    <row r="133" spans="1:9" ht="13.5" customHeight="1" thickBot="1">
      <c r="A133" s="1634" t="s">
        <v>150</v>
      </c>
      <c r="B133" s="1635"/>
      <c r="C133" s="1635"/>
      <c r="D133" s="1636"/>
      <c r="E133" s="953">
        <f>E131+E120+E117+E110+E107+E92</f>
        <v>35981125.07000001</v>
      </c>
      <c r="F133" s="954">
        <f>F131+F120+F117+F110+F107+F92</f>
        <v>28749377</v>
      </c>
      <c r="G133" s="955">
        <f>G131+G120+G117+G110+G107+G92</f>
        <v>3470778.3000000003</v>
      </c>
      <c r="H133" s="962">
        <f>H131+H120+H117+H110+H107+H92</f>
        <v>3760969.77</v>
      </c>
      <c r="I133" s="27"/>
    </row>
    <row r="134" spans="1:9" s="9" customFormat="1" ht="13.5" customHeight="1" thickBot="1">
      <c r="A134" s="1632" t="s">
        <v>901</v>
      </c>
      <c r="B134" s="1633"/>
      <c r="C134" s="956"/>
      <c r="D134" s="957"/>
      <c r="E134" s="958">
        <v>100</v>
      </c>
      <c r="F134" s="959">
        <f>F133/(E133)*100</f>
        <v>79.90127308156457</v>
      </c>
      <c r="G134" s="960">
        <f>G133/(E133)*100</f>
        <v>9.646108322760124</v>
      </c>
      <c r="H134" s="961">
        <f>H133/E133*100</f>
        <v>10.452618595675279</v>
      </c>
      <c r="I134" s="319"/>
    </row>
    <row r="135" spans="8:9" ht="12.75">
      <c r="H135" s="16"/>
      <c r="I135" s="16"/>
    </row>
    <row r="136" spans="5:9" ht="12.75">
      <c r="E136" s="6"/>
      <c r="H136" s="16"/>
      <c r="I136" s="16"/>
    </row>
    <row r="137" spans="8:9" ht="12.75">
      <c r="H137" s="16"/>
      <c r="I137" s="16"/>
    </row>
    <row r="138" spans="8:9" ht="12.75">
      <c r="H138" s="16"/>
      <c r="I138" s="16"/>
    </row>
    <row r="139" spans="5:9" ht="12.75">
      <c r="E139" s="6"/>
      <c r="H139" s="16"/>
      <c r="I139" s="16"/>
    </row>
    <row r="140" spans="8:9" ht="12.75">
      <c r="H140" s="16"/>
      <c r="I140" s="16"/>
    </row>
    <row r="141" spans="8:9" ht="12.75">
      <c r="H141" s="16"/>
      <c r="I141" s="16"/>
    </row>
    <row r="142" spans="8:9" ht="12.75">
      <c r="H142" s="16"/>
      <c r="I142" s="16"/>
    </row>
    <row r="143" spans="8:9" ht="12.75">
      <c r="H143" s="16"/>
      <c r="I143" s="16"/>
    </row>
    <row r="144" spans="8:9" ht="12.75">
      <c r="H144" s="16"/>
      <c r="I144" s="16"/>
    </row>
  </sheetData>
  <sheetProtection/>
  <mergeCells count="55">
    <mergeCell ref="A134:B134"/>
    <mergeCell ref="A131:B131"/>
    <mergeCell ref="B86:B88"/>
    <mergeCell ref="A92:B92"/>
    <mergeCell ref="A120:B120"/>
    <mergeCell ref="A133:D133"/>
    <mergeCell ref="A108:B108"/>
    <mergeCell ref="A3:G3"/>
    <mergeCell ref="A117:B117"/>
    <mergeCell ref="A84:G84"/>
    <mergeCell ref="E45:E47"/>
    <mergeCell ref="D86:D88"/>
    <mergeCell ref="F45:H45"/>
    <mergeCell ref="H46:H47"/>
    <mergeCell ref="F86:H86"/>
    <mergeCell ref="A111:B111"/>
    <mergeCell ref="D45:D47"/>
    <mergeCell ref="A5:A7"/>
    <mergeCell ref="B5:B7"/>
    <mergeCell ref="A43:G43"/>
    <mergeCell ref="F6:F7"/>
    <mergeCell ref="F87:F88"/>
    <mergeCell ref="A93:B93"/>
    <mergeCell ref="D5:D7"/>
    <mergeCell ref="E5:E7"/>
    <mergeCell ref="A79:H80"/>
    <mergeCell ref="H87:H88"/>
    <mergeCell ref="F5:H5"/>
    <mergeCell ref="H6:H7"/>
    <mergeCell ref="E126:E128"/>
    <mergeCell ref="F126:H126"/>
    <mergeCell ref="F127:F128"/>
    <mergeCell ref="G127:G128"/>
    <mergeCell ref="H127:H128"/>
    <mergeCell ref="G6:G7"/>
    <mergeCell ref="G87:G88"/>
    <mergeCell ref="A40:D40"/>
    <mergeCell ref="A45:A47"/>
    <mergeCell ref="B45:B47"/>
    <mergeCell ref="F46:F47"/>
    <mergeCell ref="G46:G47"/>
    <mergeCell ref="A86:A88"/>
    <mergeCell ref="E86:E88"/>
    <mergeCell ref="A132:B132"/>
    <mergeCell ref="A118:B118"/>
    <mergeCell ref="A121:B121"/>
    <mergeCell ref="A124:G124"/>
    <mergeCell ref="A126:A128"/>
    <mergeCell ref="A107:B107"/>
    <mergeCell ref="B126:B128"/>
    <mergeCell ref="D126:D128"/>
    <mergeCell ref="A110:B110"/>
    <mergeCell ref="A78:D78"/>
    <mergeCell ref="A89:D89"/>
    <mergeCell ref="A48:D4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1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5" width="12.28125" style="0" customWidth="1"/>
    <col min="6" max="6" width="12.00390625" style="0" customWidth="1"/>
    <col min="7" max="7" width="13.57421875" style="0" customWidth="1"/>
    <col min="8" max="8" width="11.00390625" style="0" customWidth="1"/>
    <col min="9" max="9" width="11.7109375" style="0" bestFit="1" customWidth="1"/>
    <col min="10" max="11" width="10.140625" style="0" bestFit="1" customWidth="1"/>
  </cols>
  <sheetData>
    <row r="1" ht="12.75">
      <c r="H1" s="1">
        <v>18</v>
      </c>
    </row>
    <row r="2" spans="1:7" ht="18" customHeight="1">
      <c r="A2" s="1645" t="s">
        <v>2114</v>
      </c>
      <c r="B2" s="1645"/>
      <c r="C2" s="1645"/>
      <c r="D2" s="1645"/>
      <c r="E2" s="1645"/>
      <c r="F2" s="1645"/>
      <c r="G2" s="1645"/>
    </row>
    <row r="3" spans="1:7" ht="12.75" customHeight="1" thickBot="1">
      <c r="A3" s="16"/>
      <c r="B3" s="16"/>
      <c r="C3" s="16"/>
      <c r="D3" s="16"/>
      <c r="E3" s="16"/>
      <c r="F3" s="16"/>
      <c r="G3" s="519"/>
    </row>
    <row r="4" spans="1:8" ht="12" customHeight="1" thickBot="1">
      <c r="A4" s="1610" t="s">
        <v>670</v>
      </c>
      <c r="B4" s="1613" t="s">
        <v>280</v>
      </c>
      <c r="C4" s="744" t="s">
        <v>888</v>
      </c>
      <c r="D4" s="1593" t="s">
        <v>891</v>
      </c>
      <c r="E4" s="1638" t="s">
        <v>829</v>
      </c>
      <c r="F4" s="1620" t="s">
        <v>151</v>
      </c>
      <c r="G4" s="1621"/>
      <c r="H4" s="1622"/>
    </row>
    <row r="5" spans="1:8" ht="12" customHeight="1">
      <c r="A5" s="1611"/>
      <c r="B5" s="1614"/>
      <c r="C5" s="745" t="s">
        <v>889</v>
      </c>
      <c r="D5" s="1594"/>
      <c r="E5" s="1639"/>
      <c r="F5" s="1641" t="s">
        <v>152</v>
      </c>
      <c r="G5" s="1643" t="s">
        <v>905</v>
      </c>
      <c r="H5" s="1648" t="s">
        <v>903</v>
      </c>
    </row>
    <row r="6" spans="1:8" ht="12" customHeight="1" thickBot="1">
      <c r="A6" s="1612"/>
      <c r="B6" s="1615"/>
      <c r="C6" s="746" t="s">
        <v>890</v>
      </c>
      <c r="D6" s="1595"/>
      <c r="E6" s="1640"/>
      <c r="F6" s="1642"/>
      <c r="G6" s="1644"/>
      <c r="H6" s="1649"/>
    </row>
    <row r="7" spans="1:11" s="13" customFormat="1" ht="13.5" customHeight="1">
      <c r="A7" s="775">
        <v>1</v>
      </c>
      <c r="B7" s="776" t="s">
        <v>342</v>
      </c>
      <c r="C7" s="781">
        <v>42129</v>
      </c>
      <c r="D7" s="772" t="s">
        <v>2188</v>
      </c>
      <c r="E7" s="782">
        <v>-44936.27</v>
      </c>
      <c r="F7" s="783">
        <v>44936.27</v>
      </c>
      <c r="G7" s="815">
        <v>0</v>
      </c>
      <c r="H7" s="784">
        <v>0</v>
      </c>
      <c r="I7" s="8"/>
      <c r="J7" s="7"/>
      <c r="K7" s="7"/>
    </row>
    <row r="8" spans="1:11" ht="13.5" customHeight="1">
      <c r="A8" s="775">
        <v>2</v>
      </c>
      <c r="B8" s="776" t="s">
        <v>343</v>
      </c>
      <c r="C8" s="781">
        <v>42129</v>
      </c>
      <c r="D8" s="772" t="s">
        <v>2188</v>
      </c>
      <c r="E8" s="760">
        <v>-2539.05</v>
      </c>
      <c r="F8" s="761">
        <v>2539.05</v>
      </c>
      <c r="G8" s="810">
        <v>0</v>
      </c>
      <c r="H8" s="759">
        <v>0</v>
      </c>
      <c r="I8" s="747"/>
      <c r="J8" s="7"/>
      <c r="K8" s="7"/>
    </row>
    <row r="9" spans="1:11" ht="13.5" customHeight="1">
      <c r="A9" s="775">
        <v>3</v>
      </c>
      <c r="B9" s="776" t="s">
        <v>989</v>
      </c>
      <c r="C9" s="781">
        <v>42129</v>
      </c>
      <c r="D9" s="772" t="s">
        <v>2188</v>
      </c>
      <c r="E9" s="760">
        <v>-653.02</v>
      </c>
      <c r="F9" s="761">
        <v>653.02</v>
      </c>
      <c r="G9" s="810">
        <v>0</v>
      </c>
      <c r="H9" s="759">
        <v>0</v>
      </c>
      <c r="I9" s="747"/>
      <c r="J9" s="7"/>
      <c r="K9" s="7"/>
    </row>
    <row r="10" spans="1:11" ht="13.5" customHeight="1">
      <c r="A10" s="788">
        <v>4</v>
      </c>
      <c r="B10" s="790" t="s">
        <v>371</v>
      </c>
      <c r="C10" s="781">
        <v>42129</v>
      </c>
      <c r="D10" s="772" t="s">
        <v>2188</v>
      </c>
      <c r="E10" s="782">
        <v>-4740.98</v>
      </c>
      <c r="F10" s="783">
        <v>4740.98</v>
      </c>
      <c r="G10" s="815">
        <v>0</v>
      </c>
      <c r="H10" s="784">
        <v>0</v>
      </c>
      <c r="I10" s="747"/>
      <c r="J10" s="7"/>
      <c r="K10" s="7"/>
    </row>
    <row r="11" spans="1:11" ht="13.5" customHeight="1" thickBot="1">
      <c r="A11" s="791">
        <v>5</v>
      </c>
      <c r="B11" s="789" t="s">
        <v>988</v>
      </c>
      <c r="C11" s="792">
        <v>42129</v>
      </c>
      <c r="D11" s="793" t="s">
        <v>2188</v>
      </c>
      <c r="E11" s="782">
        <v>-4052.91</v>
      </c>
      <c r="F11" s="783">
        <v>4052.91</v>
      </c>
      <c r="G11" s="815">
        <v>0</v>
      </c>
      <c r="H11" s="784">
        <v>0</v>
      </c>
      <c r="I11" s="747"/>
      <c r="J11" s="7"/>
      <c r="K11" s="7"/>
    </row>
    <row r="12" spans="1:9" ht="13.5" customHeight="1" thickBot="1">
      <c r="A12" s="1646" t="s">
        <v>906</v>
      </c>
      <c r="B12" s="1647"/>
      <c r="C12" s="963"/>
      <c r="D12" s="964"/>
      <c r="E12" s="948">
        <f>SUM(E7:E11)</f>
        <v>-56922.229999999996</v>
      </c>
      <c r="F12" s="949">
        <f>SUM(F7:F11)</f>
        <v>56922.229999999996</v>
      </c>
      <c r="G12" s="950">
        <f>SUM(G7:G11)</f>
        <v>0</v>
      </c>
      <c r="H12" s="951">
        <f>SUM(H7:H11)</f>
        <v>0</v>
      </c>
      <c r="I12" s="6"/>
    </row>
    <row r="13" spans="1:9" ht="13.5" customHeight="1" thickBot="1">
      <c r="A13" s="1634" t="s">
        <v>150</v>
      </c>
      <c r="B13" s="1635"/>
      <c r="C13" s="965"/>
      <c r="D13" s="966"/>
      <c r="E13" s="967">
        <f>E12</f>
        <v>-56922.229999999996</v>
      </c>
      <c r="F13" s="968">
        <f>F12</f>
        <v>56922.229999999996</v>
      </c>
      <c r="G13" s="969">
        <f>G12</f>
        <v>0</v>
      </c>
      <c r="H13" s="970">
        <f>H12</f>
        <v>0</v>
      </c>
      <c r="I13" s="6"/>
    </row>
    <row r="14" spans="1:9" ht="13.5" customHeight="1" thickBot="1">
      <c r="A14" s="1632" t="s">
        <v>904</v>
      </c>
      <c r="B14" s="1633"/>
      <c r="C14" s="971"/>
      <c r="D14" s="972"/>
      <c r="E14" s="958">
        <v>100</v>
      </c>
      <c r="F14" s="959">
        <f>F13/(-E13)*100</f>
        <v>100</v>
      </c>
      <c r="G14" s="973">
        <f>+G13/(-E13)*100</f>
        <v>0</v>
      </c>
      <c r="H14" s="974">
        <f>+H13/(-E13)*100</f>
        <v>0</v>
      </c>
      <c r="I14" s="6"/>
    </row>
    <row r="15" spans="1:4" ht="13.5" customHeight="1">
      <c r="A15" s="1637"/>
      <c r="B15" s="1637"/>
      <c r="C15" s="821"/>
      <c r="D15" s="821"/>
    </row>
    <row r="16" spans="6:9" ht="12.75">
      <c r="F16" s="6"/>
      <c r="I16" s="6"/>
    </row>
    <row r="17" ht="12.75">
      <c r="G17" s="6"/>
    </row>
    <row r="18" spans="6:7" ht="12.75">
      <c r="F18" s="6"/>
      <c r="G18" s="6"/>
    </row>
  </sheetData>
  <sheetProtection/>
  <mergeCells count="13">
    <mergeCell ref="A2:G2"/>
    <mergeCell ref="A4:A6"/>
    <mergeCell ref="B4:B6"/>
    <mergeCell ref="A12:B12"/>
    <mergeCell ref="F4:H4"/>
    <mergeCell ref="H5:H6"/>
    <mergeCell ref="A15:B15"/>
    <mergeCell ref="E4:E6"/>
    <mergeCell ref="F5:F6"/>
    <mergeCell ref="G5:G6"/>
    <mergeCell ref="A14:B14"/>
    <mergeCell ref="D4:D6"/>
    <mergeCell ref="A13:B1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51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3.7109375" style="526" customWidth="1"/>
    <col min="2" max="4" width="5.7109375" style="526" customWidth="1"/>
    <col min="5" max="5" width="49.28125" style="526" customWidth="1"/>
    <col min="6" max="6" width="11.7109375" style="526" customWidth="1"/>
    <col min="7" max="7" width="3.7109375" style="526" customWidth="1"/>
    <col min="8" max="16384" width="9.140625" style="526" customWidth="1"/>
  </cols>
  <sheetData>
    <row r="1" spans="1:10" ht="12.75">
      <c r="A1" s="524"/>
      <c r="B1" s="525"/>
      <c r="C1" s="525"/>
      <c r="D1" s="525"/>
      <c r="E1" s="525"/>
      <c r="F1" s="1373">
        <v>1</v>
      </c>
      <c r="G1" s="1373"/>
      <c r="H1" s="524"/>
      <c r="I1" s="524"/>
      <c r="J1" s="524"/>
    </row>
    <row r="2" spans="1:10" ht="12.75">
      <c r="A2" s="524"/>
      <c r="B2" s="525"/>
      <c r="C2" s="525"/>
      <c r="D2" s="525"/>
      <c r="E2" s="525"/>
      <c r="F2" s="524"/>
      <c r="G2" s="524"/>
      <c r="H2" s="524"/>
      <c r="I2" s="524"/>
      <c r="J2" s="524"/>
    </row>
    <row r="3" spans="1:10" ht="15.75">
      <c r="A3" s="524"/>
      <c r="B3" s="1365" t="s">
        <v>1027</v>
      </c>
      <c r="C3" s="1365"/>
      <c r="D3" s="1365"/>
      <c r="E3" s="1365"/>
      <c r="F3" s="1365"/>
      <c r="G3" s="524"/>
      <c r="H3" s="524"/>
      <c r="I3" s="524"/>
      <c r="J3" s="524"/>
    </row>
    <row r="4" spans="1:10" ht="12.75">
      <c r="A4" s="524"/>
      <c r="B4" s="527"/>
      <c r="C4" s="527"/>
      <c r="D4" s="527"/>
      <c r="E4" s="527"/>
      <c r="F4" s="524"/>
      <c r="G4" s="524"/>
      <c r="H4" s="524"/>
      <c r="I4" s="524"/>
      <c r="J4" s="524"/>
    </row>
    <row r="5" spans="1:10" ht="15.75">
      <c r="A5" s="524"/>
      <c r="B5" s="1372" t="s">
        <v>1028</v>
      </c>
      <c r="C5" s="1372"/>
      <c r="D5" s="1372"/>
      <c r="E5" s="1372"/>
      <c r="F5" s="1372"/>
      <c r="G5" s="524"/>
      <c r="H5" s="524"/>
      <c r="I5" s="524"/>
      <c r="J5" s="524"/>
    </row>
    <row r="6" spans="1:10" ht="12.75">
      <c r="A6" s="524"/>
      <c r="B6" s="528"/>
      <c r="C6" s="528"/>
      <c r="D6" s="528"/>
      <c r="E6" s="528"/>
      <c r="F6" s="524"/>
      <c r="G6" s="524"/>
      <c r="H6" s="524"/>
      <c r="I6" s="524"/>
      <c r="J6" s="524"/>
    </row>
    <row r="7" spans="1:10" ht="12.75">
      <c r="A7" s="524"/>
      <c r="B7" s="1374" t="s">
        <v>1039</v>
      </c>
      <c r="C7" s="1374"/>
      <c r="D7" s="1374"/>
      <c r="E7" s="1374"/>
      <c r="F7" s="1374"/>
      <c r="G7" s="524"/>
      <c r="H7" s="524"/>
      <c r="I7" s="524"/>
      <c r="J7" s="524"/>
    </row>
    <row r="8" spans="1:10" ht="13.5" thickBot="1">
      <c r="A8" s="524"/>
      <c r="B8" s="529"/>
      <c r="C8" s="530"/>
      <c r="D8" s="530"/>
      <c r="E8" s="530"/>
      <c r="F8" s="524"/>
      <c r="G8" s="524"/>
      <c r="H8" s="524"/>
      <c r="I8" s="524"/>
      <c r="J8" s="524"/>
    </row>
    <row r="9" spans="1:10" ht="12" customHeight="1" thickBot="1">
      <c r="A9" s="524"/>
      <c r="B9" s="1346" t="s">
        <v>964</v>
      </c>
      <c r="C9" s="1347"/>
      <c r="D9" s="1347"/>
      <c r="E9" s="1347"/>
      <c r="F9" s="531" t="s">
        <v>241</v>
      </c>
      <c r="G9" s="524"/>
      <c r="H9" s="524"/>
      <c r="I9" s="524"/>
      <c r="J9" s="524"/>
    </row>
    <row r="10" spans="1:10" ht="12.75" customHeight="1" thickBot="1">
      <c r="A10" s="532"/>
      <c r="B10" s="1342" t="s">
        <v>562</v>
      </c>
      <c r="C10" s="1343"/>
      <c r="D10" s="1343"/>
      <c r="E10" s="1343"/>
      <c r="F10" s="560">
        <f>+F11+F18+F24</f>
        <v>2179932</v>
      </c>
      <c r="G10" s="524"/>
      <c r="H10" s="524"/>
      <c r="I10" s="524"/>
      <c r="J10" s="533"/>
    </row>
    <row r="11" spans="1:10" ht="12.75" customHeight="1">
      <c r="A11" s="524"/>
      <c r="B11" s="1364" t="s">
        <v>966</v>
      </c>
      <c r="C11" s="1344" t="s">
        <v>967</v>
      </c>
      <c r="D11" s="1345"/>
      <c r="E11" s="1366"/>
      <c r="F11" s="561">
        <f>SUM(F12:F17)</f>
        <v>2122000</v>
      </c>
      <c r="G11" s="524"/>
      <c r="H11" s="524"/>
      <c r="I11" s="524"/>
      <c r="J11" s="524"/>
    </row>
    <row r="12" spans="1:10" ht="12.75" customHeight="1">
      <c r="A12" s="524"/>
      <c r="B12" s="1360"/>
      <c r="C12" s="338" t="s">
        <v>968</v>
      </c>
      <c r="D12" s="1370" t="s">
        <v>969</v>
      </c>
      <c r="E12" s="1371"/>
      <c r="F12" s="562">
        <v>1071000</v>
      </c>
      <c r="G12" s="524"/>
      <c r="H12" s="524"/>
      <c r="I12" s="524"/>
      <c r="J12" s="524"/>
    </row>
    <row r="13" spans="1:10" ht="12.75" customHeight="1">
      <c r="A13" s="524"/>
      <c r="B13" s="1360"/>
      <c r="C13" s="342"/>
      <c r="D13" s="1354" t="s">
        <v>970</v>
      </c>
      <c r="E13" s="1355"/>
      <c r="F13" s="563">
        <v>50000</v>
      </c>
      <c r="G13" s="524"/>
      <c r="H13" s="524"/>
      <c r="I13" s="524"/>
      <c r="J13" s="524"/>
    </row>
    <row r="14" spans="1:10" ht="12.75" customHeight="1">
      <c r="A14" s="524"/>
      <c r="B14" s="1360"/>
      <c r="C14" s="342"/>
      <c r="D14" s="1354" t="s">
        <v>971</v>
      </c>
      <c r="E14" s="1355"/>
      <c r="F14" s="563">
        <v>7000</v>
      </c>
      <c r="G14" s="524"/>
      <c r="H14" s="524"/>
      <c r="I14" s="524"/>
      <c r="J14" s="524"/>
    </row>
    <row r="15" spans="1:10" ht="12.75" customHeight="1">
      <c r="A15" s="524"/>
      <c r="B15" s="1360"/>
      <c r="C15" s="342"/>
      <c r="D15" s="1354" t="s">
        <v>972</v>
      </c>
      <c r="E15" s="1355"/>
      <c r="F15" s="563">
        <v>443000</v>
      </c>
      <c r="G15" s="524"/>
      <c r="H15" s="524"/>
      <c r="I15" s="524"/>
      <c r="J15" s="524"/>
    </row>
    <row r="16" spans="1:10" ht="12.75" customHeight="1">
      <c r="A16" s="524"/>
      <c r="B16" s="1360"/>
      <c r="C16" s="342"/>
      <c r="D16" s="1354" t="s">
        <v>973</v>
      </c>
      <c r="E16" s="1355"/>
      <c r="F16" s="563">
        <v>550000</v>
      </c>
      <c r="G16" s="524"/>
      <c r="H16" s="524"/>
      <c r="I16" s="524"/>
      <c r="J16" s="524"/>
    </row>
    <row r="17" spans="1:10" ht="12.75" customHeight="1">
      <c r="A17" s="524"/>
      <c r="B17" s="1368"/>
      <c r="C17" s="342"/>
      <c r="D17" s="1354" t="s">
        <v>974</v>
      </c>
      <c r="E17" s="1355"/>
      <c r="F17" s="563">
        <v>1000</v>
      </c>
      <c r="G17" s="524"/>
      <c r="H17" s="524"/>
      <c r="I17" s="524"/>
      <c r="J17" s="524"/>
    </row>
    <row r="18" spans="1:11" ht="12.75" customHeight="1">
      <c r="A18" s="524"/>
      <c r="B18" s="1367" t="s">
        <v>966</v>
      </c>
      <c r="C18" s="1352" t="s">
        <v>975</v>
      </c>
      <c r="D18" s="1352"/>
      <c r="E18" s="1353"/>
      <c r="F18" s="564">
        <f>SUM(F19:F23)</f>
        <v>57932</v>
      </c>
      <c r="G18" s="524"/>
      <c r="H18" s="524"/>
      <c r="I18" s="524"/>
      <c r="J18" s="524"/>
      <c r="K18" s="534"/>
    </row>
    <row r="19" spans="1:11" ht="12.75" customHeight="1">
      <c r="A19" s="524"/>
      <c r="B19" s="1360"/>
      <c r="C19" s="565" t="s">
        <v>968</v>
      </c>
      <c r="D19" s="1358" t="s">
        <v>977</v>
      </c>
      <c r="E19" s="1359"/>
      <c r="F19" s="566">
        <v>29602</v>
      </c>
      <c r="G19" s="524"/>
      <c r="H19" s="524"/>
      <c r="I19" s="524"/>
      <c r="J19" s="524"/>
      <c r="K19" s="534"/>
    </row>
    <row r="20" spans="1:11" ht="12.75" customHeight="1">
      <c r="A20" s="524"/>
      <c r="B20" s="1360"/>
      <c r="C20" s="323"/>
      <c r="D20" s="1358" t="s">
        <v>979</v>
      </c>
      <c r="E20" s="1359"/>
      <c r="F20" s="566">
        <v>4330</v>
      </c>
      <c r="G20" s="524"/>
      <c r="H20" s="524"/>
      <c r="I20" s="524"/>
      <c r="J20" s="524"/>
      <c r="K20" s="534"/>
    </row>
    <row r="21" spans="1:11" ht="12.75" customHeight="1">
      <c r="A21" s="524"/>
      <c r="B21" s="1360"/>
      <c r="C21" s="323"/>
      <c r="D21" s="1359" t="s">
        <v>563</v>
      </c>
      <c r="E21" s="1369"/>
      <c r="F21" s="566">
        <v>18000</v>
      </c>
      <c r="G21" s="524"/>
      <c r="H21" s="524"/>
      <c r="I21" s="524"/>
      <c r="J21" s="524"/>
      <c r="K21" s="534"/>
    </row>
    <row r="22" spans="1:11" ht="12.75" customHeight="1">
      <c r="A22" s="524"/>
      <c r="B22" s="1360"/>
      <c r="C22" s="323"/>
      <c r="D22" s="1359" t="s">
        <v>593</v>
      </c>
      <c r="E22" s="1369"/>
      <c r="F22" s="566">
        <v>0</v>
      </c>
      <c r="G22" s="524"/>
      <c r="H22" s="524"/>
      <c r="I22" s="524"/>
      <c r="J22" s="524"/>
      <c r="K22" s="534"/>
    </row>
    <row r="23" spans="1:11" ht="12.75" customHeight="1">
      <c r="A23" s="524"/>
      <c r="B23" s="1368"/>
      <c r="C23" s="323"/>
      <c r="D23" s="1358" t="s">
        <v>564</v>
      </c>
      <c r="E23" s="1359"/>
      <c r="F23" s="566">
        <v>6000</v>
      </c>
      <c r="G23" s="524"/>
      <c r="H23" s="524"/>
      <c r="I23" s="524"/>
      <c r="J23" s="524"/>
      <c r="K23" s="534"/>
    </row>
    <row r="24" spans="1:11" ht="12.75" customHeight="1">
      <c r="A24" s="524"/>
      <c r="B24" s="1360" t="s">
        <v>966</v>
      </c>
      <c r="C24" s="1352" t="s">
        <v>595</v>
      </c>
      <c r="D24" s="1352"/>
      <c r="E24" s="1353"/>
      <c r="F24" s="564">
        <f>+F25</f>
        <v>0</v>
      </c>
      <c r="G24" s="524"/>
      <c r="H24" s="524"/>
      <c r="I24" s="524"/>
      <c r="J24" s="524"/>
      <c r="K24" s="534"/>
    </row>
    <row r="25" spans="1:11" ht="12.75" customHeight="1" thickBot="1">
      <c r="A25" s="524"/>
      <c r="B25" s="1361"/>
      <c r="C25" s="351" t="s">
        <v>596</v>
      </c>
      <c r="D25" s="1350" t="s">
        <v>565</v>
      </c>
      <c r="E25" s="1351"/>
      <c r="F25" s="567">
        <v>0</v>
      </c>
      <c r="G25" s="524"/>
      <c r="H25" s="524"/>
      <c r="I25" s="524"/>
      <c r="J25" s="524"/>
      <c r="K25" s="534"/>
    </row>
    <row r="26" spans="1:11" ht="12.75" customHeight="1">
      <c r="A26" s="524"/>
      <c r="B26" s="535"/>
      <c r="C26" s="536"/>
      <c r="D26" s="536"/>
      <c r="E26" s="536"/>
      <c r="F26" s="537"/>
      <c r="G26" s="525"/>
      <c r="H26" s="524"/>
      <c r="I26" s="524"/>
      <c r="J26" s="524"/>
      <c r="K26" s="534"/>
    </row>
    <row r="27" spans="1:11" ht="12" customHeight="1" thickBot="1">
      <c r="A27" s="524"/>
      <c r="B27" s="535"/>
      <c r="C27" s="536"/>
      <c r="D27" s="536"/>
      <c r="E27" s="536"/>
      <c r="F27" s="538"/>
      <c r="G27" s="525"/>
      <c r="H27" s="524"/>
      <c r="I27" s="524"/>
      <c r="J27" s="524"/>
      <c r="K27" s="534"/>
    </row>
    <row r="28" spans="1:11" ht="12" customHeight="1" thickBot="1">
      <c r="A28" s="524"/>
      <c r="B28" s="1346" t="s">
        <v>964</v>
      </c>
      <c r="C28" s="1347"/>
      <c r="D28" s="1347"/>
      <c r="E28" s="1347"/>
      <c r="F28" s="531" t="s">
        <v>241</v>
      </c>
      <c r="G28" s="524"/>
      <c r="H28" s="524"/>
      <c r="I28" s="524"/>
      <c r="J28" s="524"/>
      <c r="K28" s="534"/>
    </row>
    <row r="29" spans="1:11" ht="12.75" customHeight="1" thickBot="1">
      <c r="A29" s="524"/>
      <c r="B29" s="1342" t="s">
        <v>566</v>
      </c>
      <c r="C29" s="1343"/>
      <c r="D29" s="1343"/>
      <c r="E29" s="1343"/>
      <c r="F29" s="560">
        <f>+F30+F32+F34</f>
        <v>85842</v>
      </c>
      <c r="G29" s="524"/>
      <c r="H29" s="524"/>
      <c r="I29" s="524"/>
      <c r="J29" s="524"/>
      <c r="K29" s="534"/>
    </row>
    <row r="30" spans="1:11" ht="12.75" customHeight="1">
      <c r="A30" s="524"/>
      <c r="B30" s="1364" t="s">
        <v>966</v>
      </c>
      <c r="C30" s="1344" t="s">
        <v>567</v>
      </c>
      <c r="D30" s="1345"/>
      <c r="E30" s="1345"/>
      <c r="F30" s="568">
        <f>F31</f>
        <v>61072</v>
      </c>
      <c r="G30" s="524"/>
      <c r="H30" s="524"/>
      <c r="I30" s="524"/>
      <c r="J30" s="524"/>
      <c r="K30" s="534"/>
    </row>
    <row r="31" spans="1:11" ht="12.75" customHeight="1">
      <c r="A31" s="524"/>
      <c r="B31" s="1360"/>
      <c r="C31" s="338" t="s">
        <v>968</v>
      </c>
      <c r="D31" s="1362" t="s">
        <v>598</v>
      </c>
      <c r="E31" s="1363"/>
      <c r="F31" s="566">
        <v>61072</v>
      </c>
      <c r="G31" s="524"/>
      <c r="H31" s="524"/>
      <c r="I31" s="524"/>
      <c r="J31" s="524"/>
      <c r="K31" s="534"/>
    </row>
    <row r="32" spans="1:11" ht="12.75" customHeight="1">
      <c r="A32" s="524"/>
      <c r="B32" s="1367" t="s">
        <v>966</v>
      </c>
      <c r="C32" s="1352" t="s">
        <v>568</v>
      </c>
      <c r="D32" s="1352"/>
      <c r="E32" s="1353"/>
      <c r="F32" s="564">
        <f>SUM(F33:F33)</f>
        <v>24770</v>
      </c>
      <c r="G32" s="524"/>
      <c r="H32" s="524"/>
      <c r="I32" s="524"/>
      <c r="J32" s="524"/>
      <c r="K32" s="534"/>
    </row>
    <row r="33" spans="1:11" ht="12.75" customHeight="1">
      <c r="A33" s="524"/>
      <c r="B33" s="1368"/>
      <c r="C33" s="357" t="s">
        <v>968</v>
      </c>
      <c r="D33" s="1354" t="s">
        <v>599</v>
      </c>
      <c r="E33" s="1355"/>
      <c r="F33" s="563">
        <v>24770</v>
      </c>
      <c r="G33" s="524"/>
      <c r="H33" s="524"/>
      <c r="I33" s="524"/>
      <c r="J33" s="524"/>
      <c r="K33" s="534"/>
    </row>
    <row r="34" spans="1:11" ht="12.75" customHeight="1">
      <c r="A34" s="524"/>
      <c r="B34" s="1367" t="s">
        <v>966</v>
      </c>
      <c r="C34" s="1352" t="s">
        <v>638</v>
      </c>
      <c r="D34" s="1352"/>
      <c r="E34" s="1353"/>
      <c r="F34" s="564">
        <f>SUM(F35:F35)</f>
        <v>0</v>
      </c>
      <c r="G34" s="524"/>
      <c r="H34" s="524"/>
      <c r="I34" s="524"/>
      <c r="J34" s="524"/>
      <c r="K34" s="534"/>
    </row>
    <row r="35" spans="1:11" ht="12.75" customHeight="1" thickBot="1">
      <c r="A35" s="524"/>
      <c r="B35" s="1361"/>
      <c r="C35" s="351" t="s">
        <v>968</v>
      </c>
      <c r="D35" s="1350" t="s">
        <v>204</v>
      </c>
      <c r="E35" s="1351"/>
      <c r="F35" s="569">
        <v>0</v>
      </c>
      <c r="G35" s="524"/>
      <c r="H35" s="524"/>
      <c r="I35" s="524"/>
      <c r="J35" s="524"/>
      <c r="K35" s="534"/>
    </row>
    <row r="36" spans="1:11" ht="12.75" customHeight="1" thickBot="1">
      <c r="A36" s="524"/>
      <c r="B36" s="1342" t="s">
        <v>736</v>
      </c>
      <c r="C36" s="1343"/>
      <c r="D36" s="1343"/>
      <c r="E36" s="1343"/>
      <c r="F36" s="570">
        <f>F37</f>
        <v>0</v>
      </c>
      <c r="G36" s="524"/>
      <c r="H36" s="524"/>
      <c r="I36" s="524"/>
      <c r="J36" s="524"/>
      <c r="K36" s="534"/>
    </row>
    <row r="37" spans="1:11" ht="12.75" customHeight="1" thickBot="1">
      <c r="A37" s="524"/>
      <c r="B37" s="571"/>
      <c r="C37" s="572" t="s">
        <v>968</v>
      </c>
      <c r="D37" s="1356" t="s">
        <v>205</v>
      </c>
      <c r="E37" s="1357"/>
      <c r="F37" s="567">
        <v>0</v>
      </c>
      <c r="G37" s="524"/>
      <c r="H37" s="524"/>
      <c r="I37" s="524"/>
      <c r="J37" s="524"/>
      <c r="K37" s="534"/>
    </row>
    <row r="38" spans="1:11" ht="12.75" customHeight="1">
      <c r="A38" s="524"/>
      <c r="B38" s="535"/>
      <c r="C38" s="536"/>
      <c r="D38" s="536"/>
      <c r="E38" s="536"/>
      <c r="F38" s="537"/>
      <c r="G38" s="524"/>
      <c r="H38" s="524"/>
      <c r="I38" s="524"/>
      <c r="J38" s="524"/>
      <c r="K38" s="534"/>
    </row>
    <row r="39" spans="1:10" ht="12" customHeight="1" thickBot="1">
      <c r="A39" s="525"/>
      <c r="B39" s="535"/>
      <c r="C39" s="536"/>
      <c r="D39" s="536"/>
      <c r="E39" s="536"/>
      <c r="F39" s="538"/>
      <c r="G39" s="525"/>
      <c r="H39" s="524"/>
      <c r="I39" s="524"/>
      <c r="J39" s="524"/>
    </row>
    <row r="40" spans="1:10" ht="12" customHeight="1" thickBot="1">
      <c r="A40" s="525"/>
      <c r="B40" s="1346" t="s">
        <v>964</v>
      </c>
      <c r="C40" s="1347"/>
      <c r="D40" s="1347"/>
      <c r="E40" s="1347"/>
      <c r="F40" s="531" t="s">
        <v>241</v>
      </c>
      <c r="G40" s="525"/>
      <c r="H40" s="524"/>
      <c r="I40" s="524"/>
      <c r="J40" s="524"/>
    </row>
    <row r="41" spans="1:10" ht="13.5" customHeight="1" thickBot="1">
      <c r="A41" s="525"/>
      <c r="B41" s="1348" t="s">
        <v>1029</v>
      </c>
      <c r="C41" s="1349"/>
      <c r="D41" s="1349"/>
      <c r="E41" s="1349"/>
      <c r="F41" s="906">
        <f>F10+F29+F36</f>
        <v>2265774</v>
      </c>
      <c r="G41" s="525"/>
      <c r="H41" s="524"/>
      <c r="I41" s="524"/>
      <c r="J41" s="524"/>
    </row>
    <row r="42" spans="1:10" ht="12" customHeight="1">
      <c r="A42" s="525"/>
      <c r="B42" s="535"/>
      <c r="C42" s="536"/>
      <c r="D42" s="536"/>
      <c r="E42" s="536"/>
      <c r="F42" s="524"/>
      <c r="G42" s="525"/>
      <c r="H42" s="524"/>
      <c r="I42" s="524"/>
      <c r="J42" s="524"/>
    </row>
    <row r="43" spans="1:10" ht="12.75">
      <c r="A43" s="524"/>
      <c r="B43" s="524"/>
      <c r="C43" s="524"/>
      <c r="D43" s="524"/>
      <c r="E43" s="524"/>
      <c r="F43" s="524"/>
      <c r="G43" s="524"/>
      <c r="H43" s="524"/>
      <c r="I43" s="524"/>
      <c r="J43" s="524"/>
    </row>
    <row r="44" spans="1:10" ht="12.75">
      <c r="A44" s="524"/>
      <c r="B44" s="524"/>
      <c r="C44" s="524"/>
      <c r="D44" s="524"/>
      <c r="E44" s="524"/>
      <c r="F44" s="524"/>
      <c r="G44" s="524"/>
      <c r="H44" s="524"/>
      <c r="I44" s="524"/>
      <c r="J44" s="524"/>
    </row>
    <row r="45" spans="1:10" ht="12.75">
      <c r="A45" s="524"/>
      <c r="B45" s="524"/>
      <c r="C45" s="524"/>
      <c r="D45" s="524"/>
      <c r="E45" s="524"/>
      <c r="F45" s="524"/>
      <c r="G45" s="524"/>
      <c r="H45" s="524"/>
      <c r="I45" s="524"/>
      <c r="J45" s="524"/>
    </row>
    <row r="46" spans="1:10" ht="12.75">
      <c r="A46" s="524"/>
      <c r="B46" s="524"/>
      <c r="C46" s="524"/>
      <c r="D46" s="524"/>
      <c r="E46" s="524"/>
      <c r="F46" s="524"/>
      <c r="G46" s="524"/>
      <c r="H46" s="524"/>
      <c r="I46" s="524"/>
      <c r="J46" s="524"/>
    </row>
    <row r="47" spans="1:10" ht="12.75">
      <c r="A47" s="524"/>
      <c r="B47" s="524"/>
      <c r="C47" s="524"/>
      <c r="D47" s="524"/>
      <c r="E47" s="524"/>
      <c r="F47" s="524"/>
      <c r="G47" s="524"/>
      <c r="H47" s="524"/>
      <c r="I47" s="524"/>
      <c r="J47" s="524"/>
    </row>
    <row r="48" spans="1:10" ht="12.75">
      <c r="A48" s="524"/>
      <c r="B48" s="524"/>
      <c r="C48" s="524"/>
      <c r="D48" s="524"/>
      <c r="E48" s="524"/>
      <c r="F48" s="524"/>
      <c r="G48" s="524"/>
      <c r="H48" s="524"/>
      <c r="I48" s="524"/>
      <c r="J48" s="524"/>
    </row>
    <row r="49" spans="1:10" ht="12.75">
      <c r="A49" s="524"/>
      <c r="B49" s="524"/>
      <c r="C49" s="524"/>
      <c r="D49" s="524"/>
      <c r="E49" s="524"/>
      <c r="F49" s="524"/>
      <c r="G49" s="524"/>
      <c r="H49" s="524"/>
      <c r="I49" s="524"/>
      <c r="J49" s="524"/>
    </row>
    <row r="50" spans="1:10" ht="12.75">
      <c r="A50" s="524"/>
      <c r="B50" s="524"/>
      <c r="C50" s="524"/>
      <c r="D50" s="524"/>
      <c r="E50" s="524"/>
      <c r="F50" s="524"/>
      <c r="G50" s="524"/>
      <c r="H50" s="524"/>
      <c r="I50" s="524"/>
      <c r="J50" s="524"/>
    </row>
    <row r="51" spans="1:10" ht="12.75">
      <c r="A51" s="524"/>
      <c r="B51" s="524"/>
      <c r="C51" s="524"/>
      <c r="D51" s="524"/>
      <c r="E51" s="524"/>
      <c r="G51" s="524"/>
      <c r="H51" s="524"/>
      <c r="I51" s="524"/>
      <c r="J51" s="524"/>
    </row>
  </sheetData>
  <sheetProtection/>
  <mergeCells count="39">
    <mergeCell ref="F1:G1"/>
    <mergeCell ref="B9:E9"/>
    <mergeCell ref="B7:F7"/>
    <mergeCell ref="B11:B17"/>
    <mergeCell ref="D15:E15"/>
    <mergeCell ref="D14:E14"/>
    <mergeCell ref="B32:B33"/>
    <mergeCell ref="B34:B35"/>
    <mergeCell ref="D23:E23"/>
    <mergeCell ref="D21:E21"/>
    <mergeCell ref="D22:E22"/>
    <mergeCell ref="B18:B23"/>
    <mergeCell ref="D31:E31"/>
    <mergeCell ref="B30:B31"/>
    <mergeCell ref="D13:E13"/>
    <mergeCell ref="B3:F3"/>
    <mergeCell ref="B10:E10"/>
    <mergeCell ref="C11:E11"/>
    <mergeCell ref="D16:E16"/>
    <mergeCell ref="D17:E17"/>
    <mergeCell ref="D12:E12"/>
    <mergeCell ref="B5:F5"/>
    <mergeCell ref="D19:E19"/>
    <mergeCell ref="D20:E20"/>
    <mergeCell ref="C18:E18"/>
    <mergeCell ref="C24:E24"/>
    <mergeCell ref="D25:E25"/>
    <mergeCell ref="B28:E28"/>
    <mergeCell ref="B24:B25"/>
    <mergeCell ref="B29:E29"/>
    <mergeCell ref="C30:E30"/>
    <mergeCell ref="B40:E40"/>
    <mergeCell ref="B41:E41"/>
    <mergeCell ref="D35:E35"/>
    <mergeCell ref="C32:E32"/>
    <mergeCell ref="D33:E33"/>
    <mergeCell ref="C34:E34"/>
    <mergeCell ref="B36:E36"/>
    <mergeCell ref="D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5.28125" style="0" customWidth="1"/>
    <col min="2" max="2" width="10.7109375" style="0" customWidth="1"/>
    <col min="3" max="3" width="10.421875" style="0" customWidth="1"/>
    <col min="4" max="4" width="10.140625" style="0" customWidth="1"/>
    <col min="5" max="5" width="10.421875" style="0" customWidth="1"/>
  </cols>
  <sheetData>
    <row r="1" spans="4:5" ht="12.75">
      <c r="D1" s="1652">
        <v>19</v>
      </c>
      <c r="E1" s="1652"/>
    </row>
    <row r="3" spans="1:5" ht="18">
      <c r="A3" s="1588" t="s">
        <v>768</v>
      </c>
      <c r="B3" s="1588"/>
      <c r="C3" s="1588"/>
      <c r="D3" s="1588"/>
      <c r="E3" s="1588"/>
    </row>
    <row r="5" spans="1:5" ht="15.75">
      <c r="A5" s="1334" t="s">
        <v>1930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3.5" thickBot="1">
      <c r="E7" s="43" t="s">
        <v>241</v>
      </c>
    </row>
    <row r="8" spans="1:5" ht="13.5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1931</v>
      </c>
      <c r="B9" s="113">
        <v>0</v>
      </c>
      <c r="C9" s="133">
        <v>1903.19</v>
      </c>
      <c r="D9" s="85">
        <v>1903.19</v>
      </c>
      <c r="E9" s="130">
        <f>D9/C9</f>
        <v>1</v>
      </c>
    </row>
    <row r="10" spans="1:5" ht="25.5" customHeight="1">
      <c r="A10" s="127" t="s">
        <v>1932</v>
      </c>
      <c r="B10" s="128">
        <v>3375</v>
      </c>
      <c r="C10" s="134">
        <v>3375</v>
      </c>
      <c r="D10" s="129">
        <v>3375</v>
      </c>
      <c r="E10" s="130">
        <f>D10/C10</f>
        <v>1</v>
      </c>
    </row>
    <row r="11" spans="1:5" ht="12.75" customHeight="1">
      <c r="A11" s="135" t="s">
        <v>564</v>
      </c>
      <c r="B11" s="128">
        <v>0</v>
      </c>
      <c r="C11" s="134">
        <v>0</v>
      </c>
      <c r="D11" s="129">
        <v>0</v>
      </c>
      <c r="E11" s="136" t="s">
        <v>246</v>
      </c>
    </row>
    <row r="12" spans="1:5" ht="12.75" customHeight="1" thickBot="1">
      <c r="A12" s="50" t="s">
        <v>245</v>
      </c>
      <c r="B12" s="51">
        <v>0</v>
      </c>
      <c r="C12" s="137">
        <v>0</v>
      </c>
      <c r="D12" s="52">
        <v>1.95</v>
      </c>
      <c r="E12" s="116" t="s">
        <v>246</v>
      </c>
    </row>
    <row r="13" spans="1:5" ht="13.5" thickBot="1">
      <c r="A13" s="53" t="s">
        <v>1933</v>
      </c>
      <c r="B13" s="120">
        <f>SUM(B9:B12)</f>
        <v>3375</v>
      </c>
      <c r="C13" s="56">
        <f>SUM(C9:C12)</f>
        <v>5278.1900000000005</v>
      </c>
      <c r="D13" s="138">
        <f>SUM(D9:D12)</f>
        <v>5280.14</v>
      </c>
      <c r="E13" s="57">
        <f>D13/C13</f>
        <v>1.0003694448286249</v>
      </c>
    </row>
    <row r="14" spans="1:5" ht="12.75">
      <c r="A14" s="16"/>
      <c r="B14" s="58"/>
      <c r="C14" s="58"/>
      <c r="D14" s="58"/>
      <c r="E14" s="27"/>
    </row>
    <row r="15" spans="1:5" ht="12.75">
      <c r="A15" s="16"/>
      <c r="B15" s="58"/>
      <c r="C15" s="58"/>
      <c r="D15" s="58"/>
      <c r="E15" s="27"/>
    </row>
    <row r="16" spans="1:5" ht="15.75">
      <c r="A16" s="1334" t="s">
        <v>1934</v>
      </c>
      <c r="B16" s="1334"/>
      <c r="C16" s="1334"/>
      <c r="D16" s="1334"/>
      <c r="E16" s="1334"/>
    </row>
    <row r="17" spans="1:5" ht="12.75" customHeight="1">
      <c r="A17" s="5"/>
      <c r="B17" s="5"/>
      <c r="C17" s="5"/>
      <c r="D17" s="5"/>
      <c r="E17" s="5"/>
    </row>
    <row r="18" spans="1:5" ht="12.75" customHeight="1" thickBot="1">
      <c r="A18" s="5"/>
      <c r="B18" s="5"/>
      <c r="C18" s="5"/>
      <c r="D18" s="5"/>
      <c r="E18" s="43" t="s">
        <v>241</v>
      </c>
    </row>
    <row r="19" spans="1:5" ht="12.75" customHeight="1" thickBot="1">
      <c r="A19" s="44" t="s">
        <v>242</v>
      </c>
      <c r="B19" s="12" t="s">
        <v>1921</v>
      </c>
      <c r="C19" s="2" t="s">
        <v>1859</v>
      </c>
      <c r="D19" s="2" t="s">
        <v>243</v>
      </c>
      <c r="E19" s="3" t="s">
        <v>244</v>
      </c>
    </row>
    <row r="20" spans="1:5" ht="12.75" customHeight="1">
      <c r="A20" s="83" t="s">
        <v>769</v>
      </c>
      <c r="B20" s="84">
        <v>1200</v>
      </c>
      <c r="C20" s="85">
        <v>1943.49</v>
      </c>
      <c r="D20" s="85">
        <v>1264.93</v>
      </c>
      <c r="E20" s="119">
        <f aca="true" t="shared" si="0" ref="E20:E29">D20/C20</f>
        <v>0.6508549053506836</v>
      </c>
    </row>
    <row r="21" spans="1:5" ht="12.75" customHeight="1">
      <c r="A21" s="47" t="s">
        <v>770</v>
      </c>
      <c r="B21" s="131">
        <v>150</v>
      </c>
      <c r="C21" s="49">
        <v>270</v>
      </c>
      <c r="D21" s="49">
        <v>190.2</v>
      </c>
      <c r="E21" s="87">
        <f t="shared" si="0"/>
        <v>0.7044444444444444</v>
      </c>
    </row>
    <row r="22" spans="1:5" ht="12.75" customHeight="1">
      <c r="A22" s="47" t="s">
        <v>771</v>
      </c>
      <c r="B22" s="131">
        <v>1800</v>
      </c>
      <c r="C22" s="49">
        <v>2356.7</v>
      </c>
      <c r="D22" s="49">
        <v>1897.3</v>
      </c>
      <c r="E22" s="87">
        <f t="shared" si="0"/>
        <v>0.8050664064157509</v>
      </c>
    </row>
    <row r="23" spans="1:5" ht="12.75" customHeight="1">
      <c r="A23" s="47" t="s">
        <v>772</v>
      </c>
      <c r="B23" s="131">
        <v>45</v>
      </c>
      <c r="C23" s="49">
        <v>70</v>
      </c>
      <c r="D23" s="49">
        <v>34.18</v>
      </c>
      <c r="E23" s="87">
        <f t="shared" si="0"/>
        <v>0.48828571428571427</v>
      </c>
    </row>
    <row r="24" spans="1:5" ht="12.75" customHeight="1">
      <c r="A24" s="47" t="s">
        <v>773</v>
      </c>
      <c r="B24" s="131">
        <v>130</v>
      </c>
      <c r="C24" s="49">
        <v>237</v>
      </c>
      <c r="D24" s="49">
        <v>159.08</v>
      </c>
      <c r="E24" s="87">
        <f t="shared" si="0"/>
        <v>0.6712236286919832</v>
      </c>
    </row>
    <row r="25" spans="1:5" ht="12.75" customHeight="1">
      <c r="A25" s="47" t="s">
        <v>774</v>
      </c>
      <c r="B25" s="131">
        <v>20</v>
      </c>
      <c r="C25" s="49">
        <v>140</v>
      </c>
      <c r="D25" s="49">
        <v>0</v>
      </c>
      <c r="E25" s="87">
        <f t="shared" si="0"/>
        <v>0</v>
      </c>
    </row>
    <row r="26" spans="1:5" ht="12.75" customHeight="1">
      <c r="A26" s="47" t="s">
        <v>775</v>
      </c>
      <c r="B26" s="131">
        <v>20</v>
      </c>
      <c r="C26" s="49">
        <v>35</v>
      </c>
      <c r="D26" s="49">
        <v>25</v>
      </c>
      <c r="E26" s="87">
        <f t="shared" si="0"/>
        <v>0.7142857142857143</v>
      </c>
    </row>
    <row r="27" spans="1:5" ht="12.75" customHeight="1">
      <c r="A27" s="47" t="s">
        <v>776</v>
      </c>
      <c r="B27" s="139">
        <v>10</v>
      </c>
      <c r="C27" s="140">
        <v>12</v>
      </c>
      <c r="D27" s="140">
        <v>0</v>
      </c>
      <c r="E27" s="87">
        <f t="shared" si="0"/>
        <v>0</v>
      </c>
    </row>
    <row r="28" spans="1:5" ht="12.75" customHeight="1" thickBot="1">
      <c r="A28" s="141" t="s">
        <v>777</v>
      </c>
      <c r="B28" s="142">
        <v>0</v>
      </c>
      <c r="C28" s="143">
        <v>214</v>
      </c>
      <c r="D28" s="143">
        <v>0.93</v>
      </c>
      <c r="E28" s="121">
        <f t="shared" si="0"/>
        <v>0.0043457943925233646</v>
      </c>
    </row>
    <row r="29" spans="1:5" ht="12.75" customHeight="1" thickBot="1">
      <c r="A29" s="69" t="s">
        <v>1935</v>
      </c>
      <c r="B29" s="70">
        <f>SUM(B20:B28)</f>
        <v>3375</v>
      </c>
      <c r="C29" s="71">
        <f>SUM(C20:C28)</f>
        <v>5278.19</v>
      </c>
      <c r="D29" s="71">
        <f>SUM(D20:D28)</f>
        <v>3571.62</v>
      </c>
      <c r="E29" s="72">
        <f t="shared" si="0"/>
        <v>0.6766751481094845</v>
      </c>
    </row>
    <row r="30" spans="1:5" ht="12.75">
      <c r="A30" s="73"/>
      <c r="B30" s="74"/>
      <c r="C30" s="74"/>
      <c r="D30" s="74"/>
      <c r="E30" s="75"/>
    </row>
    <row r="31" spans="1:5" ht="12.75">
      <c r="A31" s="73"/>
      <c r="B31" s="74"/>
      <c r="C31" s="74"/>
      <c r="D31" s="74"/>
      <c r="E31" s="75"/>
    </row>
    <row r="32" spans="1:5" ht="15.75">
      <c r="A32" s="1651" t="s">
        <v>1936</v>
      </c>
      <c r="B32" s="1651"/>
      <c r="C32" s="1651"/>
      <c r="D32" s="1651"/>
      <c r="E32" s="1651"/>
    </row>
    <row r="33" spans="1:5" ht="12.75">
      <c r="A33" s="73"/>
      <c r="B33" s="74"/>
      <c r="C33" s="74"/>
      <c r="D33" s="74"/>
      <c r="E33" s="75"/>
    </row>
    <row r="34" spans="2:5" ht="13.5" thickBot="1">
      <c r="B34" s="76"/>
      <c r="C34" s="76"/>
      <c r="D34" s="76"/>
      <c r="E34" s="43" t="s">
        <v>241</v>
      </c>
    </row>
    <row r="35" spans="1:5" ht="34.5" thickBot="1">
      <c r="A35" s="77" t="s">
        <v>247</v>
      </c>
      <c r="B35" s="78" t="s">
        <v>1938</v>
      </c>
      <c r="C35" s="79" t="s">
        <v>1939</v>
      </c>
      <c r="D35" s="80" t="s">
        <v>1940</v>
      </c>
      <c r="E35" s="81" t="s">
        <v>248</v>
      </c>
    </row>
    <row r="36" spans="1:5" ht="13.5" thickBot="1">
      <c r="A36" s="975" t="s">
        <v>1937</v>
      </c>
      <c r="B36" s="976">
        <f>D13</f>
        <v>5280.14</v>
      </c>
      <c r="C36" s="977">
        <f>D29</f>
        <v>3571.62</v>
      </c>
      <c r="D36" s="977">
        <f>+D13-D29</f>
        <v>1708.5200000000004</v>
      </c>
      <c r="E36" s="978" t="s">
        <v>793</v>
      </c>
    </row>
    <row r="37" ht="9" customHeight="1">
      <c r="E37" s="6"/>
    </row>
    <row r="38" spans="1:5" ht="39.75" customHeight="1">
      <c r="A38" s="1650" t="s">
        <v>1941</v>
      </c>
      <c r="B38" s="1650"/>
      <c r="C38" s="1650"/>
      <c r="D38" s="1650"/>
      <c r="E38" s="1650"/>
    </row>
    <row r="39" spans="1:5" ht="12.75" customHeight="1">
      <c r="A39" s="132"/>
      <c r="B39" s="132"/>
      <c r="C39" s="132"/>
      <c r="D39" s="132"/>
      <c r="E39" s="132"/>
    </row>
    <row r="40" spans="1:5" ht="12.75" customHeight="1">
      <c r="A40" s="144"/>
      <c r="B40" s="144"/>
      <c r="C40" s="144"/>
      <c r="D40" s="144"/>
      <c r="E40" s="144"/>
    </row>
    <row r="41" spans="1:5" ht="12.75">
      <c r="A41" s="144"/>
      <c r="B41" s="144"/>
      <c r="C41" s="144"/>
      <c r="D41" s="144"/>
      <c r="E41" s="144"/>
    </row>
    <row r="42" ht="12.75">
      <c r="B42" s="76"/>
    </row>
  </sheetData>
  <sheetProtection/>
  <mergeCells count="6">
    <mergeCell ref="A38:E38"/>
    <mergeCell ref="A32:E32"/>
    <mergeCell ref="D1:E1"/>
    <mergeCell ref="A3:E3"/>
    <mergeCell ref="A5:E5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12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4.421875" style="0" customWidth="1"/>
    <col min="2" max="2" width="3.7109375" style="0" customWidth="1"/>
    <col min="3" max="3" width="7.7109375" style="0" customWidth="1"/>
    <col min="4" max="4" width="10.421875" style="0" customWidth="1"/>
    <col min="5" max="5" width="10.140625" style="0" customWidth="1"/>
    <col min="6" max="6" width="10.421875" style="0" customWidth="1"/>
  </cols>
  <sheetData>
    <row r="1" spans="5:6" ht="12.75">
      <c r="E1" s="1425" t="s">
        <v>2382</v>
      </c>
      <c r="F1" s="1425"/>
    </row>
    <row r="3" spans="1:6" ht="18">
      <c r="A3" s="1588" t="s">
        <v>907</v>
      </c>
      <c r="B3" s="1588"/>
      <c r="C3" s="1588"/>
      <c r="D3" s="1588"/>
      <c r="E3" s="1588"/>
      <c r="F3" s="1588"/>
    </row>
    <row r="5" spans="1:6" ht="15.75">
      <c r="A5" s="1545" t="s">
        <v>1942</v>
      </c>
      <c r="B5" s="1545"/>
      <c r="C5" s="1545"/>
      <c r="D5" s="1545"/>
      <c r="E5" s="1545"/>
      <c r="F5" s="1545"/>
    </row>
    <row r="6" spans="1:6" ht="12.75" customHeight="1">
      <c r="A6" s="5"/>
      <c r="B6" s="5"/>
      <c r="C6" s="5"/>
      <c r="D6" s="5"/>
      <c r="E6" s="5"/>
      <c r="F6" s="5"/>
    </row>
    <row r="7" ht="12.75" customHeight="1" thickBot="1">
      <c r="F7" s="43" t="s">
        <v>241</v>
      </c>
    </row>
    <row r="8" spans="1:6" ht="12.75" customHeight="1" thickBot="1">
      <c r="A8" s="44" t="s">
        <v>242</v>
      </c>
      <c r="B8" s="1582" t="s">
        <v>1921</v>
      </c>
      <c r="C8" s="1584"/>
      <c r="D8" s="2" t="s">
        <v>1859</v>
      </c>
      <c r="E8" s="2" t="s">
        <v>243</v>
      </c>
      <c r="F8" s="3" t="s">
        <v>244</v>
      </c>
    </row>
    <row r="9" spans="1:6" ht="12.75" customHeight="1">
      <c r="A9" s="825" t="s">
        <v>1949</v>
      </c>
      <c r="B9" s="1665">
        <v>0</v>
      </c>
      <c r="C9" s="1666"/>
      <c r="D9" s="85">
        <v>30334.69</v>
      </c>
      <c r="E9" s="86">
        <v>30334.69</v>
      </c>
      <c r="F9" s="87">
        <f>E9/D9</f>
        <v>1</v>
      </c>
    </row>
    <row r="10" spans="1:6" ht="12.75" customHeight="1">
      <c r="A10" s="826" t="s">
        <v>1950</v>
      </c>
      <c r="B10" s="1657">
        <v>0</v>
      </c>
      <c r="C10" s="1658"/>
      <c r="D10" s="49">
        <v>46936.4</v>
      </c>
      <c r="E10" s="49">
        <v>46936.4</v>
      </c>
      <c r="F10" s="87">
        <f>E10/D10</f>
        <v>1</v>
      </c>
    </row>
    <row r="11" spans="1:6" ht="12.75" customHeight="1">
      <c r="A11" s="826" t="s">
        <v>1996</v>
      </c>
      <c r="B11" s="1657">
        <v>0</v>
      </c>
      <c r="C11" s="1658"/>
      <c r="D11" s="49">
        <v>60</v>
      </c>
      <c r="E11" s="49">
        <v>439.63</v>
      </c>
      <c r="F11" s="87">
        <f>E11/D11</f>
        <v>7.327166666666667</v>
      </c>
    </row>
    <row r="12" spans="1:6" ht="12.75" customHeight="1">
      <c r="A12" s="47" t="s">
        <v>245</v>
      </c>
      <c r="B12" s="1657">
        <v>0</v>
      </c>
      <c r="C12" s="1658"/>
      <c r="D12" s="49">
        <v>0</v>
      </c>
      <c r="E12" s="49">
        <v>46.4</v>
      </c>
      <c r="F12" s="88" t="s">
        <v>246</v>
      </c>
    </row>
    <row r="13" spans="1:6" ht="12.75" customHeight="1" thickBot="1">
      <c r="A13" s="827" t="s">
        <v>1995</v>
      </c>
      <c r="B13" s="1659">
        <v>0</v>
      </c>
      <c r="C13" s="1660"/>
      <c r="D13" s="52">
        <v>0</v>
      </c>
      <c r="E13" s="52">
        <v>12.5</v>
      </c>
      <c r="F13" s="824" t="s">
        <v>246</v>
      </c>
    </row>
    <row r="14" spans="1:8" ht="12.75" customHeight="1" thickBot="1">
      <c r="A14" s="69" t="s">
        <v>1945</v>
      </c>
      <c r="B14" s="1661">
        <f>SUM(C9:C13)</f>
        <v>0</v>
      </c>
      <c r="C14" s="1662"/>
      <c r="D14" s="55">
        <f>SUM(D9:D13)</f>
        <v>77331.09</v>
      </c>
      <c r="E14" s="56">
        <f>SUM(E9:E13)</f>
        <v>77769.62</v>
      </c>
      <c r="F14" s="57">
        <f>E14/D14</f>
        <v>1.005670811054131</v>
      </c>
      <c r="H14" s="6"/>
    </row>
    <row r="15" spans="1:6" ht="12.75">
      <c r="A15" s="16"/>
      <c r="B15" s="16"/>
      <c r="C15" s="58"/>
      <c r="D15" s="58"/>
      <c r="E15" s="58"/>
      <c r="F15" s="27"/>
    </row>
    <row r="16" spans="1:6" ht="12.75">
      <c r="A16" s="16"/>
      <c r="B16" s="16"/>
      <c r="C16" s="58"/>
      <c r="D16" s="58"/>
      <c r="E16" s="58"/>
      <c r="F16" s="27"/>
    </row>
    <row r="17" spans="1:6" ht="15.75">
      <c r="A17" s="1334" t="s">
        <v>1944</v>
      </c>
      <c r="B17" s="1334"/>
      <c r="C17" s="1334"/>
      <c r="D17" s="1334"/>
      <c r="E17" s="1334"/>
      <c r="F17" s="1334"/>
    </row>
    <row r="18" spans="1:6" ht="12.75" customHeight="1">
      <c r="A18" s="5"/>
      <c r="B18" s="5"/>
      <c r="C18" s="5"/>
      <c r="D18" s="5"/>
      <c r="E18" s="5"/>
      <c r="F18" s="5"/>
    </row>
    <row r="19" spans="1:6" ht="12.75" customHeight="1" thickBot="1">
      <c r="A19" s="5"/>
      <c r="B19" s="5"/>
      <c r="C19" s="5"/>
      <c r="D19" s="5"/>
      <c r="E19" s="5"/>
      <c r="F19" s="43" t="s">
        <v>241</v>
      </c>
    </row>
    <row r="20" spans="1:6" ht="12.75" customHeight="1" thickBot="1">
      <c r="A20" s="44" t="s">
        <v>242</v>
      </c>
      <c r="B20" s="1582" t="s">
        <v>1921</v>
      </c>
      <c r="C20" s="1584"/>
      <c r="D20" s="2" t="s">
        <v>1859</v>
      </c>
      <c r="E20" s="2" t="s">
        <v>243</v>
      </c>
      <c r="F20" s="3" t="s">
        <v>244</v>
      </c>
    </row>
    <row r="21" spans="1:6" ht="12.75" customHeight="1">
      <c r="A21" s="89" t="s">
        <v>795</v>
      </c>
      <c r="B21" s="1665">
        <v>0</v>
      </c>
      <c r="C21" s="1666"/>
      <c r="D21" s="46">
        <v>6736.98</v>
      </c>
      <c r="E21" s="46">
        <v>6131.52</v>
      </c>
      <c r="F21" s="61">
        <f aca="true" t="shared" si="0" ref="F21:F32">E21/D21</f>
        <v>0.910128870799676</v>
      </c>
    </row>
    <row r="22" spans="1:6" ht="12.75" customHeight="1">
      <c r="A22" s="91" t="s">
        <v>803</v>
      </c>
      <c r="B22" s="1657">
        <v>0</v>
      </c>
      <c r="C22" s="1658"/>
      <c r="D22" s="49">
        <v>18858.23</v>
      </c>
      <c r="E22" s="49">
        <v>9246.34</v>
      </c>
      <c r="F22" s="61">
        <f>E22/D22</f>
        <v>0.49030794512528486</v>
      </c>
    </row>
    <row r="23" spans="1:6" ht="12.75" customHeight="1">
      <c r="A23" s="1034" t="s">
        <v>805</v>
      </c>
      <c r="B23" s="1657">
        <v>0</v>
      </c>
      <c r="C23" s="1658"/>
      <c r="D23" s="49">
        <v>10</v>
      </c>
      <c r="E23" s="49">
        <v>1.13</v>
      </c>
      <c r="F23" s="61">
        <f>E23/D23</f>
        <v>0.11299999999999999</v>
      </c>
    </row>
    <row r="24" spans="1:6" ht="12.75" customHeight="1">
      <c r="A24" s="90" t="s">
        <v>797</v>
      </c>
      <c r="B24" s="1657">
        <v>0</v>
      </c>
      <c r="C24" s="1658"/>
      <c r="D24" s="49">
        <v>24435.66</v>
      </c>
      <c r="E24" s="49">
        <v>18684.44</v>
      </c>
      <c r="F24" s="61">
        <f t="shared" si="0"/>
        <v>0.7646382377230654</v>
      </c>
    </row>
    <row r="25" spans="1:6" ht="12.75" customHeight="1">
      <c r="A25" s="822" t="s">
        <v>685</v>
      </c>
      <c r="B25" s="1657">
        <v>0</v>
      </c>
      <c r="C25" s="1658"/>
      <c r="D25" s="49">
        <v>7715.4</v>
      </c>
      <c r="E25" s="49">
        <v>7204.78</v>
      </c>
      <c r="F25" s="61">
        <f t="shared" si="0"/>
        <v>0.9338180781294554</v>
      </c>
    </row>
    <row r="26" spans="1:6" ht="12.75" customHeight="1">
      <c r="A26" s="90" t="s">
        <v>798</v>
      </c>
      <c r="B26" s="1657">
        <v>0</v>
      </c>
      <c r="C26" s="1658"/>
      <c r="D26" s="49">
        <v>2862.56</v>
      </c>
      <c r="E26" s="49">
        <v>1256</v>
      </c>
      <c r="F26" s="61">
        <f t="shared" si="0"/>
        <v>0.4387680956905707</v>
      </c>
    </row>
    <row r="27" spans="1:6" ht="12.75" customHeight="1">
      <c r="A27" s="90" t="s">
        <v>799</v>
      </c>
      <c r="B27" s="1657">
        <v>0</v>
      </c>
      <c r="C27" s="1658"/>
      <c r="D27" s="49">
        <v>7358.66</v>
      </c>
      <c r="E27" s="49">
        <v>3933.16</v>
      </c>
      <c r="F27" s="61">
        <f t="shared" si="0"/>
        <v>0.5344940519061895</v>
      </c>
    </row>
    <row r="28" spans="1:6" ht="12.75" customHeight="1">
      <c r="A28" s="90" t="s">
        <v>800</v>
      </c>
      <c r="B28" s="1657">
        <v>0</v>
      </c>
      <c r="C28" s="1658"/>
      <c r="D28" s="49">
        <v>5403.98</v>
      </c>
      <c r="E28" s="49">
        <v>1518.2</v>
      </c>
      <c r="F28" s="61">
        <f t="shared" si="0"/>
        <v>0.2809410841638941</v>
      </c>
    </row>
    <row r="29" spans="1:6" ht="12.75" customHeight="1">
      <c r="A29" s="1036" t="s">
        <v>1997</v>
      </c>
      <c r="B29" s="1667">
        <v>0</v>
      </c>
      <c r="C29" s="1668"/>
      <c r="D29" s="1035">
        <v>0</v>
      </c>
      <c r="E29" s="1035">
        <v>0</v>
      </c>
      <c r="F29" s="1037" t="s">
        <v>246</v>
      </c>
    </row>
    <row r="30" spans="1:6" ht="12.75" customHeight="1">
      <c r="A30" s="47" t="s">
        <v>801</v>
      </c>
      <c r="B30" s="1657">
        <v>0</v>
      </c>
      <c r="C30" s="1658"/>
      <c r="D30" s="49">
        <v>2449.62</v>
      </c>
      <c r="E30" s="49">
        <v>1741.79</v>
      </c>
      <c r="F30" s="87">
        <f t="shared" si="0"/>
        <v>0.7110449784048138</v>
      </c>
    </row>
    <row r="31" spans="1:6" ht="12.75" customHeight="1" thickBot="1">
      <c r="A31" s="45" t="s">
        <v>802</v>
      </c>
      <c r="B31" s="1659">
        <v>0</v>
      </c>
      <c r="C31" s="1660"/>
      <c r="D31" s="49">
        <v>1500</v>
      </c>
      <c r="E31" s="49">
        <v>789.52</v>
      </c>
      <c r="F31" s="61">
        <f t="shared" si="0"/>
        <v>0.5263466666666666</v>
      </c>
    </row>
    <row r="32" spans="1:6" ht="12.75" customHeight="1" thickBot="1">
      <c r="A32" s="69" t="s">
        <v>1946</v>
      </c>
      <c r="B32" s="1671">
        <f>SUM(C21:C31)</f>
        <v>0</v>
      </c>
      <c r="C32" s="1672"/>
      <c r="D32" s="71">
        <f>SUM(D21:D31)</f>
        <v>77331.08999999998</v>
      </c>
      <c r="E32" s="71">
        <f>SUM(E21:E31)</f>
        <v>50506.87999999999</v>
      </c>
      <c r="F32" s="72">
        <f t="shared" si="0"/>
        <v>0.6531251531563825</v>
      </c>
    </row>
    <row r="33" spans="1:6" ht="12.75">
      <c r="A33" s="73"/>
      <c r="B33" s="73"/>
      <c r="C33" s="74"/>
      <c r="D33" s="74"/>
      <c r="E33" s="74"/>
      <c r="F33" s="75"/>
    </row>
    <row r="34" spans="1:6" ht="12.75">
      <c r="A34" s="73"/>
      <c r="B34" s="73"/>
      <c r="C34" s="74"/>
      <c r="D34" s="74"/>
      <c r="E34" s="74"/>
      <c r="F34" s="75"/>
    </row>
    <row r="35" spans="1:6" ht="15.75">
      <c r="A35" s="1651" t="s">
        <v>1947</v>
      </c>
      <c r="B35" s="1651"/>
      <c r="C35" s="1651"/>
      <c r="D35" s="1651"/>
      <c r="E35" s="1651"/>
      <c r="F35" s="1651"/>
    </row>
    <row r="36" spans="1:6" ht="12.75" customHeight="1">
      <c r="A36" s="73"/>
      <c r="B36" s="73"/>
      <c r="C36" s="74"/>
      <c r="D36" s="74"/>
      <c r="E36" s="74"/>
      <c r="F36" s="75"/>
    </row>
    <row r="37" spans="3:6" ht="12.75" customHeight="1" thickBot="1">
      <c r="C37" s="76"/>
      <c r="D37" s="76"/>
      <c r="E37" s="76"/>
      <c r="F37" s="43" t="s">
        <v>241</v>
      </c>
    </row>
    <row r="38" spans="1:6" ht="35.25" customHeight="1" thickBot="1">
      <c r="A38" s="77" t="s">
        <v>247</v>
      </c>
      <c r="B38" s="1653" t="s">
        <v>1938</v>
      </c>
      <c r="C38" s="1654"/>
      <c r="D38" s="79" t="s">
        <v>1939</v>
      </c>
      <c r="E38" s="80" t="s">
        <v>1943</v>
      </c>
      <c r="F38" s="81" t="s">
        <v>248</v>
      </c>
    </row>
    <row r="39" spans="1:6" ht="12.75" customHeight="1" thickBot="1">
      <c r="A39" s="975" t="s">
        <v>1948</v>
      </c>
      <c r="B39" s="1655">
        <f>E14</f>
        <v>77769.62</v>
      </c>
      <c r="C39" s="1656"/>
      <c r="D39" s="977">
        <f>E32</f>
        <v>50506.87999999999</v>
      </c>
      <c r="E39" s="977">
        <f>+E14-E32</f>
        <v>27262.740000000005</v>
      </c>
      <c r="F39" s="978" t="s">
        <v>793</v>
      </c>
    </row>
    <row r="40" ht="12.75">
      <c r="F40" s="6"/>
    </row>
    <row r="41" spans="1:6" ht="12" customHeight="1">
      <c r="A41" s="1673" t="s">
        <v>1998</v>
      </c>
      <c r="B41" s="1673"/>
      <c r="C41" s="1674"/>
      <c r="D41" s="1674"/>
      <c r="E41" s="1674"/>
      <c r="F41" s="1674"/>
    </row>
    <row r="42" spans="1:6" ht="12.75" customHeight="1">
      <c r="A42" s="1669" t="s">
        <v>1999</v>
      </c>
      <c r="B42" s="1669"/>
      <c r="C42" s="1670"/>
      <c r="D42" s="1670"/>
      <c r="E42" s="1670"/>
      <c r="F42" s="1670"/>
    </row>
    <row r="43" spans="1:6" ht="25.5" customHeight="1">
      <c r="A43" s="1669" t="s">
        <v>2004</v>
      </c>
      <c r="B43" s="1669"/>
      <c r="C43" s="1670"/>
      <c r="D43" s="1670"/>
      <c r="E43" s="1670"/>
      <c r="F43" s="1670"/>
    </row>
    <row r="53" spans="1:6" ht="12.75" customHeight="1">
      <c r="A53" s="92"/>
      <c r="B53" s="92"/>
      <c r="C53" s="92"/>
      <c r="D53" s="92"/>
      <c r="E53" s="1425" t="s">
        <v>2381</v>
      </c>
      <c r="F53" s="1425"/>
    </row>
    <row r="54" spans="1:6" ht="18">
      <c r="A54" s="1663" t="s">
        <v>907</v>
      </c>
      <c r="B54" s="1663"/>
      <c r="C54" s="1663"/>
      <c r="D54" s="1663"/>
      <c r="E54" s="1663"/>
      <c r="F54" s="1663"/>
    </row>
    <row r="55" spans="1:6" ht="11.25" customHeight="1">
      <c r="A55" s="92"/>
      <c r="B55" s="92"/>
      <c r="C55" s="92"/>
      <c r="D55" s="92"/>
      <c r="E55" s="92"/>
      <c r="F55" s="92"/>
    </row>
    <row r="56" spans="1:6" ht="15.75" customHeight="1">
      <c r="A56" s="1664" t="s">
        <v>1944</v>
      </c>
      <c r="B56" s="1664"/>
      <c r="C56" s="1664"/>
      <c r="D56" s="1664"/>
      <c r="E56" s="1664"/>
      <c r="F56" s="1664"/>
    </row>
    <row r="57" spans="1:6" ht="12" customHeight="1" thickBot="1">
      <c r="A57" s="92"/>
      <c r="B57" s="92"/>
      <c r="C57" s="92"/>
      <c r="D57" s="92"/>
      <c r="E57" s="92"/>
      <c r="F57" s="43" t="s">
        <v>241</v>
      </c>
    </row>
    <row r="58" spans="1:6" ht="12.75" customHeight="1" thickBot="1">
      <c r="A58" s="93" t="s">
        <v>908</v>
      </c>
      <c r="B58" s="828" t="s">
        <v>191</v>
      </c>
      <c r="C58" s="12" t="s">
        <v>1921</v>
      </c>
      <c r="D58" s="2" t="s">
        <v>1859</v>
      </c>
      <c r="E58" s="2" t="s">
        <v>243</v>
      </c>
      <c r="F58" s="3" t="s">
        <v>244</v>
      </c>
    </row>
    <row r="59" spans="1:6" ht="12.75" customHeight="1">
      <c r="A59" s="94" t="s">
        <v>909</v>
      </c>
      <c r="B59" s="830"/>
      <c r="C59" s="95">
        <f>SUM(C60:C61)</f>
        <v>0</v>
      </c>
      <c r="D59" s="96">
        <f>SUM(D60:D61)</f>
        <v>6736.98</v>
      </c>
      <c r="E59" s="96">
        <f>SUM(E60:E61)</f>
        <v>6131.5199999999995</v>
      </c>
      <c r="F59" s="97">
        <f aca="true" t="shared" si="1" ref="F59:F108">E59/D59</f>
        <v>0.9101288707996759</v>
      </c>
    </row>
    <row r="60" spans="1:6" ht="12.75" customHeight="1">
      <c r="A60" s="98" t="s">
        <v>910</v>
      </c>
      <c r="B60" s="831" t="s">
        <v>169</v>
      </c>
      <c r="C60" s="99">
        <v>0</v>
      </c>
      <c r="D60" s="100">
        <v>5810.99</v>
      </c>
      <c r="E60" s="100">
        <v>5346.48</v>
      </c>
      <c r="F60" s="101">
        <f t="shared" si="1"/>
        <v>0.9200635347849505</v>
      </c>
    </row>
    <row r="61" spans="1:6" ht="12.75" customHeight="1" thickBot="1">
      <c r="A61" s="108" t="s">
        <v>911</v>
      </c>
      <c r="B61" s="831" t="s">
        <v>169</v>
      </c>
      <c r="C61" s="99">
        <v>0</v>
      </c>
      <c r="D61" s="100">
        <v>925.99</v>
      </c>
      <c r="E61" s="100">
        <v>785.04</v>
      </c>
      <c r="F61" s="101">
        <f t="shared" si="1"/>
        <v>0.8477845333102949</v>
      </c>
    </row>
    <row r="62" spans="1:6" ht="12.75" customHeight="1">
      <c r="A62" s="103" t="s">
        <v>912</v>
      </c>
      <c r="B62" s="832"/>
      <c r="C62" s="95">
        <f>SUM(C63:C66)</f>
        <v>0</v>
      </c>
      <c r="D62" s="96">
        <f>SUM(D63:D68)</f>
        <v>20358.23</v>
      </c>
      <c r="E62" s="96">
        <f>SUM(E63:E68)</f>
        <v>10035.86</v>
      </c>
      <c r="F62" s="97">
        <f t="shared" si="1"/>
        <v>0.4929632880658093</v>
      </c>
    </row>
    <row r="63" spans="1:6" ht="12.75" customHeight="1">
      <c r="A63" s="98" t="s">
        <v>913</v>
      </c>
      <c r="B63" s="831" t="s">
        <v>177</v>
      </c>
      <c r="C63" s="99">
        <v>0</v>
      </c>
      <c r="D63" s="100">
        <v>12828.84</v>
      </c>
      <c r="E63" s="100">
        <v>7143.46</v>
      </c>
      <c r="F63" s="101">
        <f t="shared" si="1"/>
        <v>0.5568282089417281</v>
      </c>
    </row>
    <row r="64" spans="1:6" ht="12.75" customHeight="1">
      <c r="A64" s="98" t="s">
        <v>914</v>
      </c>
      <c r="B64" s="831" t="s">
        <v>177</v>
      </c>
      <c r="C64" s="99">
        <v>0</v>
      </c>
      <c r="D64" s="100">
        <v>1400</v>
      </c>
      <c r="E64" s="100">
        <v>874.06</v>
      </c>
      <c r="F64" s="101">
        <f t="shared" si="1"/>
        <v>0.6243285714285713</v>
      </c>
    </row>
    <row r="65" spans="1:6" ht="12.75" customHeight="1">
      <c r="A65" s="98" t="s">
        <v>915</v>
      </c>
      <c r="B65" s="831" t="s">
        <v>455</v>
      </c>
      <c r="C65" s="99">
        <v>0</v>
      </c>
      <c r="D65" s="100">
        <v>1500</v>
      </c>
      <c r="E65" s="100">
        <v>789.52</v>
      </c>
      <c r="F65" s="101">
        <f t="shared" si="1"/>
        <v>0.5263466666666666</v>
      </c>
    </row>
    <row r="66" spans="1:6" ht="12.75" customHeight="1">
      <c r="A66" s="98" t="s">
        <v>916</v>
      </c>
      <c r="B66" s="831" t="s">
        <v>177</v>
      </c>
      <c r="C66" s="99">
        <v>0</v>
      </c>
      <c r="D66" s="105">
        <v>3229.39</v>
      </c>
      <c r="E66" s="105">
        <v>1112.69</v>
      </c>
      <c r="F66" s="106">
        <f t="shared" si="1"/>
        <v>0.3445511381406396</v>
      </c>
    </row>
    <row r="67" spans="1:6" ht="12.75" customHeight="1">
      <c r="A67" s="112" t="s">
        <v>2000</v>
      </c>
      <c r="B67" s="834" t="s">
        <v>177</v>
      </c>
      <c r="C67" s="99">
        <v>0</v>
      </c>
      <c r="D67" s="105">
        <v>400</v>
      </c>
      <c r="E67" s="105">
        <v>116.13</v>
      </c>
      <c r="F67" s="106">
        <f>E67/D67</f>
        <v>0.290325</v>
      </c>
    </row>
    <row r="68" spans="1:6" ht="12.75" customHeight="1" thickBot="1">
      <c r="A68" s="102" t="s">
        <v>2001</v>
      </c>
      <c r="B68" s="833" t="s">
        <v>177</v>
      </c>
      <c r="C68" s="99">
        <v>0</v>
      </c>
      <c r="D68" s="105">
        <v>1000</v>
      </c>
      <c r="E68" s="105">
        <v>0</v>
      </c>
      <c r="F68" s="106">
        <f>E68/D68</f>
        <v>0</v>
      </c>
    </row>
    <row r="69" spans="1:6" ht="12.75" customHeight="1">
      <c r="A69" s="94" t="s">
        <v>2002</v>
      </c>
      <c r="B69" s="830"/>
      <c r="C69" s="95">
        <f>C70</f>
        <v>0</v>
      </c>
      <c r="D69" s="96">
        <f>D70</f>
        <v>10</v>
      </c>
      <c r="E69" s="96">
        <f>E70</f>
        <v>1.13</v>
      </c>
      <c r="F69" s="97">
        <f>E69/D69</f>
        <v>0.11299999999999999</v>
      </c>
    </row>
    <row r="70" spans="1:6" ht="12.75" customHeight="1" thickBot="1">
      <c r="A70" s="98" t="s">
        <v>2003</v>
      </c>
      <c r="B70" s="831" t="s">
        <v>170</v>
      </c>
      <c r="C70" s="99">
        <v>0</v>
      </c>
      <c r="D70" s="100">
        <v>10</v>
      </c>
      <c r="E70" s="100">
        <v>1.13</v>
      </c>
      <c r="F70" s="101">
        <f>E70/D70</f>
        <v>0.11299999999999999</v>
      </c>
    </row>
    <row r="71" spans="1:6" ht="12.75" customHeight="1">
      <c r="A71" s="94" t="s">
        <v>917</v>
      </c>
      <c r="B71" s="830"/>
      <c r="C71" s="95">
        <f>SUM(C72:C81)</f>
        <v>0</v>
      </c>
      <c r="D71" s="96">
        <f>SUM(D72:D81)</f>
        <v>23396.61</v>
      </c>
      <c r="E71" s="96">
        <f>SUM(E72:E81)</f>
        <v>17527.21</v>
      </c>
      <c r="F71" s="97">
        <f t="shared" si="1"/>
        <v>0.7491345968497145</v>
      </c>
    </row>
    <row r="72" spans="1:6" ht="12.75" customHeight="1">
      <c r="A72" s="98" t="s">
        <v>920</v>
      </c>
      <c r="B72" s="831" t="s">
        <v>179</v>
      </c>
      <c r="C72" s="99">
        <v>0</v>
      </c>
      <c r="D72" s="100">
        <v>1017.03</v>
      </c>
      <c r="E72" s="100">
        <v>933.3</v>
      </c>
      <c r="F72" s="101">
        <f t="shared" si="1"/>
        <v>0.9176720450724167</v>
      </c>
    </row>
    <row r="73" spans="1:6" ht="12.75" customHeight="1">
      <c r="A73" s="98" t="s">
        <v>918</v>
      </c>
      <c r="B73" s="831" t="s">
        <v>179</v>
      </c>
      <c r="C73" s="99">
        <v>0</v>
      </c>
      <c r="D73" s="100">
        <v>932.58</v>
      </c>
      <c r="E73" s="100">
        <v>556.01</v>
      </c>
      <c r="F73" s="101">
        <f t="shared" si="1"/>
        <v>0.5962062235947586</v>
      </c>
    </row>
    <row r="74" spans="1:6" ht="12.75" customHeight="1">
      <c r="A74" s="98" t="s">
        <v>919</v>
      </c>
      <c r="B74" s="831" t="s">
        <v>179</v>
      </c>
      <c r="C74" s="99">
        <v>0</v>
      </c>
      <c r="D74" s="105">
        <v>500</v>
      </c>
      <c r="E74" s="105">
        <v>252.48</v>
      </c>
      <c r="F74" s="106">
        <f t="shared" si="1"/>
        <v>0.50496</v>
      </c>
    </row>
    <row r="75" spans="1:6" ht="12.75" customHeight="1">
      <c r="A75" s="98" t="s">
        <v>921</v>
      </c>
      <c r="B75" s="836" t="s">
        <v>163</v>
      </c>
      <c r="C75" s="829">
        <v>0</v>
      </c>
      <c r="D75" s="105">
        <v>8270</v>
      </c>
      <c r="E75" s="105">
        <v>6193</v>
      </c>
      <c r="F75" s="106">
        <f t="shared" si="1"/>
        <v>0.7488512696493349</v>
      </c>
    </row>
    <row r="76" spans="1:6" ht="12.75" customHeight="1">
      <c r="A76" s="98" t="s">
        <v>927</v>
      </c>
      <c r="B76" s="836" t="s">
        <v>163</v>
      </c>
      <c r="C76" s="829">
        <v>0</v>
      </c>
      <c r="D76" s="105">
        <v>6935</v>
      </c>
      <c r="E76" s="105">
        <v>5324.9</v>
      </c>
      <c r="F76" s="106">
        <f t="shared" si="1"/>
        <v>0.7678298485940879</v>
      </c>
    </row>
    <row r="77" spans="1:6" ht="12.75" customHeight="1">
      <c r="A77" s="98" t="s">
        <v>922</v>
      </c>
      <c r="B77" s="836" t="s">
        <v>163</v>
      </c>
      <c r="C77" s="829">
        <v>0</v>
      </c>
      <c r="D77" s="105">
        <v>533</v>
      </c>
      <c r="E77" s="105">
        <v>336</v>
      </c>
      <c r="F77" s="106">
        <f t="shared" si="1"/>
        <v>0.6303939962476548</v>
      </c>
    </row>
    <row r="78" spans="1:6" ht="12.75" customHeight="1">
      <c r="A78" s="98" t="s">
        <v>923</v>
      </c>
      <c r="B78" s="836" t="s">
        <v>163</v>
      </c>
      <c r="C78" s="829">
        <v>0</v>
      </c>
      <c r="D78" s="105">
        <v>15</v>
      </c>
      <c r="E78" s="105">
        <v>15</v>
      </c>
      <c r="F78" s="106">
        <f t="shared" si="1"/>
        <v>1</v>
      </c>
    </row>
    <row r="79" spans="1:6" ht="12.75" customHeight="1">
      <c r="A79" s="98" t="s">
        <v>924</v>
      </c>
      <c r="B79" s="836" t="s">
        <v>163</v>
      </c>
      <c r="C79" s="829">
        <v>0</v>
      </c>
      <c r="D79" s="105">
        <v>4637</v>
      </c>
      <c r="E79" s="105">
        <v>3435.52</v>
      </c>
      <c r="F79" s="106">
        <f t="shared" si="1"/>
        <v>0.7408928186327367</v>
      </c>
    </row>
    <row r="80" spans="1:6" ht="12.75" customHeight="1">
      <c r="A80" s="98" t="s">
        <v>925</v>
      </c>
      <c r="B80" s="836" t="s">
        <v>163</v>
      </c>
      <c r="C80" s="829">
        <v>0</v>
      </c>
      <c r="D80" s="105">
        <v>457</v>
      </c>
      <c r="E80" s="105">
        <v>402</v>
      </c>
      <c r="F80" s="106">
        <f t="shared" si="1"/>
        <v>0.8796498905908097</v>
      </c>
    </row>
    <row r="81" spans="1:6" ht="12.75" customHeight="1" thickBot="1">
      <c r="A81" s="98" t="s">
        <v>926</v>
      </c>
      <c r="B81" s="837" t="s">
        <v>163</v>
      </c>
      <c r="C81" s="829">
        <v>0</v>
      </c>
      <c r="D81" s="105">
        <v>100</v>
      </c>
      <c r="E81" s="105">
        <v>79</v>
      </c>
      <c r="F81" s="106">
        <f t="shared" si="1"/>
        <v>0.79</v>
      </c>
    </row>
    <row r="82" spans="1:6" ht="12.75" customHeight="1">
      <c r="A82" s="94" t="s">
        <v>928</v>
      </c>
      <c r="B82" s="838"/>
      <c r="C82" s="95">
        <f>SUM(C83:C88)</f>
        <v>0</v>
      </c>
      <c r="D82" s="96">
        <f>SUM(D83:D88)</f>
        <v>3488.6699999999996</v>
      </c>
      <c r="E82" s="96">
        <f>SUM(E83:E88)</f>
        <v>2899.02</v>
      </c>
      <c r="F82" s="97">
        <f t="shared" si="1"/>
        <v>0.8309814341855206</v>
      </c>
    </row>
    <row r="83" spans="1:6" ht="12.75" customHeight="1">
      <c r="A83" s="112" t="s">
        <v>929</v>
      </c>
      <c r="B83" s="834" t="s">
        <v>163</v>
      </c>
      <c r="C83" s="829">
        <v>0</v>
      </c>
      <c r="D83" s="105">
        <v>1685</v>
      </c>
      <c r="E83" s="105">
        <v>1265.52</v>
      </c>
      <c r="F83" s="106">
        <f t="shared" si="1"/>
        <v>0.7510504451038575</v>
      </c>
    </row>
    <row r="84" spans="1:6" ht="12.75" customHeight="1">
      <c r="A84" s="112" t="s">
        <v>930</v>
      </c>
      <c r="B84" s="834" t="s">
        <v>163</v>
      </c>
      <c r="C84" s="829">
        <v>0</v>
      </c>
      <c r="D84" s="105">
        <v>6</v>
      </c>
      <c r="E84" s="105">
        <v>0</v>
      </c>
      <c r="F84" s="106">
        <f t="shared" si="1"/>
        <v>0</v>
      </c>
    </row>
    <row r="85" spans="1:6" ht="12.75" customHeight="1">
      <c r="A85" s="112" t="s">
        <v>931</v>
      </c>
      <c r="B85" s="834" t="s">
        <v>163</v>
      </c>
      <c r="C85" s="829">
        <v>0</v>
      </c>
      <c r="D85" s="105">
        <v>250</v>
      </c>
      <c r="E85" s="105">
        <v>249</v>
      </c>
      <c r="F85" s="106">
        <f t="shared" si="1"/>
        <v>0.996</v>
      </c>
    </row>
    <row r="86" spans="1:6" ht="12.75" customHeight="1">
      <c r="A86" s="112" t="s">
        <v>932</v>
      </c>
      <c r="B86" s="834" t="s">
        <v>163</v>
      </c>
      <c r="C86" s="829">
        <v>0</v>
      </c>
      <c r="D86" s="105">
        <v>199.66</v>
      </c>
      <c r="E86" s="105">
        <v>184.16</v>
      </c>
      <c r="F86" s="106">
        <f t="shared" si="1"/>
        <v>0.9223680256435941</v>
      </c>
    </row>
    <row r="87" spans="1:6" ht="12.75" customHeight="1">
      <c r="A87" s="112" t="s">
        <v>933</v>
      </c>
      <c r="B87" s="834" t="s">
        <v>163</v>
      </c>
      <c r="C87" s="829">
        <v>0</v>
      </c>
      <c r="D87" s="105">
        <v>1177.74</v>
      </c>
      <c r="E87" s="105">
        <v>1130.28</v>
      </c>
      <c r="F87" s="106">
        <f t="shared" si="1"/>
        <v>0.9597024810229762</v>
      </c>
    </row>
    <row r="88" spans="1:6" ht="12.75" customHeight="1" thickBot="1">
      <c r="A88" s="112" t="s">
        <v>934</v>
      </c>
      <c r="B88" s="834" t="s">
        <v>163</v>
      </c>
      <c r="C88" s="829">
        <v>0</v>
      </c>
      <c r="D88" s="105">
        <v>170.27</v>
      </c>
      <c r="E88" s="105">
        <v>70.06</v>
      </c>
      <c r="F88" s="106">
        <f t="shared" si="1"/>
        <v>0.4114641451811828</v>
      </c>
    </row>
    <row r="89" spans="1:6" ht="12.75" customHeight="1">
      <c r="A89" s="103" t="s">
        <v>935</v>
      </c>
      <c r="B89" s="832"/>
      <c r="C89" s="107">
        <f>SUM(C90:C92)</f>
        <v>0</v>
      </c>
      <c r="D89" s="96">
        <f>SUM(D90:D92)</f>
        <v>7715.4</v>
      </c>
      <c r="E89" s="96">
        <f>SUM(E90:E92)</f>
        <v>7204.780000000001</v>
      </c>
      <c r="F89" s="97">
        <f t="shared" si="1"/>
        <v>0.9338180781294555</v>
      </c>
    </row>
    <row r="90" spans="1:6" ht="12.75" customHeight="1">
      <c r="A90" s="108" t="s">
        <v>936</v>
      </c>
      <c r="B90" s="831" t="s">
        <v>167</v>
      </c>
      <c r="C90" s="99">
        <v>0</v>
      </c>
      <c r="D90" s="100">
        <v>6341</v>
      </c>
      <c r="E90" s="100">
        <v>5870.6</v>
      </c>
      <c r="F90" s="101">
        <f t="shared" si="1"/>
        <v>0.9258161173316513</v>
      </c>
    </row>
    <row r="91" spans="1:6" ht="12.75" customHeight="1">
      <c r="A91" s="108" t="s">
        <v>938</v>
      </c>
      <c r="B91" s="831" t="s">
        <v>167</v>
      </c>
      <c r="C91" s="99">
        <v>0</v>
      </c>
      <c r="D91" s="100">
        <v>300</v>
      </c>
      <c r="E91" s="100">
        <v>269</v>
      </c>
      <c r="F91" s="101">
        <f t="shared" si="1"/>
        <v>0.8966666666666666</v>
      </c>
    </row>
    <row r="92" spans="1:6" ht="12.75" customHeight="1" thickBot="1">
      <c r="A92" s="102" t="s">
        <v>937</v>
      </c>
      <c r="B92" s="833" t="s">
        <v>167</v>
      </c>
      <c r="C92" s="99">
        <v>0</v>
      </c>
      <c r="D92" s="100">
        <v>1074.4</v>
      </c>
      <c r="E92" s="100">
        <v>1065.18</v>
      </c>
      <c r="F92" s="101">
        <f t="shared" si="1"/>
        <v>0.9914184661206255</v>
      </c>
    </row>
    <row r="93" spans="1:6" ht="12.75" customHeight="1">
      <c r="A93" s="94" t="s">
        <v>939</v>
      </c>
      <c r="B93" s="830"/>
      <c r="C93" s="107">
        <f>SUM(C94:C97)</f>
        <v>0</v>
      </c>
      <c r="D93" s="109">
        <f>SUM(D94:D97)</f>
        <v>2862.5600000000004</v>
      </c>
      <c r="E93" s="96">
        <f>SUM(E94:E97)</f>
        <v>1256</v>
      </c>
      <c r="F93" s="97">
        <f t="shared" si="1"/>
        <v>0.4387680956905706</v>
      </c>
    </row>
    <row r="94" spans="1:6" ht="12.75" customHeight="1">
      <c r="A94" s="98" t="s">
        <v>940</v>
      </c>
      <c r="B94" s="831" t="s">
        <v>175</v>
      </c>
      <c r="C94" s="99">
        <v>0</v>
      </c>
      <c r="D94" s="100">
        <v>266.7</v>
      </c>
      <c r="E94" s="100">
        <v>230.12</v>
      </c>
      <c r="F94" s="101">
        <f t="shared" si="1"/>
        <v>0.8628421447319086</v>
      </c>
    </row>
    <row r="95" spans="1:6" ht="12.75" customHeight="1">
      <c r="A95" s="110" t="s">
        <v>941</v>
      </c>
      <c r="B95" s="834" t="s">
        <v>175</v>
      </c>
      <c r="C95" s="104">
        <v>0</v>
      </c>
      <c r="D95" s="105">
        <v>629.94</v>
      </c>
      <c r="E95" s="105">
        <v>273.41</v>
      </c>
      <c r="F95" s="106">
        <f t="shared" si="1"/>
        <v>0.43402546274248344</v>
      </c>
    </row>
    <row r="96" spans="1:6" ht="12.75" customHeight="1">
      <c r="A96" s="98" t="s">
        <v>942</v>
      </c>
      <c r="B96" s="831" t="s">
        <v>175</v>
      </c>
      <c r="C96" s="99">
        <v>0</v>
      </c>
      <c r="D96" s="100">
        <v>1515.92</v>
      </c>
      <c r="E96" s="100">
        <v>344.1</v>
      </c>
      <c r="F96" s="101">
        <f t="shared" si="1"/>
        <v>0.22699087023061904</v>
      </c>
    </row>
    <row r="97" spans="1:6" ht="12.75" customHeight="1" thickBot="1">
      <c r="A97" s="102" t="s">
        <v>943</v>
      </c>
      <c r="B97" s="833" t="s">
        <v>175</v>
      </c>
      <c r="C97" s="104">
        <v>0</v>
      </c>
      <c r="D97" s="105">
        <v>450</v>
      </c>
      <c r="E97" s="105">
        <v>408.37</v>
      </c>
      <c r="F97" s="106">
        <f t="shared" si="1"/>
        <v>0.9074888888888889</v>
      </c>
    </row>
    <row r="98" spans="1:6" ht="12.75" customHeight="1">
      <c r="A98" s="103" t="s">
        <v>944</v>
      </c>
      <c r="B98" s="832"/>
      <c r="C98" s="107">
        <f>SUM(C99:C102)</f>
        <v>0</v>
      </c>
      <c r="D98" s="109">
        <f>SUM(D99:D102)</f>
        <v>7358.66</v>
      </c>
      <c r="E98" s="96">
        <f>SUM(E99:E102)</f>
        <v>3933.16</v>
      </c>
      <c r="F98" s="97">
        <f t="shared" si="1"/>
        <v>0.5344940519061895</v>
      </c>
    </row>
    <row r="99" spans="1:6" ht="12.75" customHeight="1">
      <c r="A99" s="98" t="s">
        <v>945</v>
      </c>
      <c r="B99" s="831" t="s">
        <v>172</v>
      </c>
      <c r="C99" s="99">
        <v>0</v>
      </c>
      <c r="D99" s="100">
        <v>640.57</v>
      </c>
      <c r="E99" s="100">
        <v>516.55</v>
      </c>
      <c r="F99" s="101">
        <f t="shared" si="1"/>
        <v>0.8063911828527717</v>
      </c>
    </row>
    <row r="100" spans="1:6" ht="12.75" customHeight="1">
      <c r="A100" s="98" t="s">
        <v>946</v>
      </c>
      <c r="B100" s="831" t="s">
        <v>172</v>
      </c>
      <c r="C100" s="99">
        <v>0</v>
      </c>
      <c r="D100" s="100">
        <v>5846.09</v>
      </c>
      <c r="E100" s="100">
        <v>3055.03</v>
      </c>
      <c r="F100" s="101">
        <f t="shared" si="1"/>
        <v>0.5225766281394916</v>
      </c>
    </row>
    <row r="101" spans="1:6" ht="12.75" customHeight="1">
      <c r="A101" s="98" t="s">
        <v>947</v>
      </c>
      <c r="B101" s="831" t="s">
        <v>172</v>
      </c>
      <c r="C101" s="99">
        <v>0</v>
      </c>
      <c r="D101" s="100">
        <v>270</v>
      </c>
      <c r="E101" s="100">
        <v>208.62</v>
      </c>
      <c r="F101" s="101">
        <f t="shared" si="1"/>
        <v>0.7726666666666667</v>
      </c>
    </row>
    <row r="102" spans="1:6" ht="12.75" customHeight="1" thickBot="1">
      <c r="A102" s="102" t="s">
        <v>948</v>
      </c>
      <c r="B102" s="833" t="s">
        <v>172</v>
      </c>
      <c r="C102" s="104">
        <v>0</v>
      </c>
      <c r="D102" s="105">
        <v>602</v>
      </c>
      <c r="E102" s="105">
        <v>152.96</v>
      </c>
      <c r="F102" s="106">
        <f t="shared" si="1"/>
        <v>0.25408637873754153</v>
      </c>
    </row>
    <row r="103" spans="1:6" ht="12.75" customHeight="1">
      <c r="A103" s="111" t="s">
        <v>949</v>
      </c>
      <c r="B103" s="835"/>
      <c r="C103" s="95">
        <f>SUM(C104:C106)</f>
        <v>0</v>
      </c>
      <c r="D103" s="96">
        <f>SUM(D104:D107)</f>
        <v>5403.9800000000005</v>
      </c>
      <c r="E103" s="96">
        <f>SUM(E104:E107)</f>
        <v>1518.2</v>
      </c>
      <c r="F103" s="97">
        <f t="shared" si="1"/>
        <v>0.280941084163894</v>
      </c>
    </row>
    <row r="104" spans="1:6" ht="12.75" customHeight="1">
      <c r="A104" s="112" t="s">
        <v>950</v>
      </c>
      <c r="B104" s="834" t="s">
        <v>165</v>
      </c>
      <c r="C104" s="104">
        <v>0</v>
      </c>
      <c r="D104" s="105">
        <v>2371.95</v>
      </c>
      <c r="E104" s="105">
        <v>539.81</v>
      </c>
      <c r="F104" s="106">
        <f t="shared" si="1"/>
        <v>0.22758068256076225</v>
      </c>
    </row>
    <row r="105" spans="1:6" ht="12.75" customHeight="1">
      <c r="A105" s="98" t="s">
        <v>951</v>
      </c>
      <c r="B105" s="831" t="s">
        <v>165</v>
      </c>
      <c r="C105" s="99">
        <v>0</v>
      </c>
      <c r="D105" s="100">
        <v>2266.56</v>
      </c>
      <c r="E105" s="100">
        <v>655.69</v>
      </c>
      <c r="F105" s="101">
        <f t="shared" si="1"/>
        <v>0.2892886135818156</v>
      </c>
    </row>
    <row r="106" spans="1:6" ht="12.75" customHeight="1">
      <c r="A106" s="98" t="s">
        <v>952</v>
      </c>
      <c r="B106" s="831" t="s">
        <v>165</v>
      </c>
      <c r="C106" s="99">
        <v>0</v>
      </c>
      <c r="D106" s="100">
        <v>365.47</v>
      </c>
      <c r="E106" s="100">
        <v>322.7</v>
      </c>
      <c r="F106" s="101">
        <f t="shared" si="1"/>
        <v>0.882972610610994</v>
      </c>
    </row>
    <row r="107" spans="1:6" ht="12.75" customHeight="1" thickBot="1">
      <c r="A107" s="98" t="s">
        <v>2005</v>
      </c>
      <c r="B107" s="831" t="s">
        <v>165</v>
      </c>
      <c r="C107" s="99">
        <v>0</v>
      </c>
      <c r="D107" s="100">
        <v>400</v>
      </c>
      <c r="E107" s="100">
        <v>0</v>
      </c>
      <c r="F107" s="101">
        <f>E107/D107</f>
        <v>0</v>
      </c>
    </row>
    <row r="108" spans="1:6" ht="12.75" customHeight="1" thickBot="1">
      <c r="A108" s="979" t="s">
        <v>1946</v>
      </c>
      <c r="B108" s="980"/>
      <c r="C108" s="981">
        <f>C59+C62+C71+C82+C89+C93+C98+C103</f>
        <v>0</v>
      </c>
      <c r="D108" s="982">
        <f>D59+D62+D71+D82+D89+D93+D98+D103+D69</f>
        <v>77331.09</v>
      </c>
      <c r="E108" s="982">
        <f>E59+E62+E71+E82+E89+E93+E98+E103+E69</f>
        <v>50506.87999999998</v>
      </c>
      <c r="F108" s="983">
        <f t="shared" si="1"/>
        <v>0.6531251531563823</v>
      </c>
    </row>
    <row r="109" spans="1:6" ht="12.75" customHeight="1">
      <c r="A109" s="92"/>
      <c r="B109" s="92"/>
      <c r="C109" s="92"/>
      <c r="D109" s="92"/>
      <c r="E109" s="92"/>
      <c r="F109" s="92"/>
    </row>
    <row r="110" spans="1:6" ht="12.75" customHeight="1">
      <c r="A110" s="92"/>
      <c r="B110" s="92"/>
      <c r="C110" s="92"/>
      <c r="D110" s="92"/>
      <c r="E110" s="92"/>
      <c r="F110" s="92"/>
    </row>
    <row r="111" spans="1:6" ht="12.75" customHeight="1">
      <c r="A111" s="92"/>
      <c r="B111" s="92"/>
      <c r="C111" s="92"/>
      <c r="D111" s="92"/>
      <c r="E111" s="92"/>
      <c r="F111" s="92"/>
    </row>
    <row r="112" spans="1:6" ht="12.75" customHeight="1">
      <c r="A112" s="92"/>
      <c r="B112" s="92"/>
      <c r="C112" s="92"/>
      <c r="D112" s="92"/>
      <c r="E112" s="92"/>
      <c r="F112" s="92"/>
    </row>
  </sheetData>
  <sheetProtection/>
  <mergeCells count="33">
    <mergeCell ref="A42:F42"/>
    <mergeCell ref="A43:F43"/>
    <mergeCell ref="E53:F53"/>
    <mergeCell ref="B32:C32"/>
    <mergeCell ref="B21:C21"/>
    <mergeCell ref="B22:C22"/>
    <mergeCell ref="B24:C24"/>
    <mergeCell ref="A41:F41"/>
    <mergeCell ref="B30:C30"/>
    <mergeCell ref="B31:C31"/>
    <mergeCell ref="B8:C8"/>
    <mergeCell ref="B9:C9"/>
    <mergeCell ref="B11:C11"/>
    <mergeCell ref="B23:C23"/>
    <mergeCell ref="B29:C29"/>
    <mergeCell ref="B28:C28"/>
    <mergeCell ref="B10:C10"/>
    <mergeCell ref="A54:F54"/>
    <mergeCell ref="A56:F56"/>
    <mergeCell ref="E1:F1"/>
    <mergeCell ref="A3:F3"/>
    <mergeCell ref="A5:F5"/>
    <mergeCell ref="A17:F17"/>
    <mergeCell ref="A35:F35"/>
    <mergeCell ref="B25:C25"/>
    <mergeCell ref="B26:C26"/>
    <mergeCell ref="B27:C27"/>
    <mergeCell ref="B38:C38"/>
    <mergeCell ref="B39:C39"/>
    <mergeCell ref="B12:C12"/>
    <mergeCell ref="B13:C13"/>
    <mergeCell ref="B14:C14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6.57421875" style="0" customWidth="1"/>
    <col min="2" max="2" width="11.28125" style="0" customWidth="1"/>
    <col min="3" max="3" width="10.140625" style="0" customWidth="1"/>
    <col min="4" max="4" width="8.7109375" style="0" customWidth="1"/>
  </cols>
  <sheetData>
    <row r="1" spans="4:5" ht="12.75">
      <c r="D1" s="1652">
        <v>21</v>
      </c>
      <c r="E1" s="1652"/>
    </row>
    <row r="3" spans="1:4" ht="18">
      <c r="A3" s="1588" t="s">
        <v>704</v>
      </c>
      <c r="B3" s="1588"/>
      <c r="C3" s="1588"/>
      <c r="D3" s="1588"/>
    </row>
    <row r="5" spans="1:4" ht="15.75">
      <c r="A5" s="1334" t="s">
        <v>1951</v>
      </c>
      <c r="B5" s="1334"/>
      <c r="C5" s="1334"/>
      <c r="D5" s="1334"/>
    </row>
    <row r="6" spans="1:4" ht="12.75" customHeight="1">
      <c r="A6" s="5"/>
      <c r="B6" s="5"/>
      <c r="C6" s="5"/>
      <c r="D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1952</v>
      </c>
      <c r="B9" s="113">
        <v>0</v>
      </c>
      <c r="C9" s="85">
        <v>0</v>
      </c>
      <c r="D9" s="85">
        <v>0</v>
      </c>
      <c r="E9" s="88" t="s">
        <v>246</v>
      </c>
    </row>
    <row r="10" spans="1:5" ht="12.75" customHeight="1">
      <c r="A10" s="47" t="s">
        <v>1950</v>
      </c>
      <c r="B10" s="48">
        <v>0</v>
      </c>
      <c r="C10" s="49">
        <v>5500</v>
      </c>
      <c r="D10" s="49">
        <v>5500</v>
      </c>
      <c r="E10" s="87">
        <f>D10/C10</f>
        <v>1</v>
      </c>
    </row>
    <row r="11" spans="1:5" ht="12.75" customHeight="1">
      <c r="A11" s="47" t="s">
        <v>737</v>
      </c>
      <c r="B11" s="48">
        <v>0</v>
      </c>
      <c r="C11" s="49">
        <v>0</v>
      </c>
      <c r="D11" s="49">
        <v>44.19</v>
      </c>
      <c r="E11" s="88" t="s">
        <v>246</v>
      </c>
    </row>
    <row r="12" spans="1:5" ht="12.75" customHeight="1" thickBot="1">
      <c r="A12" s="506" t="s">
        <v>245</v>
      </c>
      <c r="B12" s="63">
        <v>0</v>
      </c>
      <c r="C12" s="64">
        <v>0</v>
      </c>
      <c r="D12" s="64">
        <v>1.91</v>
      </c>
      <c r="E12" s="507" t="s">
        <v>246</v>
      </c>
    </row>
    <row r="13" spans="1:5" ht="12.75" customHeight="1" thickBot="1">
      <c r="A13" s="53" t="s">
        <v>1953</v>
      </c>
      <c r="B13" s="120">
        <f>B9+B10+B12</f>
        <v>0</v>
      </c>
      <c r="C13" s="56">
        <f>SUM(C9:C12)</f>
        <v>5500</v>
      </c>
      <c r="D13" s="56">
        <f>SUM(D9:D12)</f>
        <v>5546.099999999999</v>
      </c>
      <c r="E13" s="72">
        <f>D13/C13</f>
        <v>1.008381818181818</v>
      </c>
    </row>
    <row r="14" spans="1:4" ht="12.75" customHeight="1">
      <c r="A14" s="16"/>
      <c r="B14" s="58"/>
      <c r="C14" s="58"/>
      <c r="D14" s="58"/>
    </row>
    <row r="15" spans="1:4" ht="15.75">
      <c r="A15" s="1334" t="s">
        <v>1954</v>
      </c>
      <c r="B15" s="1334"/>
      <c r="C15" s="1334"/>
      <c r="D15" s="1334"/>
    </row>
    <row r="16" spans="1:4" ht="12.75" customHeight="1">
      <c r="A16" s="5"/>
      <c r="B16" s="5"/>
      <c r="C16" s="5"/>
      <c r="D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701" t="s">
        <v>243</v>
      </c>
      <c r="E18" s="3" t="s">
        <v>244</v>
      </c>
    </row>
    <row r="19" spans="1:5" ht="13.5" customHeight="1">
      <c r="A19" s="1011" t="s">
        <v>1960</v>
      </c>
      <c r="B19" s="1012">
        <v>0</v>
      </c>
      <c r="C19" s="1013">
        <v>1000</v>
      </c>
      <c r="D19" s="1013">
        <v>1000</v>
      </c>
      <c r="E19" s="508">
        <f aca="true" t="shared" si="0" ref="E19:E24">D19/C19</f>
        <v>1</v>
      </c>
    </row>
    <row r="20" spans="1:5" ht="12.75" customHeight="1">
      <c r="A20" s="1011" t="s">
        <v>1959</v>
      </c>
      <c r="B20" s="1012">
        <v>0</v>
      </c>
      <c r="C20" s="1013">
        <v>1500</v>
      </c>
      <c r="D20" s="1013">
        <v>1500</v>
      </c>
      <c r="E20" s="508">
        <f t="shared" si="0"/>
        <v>1</v>
      </c>
    </row>
    <row r="21" spans="1:5" ht="12.75" customHeight="1">
      <c r="A21" s="1021" t="s">
        <v>1962</v>
      </c>
      <c r="B21" s="1012">
        <v>0</v>
      </c>
      <c r="C21" s="1013">
        <v>2728</v>
      </c>
      <c r="D21" s="1024">
        <v>2728</v>
      </c>
      <c r="E21" s="87">
        <f t="shared" si="0"/>
        <v>1</v>
      </c>
    </row>
    <row r="22" spans="1:5" ht="12.75" customHeight="1">
      <c r="A22" s="1021" t="s">
        <v>1961</v>
      </c>
      <c r="B22" s="1022">
        <v>0</v>
      </c>
      <c r="C22" s="140">
        <v>268.5</v>
      </c>
      <c r="D22" s="1023">
        <v>0</v>
      </c>
      <c r="E22" s="87">
        <f t="shared" si="0"/>
        <v>0</v>
      </c>
    </row>
    <row r="23" spans="1:5" ht="12.75" customHeight="1" thickBot="1">
      <c r="A23" s="47" t="s">
        <v>705</v>
      </c>
      <c r="B23" s="122">
        <v>0</v>
      </c>
      <c r="C23" s="123">
        <v>3.5</v>
      </c>
      <c r="D23" s="702">
        <v>0.82</v>
      </c>
      <c r="E23" s="121">
        <f t="shared" si="0"/>
        <v>0.23428571428571426</v>
      </c>
    </row>
    <row r="24" spans="1:5" ht="12.75" customHeight="1" thickBot="1">
      <c r="A24" s="124" t="s">
        <v>1955</v>
      </c>
      <c r="B24" s="70">
        <f>SUM(B20:B23)</f>
        <v>0</v>
      </c>
      <c r="C24" s="125">
        <f>SUM(C19:C23)</f>
        <v>5500</v>
      </c>
      <c r="D24" s="115">
        <f>SUM(D19:D23)</f>
        <v>5228.82</v>
      </c>
      <c r="E24" s="72">
        <f t="shared" si="0"/>
        <v>0.9506945454545453</v>
      </c>
    </row>
    <row r="25" spans="1:4" ht="12.75">
      <c r="A25" s="73"/>
      <c r="B25" s="74"/>
      <c r="C25" s="74"/>
      <c r="D25" s="74"/>
    </row>
    <row r="26" spans="1:4" ht="15.75">
      <c r="A26" s="1651" t="s">
        <v>1956</v>
      </c>
      <c r="B26" s="1651"/>
      <c r="C26" s="1651"/>
      <c r="D26" s="1651"/>
    </row>
    <row r="27" spans="1:4" ht="12.75" customHeight="1">
      <c r="A27" s="73"/>
      <c r="B27" s="74"/>
      <c r="C27" s="74"/>
      <c r="D27" s="74"/>
    </row>
    <row r="28" spans="2:5" ht="12.75" customHeight="1" thickBot="1">
      <c r="B28" s="76"/>
      <c r="C28" s="76"/>
      <c r="D28" s="76"/>
      <c r="E28" s="43" t="s">
        <v>241</v>
      </c>
    </row>
    <row r="29" spans="1:5" ht="33.75" customHeight="1" thickBot="1">
      <c r="A29" s="77" t="s">
        <v>247</v>
      </c>
      <c r="B29" s="78" t="s">
        <v>1938</v>
      </c>
      <c r="C29" s="79" t="s">
        <v>1939</v>
      </c>
      <c r="D29" s="80" t="s">
        <v>1958</v>
      </c>
      <c r="E29" s="81" t="s">
        <v>248</v>
      </c>
    </row>
    <row r="30" spans="1:5" ht="12.75" customHeight="1" thickBot="1">
      <c r="A30" s="975" t="s">
        <v>1957</v>
      </c>
      <c r="B30" s="976">
        <f>D13</f>
        <v>5546.099999999999</v>
      </c>
      <c r="C30" s="977">
        <f>D24</f>
        <v>5228.82</v>
      </c>
      <c r="D30" s="977">
        <f>+D13-D24</f>
        <v>317.27999999999975</v>
      </c>
      <c r="E30" s="978" t="s">
        <v>793</v>
      </c>
    </row>
    <row r="31" ht="12.75" customHeight="1">
      <c r="E31" s="145"/>
    </row>
    <row r="32" spans="1:5" ht="51" customHeight="1">
      <c r="A32" s="1674" t="s">
        <v>1963</v>
      </c>
      <c r="B32" s="1674"/>
      <c r="C32" s="1674"/>
      <c r="D32" s="1674"/>
      <c r="E32" s="1674"/>
    </row>
    <row r="33" ht="12.75">
      <c r="G33" s="6"/>
    </row>
  </sheetData>
  <sheetProtection/>
  <mergeCells count="6">
    <mergeCell ref="D1:E1"/>
    <mergeCell ref="A26:D26"/>
    <mergeCell ref="A3:D3"/>
    <mergeCell ref="A5:D5"/>
    <mergeCell ref="A15:D15"/>
    <mergeCell ref="A32:E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4.00390625" style="0" customWidth="1"/>
    <col min="2" max="4" width="10.57421875" style="0" customWidth="1"/>
  </cols>
  <sheetData>
    <row r="1" spans="4:5" ht="12.75">
      <c r="D1" s="1652">
        <v>22</v>
      </c>
      <c r="E1" s="1652"/>
    </row>
    <row r="3" spans="1:5" ht="18">
      <c r="A3" s="1588" t="s">
        <v>697</v>
      </c>
      <c r="B3" s="1588"/>
      <c r="C3" s="1588"/>
      <c r="D3" s="1588"/>
      <c r="E3" s="1588"/>
    </row>
    <row r="5" spans="1:5" ht="15.75">
      <c r="A5" s="1334" t="s">
        <v>1964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1972</v>
      </c>
      <c r="B9" s="113">
        <v>0</v>
      </c>
      <c r="C9" s="85">
        <v>54712.57</v>
      </c>
      <c r="D9" s="85">
        <v>54712.57</v>
      </c>
      <c r="E9" s="87">
        <f>D9/C9</f>
        <v>1</v>
      </c>
    </row>
    <row r="10" spans="1:5" ht="12.75" customHeight="1">
      <c r="A10" s="47" t="s">
        <v>1971</v>
      </c>
      <c r="B10" s="48">
        <v>18000</v>
      </c>
      <c r="C10" s="49">
        <v>18000</v>
      </c>
      <c r="D10" s="49">
        <v>19156.05</v>
      </c>
      <c r="E10" s="87">
        <f>D10/C10</f>
        <v>1.064225</v>
      </c>
    </row>
    <row r="11" spans="1:5" ht="12.75" customHeight="1" thickBot="1">
      <c r="A11" s="50" t="s">
        <v>245</v>
      </c>
      <c r="B11" s="51">
        <v>0</v>
      </c>
      <c r="C11" s="52">
        <v>0</v>
      </c>
      <c r="D11" s="52">
        <v>155.66</v>
      </c>
      <c r="E11" s="117" t="s">
        <v>246</v>
      </c>
    </row>
    <row r="12" spans="1:5" ht="12.75" customHeight="1" thickBot="1">
      <c r="A12" s="53" t="s">
        <v>1970</v>
      </c>
      <c r="B12" s="54">
        <f>SUM(B9:B11)</f>
        <v>18000</v>
      </c>
      <c r="C12" s="55">
        <f>SUM(C9:C11)</f>
        <v>72712.57</v>
      </c>
      <c r="D12" s="56">
        <f>SUM(D9:D11)</f>
        <v>74024.28</v>
      </c>
      <c r="E12" s="57">
        <f>D12/C12</f>
        <v>1.018039659442652</v>
      </c>
    </row>
    <row r="13" spans="1:5" ht="12.75">
      <c r="A13" s="16"/>
      <c r="B13" s="58"/>
      <c r="C13" s="58"/>
      <c r="D13" s="58"/>
      <c r="E13" s="27"/>
    </row>
    <row r="14" spans="1:5" ht="12.75">
      <c r="A14" s="16"/>
      <c r="B14" s="58"/>
      <c r="C14" s="58"/>
      <c r="D14" s="58"/>
      <c r="E14" s="27"/>
    </row>
    <row r="15" spans="1:5" ht="15.75">
      <c r="A15" s="1334" t="s">
        <v>1965</v>
      </c>
      <c r="B15" s="1334"/>
      <c r="C15" s="1334"/>
      <c r="D15" s="1334"/>
      <c r="E15" s="1334"/>
    </row>
    <row r="16" spans="1:5" ht="12.75" customHeight="1">
      <c r="A16" s="5"/>
      <c r="B16" s="5"/>
      <c r="C16" s="5"/>
      <c r="D16" s="5"/>
      <c r="E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2" t="s">
        <v>243</v>
      </c>
      <c r="E18" s="3" t="s">
        <v>244</v>
      </c>
    </row>
    <row r="19" spans="1:5" ht="12.75" customHeight="1">
      <c r="A19" s="47" t="s">
        <v>690</v>
      </c>
      <c r="B19" s="48">
        <v>5000</v>
      </c>
      <c r="C19" s="49">
        <v>5000</v>
      </c>
      <c r="D19" s="60">
        <v>0</v>
      </c>
      <c r="E19" s="61">
        <f aca="true" t="shared" si="0" ref="E19:E27">D19/C19</f>
        <v>0</v>
      </c>
    </row>
    <row r="20" spans="1:5" ht="12.75" customHeight="1">
      <c r="A20" s="47" t="s">
        <v>963</v>
      </c>
      <c r="B20" s="63">
        <v>5000</v>
      </c>
      <c r="C20" s="64">
        <v>5000</v>
      </c>
      <c r="D20" s="65">
        <v>0</v>
      </c>
      <c r="E20" s="61">
        <f t="shared" si="0"/>
        <v>0</v>
      </c>
    </row>
    <row r="21" spans="1:5" ht="12.75" customHeight="1">
      <c r="A21" s="47" t="s">
        <v>698</v>
      </c>
      <c r="B21" s="63">
        <v>0</v>
      </c>
      <c r="C21" s="64">
        <v>1380.53</v>
      </c>
      <c r="D21" s="65">
        <v>0</v>
      </c>
      <c r="E21" s="61">
        <f t="shared" si="0"/>
        <v>0</v>
      </c>
    </row>
    <row r="22" spans="1:5" ht="12.75" customHeight="1">
      <c r="A22" s="47" t="s">
        <v>699</v>
      </c>
      <c r="B22" s="63">
        <v>0</v>
      </c>
      <c r="C22" s="64">
        <v>4010.1</v>
      </c>
      <c r="D22" s="65">
        <v>0</v>
      </c>
      <c r="E22" s="61">
        <f t="shared" si="0"/>
        <v>0</v>
      </c>
    </row>
    <row r="23" spans="1:5" ht="12.75" customHeight="1">
      <c r="A23" s="59" t="s">
        <v>700</v>
      </c>
      <c r="B23" s="63">
        <v>0</v>
      </c>
      <c r="C23" s="64">
        <v>20000</v>
      </c>
      <c r="D23" s="65">
        <v>0</v>
      </c>
      <c r="E23" s="61">
        <f t="shared" si="0"/>
        <v>0</v>
      </c>
    </row>
    <row r="24" spans="1:5" ht="12.75" customHeight="1">
      <c r="A24" s="62" t="s">
        <v>701</v>
      </c>
      <c r="B24" s="63">
        <v>0</v>
      </c>
      <c r="C24" s="64">
        <v>31304.61</v>
      </c>
      <c r="D24" s="65">
        <v>18420.14</v>
      </c>
      <c r="E24" s="61">
        <f t="shared" si="0"/>
        <v>0.5884162109031226</v>
      </c>
    </row>
    <row r="25" spans="1:5" ht="12.75" customHeight="1">
      <c r="A25" s="62" t="s">
        <v>702</v>
      </c>
      <c r="B25" s="63">
        <v>7997</v>
      </c>
      <c r="C25" s="64">
        <v>6014.33</v>
      </c>
      <c r="D25" s="65">
        <v>0</v>
      </c>
      <c r="E25" s="61">
        <f t="shared" si="0"/>
        <v>0</v>
      </c>
    </row>
    <row r="26" spans="1:5" ht="12.75" customHeight="1" thickBot="1">
      <c r="A26" s="47" t="s">
        <v>703</v>
      </c>
      <c r="B26" s="66">
        <v>3</v>
      </c>
      <c r="C26" s="67">
        <v>3</v>
      </c>
      <c r="D26" s="68">
        <v>1.89</v>
      </c>
      <c r="E26" s="61">
        <f t="shared" si="0"/>
        <v>0.63</v>
      </c>
    </row>
    <row r="27" spans="1:5" ht="12.75" customHeight="1" thickBot="1">
      <c r="A27" s="69" t="s">
        <v>1969</v>
      </c>
      <c r="B27" s="70">
        <f>SUM(B19:B26)</f>
        <v>18000</v>
      </c>
      <c r="C27" s="115">
        <f>SUM(C19:C26)</f>
        <v>72712.57</v>
      </c>
      <c r="D27" s="71">
        <f>SUM(D19:D26)</f>
        <v>18422.03</v>
      </c>
      <c r="E27" s="72">
        <f t="shared" si="0"/>
        <v>0.2533541312045496</v>
      </c>
    </row>
    <row r="28" spans="1:5" ht="12.75">
      <c r="A28" s="73"/>
      <c r="B28" s="74"/>
      <c r="C28" s="74"/>
      <c r="D28" s="74"/>
      <c r="E28" s="75"/>
    </row>
    <row r="29" spans="1:5" ht="12.75">
      <c r="A29" s="73"/>
      <c r="B29" s="74"/>
      <c r="C29" s="74"/>
      <c r="D29" s="74"/>
      <c r="E29" s="75"/>
    </row>
    <row r="30" spans="1:5" ht="15.75">
      <c r="A30" s="1651" t="s">
        <v>1966</v>
      </c>
      <c r="B30" s="1651"/>
      <c r="C30" s="1651"/>
      <c r="D30" s="1651"/>
      <c r="E30" s="1651"/>
    </row>
    <row r="31" spans="1:5" ht="12.75" customHeight="1">
      <c r="A31" s="73"/>
      <c r="B31" s="74"/>
      <c r="C31" s="74"/>
      <c r="D31" s="74"/>
      <c r="E31" s="75"/>
    </row>
    <row r="32" spans="2:5" ht="12.75" customHeight="1" thickBot="1">
      <c r="B32" s="76"/>
      <c r="C32" s="76"/>
      <c r="D32" s="76"/>
      <c r="E32" s="43" t="s">
        <v>241</v>
      </c>
    </row>
    <row r="33" spans="1:5" ht="37.5" customHeight="1" thickBot="1">
      <c r="A33" s="77" t="s">
        <v>247</v>
      </c>
      <c r="B33" s="78" t="s">
        <v>1938</v>
      </c>
      <c r="C33" s="79" t="s">
        <v>1939</v>
      </c>
      <c r="D33" s="80" t="s">
        <v>1968</v>
      </c>
      <c r="E33" s="81" t="s">
        <v>248</v>
      </c>
    </row>
    <row r="34" spans="1:5" ht="12.75" customHeight="1" thickBot="1">
      <c r="A34" s="975" t="s">
        <v>1967</v>
      </c>
      <c r="B34" s="976">
        <f>D12</f>
        <v>74024.28</v>
      </c>
      <c r="C34" s="977">
        <f>D27</f>
        <v>18422.03</v>
      </c>
      <c r="D34" s="977">
        <f>+D12-D27</f>
        <v>55602.25</v>
      </c>
      <c r="E34" s="978" t="s">
        <v>793</v>
      </c>
    </row>
    <row r="35" ht="12.75">
      <c r="E35" s="6"/>
    </row>
    <row r="36" spans="1:5" ht="42.75" customHeight="1">
      <c r="A36" s="1650" t="s">
        <v>1973</v>
      </c>
      <c r="B36" s="1650"/>
      <c r="C36" s="1650"/>
      <c r="D36" s="1650"/>
      <c r="E36" s="1650"/>
    </row>
    <row r="37" spans="1:5" ht="15" customHeight="1">
      <c r="A37" s="118"/>
      <c r="B37" s="118"/>
      <c r="C37" s="118"/>
      <c r="D37" s="118"/>
      <c r="E37" s="118"/>
    </row>
    <row r="38" spans="1:5" ht="12.75">
      <c r="A38" s="13"/>
      <c r="B38" s="13"/>
      <c r="C38" s="13"/>
      <c r="D38" s="13"/>
      <c r="E38" s="13"/>
    </row>
  </sheetData>
  <sheetProtection/>
  <mergeCells count="6">
    <mergeCell ref="A36:E36"/>
    <mergeCell ref="A30:E30"/>
    <mergeCell ref="D1:E1"/>
    <mergeCell ref="A3:E3"/>
    <mergeCell ref="A5:E5"/>
    <mergeCell ref="A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4.00390625" style="0" customWidth="1"/>
    <col min="2" max="4" width="10.57421875" style="0" customWidth="1"/>
  </cols>
  <sheetData>
    <row r="1" spans="4:5" ht="12.75">
      <c r="D1" s="1652">
        <v>23</v>
      </c>
      <c r="E1" s="1652"/>
    </row>
    <row r="3" spans="1:5" ht="18">
      <c r="A3" s="1588" t="s">
        <v>695</v>
      </c>
      <c r="B3" s="1588"/>
      <c r="C3" s="1588"/>
      <c r="D3" s="1588"/>
      <c r="E3" s="1588"/>
    </row>
    <row r="5" spans="1:5" ht="15.75">
      <c r="A5" s="1334" t="s">
        <v>1974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1976</v>
      </c>
      <c r="B9" s="113">
        <v>0</v>
      </c>
      <c r="C9" s="85">
        <v>6.28</v>
      </c>
      <c r="D9" s="85">
        <v>6.28</v>
      </c>
      <c r="E9" s="87">
        <f>D9/C9</f>
        <v>1</v>
      </c>
    </row>
    <row r="10" spans="1:5" ht="12.75" customHeight="1">
      <c r="A10" s="47" t="s">
        <v>1950</v>
      </c>
      <c r="B10" s="48">
        <v>0</v>
      </c>
      <c r="C10" s="49">
        <v>4000</v>
      </c>
      <c r="D10" s="49">
        <v>4000</v>
      </c>
      <c r="E10" s="87">
        <f>D10/C10</f>
        <v>1</v>
      </c>
    </row>
    <row r="11" spans="1:5" ht="12.75" customHeight="1" thickBot="1">
      <c r="A11" s="50" t="s">
        <v>245</v>
      </c>
      <c r="B11" s="51">
        <v>0</v>
      </c>
      <c r="C11" s="52">
        <v>0</v>
      </c>
      <c r="D11" s="52">
        <v>0.04</v>
      </c>
      <c r="E11" s="88" t="s">
        <v>246</v>
      </c>
    </row>
    <row r="12" spans="1:5" ht="12.75" customHeight="1" thickBot="1">
      <c r="A12" s="53" t="s">
        <v>1977</v>
      </c>
      <c r="B12" s="54">
        <f>SUM(B9:B11)</f>
        <v>0</v>
      </c>
      <c r="C12" s="55">
        <f>SUM(C9:C11)</f>
        <v>4006.28</v>
      </c>
      <c r="D12" s="56">
        <f>SUM(D9:D11)</f>
        <v>4006.32</v>
      </c>
      <c r="E12" s="57">
        <f>D12/C12</f>
        <v>1.0000099843246104</v>
      </c>
    </row>
    <row r="13" spans="1:5" ht="12.75">
      <c r="A13" s="16"/>
      <c r="B13" s="58"/>
      <c r="C13" s="58"/>
      <c r="D13" s="58"/>
      <c r="E13" s="27"/>
    </row>
    <row r="14" spans="1:5" ht="12.75">
      <c r="A14" s="16"/>
      <c r="B14" s="58"/>
      <c r="C14" s="58"/>
      <c r="D14" s="58"/>
      <c r="E14" s="27"/>
    </row>
    <row r="15" spans="1:5" ht="15.75">
      <c r="A15" s="1334" t="s">
        <v>1975</v>
      </c>
      <c r="B15" s="1334"/>
      <c r="C15" s="1334"/>
      <c r="D15" s="1334"/>
      <c r="E15" s="1334"/>
    </row>
    <row r="16" spans="1:5" ht="12.75" customHeight="1">
      <c r="A16" s="5"/>
      <c r="B16" s="5"/>
      <c r="C16" s="5"/>
      <c r="D16" s="5"/>
      <c r="E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2" t="s">
        <v>243</v>
      </c>
      <c r="E18" s="3" t="s">
        <v>244</v>
      </c>
    </row>
    <row r="19" spans="1:5" ht="12.75" customHeight="1">
      <c r="A19" s="47" t="s">
        <v>722</v>
      </c>
      <c r="B19" s="48">
        <v>0</v>
      </c>
      <c r="C19" s="49">
        <v>36.94</v>
      </c>
      <c r="D19" s="60">
        <v>0</v>
      </c>
      <c r="E19" s="61">
        <f>D19/C19</f>
        <v>0</v>
      </c>
    </row>
    <row r="20" spans="1:5" ht="12.75" customHeight="1">
      <c r="A20" s="47" t="s">
        <v>723</v>
      </c>
      <c r="B20" s="63">
        <v>0</v>
      </c>
      <c r="C20" s="64">
        <v>3966.34</v>
      </c>
      <c r="D20" s="65">
        <v>3966.34</v>
      </c>
      <c r="E20" s="61">
        <f>D20/C20</f>
        <v>1</v>
      </c>
    </row>
    <row r="21" spans="1:5" ht="12.75" customHeight="1" thickBot="1">
      <c r="A21" s="47" t="s">
        <v>696</v>
      </c>
      <c r="B21" s="66">
        <v>0</v>
      </c>
      <c r="C21" s="67">
        <v>3</v>
      </c>
      <c r="D21" s="68">
        <v>0</v>
      </c>
      <c r="E21" s="114">
        <f>D21/C21</f>
        <v>0</v>
      </c>
    </row>
    <row r="22" spans="1:5" ht="12.75" customHeight="1" thickBot="1">
      <c r="A22" s="69" t="s">
        <v>1978</v>
      </c>
      <c r="B22" s="70">
        <f>SUM(B19:B21)</f>
        <v>0</v>
      </c>
      <c r="C22" s="115">
        <f>SUM(C19:C21)</f>
        <v>4006.28</v>
      </c>
      <c r="D22" s="71">
        <f>SUM(D19:D21)</f>
        <v>3966.34</v>
      </c>
      <c r="E22" s="72">
        <f>D22/C22</f>
        <v>0.9900306518765538</v>
      </c>
    </row>
    <row r="23" spans="1:5" ht="12.75">
      <c r="A23" s="73"/>
      <c r="B23" s="74"/>
      <c r="C23" s="74"/>
      <c r="D23" s="74"/>
      <c r="E23" s="75"/>
    </row>
    <row r="24" spans="1:5" ht="12.75">
      <c r="A24" s="73"/>
      <c r="B24" s="74"/>
      <c r="C24" s="74"/>
      <c r="D24" s="74"/>
      <c r="E24" s="75"/>
    </row>
    <row r="25" spans="1:5" ht="15.75">
      <c r="A25" s="1651" t="s">
        <v>1979</v>
      </c>
      <c r="B25" s="1651"/>
      <c r="C25" s="1651"/>
      <c r="D25" s="1651"/>
      <c r="E25" s="1651"/>
    </row>
    <row r="26" spans="1:5" ht="12.75" customHeight="1">
      <c r="A26" s="73"/>
      <c r="B26" s="74"/>
      <c r="C26" s="74"/>
      <c r="D26" s="74"/>
      <c r="E26" s="75"/>
    </row>
    <row r="27" spans="2:5" ht="12.75" customHeight="1" thickBot="1">
      <c r="B27" s="76"/>
      <c r="C27" s="76"/>
      <c r="D27" s="76"/>
      <c r="E27" s="43" t="s">
        <v>241</v>
      </c>
    </row>
    <row r="28" spans="1:5" ht="37.5" customHeight="1" thickBot="1">
      <c r="A28" s="77" t="s">
        <v>247</v>
      </c>
      <c r="B28" s="78" t="s">
        <v>1938</v>
      </c>
      <c r="C28" s="79" t="s">
        <v>1939</v>
      </c>
      <c r="D28" s="80" t="s">
        <v>1981</v>
      </c>
      <c r="E28" s="81" t="s">
        <v>248</v>
      </c>
    </row>
    <row r="29" spans="1:5" ht="12.75" customHeight="1" thickBot="1">
      <c r="A29" s="975" t="s">
        <v>1980</v>
      </c>
      <c r="B29" s="976">
        <f>D12</f>
        <v>4006.32</v>
      </c>
      <c r="C29" s="977">
        <f>D22</f>
        <v>3966.34</v>
      </c>
      <c r="D29" s="977">
        <f>+D12-D22</f>
        <v>39.98000000000002</v>
      </c>
      <c r="E29" s="978" t="s">
        <v>793</v>
      </c>
    </row>
    <row r="30" ht="12.75">
      <c r="E30" s="6"/>
    </row>
    <row r="31" spans="1:5" ht="42.75" customHeight="1">
      <c r="A31" s="1650" t="s">
        <v>1982</v>
      </c>
      <c r="B31" s="1650"/>
      <c r="C31" s="1650"/>
      <c r="D31" s="1650"/>
      <c r="E31" s="1650"/>
    </row>
    <row r="32" spans="1:5" ht="12.75" customHeight="1">
      <c r="A32" s="144"/>
      <c r="B32" s="144"/>
      <c r="C32" s="144"/>
      <c r="D32" s="144"/>
      <c r="E32" s="144"/>
    </row>
    <row r="33" spans="1:5" ht="12.75" customHeight="1">
      <c r="A33" s="144"/>
      <c r="B33" s="144"/>
      <c r="C33" s="144"/>
      <c r="D33" s="144"/>
      <c r="E33" s="144"/>
    </row>
    <row r="34" spans="1:5" ht="12.75" customHeight="1">
      <c r="A34" s="1025"/>
      <c r="B34" s="1025"/>
      <c r="C34" s="1025"/>
      <c r="D34" s="1025"/>
      <c r="E34" s="1025"/>
    </row>
    <row r="35" ht="12.75" customHeight="1"/>
    <row r="36" ht="12.75" customHeight="1"/>
  </sheetData>
  <sheetProtection/>
  <mergeCells count="6">
    <mergeCell ref="A31:E31"/>
    <mergeCell ref="A25:E25"/>
    <mergeCell ref="D1:E1"/>
    <mergeCell ref="A3:E3"/>
    <mergeCell ref="A5:E5"/>
    <mergeCell ref="A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4.421875" style="0" customWidth="1"/>
    <col min="2" max="2" width="10.7109375" style="0" customWidth="1"/>
    <col min="3" max="3" width="10.421875" style="0" customWidth="1"/>
    <col min="4" max="4" width="10.140625" style="0" customWidth="1"/>
    <col min="5" max="5" width="10.421875" style="0" customWidth="1"/>
  </cols>
  <sheetData>
    <row r="1" spans="4:5" ht="12.75">
      <c r="D1" s="1425" t="s">
        <v>2383</v>
      </c>
      <c r="E1" s="1425"/>
    </row>
    <row r="3" spans="1:5" ht="18">
      <c r="A3" s="1588" t="s">
        <v>794</v>
      </c>
      <c r="B3" s="1588"/>
      <c r="C3" s="1588"/>
      <c r="D3" s="1588"/>
      <c r="E3" s="1588"/>
    </row>
    <row r="4" ht="12" customHeight="1"/>
    <row r="5" spans="1:5" ht="12.75">
      <c r="A5" s="1675" t="s">
        <v>1987</v>
      </c>
      <c r="B5" s="1675"/>
      <c r="C5" s="1675"/>
      <c r="D5" s="1675"/>
      <c r="E5" s="1675"/>
    </row>
    <row r="6" spans="1:5" ht="12.75">
      <c r="A6" s="1675"/>
      <c r="B6" s="1675"/>
      <c r="C6" s="1675"/>
      <c r="D6" s="1675"/>
      <c r="E6" s="1675"/>
    </row>
    <row r="7" spans="1:5" ht="12.75">
      <c r="A7" s="1014"/>
      <c r="B7" s="1014"/>
      <c r="C7" s="1014"/>
      <c r="D7" s="1014"/>
      <c r="E7" s="1014"/>
    </row>
    <row r="8" spans="1:5" ht="15.75">
      <c r="A8" s="1545" t="s">
        <v>1983</v>
      </c>
      <c r="B8" s="1545"/>
      <c r="C8" s="1545"/>
      <c r="D8" s="1545"/>
      <c r="E8" s="1545"/>
    </row>
    <row r="9" spans="1:5" ht="12" customHeight="1">
      <c r="A9" s="5"/>
      <c r="B9" s="5"/>
      <c r="C9" s="5"/>
      <c r="D9" s="5"/>
      <c r="E9" s="5"/>
    </row>
    <row r="10" ht="12.75" customHeight="1" thickBot="1">
      <c r="E10" s="43" t="s">
        <v>241</v>
      </c>
    </row>
    <row r="11" spans="1:5" ht="12.75" customHeight="1" thickBot="1">
      <c r="A11" s="44" t="s">
        <v>242</v>
      </c>
      <c r="B11" s="12" t="s">
        <v>1921</v>
      </c>
      <c r="C11" s="2" t="s">
        <v>1859</v>
      </c>
      <c r="D11" s="2" t="s">
        <v>243</v>
      </c>
      <c r="E11" s="3" t="s">
        <v>244</v>
      </c>
    </row>
    <row r="12" spans="1:5" ht="12.75" customHeight="1">
      <c r="A12" s="83" t="s">
        <v>1985</v>
      </c>
      <c r="B12" s="84">
        <v>0</v>
      </c>
      <c r="C12" s="85">
        <v>121.6</v>
      </c>
      <c r="D12" s="86">
        <v>121.6</v>
      </c>
      <c r="E12" s="87">
        <f>D12/C12</f>
        <v>1</v>
      </c>
    </row>
    <row r="13" spans="1:5" ht="12.75" customHeight="1">
      <c r="A13" s="47" t="s">
        <v>864</v>
      </c>
      <c r="B13" s="48">
        <v>0</v>
      </c>
      <c r="C13" s="49">
        <v>0</v>
      </c>
      <c r="D13" s="49">
        <v>0</v>
      </c>
      <c r="E13" s="824" t="s">
        <v>246</v>
      </c>
    </row>
    <row r="14" spans="1:5" ht="12.75" customHeight="1" thickBot="1">
      <c r="A14" s="47" t="s">
        <v>245</v>
      </c>
      <c r="B14" s="48">
        <v>0</v>
      </c>
      <c r="C14" s="49">
        <v>0</v>
      </c>
      <c r="D14" s="49">
        <v>0.14</v>
      </c>
      <c r="E14" s="88" t="s">
        <v>246</v>
      </c>
    </row>
    <row r="15" spans="1:5" ht="12.75" customHeight="1" thickBot="1">
      <c r="A15" s="53" t="s">
        <v>1986</v>
      </c>
      <c r="B15" s="54">
        <f>SUM(B12:B14)</f>
        <v>0</v>
      </c>
      <c r="C15" s="55">
        <f>SUM(C12:C14)</f>
        <v>121.6</v>
      </c>
      <c r="D15" s="56">
        <f>SUM(D12:D14)</f>
        <v>121.74</v>
      </c>
      <c r="E15" s="57">
        <f>D15/C15</f>
        <v>1.0011513157894736</v>
      </c>
    </row>
    <row r="16" spans="1:5" ht="12.75">
      <c r="A16" s="16"/>
      <c r="B16" s="58"/>
      <c r="C16" s="58"/>
      <c r="D16" s="58"/>
      <c r="E16" s="27"/>
    </row>
    <row r="17" spans="1:5" ht="15.75">
      <c r="A17" s="1334" t="s">
        <v>1984</v>
      </c>
      <c r="B17" s="1334"/>
      <c r="C17" s="1334"/>
      <c r="D17" s="1334"/>
      <c r="E17" s="1334"/>
    </row>
    <row r="18" spans="1:5" ht="12" customHeight="1">
      <c r="A18" s="5"/>
      <c r="B18" s="5"/>
      <c r="C18" s="5"/>
      <c r="D18" s="5"/>
      <c r="E18" s="5"/>
    </row>
    <row r="19" spans="1:5" ht="12.75" customHeight="1" thickBot="1">
      <c r="A19" s="5"/>
      <c r="B19" s="5"/>
      <c r="C19" s="5"/>
      <c r="D19" s="5"/>
      <c r="E19" s="43" t="s">
        <v>241</v>
      </c>
    </row>
    <row r="20" spans="1:5" ht="12.75" customHeight="1" thickBot="1">
      <c r="A20" s="44" t="s">
        <v>242</v>
      </c>
      <c r="B20" s="12" t="s">
        <v>1921</v>
      </c>
      <c r="C20" s="2" t="s">
        <v>1859</v>
      </c>
      <c r="D20" s="2" t="s">
        <v>243</v>
      </c>
      <c r="E20" s="3" t="s">
        <v>244</v>
      </c>
    </row>
    <row r="21" spans="1:5" ht="12.75" customHeight="1">
      <c r="A21" s="90" t="s">
        <v>796</v>
      </c>
      <c r="B21" s="48">
        <v>0</v>
      </c>
      <c r="C21" s="49">
        <v>7.85</v>
      </c>
      <c r="D21" s="11">
        <v>0.49</v>
      </c>
      <c r="E21" s="61">
        <f>D21/C21</f>
        <v>0.062420382165605096</v>
      </c>
    </row>
    <row r="22" spans="1:5" ht="12.75" customHeight="1">
      <c r="A22" s="90" t="s">
        <v>798</v>
      </c>
      <c r="B22" s="48">
        <v>0</v>
      </c>
      <c r="C22" s="49">
        <v>70</v>
      </c>
      <c r="D22" s="49">
        <v>70</v>
      </c>
      <c r="E22" s="61">
        <f>D22/C22</f>
        <v>1</v>
      </c>
    </row>
    <row r="23" spans="1:5" ht="12.75" customHeight="1">
      <c r="A23" s="822" t="s">
        <v>800</v>
      </c>
      <c r="B23" s="48">
        <v>0</v>
      </c>
      <c r="C23" s="49">
        <v>43.75</v>
      </c>
      <c r="D23" s="49">
        <v>21.25</v>
      </c>
      <c r="E23" s="61">
        <f>D23/C23</f>
        <v>0.4857142857142857</v>
      </c>
    </row>
    <row r="24" spans="1:5" ht="12.75" customHeight="1" thickBot="1">
      <c r="A24" s="1028" t="s">
        <v>1993</v>
      </c>
      <c r="B24" s="1029">
        <v>0</v>
      </c>
      <c r="C24" s="123">
        <v>0</v>
      </c>
      <c r="D24" s="123">
        <v>12.5</v>
      </c>
      <c r="E24" s="731" t="s">
        <v>246</v>
      </c>
    </row>
    <row r="25" spans="1:5" ht="12.75" customHeight="1" thickBot="1">
      <c r="A25" s="69" t="s">
        <v>1988</v>
      </c>
      <c r="B25" s="70">
        <f>SUM(B21:B24)</f>
        <v>0</v>
      </c>
      <c r="C25" s="71">
        <f>SUM(C21:C24)</f>
        <v>121.6</v>
      </c>
      <c r="D25" s="71">
        <f>SUM(D21:D24)</f>
        <v>104.24</v>
      </c>
      <c r="E25" s="72">
        <f>D25/C25</f>
        <v>0.8572368421052632</v>
      </c>
    </row>
    <row r="26" spans="1:5" ht="12.75">
      <c r="A26" s="73"/>
      <c r="B26" s="74"/>
      <c r="C26" s="74"/>
      <c r="D26" s="74"/>
      <c r="E26" s="75"/>
    </row>
    <row r="27" spans="1:5" ht="15.75">
      <c r="A27" s="1651" t="s">
        <v>1989</v>
      </c>
      <c r="B27" s="1651"/>
      <c r="C27" s="1651"/>
      <c r="D27" s="1651"/>
      <c r="E27" s="1651"/>
    </row>
    <row r="28" spans="1:5" ht="12" customHeight="1">
      <c r="A28" s="73"/>
      <c r="B28" s="74"/>
      <c r="C28" s="74"/>
      <c r="D28" s="74"/>
      <c r="E28" s="75"/>
    </row>
    <row r="29" spans="2:5" ht="12.75" customHeight="1" thickBot="1">
      <c r="B29" s="76"/>
      <c r="C29" s="76"/>
      <c r="D29" s="76"/>
      <c r="E29" s="43" t="s">
        <v>241</v>
      </c>
    </row>
    <row r="30" spans="1:5" ht="35.25" customHeight="1" thickBot="1">
      <c r="A30" s="77" t="s">
        <v>247</v>
      </c>
      <c r="B30" s="78" t="s">
        <v>1938</v>
      </c>
      <c r="C30" s="79" t="s">
        <v>1939</v>
      </c>
      <c r="D30" s="80" t="s">
        <v>1991</v>
      </c>
      <c r="E30" s="81" t="s">
        <v>248</v>
      </c>
    </row>
    <row r="31" spans="1:5" ht="12.75" customHeight="1" thickBot="1">
      <c r="A31" s="975" t="s">
        <v>1990</v>
      </c>
      <c r="B31" s="976">
        <f>D15</f>
        <v>121.74</v>
      </c>
      <c r="C31" s="977">
        <f>D25</f>
        <v>104.24</v>
      </c>
      <c r="D31" s="977">
        <f>+D15-D25</f>
        <v>17.5</v>
      </c>
      <c r="E31" s="978" t="s">
        <v>793</v>
      </c>
    </row>
    <row r="32" ht="12" customHeight="1">
      <c r="E32" s="6"/>
    </row>
    <row r="33" spans="1:5" ht="42.75" customHeight="1">
      <c r="A33" s="1673" t="s">
        <v>1992</v>
      </c>
      <c r="B33" s="1674"/>
      <c r="C33" s="1674"/>
      <c r="D33" s="1674"/>
      <c r="E33" s="1674"/>
    </row>
    <row r="34" spans="1:5" ht="12" customHeight="1">
      <c r="A34" s="1026"/>
      <c r="B34" s="1027"/>
      <c r="C34" s="1027"/>
      <c r="D34" s="1027"/>
      <c r="E34" s="1027"/>
    </row>
    <row r="35" spans="1:5" ht="15.75" customHeight="1">
      <c r="A35" s="1664" t="s">
        <v>1984</v>
      </c>
      <c r="B35" s="1664"/>
      <c r="C35" s="1664"/>
      <c r="D35" s="1664"/>
      <c r="E35" s="1664"/>
    </row>
    <row r="36" spans="1:5" ht="12.75" customHeight="1" thickBot="1">
      <c r="A36" s="92"/>
      <c r="B36" s="92"/>
      <c r="C36" s="92"/>
      <c r="D36" s="92"/>
      <c r="E36" s="43" t="s">
        <v>241</v>
      </c>
    </row>
    <row r="37" spans="1:5" ht="12.75" customHeight="1" thickBot="1">
      <c r="A37" s="93" t="s">
        <v>804</v>
      </c>
      <c r="B37" s="12" t="s">
        <v>1921</v>
      </c>
      <c r="C37" s="2" t="s">
        <v>1859</v>
      </c>
      <c r="D37" s="2" t="s">
        <v>243</v>
      </c>
      <c r="E37" s="3" t="s">
        <v>244</v>
      </c>
    </row>
    <row r="38" spans="1:5" ht="12.75">
      <c r="A38" s="103" t="s">
        <v>805</v>
      </c>
      <c r="B38" s="95">
        <f>SUM(B39:B39)</f>
        <v>0</v>
      </c>
      <c r="C38" s="96">
        <f>SUM(C39:C39)</f>
        <v>7.85</v>
      </c>
      <c r="D38" s="96">
        <f>SUM(D39:D39)</f>
        <v>0.49</v>
      </c>
      <c r="E38" s="97">
        <f aca="true" t="shared" si="0" ref="E38:E45">D38/C38</f>
        <v>0.062420382165605096</v>
      </c>
    </row>
    <row r="39" spans="1:5" ht="13.5" thickBot="1">
      <c r="A39" s="90" t="s">
        <v>806</v>
      </c>
      <c r="B39" s="48">
        <v>0</v>
      </c>
      <c r="C39" s="49">
        <v>7.85</v>
      </c>
      <c r="D39" s="11">
        <v>0.49</v>
      </c>
      <c r="E39" s="87">
        <f t="shared" si="0"/>
        <v>0.062420382165605096</v>
      </c>
    </row>
    <row r="40" spans="1:5" ht="12.75">
      <c r="A40" s="94" t="s">
        <v>798</v>
      </c>
      <c r="B40" s="107">
        <f>SUM(B41:B41)</f>
        <v>0</v>
      </c>
      <c r="C40" s="109">
        <f>SUM(C41:C41)</f>
        <v>70</v>
      </c>
      <c r="D40" s="96">
        <f>SUM(D41:D41)</f>
        <v>70</v>
      </c>
      <c r="E40" s="97">
        <f t="shared" si="0"/>
        <v>1</v>
      </c>
    </row>
    <row r="41" spans="1:5" ht="13.5" thickBot="1">
      <c r="A41" s="98" t="s">
        <v>807</v>
      </c>
      <c r="B41" s="99">
        <v>0</v>
      </c>
      <c r="C41" s="100">
        <v>70</v>
      </c>
      <c r="D41" s="100">
        <v>70</v>
      </c>
      <c r="E41" s="101">
        <f t="shared" si="0"/>
        <v>1</v>
      </c>
    </row>
    <row r="42" spans="1:5" ht="12.75">
      <c r="A42" s="94" t="s">
        <v>800</v>
      </c>
      <c r="B42" s="107">
        <f>SUM(B43:B45)</f>
        <v>0</v>
      </c>
      <c r="C42" s="109">
        <f>C43+C45</f>
        <v>43.75</v>
      </c>
      <c r="D42" s="96">
        <f>D43+D45</f>
        <v>33.75</v>
      </c>
      <c r="E42" s="97">
        <f t="shared" si="0"/>
        <v>0.7714285714285715</v>
      </c>
    </row>
    <row r="43" spans="1:5" ht="12.75" customHeight="1">
      <c r="A43" s="112" t="s">
        <v>808</v>
      </c>
      <c r="B43" s="104">
        <v>0</v>
      </c>
      <c r="C43" s="105">
        <v>33.75</v>
      </c>
      <c r="D43" s="105">
        <v>33.75</v>
      </c>
      <c r="E43" s="106">
        <f t="shared" si="0"/>
        <v>1</v>
      </c>
    </row>
    <row r="44" spans="1:5" ht="12.75" customHeight="1">
      <c r="A44" s="1030" t="s">
        <v>1994</v>
      </c>
      <c r="B44" s="1031"/>
      <c r="C44" s="1032">
        <v>0</v>
      </c>
      <c r="D44" s="1032">
        <v>12.5</v>
      </c>
      <c r="E44" s="1033" t="s">
        <v>246</v>
      </c>
    </row>
    <row r="45" spans="1:5" ht="12.75" customHeight="1" thickBot="1">
      <c r="A45" s="98" t="s">
        <v>809</v>
      </c>
      <c r="B45" s="99">
        <v>0</v>
      </c>
      <c r="C45" s="100">
        <v>10</v>
      </c>
      <c r="D45" s="100">
        <v>0</v>
      </c>
      <c r="E45" s="101">
        <f t="shared" si="0"/>
        <v>0</v>
      </c>
    </row>
    <row r="46" spans="1:5" ht="13.5" thickBot="1">
      <c r="A46" s="979" t="s">
        <v>865</v>
      </c>
      <c r="B46" s="981">
        <f>B38+B40+B42</f>
        <v>0</v>
      </c>
      <c r="C46" s="982">
        <f>C38+C40+C42</f>
        <v>121.6</v>
      </c>
      <c r="D46" s="984">
        <f>D38+D40+D42</f>
        <v>104.24</v>
      </c>
      <c r="E46" s="983">
        <f>D46/C46</f>
        <v>0.8572368421052632</v>
      </c>
    </row>
    <row r="47" spans="1:5" ht="9.75" customHeight="1" thickBot="1">
      <c r="A47" s="92"/>
      <c r="B47" s="92"/>
      <c r="C47" s="92"/>
      <c r="D47" s="92"/>
      <c r="E47" s="92"/>
    </row>
    <row r="48" spans="1:5" ht="13.5" customHeight="1" thickBot="1">
      <c r="A48" s="1676" t="s">
        <v>810</v>
      </c>
      <c r="B48" s="1677"/>
      <c r="C48" s="1677"/>
      <c r="D48" s="1678" t="s">
        <v>811</v>
      </c>
      <c r="E48" s="1679"/>
    </row>
    <row r="49" spans="1:5" ht="12.75">
      <c r="A49" s="1685" t="s">
        <v>812</v>
      </c>
      <c r="B49" s="1686"/>
      <c r="C49" s="1687"/>
      <c r="D49" s="1680" t="s">
        <v>346</v>
      </c>
      <c r="E49" s="1681"/>
    </row>
    <row r="50" spans="1:5" ht="12.75">
      <c r="A50" s="1685" t="s">
        <v>347</v>
      </c>
      <c r="B50" s="1686"/>
      <c r="C50" s="1687"/>
      <c r="D50" s="1680" t="s">
        <v>348</v>
      </c>
      <c r="E50" s="1681"/>
    </row>
    <row r="51" spans="1:5" ht="13.5" thickBot="1">
      <c r="A51" s="1682" t="s">
        <v>693</v>
      </c>
      <c r="B51" s="1683"/>
      <c r="C51" s="1684"/>
      <c r="D51" s="1688" t="s">
        <v>694</v>
      </c>
      <c r="E51" s="1689"/>
    </row>
  </sheetData>
  <sheetProtection/>
  <mergeCells count="16">
    <mergeCell ref="A35:E35"/>
    <mergeCell ref="A48:C48"/>
    <mergeCell ref="D48:E48"/>
    <mergeCell ref="D50:E50"/>
    <mergeCell ref="A51:C51"/>
    <mergeCell ref="A49:C49"/>
    <mergeCell ref="A50:C50"/>
    <mergeCell ref="D51:E51"/>
    <mergeCell ref="D49:E49"/>
    <mergeCell ref="D1:E1"/>
    <mergeCell ref="A3:E3"/>
    <mergeCell ref="A8:E8"/>
    <mergeCell ref="A17:E17"/>
    <mergeCell ref="A33:E33"/>
    <mergeCell ref="A27:E27"/>
    <mergeCell ref="A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H98"/>
  <sheetViews>
    <sheetView zoomScalePageLayoutView="0" workbookViewId="0" topLeftCell="A37">
      <selection activeCell="L69" sqref="L69"/>
    </sheetView>
  </sheetViews>
  <sheetFormatPr defaultColWidth="9.140625" defaultRowHeight="12.75"/>
  <cols>
    <col min="1" max="1" width="4.57421875" style="0" customWidth="1"/>
    <col min="3" max="3" width="27.140625" style="0" customWidth="1"/>
    <col min="4" max="5" width="5.28125" style="0" customWidth="1"/>
    <col min="6" max="7" width="17.28125" style="0" customWidth="1"/>
    <col min="8" max="8" width="9.8515625" style="0" customWidth="1"/>
  </cols>
  <sheetData>
    <row r="1" ht="12.75">
      <c r="H1" s="267" t="s">
        <v>2384</v>
      </c>
    </row>
    <row r="2" ht="12.75">
      <c r="H2" s="1"/>
    </row>
    <row r="3" spans="1:8" ht="30.75" customHeight="1">
      <c r="A3" s="1539" t="s">
        <v>2006</v>
      </c>
      <c r="B3" s="1539"/>
      <c r="C3" s="1539"/>
      <c r="D3" s="1539"/>
      <c r="E3" s="1539"/>
      <c r="F3" s="1539"/>
      <c r="G3" s="1539"/>
      <c r="H3" s="1539"/>
    </row>
    <row r="4" spans="1:8" ht="12" customHeight="1" thickBot="1">
      <c r="A4" s="18"/>
      <c r="B4" s="18"/>
      <c r="C4" s="18"/>
      <c r="D4" s="18"/>
      <c r="E4" s="18"/>
      <c r="F4" s="18"/>
      <c r="G4" s="18"/>
      <c r="H4" s="43" t="s">
        <v>409</v>
      </c>
    </row>
    <row r="5" spans="1:8" ht="12.75" customHeight="1">
      <c r="A5" s="1695" t="s">
        <v>385</v>
      </c>
      <c r="B5" s="1690" t="s">
        <v>410</v>
      </c>
      <c r="C5" s="1691"/>
      <c r="D5" s="1701" t="s">
        <v>386</v>
      </c>
      <c r="E5" s="1703" t="s">
        <v>411</v>
      </c>
      <c r="F5" s="1616" t="s">
        <v>412</v>
      </c>
      <c r="G5" s="1697" t="s">
        <v>413</v>
      </c>
      <c r="H5" s="1699" t="s">
        <v>414</v>
      </c>
    </row>
    <row r="6" spans="1:8" ht="12.75" customHeight="1" thickBot="1">
      <c r="A6" s="1696"/>
      <c r="B6" s="1692"/>
      <c r="C6" s="1693"/>
      <c r="D6" s="1702"/>
      <c r="E6" s="1704"/>
      <c r="F6" s="1617"/>
      <c r="G6" s="1698"/>
      <c r="H6" s="1700"/>
    </row>
    <row r="7" spans="1:8" ht="12.75" customHeight="1">
      <c r="A7" s="37" t="s">
        <v>2008</v>
      </c>
      <c r="B7" s="1687" t="s">
        <v>399</v>
      </c>
      <c r="C7" s="1694"/>
      <c r="D7" s="39" t="s">
        <v>415</v>
      </c>
      <c r="E7" s="40" t="s">
        <v>398</v>
      </c>
      <c r="F7" s="41">
        <v>92672345.61</v>
      </c>
      <c r="G7" s="42">
        <f>F7</f>
        <v>92672345.61</v>
      </c>
      <c r="H7" s="38">
        <f>F7-G7</f>
        <v>0</v>
      </c>
    </row>
    <row r="8" spans="1:8" ht="12.75" customHeight="1">
      <c r="A8" s="37" t="s">
        <v>2009</v>
      </c>
      <c r="B8" s="1687" t="s">
        <v>416</v>
      </c>
      <c r="C8" s="1694"/>
      <c r="D8" s="39" t="s">
        <v>417</v>
      </c>
      <c r="E8" s="40" t="s">
        <v>398</v>
      </c>
      <c r="F8" s="41">
        <v>80000</v>
      </c>
      <c r="G8" s="42">
        <f aca="true" t="shared" si="0" ref="G8:G15">F8</f>
        <v>80000</v>
      </c>
      <c r="H8" s="38">
        <f aca="true" t="shared" si="1" ref="H8:H54">F8-G8</f>
        <v>0</v>
      </c>
    </row>
    <row r="9" spans="1:8" ht="12.75" customHeight="1">
      <c r="A9" s="37" t="s">
        <v>2010</v>
      </c>
      <c r="B9" s="1687" t="s">
        <v>830</v>
      </c>
      <c r="C9" s="1694"/>
      <c r="D9" s="39" t="s">
        <v>418</v>
      </c>
      <c r="E9" s="40" t="s">
        <v>398</v>
      </c>
      <c r="F9" s="41">
        <v>1978210.4</v>
      </c>
      <c r="G9" s="42">
        <f t="shared" si="0"/>
        <v>1978210.4</v>
      </c>
      <c r="H9" s="38">
        <f t="shared" si="1"/>
        <v>0</v>
      </c>
    </row>
    <row r="10" spans="1:8" ht="12.75" customHeight="1">
      <c r="A10" s="37" t="s">
        <v>2011</v>
      </c>
      <c r="B10" s="1687" t="s">
        <v>419</v>
      </c>
      <c r="C10" s="1694"/>
      <c r="D10" s="39" t="s">
        <v>528</v>
      </c>
      <c r="E10" s="40" t="s">
        <v>398</v>
      </c>
      <c r="F10" s="41">
        <v>63748422.69</v>
      </c>
      <c r="G10" s="42">
        <f t="shared" si="0"/>
        <v>63748422.69</v>
      </c>
      <c r="H10" s="38">
        <f t="shared" si="1"/>
        <v>0</v>
      </c>
    </row>
    <row r="11" spans="1:8" ht="12.75" customHeight="1">
      <c r="A11" s="37" t="s">
        <v>2012</v>
      </c>
      <c r="B11" s="1687" t="s">
        <v>404</v>
      </c>
      <c r="C11" s="1694"/>
      <c r="D11" s="39" t="s">
        <v>529</v>
      </c>
      <c r="E11" s="40" t="s">
        <v>398</v>
      </c>
      <c r="F11" s="41">
        <v>707530396.53</v>
      </c>
      <c r="G11" s="42">
        <f t="shared" si="0"/>
        <v>707530396.53</v>
      </c>
      <c r="H11" s="38">
        <f t="shared" si="1"/>
        <v>0</v>
      </c>
    </row>
    <row r="12" spans="1:8" ht="25.5" customHeight="1">
      <c r="A12" s="37" t="s">
        <v>2013</v>
      </c>
      <c r="B12" s="1687" t="s">
        <v>2014</v>
      </c>
      <c r="C12" s="1694"/>
      <c r="D12" s="39" t="s">
        <v>530</v>
      </c>
      <c r="E12" s="40" t="s">
        <v>398</v>
      </c>
      <c r="F12" s="41">
        <v>167062584.9</v>
      </c>
      <c r="G12" s="42">
        <f t="shared" si="0"/>
        <v>167062584.9</v>
      </c>
      <c r="H12" s="38">
        <f t="shared" si="1"/>
        <v>0</v>
      </c>
    </row>
    <row r="13" spans="1:8" ht="12.75" customHeight="1">
      <c r="A13" s="37" t="s">
        <v>2015</v>
      </c>
      <c r="B13" s="1687" t="s">
        <v>531</v>
      </c>
      <c r="C13" s="1694"/>
      <c r="D13" s="39" t="s">
        <v>532</v>
      </c>
      <c r="E13" s="40" t="s">
        <v>398</v>
      </c>
      <c r="F13" s="41">
        <v>68713184.27</v>
      </c>
      <c r="G13" s="42">
        <v>68737688.27</v>
      </c>
      <c r="H13" s="38">
        <f t="shared" si="1"/>
        <v>-24504</v>
      </c>
    </row>
    <row r="14" spans="1:8" ht="12.75" customHeight="1">
      <c r="A14" s="37" t="s">
        <v>2016</v>
      </c>
      <c r="B14" s="1687" t="s">
        <v>349</v>
      </c>
      <c r="C14" s="1694"/>
      <c r="D14" s="39" t="s">
        <v>533</v>
      </c>
      <c r="E14" s="40" t="s">
        <v>398</v>
      </c>
      <c r="F14" s="41">
        <v>30830839</v>
      </c>
      <c r="G14" s="42">
        <f t="shared" si="0"/>
        <v>30830839</v>
      </c>
      <c r="H14" s="38">
        <f t="shared" si="1"/>
        <v>0</v>
      </c>
    </row>
    <row r="15" spans="1:8" ht="12.75" customHeight="1">
      <c r="A15" s="37" t="s">
        <v>2017</v>
      </c>
      <c r="B15" s="1687" t="s">
        <v>831</v>
      </c>
      <c r="C15" s="1694"/>
      <c r="D15" s="39" t="s">
        <v>534</v>
      </c>
      <c r="E15" s="40" t="s">
        <v>398</v>
      </c>
      <c r="F15" s="41">
        <v>534430</v>
      </c>
      <c r="G15" s="42">
        <f t="shared" si="0"/>
        <v>534430</v>
      </c>
      <c r="H15" s="38">
        <f t="shared" si="1"/>
        <v>0</v>
      </c>
    </row>
    <row r="16" spans="1:8" ht="12.75" customHeight="1">
      <c r="A16" s="37" t="s">
        <v>2018</v>
      </c>
      <c r="B16" s="1687" t="s">
        <v>2019</v>
      </c>
      <c r="C16" s="1694"/>
      <c r="D16" s="39" t="s">
        <v>2020</v>
      </c>
      <c r="E16" s="40" t="s">
        <v>403</v>
      </c>
      <c r="F16" s="41">
        <v>0</v>
      </c>
      <c r="G16" s="42">
        <f>F16</f>
        <v>0</v>
      </c>
      <c r="H16" s="38">
        <f t="shared" si="1"/>
        <v>0</v>
      </c>
    </row>
    <row r="17" spans="1:8" ht="12.75" customHeight="1">
      <c r="A17" s="37" t="s">
        <v>2021</v>
      </c>
      <c r="B17" s="1687" t="s">
        <v>832</v>
      </c>
      <c r="C17" s="1694"/>
      <c r="D17" s="39" t="s">
        <v>535</v>
      </c>
      <c r="E17" s="40" t="s">
        <v>403</v>
      </c>
      <c r="F17" s="41">
        <v>74443884.53</v>
      </c>
      <c r="G17" s="42">
        <f aca="true" t="shared" si="2" ref="G17:G54">F17</f>
        <v>74443884.53</v>
      </c>
      <c r="H17" s="38">
        <f t="shared" si="1"/>
        <v>0</v>
      </c>
    </row>
    <row r="18" spans="1:8" ht="12.75" customHeight="1">
      <c r="A18" s="37" t="s">
        <v>2022</v>
      </c>
      <c r="B18" s="1687" t="s">
        <v>833</v>
      </c>
      <c r="C18" s="1694"/>
      <c r="D18" s="39" t="s">
        <v>536</v>
      </c>
      <c r="E18" s="40" t="s">
        <v>403</v>
      </c>
      <c r="F18" s="41">
        <v>1472881478.58</v>
      </c>
      <c r="G18" s="42">
        <f t="shared" si="2"/>
        <v>1472881478.58</v>
      </c>
      <c r="H18" s="38">
        <f t="shared" si="1"/>
        <v>0</v>
      </c>
    </row>
    <row r="19" spans="1:8" ht="12.75" customHeight="1">
      <c r="A19" s="37" t="s">
        <v>2023</v>
      </c>
      <c r="B19" s="1687" t="s">
        <v>537</v>
      </c>
      <c r="C19" s="1694"/>
      <c r="D19" s="39" t="s">
        <v>538</v>
      </c>
      <c r="E19" s="40" t="s">
        <v>403</v>
      </c>
      <c r="F19" s="41">
        <v>0</v>
      </c>
      <c r="G19" s="42">
        <f t="shared" si="2"/>
        <v>0</v>
      </c>
      <c r="H19" s="38">
        <f t="shared" si="1"/>
        <v>0</v>
      </c>
    </row>
    <row r="20" spans="1:8" ht="25.5" customHeight="1">
      <c r="A20" s="37" t="s">
        <v>2024</v>
      </c>
      <c r="B20" s="1687" t="s">
        <v>834</v>
      </c>
      <c r="C20" s="1694"/>
      <c r="D20" s="39" t="s">
        <v>539</v>
      </c>
      <c r="E20" s="40" t="s">
        <v>398</v>
      </c>
      <c r="F20" s="41">
        <v>1589966833.45</v>
      </c>
      <c r="G20" s="42">
        <f t="shared" si="2"/>
        <v>1589966833.45</v>
      </c>
      <c r="H20" s="38">
        <f t="shared" si="1"/>
        <v>0</v>
      </c>
    </row>
    <row r="21" spans="1:8" ht="12.75" customHeight="1">
      <c r="A21" s="37" t="s">
        <v>2025</v>
      </c>
      <c r="B21" s="1687" t="s">
        <v>540</v>
      </c>
      <c r="C21" s="1694"/>
      <c r="D21" s="39" t="s">
        <v>541</v>
      </c>
      <c r="E21" s="40" t="s">
        <v>398</v>
      </c>
      <c r="F21" s="41">
        <v>2023936.31</v>
      </c>
      <c r="G21" s="42">
        <f t="shared" si="2"/>
        <v>2023936.31</v>
      </c>
      <c r="H21" s="38">
        <f t="shared" si="1"/>
        <v>0</v>
      </c>
    </row>
    <row r="22" spans="1:8" ht="25.5" customHeight="1">
      <c r="A22" s="37" t="s">
        <v>2026</v>
      </c>
      <c r="B22" s="1687" t="s">
        <v>835</v>
      </c>
      <c r="C22" s="1694"/>
      <c r="D22" s="39" t="s">
        <v>542</v>
      </c>
      <c r="E22" s="40" t="s">
        <v>403</v>
      </c>
      <c r="F22" s="41">
        <v>1011667940.03</v>
      </c>
      <c r="G22" s="42">
        <f t="shared" si="2"/>
        <v>1011667940.03</v>
      </c>
      <c r="H22" s="38">
        <f t="shared" si="1"/>
        <v>0</v>
      </c>
    </row>
    <row r="23" spans="1:8" ht="25.5" customHeight="1">
      <c r="A23" s="37" t="s">
        <v>2027</v>
      </c>
      <c r="B23" s="1687" t="s">
        <v>836</v>
      </c>
      <c r="C23" s="1694"/>
      <c r="D23" s="39" t="s">
        <v>543</v>
      </c>
      <c r="E23" s="40" t="s">
        <v>403</v>
      </c>
      <c r="F23" s="41">
        <v>84931572.47</v>
      </c>
      <c r="G23" s="42">
        <f t="shared" si="2"/>
        <v>84931572.47</v>
      </c>
      <c r="H23" s="38">
        <f t="shared" si="1"/>
        <v>0</v>
      </c>
    </row>
    <row r="24" spans="1:8" ht="12.75" customHeight="1">
      <c r="A24" s="37" t="s">
        <v>2028</v>
      </c>
      <c r="B24" s="1687" t="s">
        <v>837</v>
      </c>
      <c r="C24" s="1694"/>
      <c r="D24" s="39" t="s">
        <v>544</v>
      </c>
      <c r="E24" s="40" t="s">
        <v>403</v>
      </c>
      <c r="F24" s="41">
        <v>27557296.73</v>
      </c>
      <c r="G24" s="42">
        <f t="shared" si="2"/>
        <v>27557296.73</v>
      </c>
      <c r="H24" s="38">
        <f t="shared" si="1"/>
        <v>0</v>
      </c>
    </row>
    <row r="25" spans="1:8" ht="12.75" customHeight="1">
      <c r="A25" s="37" t="s">
        <v>2029</v>
      </c>
      <c r="B25" s="1687" t="s">
        <v>733</v>
      </c>
      <c r="C25" s="1694"/>
      <c r="D25" s="39" t="s">
        <v>734</v>
      </c>
      <c r="E25" s="40" t="s">
        <v>403</v>
      </c>
      <c r="F25" s="41">
        <v>0</v>
      </c>
      <c r="G25" s="42">
        <f t="shared" si="2"/>
        <v>0</v>
      </c>
      <c r="H25" s="38">
        <f t="shared" si="1"/>
        <v>0</v>
      </c>
    </row>
    <row r="26" spans="1:8" ht="12.75" customHeight="1">
      <c r="A26" s="37" t="s">
        <v>2030</v>
      </c>
      <c r="B26" s="1687" t="s">
        <v>545</v>
      </c>
      <c r="C26" s="1694"/>
      <c r="D26" s="39" t="s">
        <v>546</v>
      </c>
      <c r="E26" s="40" t="s">
        <v>398</v>
      </c>
      <c r="F26" s="41">
        <v>27807</v>
      </c>
      <c r="G26" s="42">
        <f t="shared" si="2"/>
        <v>27807</v>
      </c>
      <c r="H26" s="38">
        <f t="shared" si="1"/>
        <v>0</v>
      </c>
    </row>
    <row r="27" spans="1:8" ht="12.75" customHeight="1">
      <c r="A27" s="37" t="s">
        <v>2031</v>
      </c>
      <c r="B27" s="1687" t="s">
        <v>547</v>
      </c>
      <c r="C27" s="1694"/>
      <c r="D27" s="39" t="s">
        <v>548</v>
      </c>
      <c r="E27" s="40" t="s">
        <v>403</v>
      </c>
      <c r="F27" s="41">
        <v>936274.37</v>
      </c>
      <c r="G27" s="42">
        <f t="shared" si="2"/>
        <v>936274.37</v>
      </c>
      <c r="H27" s="38">
        <f t="shared" si="1"/>
        <v>0</v>
      </c>
    </row>
    <row r="28" spans="1:8" ht="12.75" customHeight="1">
      <c r="A28" s="37" t="s">
        <v>2032</v>
      </c>
      <c r="B28" s="1687" t="s">
        <v>838</v>
      </c>
      <c r="C28" s="1694"/>
      <c r="D28" s="39" t="s">
        <v>549</v>
      </c>
      <c r="E28" s="40" t="s">
        <v>403</v>
      </c>
      <c r="F28" s="41">
        <v>6198234.73</v>
      </c>
      <c r="G28" s="42">
        <f t="shared" si="2"/>
        <v>6198234.73</v>
      </c>
      <c r="H28" s="38">
        <f t="shared" si="1"/>
        <v>0</v>
      </c>
    </row>
    <row r="29" spans="1:8" ht="12.75" customHeight="1">
      <c r="A29" s="37" t="s">
        <v>2033</v>
      </c>
      <c r="B29" s="1687" t="s">
        <v>839</v>
      </c>
      <c r="C29" s="1694"/>
      <c r="D29" s="39" t="s">
        <v>550</v>
      </c>
      <c r="E29" s="40" t="s">
        <v>403</v>
      </c>
      <c r="F29" s="41">
        <v>22364161.22</v>
      </c>
      <c r="G29" s="42">
        <f t="shared" si="2"/>
        <v>22364161.22</v>
      </c>
      <c r="H29" s="38">
        <f t="shared" si="1"/>
        <v>0</v>
      </c>
    </row>
    <row r="30" spans="1:8" ht="12.75" customHeight="1">
      <c r="A30" s="37" t="s">
        <v>2034</v>
      </c>
      <c r="B30" s="1687" t="s">
        <v>840</v>
      </c>
      <c r="C30" s="1694"/>
      <c r="D30" s="39" t="s">
        <v>551</v>
      </c>
      <c r="E30" s="40" t="s">
        <v>403</v>
      </c>
      <c r="F30" s="41">
        <v>1082100.21</v>
      </c>
      <c r="G30" s="42">
        <f t="shared" si="2"/>
        <v>1082100.21</v>
      </c>
      <c r="H30" s="38">
        <f t="shared" si="1"/>
        <v>0</v>
      </c>
    </row>
    <row r="31" spans="1:8" ht="12.75" customHeight="1">
      <c r="A31" s="37" t="s">
        <v>2035</v>
      </c>
      <c r="B31" s="1687" t="s">
        <v>2036</v>
      </c>
      <c r="C31" s="1694"/>
      <c r="D31" s="39" t="s">
        <v>841</v>
      </c>
      <c r="E31" s="40" t="s">
        <v>403</v>
      </c>
      <c r="F31" s="41">
        <v>0</v>
      </c>
      <c r="G31" s="42">
        <f t="shared" si="2"/>
        <v>0</v>
      </c>
      <c r="H31" s="38">
        <f t="shared" si="1"/>
        <v>0</v>
      </c>
    </row>
    <row r="32" spans="1:8" ht="12.75" customHeight="1">
      <c r="A32" s="37" t="s">
        <v>2037</v>
      </c>
      <c r="B32" s="1687" t="s">
        <v>552</v>
      </c>
      <c r="C32" s="1694"/>
      <c r="D32" s="39" t="s">
        <v>553</v>
      </c>
      <c r="E32" s="40" t="s">
        <v>403</v>
      </c>
      <c r="F32" s="41">
        <v>97316951.36</v>
      </c>
      <c r="G32" s="42">
        <f t="shared" si="2"/>
        <v>97316951.36</v>
      </c>
      <c r="H32" s="38">
        <f t="shared" si="1"/>
        <v>0</v>
      </c>
    </row>
    <row r="33" spans="1:8" ht="12.75" customHeight="1">
      <c r="A33" s="37" t="s">
        <v>2038</v>
      </c>
      <c r="B33" s="1687" t="s">
        <v>842</v>
      </c>
      <c r="C33" s="1694"/>
      <c r="D33" s="39" t="s">
        <v>554</v>
      </c>
      <c r="E33" s="40" t="s">
        <v>403</v>
      </c>
      <c r="F33" s="41">
        <v>13347884.26</v>
      </c>
      <c r="G33" s="42">
        <f t="shared" si="2"/>
        <v>13347884.26</v>
      </c>
      <c r="H33" s="38">
        <f t="shared" si="1"/>
        <v>0</v>
      </c>
    </row>
    <row r="34" spans="1:8" ht="12.75" customHeight="1">
      <c r="A34" s="37" t="s">
        <v>2039</v>
      </c>
      <c r="B34" s="1687" t="s">
        <v>843</v>
      </c>
      <c r="C34" s="1694"/>
      <c r="D34" s="39" t="s">
        <v>555</v>
      </c>
      <c r="E34" s="40" t="s">
        <v>403</v>
      </c>
      <c r="F34" s="41">
        <v>337894</v>
      </c>
      <c r="G34" s="42">
        <f t="shared" si="2"/>
        <v>337894</v>
      </c>
      <c r="H34" s="38">
        <f t="shared" si="1"/>
        <v>0</v>
      </c>
    </row>
    <row r="35" spans="1:8" ht="12.75" customHeight="1">
      <c r="A35" s="37" t="s">
        <v>2040</v>
      </c>
      <c r="B35" s="1687" t="s">
        <v>844</v>
      </c>
      <c r="C35" s="1694"/>
      <c r="D35" s="39" t="s">
        <v>556</v>
      </c>
      <c r="E35" s="40" t="s">
        <v>403</v>
      </c>
      <c r="F35" s="41">
        <v>11507</v>
      </c>
      <c r="G35" s="42">
        <f t="shared" si="2"/>
        <v>11507</v>
      </c>
      <c r="H35" s="38">
        <f t="shared" si="1"/>
        <v>0</v>
      </c>
    </row>
    <row r="36" spans="1:8" ht="12.75" customHeight="1">
      <c r="A36" s="37" t="s">
        <v>2041</v>
      </c>
      <c r="B36" s="1687" t="s">
        <v>557</v>
      </c>
      <c r="C36" s="1694"/>
      <c r="D36" s="39" t="s">
        <v>726</v>
      </c>
      <c r="E36" s="40" t="s">
        <v>403</v>
      </c>
      <c r="F36" s="41">
        <v>3875</v>
      </c>
      <c r="G36" s="42">
        <f t="shared" si="2"/>
        <v>3875</v>
      </c>
      <c r="H36" s="38">
        <f t="shared" si="1"/>
        <v>0</v>
      </c>
    </row>
    <row r="37" spans="1:8" ht="12.75" customHeight="1">
      <c r="A37" s="37" t="s">
        <v>2042</v>
      </c>
      <c r="B37" s="1687" t="s">
        <v>2043</v>
      </c>
      <c r="C37" s="1694"/>
      <c r="D37" s="39" t="s">
        <v>727</v>
      </c>
      <c r="E37" s="40" t="s">
        <v>403</v>
      </c>
      <c r="F37" s="41">
        <v>3811406</v>
      </c>
      <c r="G37" s="42">
        <f t="shared" si="2"/>
        <v>3811406</v>
      </c>
      <c r="H37" s="38">
        <f t="shared" si="1"/>
        <v>0</v>
      </c>
    </row>
    <row r="38" spans="1:8" ht="12.75" customHeight="1">
      <c r="A38" s="37" t="s">
        <v>2044</v>
      </c>
      <c r="B38" s="1687" t="s">
        <v>2045</v>
      </c>
      <c r="C38" s="1694"/>
      <c r="D38" s="39" t="s">
        <v>2046</v>
      </c>
      <c r="E38" s="40" t="s">
        <v>403</v>
      </c>
      <c r="F38" s="41">
        <v>1688073</v>
      </c>
      <c r="G38" s="42">
        <f t="shared" si="2"/>
        <v>1688073</v>
      </c>
      <c r="H38" s="38">
        <f t="shared" si="1"/>
        <v>0</v>
      </c>
    </row>
    <row r="39" spans="1:8" ht="12.75" customHeight="1">
      <c r="A39" s="37" t="s">
        <v>2047</v>
      </c>
      <c r="B39" s="1687" t="s">
        <v>2048</v>
      </c>
      <c r="C39" s="1694"/>
      <c r="D39" s="39" t="s">
        <v>2049</v>
      </c>
      <c r="E39" s="40" t="s">
        <v>403</v>
      </c>
      <c r="F39" s="41">
        <v>12852</v>
      </c>
      <c r="G39" s="42">
        <f t="shared" si="2"/>
        <v>12852</v>
      </c>
      <c r="H39" s="38">
        <f t="shared" si="1"/>
        <v>0</v>
      </c>
    </row>
    <row r="40" spans="1:8" ht="12.75" customHeight="1">
      <c r="A40" s="37" t="s">
        <v>2050</v>
      </c>
      <c r="B40" s="1687" t="s">
        <v>2051</v>
      </c>
      <c r="C40" s="1694"/>
      <c r="D40" s="39" t="s">
        <v>735</v>
      </c>
      <c r="E40" s="40" t="s">
        <v>403</v>
      </c>
      <c r="F40" s="41">
        <v>0</v>
      </c>
      <c r="G40" s="42">
        <f t="shared" si="2"/>
        <v>0</v>
      </c>
      <c r="H40" s="38">
        <f t="shared" si="1"/>
        <v>0</v>
      </c>
    </row>
    <row r="41" spans="1:8" ht="12.75" customHeight="1">
      <c r="A41" s="37" t="s">
        <v>2052</v>
      </c>
      <c r="B41" s="1687" t="s">
        <v>846</v>
      </c>
      <c r="C41" s="1694"/>
      <c r="D41" s="39" t="s">
        <v>728</v>
      </c>
      <c r="E41" s="40" t="s">
        <v>403</v>
      </c>
      <c r="F41" s="41">
        <v>1498474</v>
      </c>
      <c r="G41" s="42">
        <f t="shared" si="2"/>
        <v>1498474</v>
      </c>
      <c r="H41" s="38">
        <f t="shared" si="1"/>
        <v>0</v>
      </c>
    </row>
    <row r="42" spans="1:8" ht="12.75" customHeight="1">
      <c r="A42" s="37" t="s">
        <v>2053</v>
      </c>
      <c r="B42" s="1687" t="s">
        <v>729</v>
      </c>
      <c r="C42" s="1694"/>
      <c r="D42" s="39" t="s">
        <v>730</v>
      </c>
      <c r="E42" s="40" t="s">
        <v>403</v>
      </c>
      <c r="F42" s="41">
        <v>31994.82</v>
      </c>
      <c r="G42" s="42">
        <f t="shared" si="2"/>
        <v>31994.82</v>
      </c>
      <c r="H42" s="38">
        <f t="shared" si="1"/>
        <v>0</v>
      </c>
    </row>
    <row r="43" spans="1:8" ht="12.75" customHeight="1">
      <c r="A43" s="37" t="s">
        <v>2054</v>
      </c>
      <c r="B43" s="1687" t="s">
        <v>847</v>
      </c>
      <c r="C43" s="1694"/>
      <c r="D43" s="39" t="s">
        <v>845</v>
      </c>
      <c r="E43" s="40" t="s">
        <v>403</v>
      </c>
      <c r="F43" s="41">
        <v>0</v>
      </c>
      <c r="G43" s="42">
        <f t="shared" si="2"/>
        <v>0</v>
      </c>
      <c r="H43" s="38">
        <f t="shared" si="1"/>
        <v>0</v>
      </c>
    </row>
    <row r="44" spans="1:8" ht="25.5" customHeight="1">
      <c r="A44" s="37" t="s">
        <v>2055</v>
      </c>
      <c r="B44" s="1687" t="s">
        <v>848</v>
      </c>
      <c r="C44" s="1694"/>
      <c r="D44" s="39" t="s">
        <v>713</v>
      </c>
      <c r="E44" s="40" t="s">
        <v>403</v>
      </c>
      <c r="F44" s="41">
        <v>0</v>
      </c>
      <c r="G44" s="42">
        <f t="shared" si="2"/>
        <v>0</v>
      </c>
      <c r="H44" s="38">
        <f t="shared" si="1"/>
        <v>0</v>
      </c>
    </row>
    <row r="45" spans="1:8" ht="25.5" customHeight="1">
      <c r="A45" s="37" t="s">
        <v>2056</v>
      </c>
      <c r="B45" s="1687" t="s">
        <v>849</v>
      </c>
      <c r="C45" s="1694"/>
      <c r="D45" s="39" t="s">
        <v>714</v>
      </c>
      <c r="E45" s="40" t="s">
        <v>403</v>
      </c>
      <c r="F45" s="41">
        <v>16172</v>
      </c>
      <c r="G45" s="42">
        <f t="shared" si="2"/>
        <v>16172</v>
      </c>
      <c r="H45" s="38">
        <f t="shared" si="1"/>
        <v>0</v>
      </c>
    </row>
    <row r="46" spans="1:8" ht="25.5" customHeight="1">
      <c r="A46" s="37" t="s">
        <v>2057</v>
      </c>
      <c r="B46" s="1687" t="s">
        <v>850</v>
      </c>
      <c r="C46" s="1694"/>
      <c r="D46" s="39" t="s">
        <v>715</v>
      </c>
      <c r="E46" s="40" t="s">
        <v>403</v>
      </c>
      <c r="F46" s="41">
        <v>112622.36</v>
      </c>
      <c r="G46" s="42">
        <f t="shared" si="2"/>
        <v>112622.36</v>
      </c>
      <c r="H46" s="38">
        <f t="shared" si="1"/>
        <v>0</v>
      </c>
    </row>
    <row r="47" spans="1:8" ht="25.5" customHeight="1">
      <c r="A47" s="37" t="s">
        <v>2058</v>
      </c>
      <c r="B47" s="1687" t="s">
        <v>851</v>
      </c>
      <c r="C47" s="1694"/>
      <c r="D47" s="39" t="s">
        <v>716</v>
      </c>
      <c r="E47" s="40" t="s">
        <v>403</v>
      </c>
      <c r="F47" s="41">
        <v>1002532.54</v>
      </c>
      <c r="G47" s="42">
        <f t="shared" si="2"/>
        <v>1002532.54</v>
      </c>
      <c r="H47" s="38">
        <f t="shared" si="1"/>
        <v>0</v>
      </c>
    </row>
    <row r="48" spans="1:8" ht="25.5" customHeight="1">
      <c r="A48" s="37" t="s">
        <v>2059</v>
      </c>
      <c r="B48" s="1687" t="s">
        <v>852</v>
      </c>
      <c r="C48" s="1694"/>
      <c r="D48" s="39" t="s">
        <v>717</v>
      </c>
      <c r="E48" s="40" t="s">
        <v>403</v>
      </c>
      <c r="F48" s="41">
        <v>16182</v>
      </c>
      <c r="G48" s="42">
        <f t="shared" si="2"/>
        <v>16182</v>
      </c>
      <c r="H48" s="38">
        <f t="shared" si="1"/>
        <v>0</v>
      </c>
    </row>
    <row r="49" spans="1:8" ht="12.75" customHeight="1">
      <c r="A49" s="37" t="s">
        <v>2060</v>
      </c>
      <c r="B49" s="1687" t="s">
        <v>853</v>
      </c>
      <c r="C49" s="1694"/>
      <c r="D49" s="39" t="s">
        <v>218</v>
      </c>
      <c r="E49" s="40" t="s">
        <v>403</v>
      </c>
      <c r="F49" s="41">
        <v>71376640.63</v>
      </c>
      <c r="G49" s="42">
        <f t="shared" si="2"/>
        <v>71376640.63</v>
      </c>
      <c r="H49" s="38">
        <f t="shared" si="1"/>
        <v>0</v>
      </c>
    </row>
    <row r="50" spans="1:8" ht="12.75" customHeight="1">
      <c r="A50" s="37" t="s">
        <v>2061</v>
      </c>
      <c r="B50" s="1687" t="s">
        <v>854</v>
      </c>
      <c r="C50" s="1694"/>
      <c r="D50" s="39" t="s">
        <v>219</v>
      </c>
      <c r="E50" s="40" t="s">
        <v>403</v>
      </c>
      <c r="F50" s="41">
        <v>2910526.15</v>
      </c>
      <c r="G50" s="42">
        <f t="shared" si="2"/>
        <v>2910526.15</v>
      </c>
      <c r="H50" s="38">
        <f t="shared" si="1"/>
        <v>0</v>
      </c>
    </row>
    <row r="51" spans="1:8" ht="12.75" customHeight="1">
      <c r="A51" s="37" t="s">
        <v>2062</v>
      </c>
      <c r="B51" s="1687" t="s">
        <v>220</v>
      </c>
      <c r="C51" s="1694"/>
      <c r="D51" s="39" t="s">
        <v>221</v>
      </c>
      <c r="E51" s="40" t="s">
        <v>403</v>
      </c>
      <c r="F51" s="41">
        <v>0</v>
      </c>
      <c r="G51" s="42">
        <f t="shared" si="2"/>
        <v>0</v>
      </c>
      <c r="H51" s="38">
        <f t="shared" si="1"/>
        <v>0</v>
      </c>
    </row>
    <row r="52" spans="1:8" ht="12.75" customHeight="1">
      <c r="A52" s="37" t="s">
        <v>2063</v>
      </c>
      <c r="B52" s="1687" t="s">
        <v>855</v>
      </c>
      <c r="C52" s="1694"/>
      <c r="D52" s="39" t="s">
        <v>731</v>
      </c>
      <c r="E52" s="40" t="s">
        <v>403</v>
      </c>
      <c r="F52" s="41">
        <v>37622749.02</v>
      </c>
      <c r="G52" s="42">
        <f t="shared" si="2"/>
        <v>37622749.02</v>
      </c>
      <c r="H52" s="38">
        <f t="shared" si="1"/>
        <v>0</v>
      </c>
    </row>
    <row r="53" spans="1:8" ht="12.75" customHeight="1">
      <c r="A53" s="37" t="s">
        <v>2064</v>
      </c>
      <c r="B53" s="1687" t="s">
        <v>222</v>
      </c>
      <c r="C53" s="1694"/>
      <c r="D53" s="39" t="s">
        <v>223</v>
      </c>
      <c r="E53" s="40" t="s">
        <v>403</v>
      </c>
      <c r="F53" s="41">
        <v>3151183.88</v>
      </c>
      <c r="G53" s="42">
        <f t="shared" si="2"/>
        <v>3151183.88</v>
      </c>
      <c r="H53" s="38">
        <f t="shared" si="1"/>
        <v>0</v>
      </c>
    </row>
    <row r="54" spans="1:8" ht="12.75" customHeight="1" thickBot="1">
      <c r="A54" s="671" t="s">
        <v>2065</v>
      </c>
      <c r="B54" s="1684" t="s">
        <v>350</v>
      </c>
      <c r="C54" s="1705"/>
      <c r="D54" s="672" t="s">
        <v>351</v>
      </c>
      <c r="E54" s="1038" t="s">
        <v>403</v>
      </c>
      <c r="F54" s="1039">
        <v>6935570</v>
      </c>
      <c r="G54" s="1040">
        <f t="shared" si="2"/>
        <v>6935570</v>
      </c>
      <c r="H54" s="673">
        <f t="shared" si="1"/>
        <v>0</v>
      </c>
    </row>
    <row r="55" spans="1:8" s="9" customFormat="1" ht="12.75" customHeight="1">
      <c r="A55" s="666"/>
      <c r="B55" s="667"/>
      <c r="C55" s="667"/>
      <c r="D55" s="668"/>
      <c r="E55" s="669"/>
      <c r="F55" s="665"/>
      <c r="G55" s="665"/>
      <c r="H55" s="670"/>
    </row>
    <row r="56" ht="12.75">
      <c r="H56" s="267" t="s">
        <v>2385</v>
      </c>
    </row>
    <row r="57" ht="12.75">
      <c r="H57" s="1"/>
    </row>
    <row r="58" spans="1:8" ht="30.75" customHeight="1">
      <c r="A58" s="1539" t="s">
        <v>2006</v>
      </c>
      <c r="B58" s="1539"/>
      <c r="C58" s="1539"/>
      <c r="D58" s="1539"/>
      <c r="E58" s="1539"/>
      <c r="F58" s="1539"/>
      <c r="G58" s="1539"/>
      <c r="H58" s="1539"/>
    </row>
    <row r="59" spans="1:8" ht="12" customHeight="1" thickBot="1">
      <c r="A59" s="18"/>
      <c r="B59" s="18"/>
      <c r="C59" s="18"/>
      <c r="D59" s="18"/>
      <c r="E59" s="18"/>
      <c r="F59" s="18"/>
      <c r="G59" s="18"/>
      <c r="H59" s="43" t="s">
        <v>409</v>
      </c>
    </row>
    <row r="60" spans="1:8" ht="12.75" customHeight="1">
      <c r="A60" s="1695" t="s">
        <v>385</v>
      </c>
      <c r="B60" s="1690" t="s">
        <v>410</v>
      </c>
      <c r="C60" s="1691"/>
      <c r="D60" s="1701" t="s">
        <v>386</v>
      </c>
      <c r="E60" s="1703" t="s">
        <v>411</v>
      </c>
      <c r="F60" s="1616" t="s">
        <v>412</v>
      </c>
      <c r="G60" s="1697" t="s">
        <v>413</v>
      </c>
      <c r="H60" s="1699" t="s">
        <v>414</v>
      </c>
    </row>
    <row r="61" spans="1:8" ht="12.75" customHeight="1" thickBot="1">
      <c r="A61" s="1696"/>
      <c r="B61" s="1692"/>
      <c r="C61" s="1693"/>
      <c r="D61" s="1702"/>
      <c r="E61" s="1704"/>
      <c r="F61" s="1617"/>
      <c r="G61" s="1698"/>
      <c r="H61" s="1700"/>
    </row>
    <row r="62" spans="1:8" ht="12.75" customHeight="1">
      <c r="A62" s="37" t="s">
        <v>2066</v>
      </c>
      <c r="B62" s="1687" t="s">
        <v>2067</v>
      </c>
      <c r="C62" s="1694"/>
      <c r="D62" s="39" t="s">
        <v>2068</v>
      </c>
      <c r="E62" s="40" t="s">
        <v>403</v>
      </c>
      <c r="F62" s="41">
        <v>473160</v>
      </c>
      <c r="G62" s="42">
        <f aca="true" t="shared" si="3" ref="G62:G79">F62</f>
        <v>473160</v>
      </c>
      <c r="H62" s="38">
        <f aca="true" t="shared" si="4" ref="H62:H80">F62-G62</f>
        <v>0</v>
      </c>
    </row>
    <row r="63" spans="1:8" ht="12.75" customHeight="1">
      <c r="A63" s="37" t="s">
        <v>2069</v>
      </c>
      <c r="B63" s="1687" t="s">
        <v>224</v>
      </c>
      <c r="C63" s="1694"/>
      <c r="D63" s="39" t="s">
        <v>225</v>
      </c>
      <c r="E63" s="40" t="s">
        <v>403</v>
      </c>
      <c r="F63" s="41">
        <v>1872125270.73</v>
      </c>
      <c r="G63" s="42">
        <f t="shared" si="3"/>
        <v>1872125270.73</v>
      </c>
      <c r="H63" s="38">
        <f t="shared" si="4"/>
        <v>0</v>
      </c>
    </row>
    <row r="64" spans="1:8" ht="12.75" customHeight="1">
      <c r="A64" s="37" t="s">
        <v>2070</v>
      </c>
      <c r="B64" s="1687" t="s">
        <v>226</v>
      </c>
      <c r="C64" s="1694"/>
      <c r="D64" s="39" t="s">
        <v>227</v>
      </c>
      <c r="E64" s="40" t="s">
        <v>403</v>
      </c>
      <c r="F64" s="41">
        <v>188194847.84</v>
      </c>
      <c r="G64" s="42">
        <f t="shared" si="3"/>
        <v>188194847.84</v>
      </c>
      <c r="H64" s="38">
        <f t="shared" si="4"/>
        <v>0</v>
      </c>
    </row>
    <row r="65" spans="1:8" ht="12.75" customHeight="1">
      <c r="A65" s="37" t="s">
        <v>2071</v>
      </c>
      <c r="B65" s="1687" t="s">
        <v>228</v>
      </c>
      <c r="C65" s="1694"/>
      <c r="D65" s="39" t="s">
        <v>229</v>
      </c>
      <c r="E65" s="40" t="s">
        <v>403</v>
      </c>
      <c r="F65" s="41">
        <v>0</v>
      </c>
      <c r="G65" s="42">
        <f t="shared" si="3"/>
        <v>0</v>
      </c>
      <c r="H65" s="38">
        <f t="shared" si="4"/>
        <v>0</v>
      </c>
    </row>
    <row r="66" spans="1:8" ht="12.75" customHeight="1">
      <c r="A66" s="37" t="s">
        <v>2072</v>
      </c>
      <c r="B66" s="1687" t="s">
        <v>352</v>
      </c>
      <c r="C66" s="1694"/>
      <c r="D66" s="39" t="s">
        <v>353</v>
      </c>
      <c r="E66" s="40" t="s">
        <v>403</v>
      </c>
      <c r="F66" s="41">
        <v>1882919267.41</v>
      </c>
      <c r="G66" s="42">
        <f t="shared" si="3"/>
        <v>1882919267.41</v>
      </c>
      <c r="H66" s="38">
        <f t="shared" si="4"/>
        <v>0</v>
      </c>
    </row>
    <row r="67" spans="1:8" ht="12.75" customHeight="1">
      <c r="A67" s="37" t="s">
        <v>2073</v>
      </c>
      <c r="B67" s="1687" t="s">
        <v>856</v>
      </c>
      <c r="C67" s="1694"/>
      <c r="D67" s="39" t="s">
        <v>354</v>
      </c>
      <c r="E67" s="40" t="s">
        <v>403</v>
      </c>
      <c r="F67" s="41">
        <v>914952449.19</v>
      </c>
      <c r="G67" s="42">
        <f t="shared" si="3"/>
        <v>914952449.19</v>
      </c>
      <c r="H67" s="38">
        <f t="shared" si="4"/>
        <v>0</v>
      </c>
    </row>
    <row r="68" spans="1:8" ht="12.75" customHeight="1">
      <c r="A68" s="37" t="s">
        <v>2074</v>
      </c>
      <c r="B68" s="1687" t="s">
        <v>857</v>
      </c>
      <c r="C68" s="1694"/>
      <c r="D68" s="39" t="s">
        <v>355</v>
      </c>
      <c r="E68" s="40" t="s">
        <v>403</v>
      </c>
      <c r="F68" s="41">
        <v>-763692523.92</v>
      </c>
      <c r="G68" s="42">
        <f t="shared" si="3"/>
        <v>-763692523.92</v>
      </c>
      <c r="H68" s="38">
        <f t="shared" si="4"/>
        <v>0</v>
      </c>
    </row>
    <row r="69" spans="1:8" ht="12.75" customHeight="1">
      <c r="A69" s="37" t="s">
        <v>2075</v>
      </c>
      <c r="B69" s="1687" t="s">
        <v>858</v>
      </c>
      <c r="C69" s="1694"/>
      <c r="D69" s="39" t="s">
        <v>863</v>
      </c>
      <c r="E69" s="40" t="s">
        <v>403</v>
      </c>
      <c r="F69" s="41">
        <v>4476001.7</v>
      </c>
      <c r="G69" s="42">
        <f t="shared" si="3"/>
        <v>4476001.7</v>
      </c>
      <c r="H69" s="38">
        <f t="shared" si="4"/>
        <v>0</v>
      </c>
    </row>
    <row r="70" spans="1:8" ht="12.75" customHeight="1">
      <c r="A70" s="37" t="s">
        <v>2076</v>
      </c>
      <c r="B70" s="1687" t="s">
        <v>779</v>
      </c>
      <c r="C70" s="1694"/>
      <c r="D70" s="39" t="s">
        <v>780</v>
      </c>
      <c r="E70" s="40" t="s">
        <v>403</v>
      </c>
      <c r="F70" s="41">
        <v>-2139949.97</v>
      </c>
      <c r="G70" s="42">
        <f t="shared" si="3"/>
        <v>-2139949.97</v>
      </c>
      <c r="H70" s="38">
        <f t="shared" si="4"/>
        <v>0</v>
      </c>
    </row>
    <row r="71" spans="1:8" ht="12.75" customHeight="1">
      <c r="A71" s="37" t="s">
        <v>2077</v>
      </c>
      <c r="B71" s="1687" t="s">
        <v>230</v>
      </c>
      <c r="C71" s="1694"/>
      <c r="D71" s="39" t="s">
        <v>231</v>
      </c>
      <c r="E71" s="40" t="s">
        <v>403</v>
      </c>
      <c r="F71" s="41">
        <v>84931572.47</v>
      </c>
      <c r="G71" s="42">
        <f t="shared" si="3"/>
        <v>84931572.47</v>
      </c>
      <c r="H71" s="38">
        <f t="shared" si="4"/>
        <v>0</v>
      </c>
    </row>
    <row r="72" spans="1:8" ht="12.75" customHeight="1">
      <c r="A72" s="37" t="s">
        <v>2078</v>
      </c>
      <c r="B72" s="1687" t="s">
        <v>859</v>
      </c>
      <c r="C72" s="1694"/>
      <c r="D72" s="39" t="s">
        <v>232</v>
      </c>
      <c r="E72" s="40" t="s">
        <v>403</v>
      </c>
      <c r="F72" s="41">
        <v>992029404.74</v>
      </c>
      <c r="G72" s="42">
        <f t="shared" si="3"/>
        <v>992029404.74</v>
      </c>
      <c r="H72" s="38">
        <f t="shared" si="4"/>
        <v>0</v>
      </c>
    </row>
    <row r="73" spans="1:8" ht="12.75" customHeight="1">
      <c r="A73" s="37" t="s">
        <v>2079</v>
      </c>
      <c r="B73" s="1687" t="s">
        <v>732</v>
      </c>
      <c r="C73" s="1694"/>
      <c r="D73" s="39" t="s">
        <v>233</v>
      </c>
      <c r="E73" s="40" t="s">
        <v>403</v>
      </c>
      <c r="F73" s="41">
        <v>28703876.56</v>
      </c>
      <c r="G73" s="42">
        <f t="shared" si="3"/>
        <v>28703876.56</v>
      </c>
      <c r="H73" s="38">
        <f t="shared" si="4"/>
        <v>0</v>
      </c>
    </row>
    <row r="74" spans="1:8" ht="12.75" customHeight="1">
      <c r="A74" s="37" t="s">
        <v>2080</v>
      </c>
      <c r="B74" s="1687" t="s">
        <v>860</v>
      </c>
      <c r="C74" s="1694"/>
      <c r="D74" s="39" t="s">
        <v>234</v>
      </c>
      <c r="E74" s="40" t="s">
        <v>403</v>
      </c>
      <c r="F74" s="41">
        <v>1800000</v>
      </c>
      <c r="G74" s="42">
        <f t="shared" si="3"/>
        <v>1800000</v>
      </c>
      <c r="H74" s="38">
        <f t="shared" si="4"/>
        <v>0</v>
      </c>
    </row>
    <row r="75" spans="1:8" ht="12.75" customHeight="1">
      <c r="A75" s="37" t="s">
        <v>2081</v>
      </c>
      <c r="B75" s="1687" t="s">
        <v>781</v>
      </c>
      <c r="C75" s="1694"/>
      <c r="D75" s="39" t="s">
        <v>782</v>
      </c>
      <c r="E75" s="40" t="s">
        <v>403</v>
      </c>
      <c r="F75" s="41">
        <v>183460</v>
      </c>
      <c r="G75" s="42">
        <f t="shared" si="3"/>
        <v>183460</v>
      </c>
      <c r="H75" s="38">
        <f t="shared" si="4"/>
        <v>0</v>
      </c>
    </row>
    <row r="76" spans="1:8" ht="12.75" customHeight="1">
      <c r="A76" s="37" t="s">
        <v>2082</v>
      </c>
      <c r="B76" s="1687" t="s">
        <v>235</v>
      </c>
      <c r="C76" s="1694"/>
      <c r="D76" s="39" t="s">
        <v>236</v>
      </c>
      <c r="E76" s="40" t="s">
        <v>403</v>
      </c>
      <c r="F76" s="41">
        <v>70000</v>
      </c>
      <c r="G76" s="42">
        <f t="shared" si="3"/>
        <v>70000</v>
      </c>
      <c r="H76" s="38">
        <f t="shared" si="4"/>
        <v>0</v>
      </c>
    </row>
    <row r="77" spans="1:8" ht="12.75" customHeight="1">
      <c r="A77" s="37" t="s">
        <v>2083</v>
      </c>
      <c r="B77" s="1687" t="s">
        <v>783</v>
      </c>
      <c r="C77" s="1694"/>
      <c r="D77" s="39" t="s">
        <v>785</v>
      </c>
      <c r="E77" s="40" t="s">
        <v>403</v>
      </c>
      <c r="F77" s="41">
        <v>168187041.27</v>
      </c>
      <c r="G77" s="42">
        <f t="shared" si="3"/>
        <v>168187041.27</v>
      </c>
      <c r="H77" s="38">
        <f t="shared" si="4"/>
        <v>0</v>
      </c>
    </row>
    <row r="78" spans="1:8" ht="12.75" customHeight="1">
      <c r="A78" s="37" t="s">
        <v>2084</v>
      </c>
      <c r="B78" s="1687" t="s">
        <v>784</v>
      </c>
      <c r="C78" s="1694"/>
      <c r="D78" s="39" t="s">
        <v>786</v>
      </c>
      <c r="E78" s="40" t="s">
        <v>403</v>
      </c>
      <c r="F78" s="41">
        <v>1817249047.54</v>
      </c>
      <c r="G78" s="42">
        <f t="shared" si="3"/>
        <v>1817249047.54</v>
      </c>
      <c r="H78" s="38">
        <f t="shared" si="4"/>
        <v>0</v>
      </c>
    </row>
    <row r="79" spans="1:8" ht="12.75" customHeight="1">
      <c r="A79" s="37" t="s">
        <v>2085</v>
      </c>
      <c r="B79" s="1687" t="s">
        <v>2086</v>
      </c>
      <c r="C79" s="1694"/>
      <c r="D79" s="39" t="s">
        <v>237</v>
      </c>
      <c r="E79" s="40" t="s">
        <v>398</v>
      </c>
      <c r="F79" s="41">
        <v>43466</v>
      </c>
      <c r="G79" s="42">
        <f t="shared" si="3"/>
        <v>43466</v>
      </c>
      <c r="H79" s="38">
        <f t="shared" si="4"/>
        <v>0</v>
      </c>
    </row>
    <row r="80" spans="1:8" ht="12.75" customHeight="1">
      <c r="A80" s="37" t="s">
        <v>2087</v>
      </c>
      <c r="B80" s="1687" t="s">
        <v>2088</v>
      </c>
      <c r="C80" s="1694"/>
      <c r="D80" s="39" t="s">
        <v>238</v>
      </c>
      <c r="E80" s="40" t="s">
        <v>398</v>
      </c>
      <c r="F80" s="41">
        <v>8762129.88</v>
      </c>
      <c r="G80" s="42">
        <v>8765883.88</v>
      </c>
      <c r="H80" s="38">
        <f t="shared" si="4"/>
        <v>-3754</v>
      </c>
    </row>
    <row r="81" spans="1:8" ht="12.75" customHeight="1">
      <c r="A81" s="37" t="s">
        <v>2089</v>
      </c>
      <c r="B81" s="1687" t="s">
        <v>239</v>
      </c>
      <c r="C81" s="1694"/>
      <c r="D81" s="39" t="s">
        <v>240</v>
      </c>
      <c r="E81" s="40" t="s">
        <v>403</v>
      </c>
      <c r="F81" s="41">
        <v>14856932204.77</v>
      </c>
      <c r="G81" s="42">
        <f aca="true" t="shared" si="5" ref="G81:G93">F81</f>
        <v>14856932204.77</v>
      </c>
      <c r="H81" s="38">
        <f aca="true" t="shared" si="6" ref="H81:H93">F81-G81</f>
        <v>0</v>
      </c>
    </row>
    <row r="82" spans="1:8" ht="12.75" customHeight="1">
      <c r="A82" s="37" t="s">
        <v>2090</v>
      </c>
      <c r="B82" s="1687" t="s">
        <v>861</v>
      </c>
      <c r="C82" s="1694"/>
      <c r="D82" s="39" t="s">
        <v>356</v>
      </c>
      <c r="E82" s="40" t="s">
        <v>403</v>
      </c>
      <c r="F82" s="41">
        <v>534709</v>
      </c>
      <c r="G82" s="42">
        <f t="shared" si="5"/>
        <v>534709</v>
      </c>
      <c r="H82" s="38">
        <f t="shared" si="6"/>
        <v>0</v>
      </c>
    </row>
    <row r="83" spans="1:8" ht="12.75" customHeight="1">
      <c r="A83" s="37" t="s">
        <v>2091</v>
      </c>
      <c r="B83" s="1687" t="s">
        <v>862</v>
      </c>
      <c r="C83" s="1694"/>
      <c r="D83" s="39" t="s">
        <v>2092</v>
      </c>
      <c r="E83" s="40" t="s">
        <v>398</v>
      </c>
      <c r="F83" s="41">
        <v>76746</v>
      </c>
      <c r="G83" s="42">
        <f t="shared" si="5"/>
        <v>76746</v>
      </c>
      <c r="H83" s="38">
        <f t="shared" si="6"/>
        <v>0</v>
      </c>
    </row>
    <row r="84" spans="1:8" ht="12.75" customHeight="1">
      <c r="A84" s="37" t="s">
        <v>2093</v>
      </c>
      <c r="B84" s="1687" t="s">
        <v>2094</v>
      </c>
      <c r="C84" s="1694"/>
      <c r="D84" s="39" t="s">
        <v>2095</v>
      </c>
      <c r="E84" s="40" t="s">
        <v>403</v>
      </c>
      <c r="F84" s="41">
        <v>3297178</v>
      </c>
      <c r="G84" s="42">
        <f t="shared" si="5"/>
        <v>3297178</v>
      </c>
      <c r="H84" s="38">
        <f t="shared" si="6"/>
        <v>0</v>
      </c>
    </row>
    <row r="85" spans="1:8" ht="12.75" customHeight="1">
      <c r="A85" s="37" t="s">
        <v>2096</v>
      </c>
      <c r="B85" s="1687" t="s">
        <v>357</v>
      </c>
      <c r="C85" s="1694"/>
      <c r="D85" s="39" t="s">
        <v>358</v>
      </c>
      <c r="E85" s="40" t="s">
        <v>403</v>
      </c>
      <c r="F85" s="41">
        <v>60450484.75</v>
      </c>
      <c r="G85" s="42">
        <f t="shared" si="5"/>
        <v>60450484.75</v>
      </c>
      <c r="H85" s="38">
        <f t="shared" si="6"/>
        <v>0</v>
      </c>
    </row>
    <row r="86" spans="1:8" ht="12.75" customHeight="1">
      <c r="A86" s="37" t="s">
        <v>2097</v>
      </c>
      <c r="B86" s="1687" t="s">
        <v>359</v>
      </c>
      <c r="C86" s="1694"/>
      <c r="D86" s="39" t="s">
        <v>360</v>
      </c>
      <c r="E86" s="40" t="s">
        <v>403</v>
      </c>
      <c r="F86" s="41">
        <v>22808</v>
      </c>
      <c r="G86" s="42">
        <f t="shared" si="5"/>
        <v>22808</v>
      </c>
      <c r="H86" s="38">
        <f t="shared" si="6"/>
        <v>0</v>
      </c>
    </row>
    <row r="87" spans="1:8" ht="12.75" customHeight="1">
      <c r="A87" s="37" t="s">
        <v>2098</v>
      </c>
      <c r="B87" s="1687" t="s">
        <v>361</v>
      </c>
      <c r="C87" s="1694"/>
      <c r="D87" s="39" t="s">
        <v>362</v>
      </c>
      <c r="E87" s="40" t="s">
        <v>403</v>
      </c>
      <c r="F87" s="41">
        <v>1978210.4</v>
      </c>
      <c r="G87" s="42">
        <f t="shared" si="5"/>
        <v>1978210.4</v>
      </c>
      <c r="H87" s="38">
        <f t="shared" si="6"/>
        <v>0</v>
      </c>
    </row>
    <row r="88" spans="1:8" ht="12.75" customHeight="1">
      <c r="A88" s="37" t="s">
        <v>2099</v>
      </c>
      <c r="B88" s="1687" t="s">
        <v>363</v>
      </c>
      <c r="C88" s="1694"/>
      <c r="D88" s="39" t="s">
        <v>364</v>
      </c>
      <c r="E88" s="40" t="s">
        <v>403</v>
      </c>
      <c r="F88" s="41">
        <v>17731142</v>
      </c>
      <c r="G88" s="42">
        <f t="shared" si="5"/>
        <v>17731142</v>
      </c>
      <c r="H88" s="38">
        <f t="shared" si="6"/>
        <v>0</v>
      </c>
    </row>
    <row r="89" spans="1:8" ht="12.75" customHeight="1">
      <c r="A89" s="37" t="s">
        <v>2100</v>
      </c>
      <c r="B89" s="1687" t="s">
        <v>365</v>
      </c>
      <c r="C89" s="1694"/>
      <c r="D89" s="39" t="s">
        <v>366</v>
      </c>
      <c r="E89" s="40" t="s">
        <v>403</v>
      </c>
      <c r="F89" s="41">
        <v>233057846.74</v>
      </c>
      <c r="G89" s="42">
        <f t="shared" si="5"/>
        <v>233057846.74</v>
      </c>
      <c r="H89" s="38">
        <f t="shared" si="6"/>
        <v>0</v>
      </c>
    </row>
    <row r="90" spans="1:8" ht="25.5" customHeight="1">
      <c r="A90" s="37" t="s">
        <v>2101</v>
      </c>
      <c r="B90" s="1687" t="s">
        <v>2102</v>
      </c>
      <c r="C90" s="1694"/>
      <c r="D90" s="39" t="s">
        <v>367</v>
      </c>
      <c r="E90" s="40" t="s">
        <v>403</v>
      </c>
      <c r="F90" s="41">
        <v>108431307.33</v>
      </c>
      <c r="G90" s="42">
        <f t="shared" si="5"/>
        <v>108431307.33</v>
      </c>
      <c r="H90" s="38">
        <f t="shared" si="6"/>
        <v>0</v>
      </c>
    </row>
    <row r="91" spans="1:8" ht="12.75" customHeight="1">
      <c r="A91" s="37" t="s">
        <v>2103</v>
      </c>
      <c r="B91" s="1687" t="s">
        <v>368</v>
      </c>
      <c r="C91" s="1694"/>
      <c r="D91" s="39" t="s">
        <v>369</v>
      </c>
      <c r="E91" s="40" t="s">
        <v>403</v>
      </c>
      <c r="F91" s="41">
        <v>68713184.27</v>
      </c>
      <c r="G91" s="42">
        <f t="shared" si="5"/>
        <v>68713184.27</v>
      </c>
      <c r="H91" s="38">
        <f t="shared" si="6"/>
        <v>0</v>
      </c>
    </row>
    <row r="92" spans="1:8" ht="12.75" customHeight="1">
      <c r="A92" s="37" t="s">
        <v>2104</v>
      </c>
      <c r="B92" s="1687" t="s">
        <v>2105</v>
      </c>
      <c r="C92" s="1694"/>
      <c r="D92" s="39" t="s">
        <v>370</v>
      </c>
      <c r="E92" s="40" t="s">
        <v>403</v>
      </c>
      <c r="F92" s="41">
        <v>0</v>
      </c>
      <c r="G92" s="42">
        <f t="shared" si="5"/>
        <v>0</v>
      </c>
      <c r="H92" s="38">
        <f t="shared" si="6"/>
        <v>0</v>
      </c>
    </row>
    <row r="93" spans="1:8" ht="25.5" customHeight="1" thickBot="1">
      <c r="A93" s="37" t="s">
        <v>2106</v>
      </c>
      <c r="B93" s="1687" t="s">
        <v>2107</v>
      </c>
      <c r="C93" s="1694"/>
      <c r="D93" s="39" t="s">
        <v>2108</v>
      </c>
      <c r="E93" s="40" t="s">
        <v>403</v>
      </c>
      <c r="F93" s="41">
        <v>8655679.83</v>
      </c>
      <c r="G93" s="42">
        <f t="shared" si="5"/>
        <v>8655679.83</v>
      </c>
      <c r="H93" s="38">
        <f t="shared" si="6"/>
        <v>0</v>
      </c>
    </row>
    <row r="94" spans="1:8" ht="14.25" customHeight="1" thickBot="1">
      <c r="A94" s="1634" t="s">
        <v>787</v>
      </c>
      <c r="B94" s="1635"/>
      <c r="C94" s="1635"/>
      <c r="D94" s="1635"/>
      <c r="E94" s="1636"/>
      <c r="F94" s="985">
        <f>SUM(F7:F54)+SUM(F62:F93)</f>
        <v>28227587045.580006</v>
      </c>
      <c r="G94" s="986">
        <f>SUM(G7:G93)</f>
        <v>28227615303.58001</v>
      </c>
      <c r="H94" s="987">
        <f>SUM(H7:H80)</f>
        <v>-28258</v>
      </c>
    </row>
    <row r="95" spans="1:8" s="9" customFormat="1" ht="12.75">
      <c r="A95" s="34"/>
      <c r="B95" s="34"/>
      <c r="C95" s="34"/>
      <c r="D95" s="34"/>
      <c r="E95" s="34"/>
      <c r="F95" s="34"/>
      <c r="G95" s="34"/>
      <c r="H95" s="34"/>
    </row>
    <row r="96" spans="1:8" s="9" customFormat="1" ht="12.75">
      <c r="A96" s="34"/>
      <c r="B96" s="34"/>
      <c r="C96" s="34"/>
      <c r="D96" s="34"/>
      <c r="E96" s="34"/>
      <c r="F96" s="34"/>
      <c r="G96" s="35"/>
      <c r="H96" s="36"/>
    </row>
    <row r="97" spans="1:8" s="9" customFormat="1" ht="12.75">
      <c r="A97" s="34"/>
      <c r="B97" s="34"/>
      <c r="C97" s="34"/>
      <c r="D97" s="34"/>
      <c r="E97" s="34"/>
      <c r="F97" s="34"/>
      <c r="G97" s="34"/>
      <c r="H97" s="34"/>
    </row>
    <row r="98" s="9" customFormat="1" ht="12.75">
      <c r="G98" s="730"/>
    </row>
  </sheetData>
  <sheetProtection/>
  <mergeCells count="97">
    <mergeCell ref="B90:C90"/>
    <mergeCell ref="B91:C91"/>
    <mergeCell ref="B54:C54"/>
    <mergeCell ref="B87:C87"/>
    <mergeCell ref="B88:C88"/>
    <mergeCell ref="B89:C89"/>
    <mergeCell ref="B84:C84"/>
    <mergeCell ref="B80:C80"/>
    <mergeCell ref="B83:C83"/>
    <mergeCell ref="B72:C72"/>
    <mergeCell ref="H5:H6"/>
    <mergeCell ref="B11:C11"/>
    <mergeCell ref="B12:C12"/>
    <mergeCell ref="B13:C13"/>
    <mergeCell ref="F5:F6"/>
    <mergeCell ref="D5:D6"/>
    <mergeCell ref="E5:E6"/>
    <mergeCell ref="G5:G6"/>
    <mergeCell ref="B8:C8"/>
    <mergeCell ref="A5:A6"/>
    <mergeCell ref="B7:C7"/>
    <mergeCell ref="B9:C9"/>
    <mergeCell ref="B5:C6"/>
    <mergeCell ref="B37:C37"/>
    <mergeCell ref="B34:C34"/>
    <mergeCell ref="B27:C27"/>
    <mergeCell ref="B28:C28"/>
    <mergeCell ref="B17:C17"/>
    <mergeCell ref="B25:C25"/>
    <mergeCell ref="B26:C26"/>
    <mergeCell ref="B18:C18"/>
    <mergeCell ref="B14:C14"/>
    <mergeCell ref="B15:C15"/>
    <mergeCell ref="B10:C10"/>
    <mergeCell ref="B22:C22"/>
    <mergeCell ref="B23:C23"/>
    <mergeCell ref="B24:C24"/>
    <mergeCell ref="B38:C38"/>
    <mergeCell ref="B41:C41"/>
    <mergeCell ref="B36:C36"/>
    <mergeCell ref="B16:C16"/>
    <mergeCell ref="B30:C30"/>
    <mergeCell ref="B31:C31"/>
    <mergeCell ref="B20:C20"/>
    <mergeCell ref="B21:C21"/>
    <mergeCell ref="B19:C19"/>
    <mergeCell ref="B29:C29"/>
    <mergeCell ref="E60:E61"/>
    <mergeCell ref="B40:C40"/>
    <mergeCell ref="B33:C33"/>
    <mergeCell ref="B39:C39"/>
    <mergeCell ref="B35:C35"/>
    <mergeCell ref="B44:C44"/>
    <mergeCell ref="B45:C45"/>
    <mergeCell ref="B42:C42"/>
    <mergeCell ref="B43:C43"/>
    <mergeCell ref="B50:C50"/>
    <mergeCell ref="B82:C82"/>
    <mergeCell ref="B46:C46"/>
    <mergeCell ref="B47:C47"/>
    <mergeCell ref="B86:C86"/>
    <mergeCell ref="B63:C63"/>
    <mergeCell ref="A58:H58"/>
    <mergeCell ref="A60:A61"/>
    <mergeCell ref="G60:G61"/>
    <mergeCell ref="H60:H61"/>
    <mergeCell ref="D60:D61"/>
    <mergeCell ref="F60:F61"/>
    <mergeCell ref="B32:C32"/>
    <mergeCell ref="A94:E94"/>
    <mergeCell ref="B74:C74"/>
    <mergeCell ref="B79:C79"/>
    <mergeCell ref="B75:C75"/>
    <mergeCell ref="B76:C76"/>
    <mergeCell ref="B93:C93"/>
    <mergeCell ref="B92:C92"/>
    <mergeCell ref="B78:C78"/>
    <mergeCell ref="B70:C70"/>
    <mergeCell ref="B81:C81"/>
    <mergeCell ref="B51:C51"/>
    <mergeCell ref="A3:H3"/>
    <mergeCell ref="B66:C66"/>
    <mergeCell ref="B67:C67"/>
    <mergeCell ref="B68:C68"/>
    <mergeCell ref="B52:C52"/>
    <mergeCell ref="B53:C53"/>
    <mergeCell ref="B48:C48"/>
    <mergeCell ref="B60:C61"/>
    <mergeCell ref="B71:C71"/>
    <mergeCell ref="B69:C69"/>
    <mergeCell ref="B85:C85"/>
    <mergeCell ref="B65:C65"/>
    <mergeCell ref="B49:C49"/>
    <mergeCell ref="B73:C73"/>
    <mergeCell ref="B64:C64"/>
    <mergeCell ref="B77:C77"/>
    <mergeCell ref="B62:C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Q20"/>
  <sheetViews>
    <sheetView zoomScalePageLayoutView="0" workbookViewId="0" topLeftCell="A1">
      <selection activeCell="N1" sqref="N1:O1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4.28125" style="0" customWidth="1"/>
    <col min="4" max="4" width="17.7109375" style="0" customWidth="1"/>
    <col min="5" max="5" width="8.8515625" style="0" customWidth="1"/>
    <col min="6" max="6" width="9.421875" style="0" customWidth="1"/>
    <col min="7" max="7" width="8.8515625" style="0" customWidth="1"/>
    <col min="8" max="8" width="9.421875" style="0" customWidth="1"/>
    <col min="9" max="9" width="7.421875" style="0" customWidth="1"/>
    <col min="10" max="11" width="15.8515625" style="0" customWidth="1"/>
    <col min="12" max="14" width="14.421875" style="0" customWidth="1"/>
    <col min="15" max="15" width="15.8515625" style="0" customWidth="1"/>
    <col min="16" max="16" width="14.00390625" style="0" bestFit="1" customWidth="1"/>
    <col min="17" max="17" width="15.421875" style="0" bestFit="1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52">
        <v>26</v>
      </c>
      <c r="O1" s="1652"/>
    </row>
    <row r="2" spans="1:15" ht="18">
      <c r="A2" s="1588" t="s">
        <v>384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</row>
    <row r="3" spans="1:15" ht="18">
      <c r="A3" s="1588" t="s">
        <v>2007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</row>
    <row r="4" spans="1:15" ht="2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3" t="s">
        <v>409</v>
      </c>
    </row>
    <row r="6" spans="1:15" ht="12.75" customHeight="1">
      <c r="A6" s="1738" t="s">
        <v>385</v>
      </c>
      <c r="B6" s="1717" t="s">
        <v>386</v>
      </c>
      <c r="C6" s="1717" t="s">
        <v>387</v>
      </c>
      <c r="D6" s="1723" t="s">
        <v>388</v>
      </c>
      <c r="E6" s="1723" t="s">
        <v>389</v>
      </c>
      <c r="F6" s="1732"/>
      <c r="G6" s="1726" t="s">
        <v>390</v>
      </c>
      <c r="H6" s="1727"/>
      <c r="I6" s="1708" t="s">
        <v>391</v>
      </c>
      <c r="J6" s="1714" t="s">
        <v>392</v>
      </c>
      <c r="K6" s="1711" t="s">
        <v>393</v>
      </c>
      <c r="L6" s="1711" t="s">
        <v>394</v>
      </c>
      <c r="M6" s="1720" t="s">
        <v>395</v>
      </c>
      <c r="N6" s="1711" t="s">
        <v>396</v>
      </c>
      <c r="O6" s="1735" t="s">
        <v>397</v>
      </c>
    </row>
    <row r="7" spans="1:15" ht="12.75">
      <c r="A7" s="1739"/>
      <c r="B7" s="1718"/>
      <c r="C7" s="1718"/>
      <c r="D7" s="1724"/>
      <c r="E7" s="1724"/>
      <c r="F7" s="1733"/>
      <c r="G7" s="1728"/>
      <c r="H7" s="1729"/>
      <c r="I7" s="1709"/>
      <c r="J7" s="1715"/>
      <c r="K7" s="1712"/>
      <c r="L7" s="1712"/>
      <c r="M7" s="1721"/>
      <c r="N7" s="1712"/>
      <c r="O7" s="1736"/>
    </row>
    <row r="8" spans="1:15" ht="33" customHeight="1" thickBot="1">
      <c r="A8" s="1740"/>
      <c r="B8" s="1719"/>
      <c r="C8" s="1719"/>
      <c r="D8" s="1725"/>
      <c r="E8" s="1725"/>
      <c r="F8" s="1734"/>
      <c r="G8" s="1730"/>
      <c r="H8" s="1731"/>
      <c r="I8" s="1710"/>
      <c r="J8" s="1716"/>
      <c r="K8" s="1713"/>
      <c r="L8" s="1713"/>
      <c r="M8" s="1722"/>
      <c r="N8" s="1713"/>
      <c r="O8" s="1737"/>
    </row>
    <row r="9" spans="1:17" ht="15.75" customHeight="1" thickTop="1">
      <c r="A9" s="20">
        <v>1</v>
      </c>
      <c r="B9" s="1041" t="s">
        <v>415</v>
      </c>
      <c r="C9" s="21" t="s">
        <v>398</v>
      </c>
      <c r="D9" s="22" t="s">
        <v>399</v>
      </c>
      <c r="E9" s="1741">
        <v>8622907.92</v>
      </c>
      <c r="F9" s="1742"/>
      <c r="G9" s="1741">
        <v>8622907.92</v>
      </c>
      <c r="H9" s="1742"/>
      <c r="I9" s="23">
        <v>0</v>
      </c>
      <c r="J9" s="674">
        <v>64480</v>
      </c>
      <c r="K9" s="675">
        <v>0</v>
      </c>
      <c r="L9" s="675">
        <v>2422497.2</v>
      </c>
      <c r="M9" s="675">
        <v>0</v>
      </c>
      <c r="N9" s="675">
        <v>1640100.77</v>
      </c>
      <c r="O9" s="676">
        <v>4495829.95</v>
      </c>
      <c r="P9" s="6"/>
      <c r="Q9" s="6"/>
    </row>
    <row r="10" spans="1:17" ht="30.75" customHeight="1">
      <c r="A10" s="24">
        <f>A9+1</f>
        <v>2</v>
      </c>
      <c r="B10" s="1042" t="s">
        <v>418</v>
      </c>
      <c r="C10" s="25" t="s">
        <v>400</v>
      </c>
      <c r="D10" s="26" t="s">
        <v>401</v>
      </c>
      <c r="E10" s="1706">
        <v>22512677.479999997</v>
      </c>
      <c r="F10" s="1707"/>
      <c r="G10" s="1706">
        <v>22512677.479999997</v>
      </c>
      <c r="H10" s="1707"/>
      <c r="I10" s="23">
        <v>0</v>
      </c>
      <c r="J10" s="677">
        <v>3671403.38</v>
      </c>
      <c r="K10" s="678">
        <v>78372</v>
      </c>
      <c r="L10" s="678">
        <v>2110369.09</v>
      </c>
      <c r="M10" s="678">
        <v>18500</v>
      </c>
      <c r="N10" s="678">
        <v>369489.56</v>
      </c>
      <c r="O10" s="679">
        <v>16264543.45</v>
      </c>
      <c r="P10" s="27"/>
      <c r="Q10" s="6"/>
    </row>
    <row r="11" spans="1:17" ht="30.75" customHeight="1">
      <c r="A11" s="24">
        <v>3</v>
      </c>
      <c r="B11" s="1042" t="s">
        <v>528</v>
      </c>
      <c r="C11" s="25" t="s">
        <v>400</v>
      </c>
      <c r="D11" s="26" t="s">
        <v>402</v>
      </c>
      <c r="E11" s="1706">
        <v>723073.28</v>
      </c>
      <c r="F11" s="1707"/>
      <c r="G11" s="1706">
        <v>723073.28</v>
      </c>
      <c r="H11" s="1707"/>
      <c r="I11" s="23">
        <v>0</v>
      </c>
      <c r="J11" s="677">
        <v>69600</v>
      </c>
      <c r="K11" s="678">
        <v>0</v>
      </c>
      <c r="L11" s="678">
        <v>406723.28</v>
      </c>
      <c r="M11" s="678">
        <v>0</v>
      </c>
      <c r="N11" s="678">
        <v>0</v>
      </c>
      <c r="O11" s="679">
        <v>246750</v>
      </c>
      <c r="P11" s="27"/>
      <c r="Q11" s="6"/>
    </row>
    <row r="12" spans="1:17" ht="15.75" customHeight="1">
      <c r="A12" s="24">
        <v>4</v>
      </c>
      <c r="B12" s="1042" t="s">
        <v>529</v>
      </c>
      <c r="C12" s="25" t="s">
        <v>398</v>
      </c>
      <c r="D12" s="26" t="s">
        <v>404</v>
      </c>
      <c r="E12" s="1706">
        <v>11862069668.26</v>
      </c>
      <c r="F12" s="1707"/>
      <c r="G12" s="1706">
        <v>11862069668.26</v>
      </c>
      <c r="H12" s="1707"/>
      <c r="I12" s="23">
        <v>0</v>
      </c>
      <c r="J12" s="677">
        <v>1161873080.17</v>
      </c>
      <c r="K12" s="678">
        <v>7047778999.05</v>
      </c>
      <c r="L12" s="678">
        <v>672959695.04</v>
      </c>
      <c r="M12" s="678">
        <v>17745461.3</v>
      </c>
      <c r="N12" s="678">
        <v>120823516.29</v>
      </c>
      <c r="O12" s="679">
        <v>2840888916.41</v>
      </c>
      <c r="P12" s="27"/>
      <c r="Q12" s="6"/>
    </row>
    <row r="13" spans="1:17" ht="51.75" customHeight="1">
      <c r="A13" s="24">
        <v>5</v>
      </c>
      <c r="B13" s="1043" t="s">
        <v>530</v>
      </c>
      <c r="C13" s="28" t="s">
        <v>400</v>
      </c>
      <c r="D13" s="29" t="s">
        <v>2112</v>
      </c>
      <c r="E13" s="1706">
        <v>751654724.9300001</v>
      </c>
      <c r="F13" s="1707"/>
      <c r="G13" s="1706">
        <v>751654724.9300001</v>
      </c>
      <c r="H13" s="1707"/>
      <c r="I13" s="23">
        <v>0</v>
      </c>
      <c r="J13" s="677">
        <v>153608637.33</v>
      </c>
      <c r="K13" s="678">
        <v>9310347.47</v>
      </c>
      <c r="L13" s="678">
        <v>90260888.1</v>
      </c>
      <c r="M13" s="678">
        <v>188593</v>
      </c>
      <c r="N13" s="678">
        <v>63030083.23</v>
      </c>
      <c r="O13" s="679">
        <v>435256175.8</v>
      </c>
      <c r="P13" s="27"/>
      <c r="Q13" s="6"/>
    </row>
    <row r="14" spans="1:17" ht="15.75" customHeight="1">
      <c r="A14" s="24">
        <v>6</v>
      </c>
      <c r="B14" s="1043" t="s">
        <v>2109</v>
      </c>
      <c r="C14" s="28" t="s">
        <v>400</v>
      </c>
      <c r="D14" s="29" t="s">
        <v>778</v>
      </c>
      <c r="E14" s="1706">
        <v>0</v>
      </c>
      <c r="F14" s="1707"/>
      <c r="G14" s="1706">
        <v>0</v>
      </c>
      <c r="H14" s="1707"/>
      <c r="I14" s="23">
        <v>0</v>
      </c>
      <c r="J14" s="677">
        <v>0</v>
      </c>
      <c r="K14" s="678">
        <v>0</v>
      </c>
      <c r="L14" s="678">
        <v>0</v>
      </c>
      <c r="M14" s="678">
        <v>0</v>
      </c>
      <c r="N14" s="678">
        <v>0</v>
      </c>
      <c r="O14" s="679">
        <v>0</v>
      </c>
      <c r="P14" s="27"/>
      <c r="Q14" s="6"/>
    </row>
    <row r="15" spans="1:17" ht="30.75" customHeight="1">
      <c r="A15" s="24">
        <v>7</v>
      </c>
      <c r="B15" s="1042" t="s">
        <v>532</v>
      </c>
      <c r="C15" s="25" t="s">
        <v>400</v>
      </c>
      <c r="D15" s="26" t="s">
        <v>405</v>
      </c>
      <c r="E15" s="1706">
        <v>767289651.78</v>
      </c>
      <c r="F15" s="1707"/>
      <c r="G15" s="1706">
        <v>767289651.78</v>
      </c>
      <c r="H15" s="1707"/>
      <c r="I15" s="23">
        <v>0</v>
      </c>
      <c r="J15" s="677">
        <v>172055391.74</v>
      </c>
      <c r="K15" s="678">
        <v>3584164.95</v>
      </c>
      <c r="L15" s="678">
        <v>75715755.75</v>
      </c>
      <c r="M15" s="678">
        <v>571660.15</v>
      </c>
      <c r="N15" s="678">
        <v>16751734.4</v>
      </c>
      <c r="O15" s="679">
        <v>498610944.79</v>
      </c>
      <c r="P15" s="27"/>
      <c r="Q15" s="6"/>
    </row>
    <row r="16" spans="1:17" ht="30.75" customHeight="1">
      <c r="A16" s="24">
        <v>8</v>
      </c>
      <c r="B16" s="1043" t="s">
        <v>2110</v>
      </c>
      <c r="C16" s="28" t="s">
        <v>400</v>
      </c>
      <c r="D16" s="29" t="s">
        <v>406</v>
      </c>
      <c r="E16" s="1706">
        <v>285600</v>
      </c>
      <c r="F16" s="1707"/>
      <c r="G16" s="1706">
        <v>285600</v>
      </c>
      <c r="H16" s="1707"/>
      <c r="I16" s="23">
        <v>0</v>
      </c>
      <c r="J16" s="677">
        <v>0</v>
      </c>
      <c r="K16" s="678">
        <v>0</v>
      </c>
      <c r="L16" s="678">
        <v>0</v>
      </c>
      <c r="M16" s="678">
        <v>0</v>
      </c>
      <c r="N16" s="678">
        <v>0</v>
      </c>
      <c r="O16" s="679">
        <v>285600</v>
      </c>
      <c r="P16" s="27"/>
      <c r="Q16" s="6"/>
    </row>
    <row r="17" spans="1:17" ht="15.75" customHeight="1">
      <c r="A17" s="24">
        <f>A16+1</f>
        <v>9</v>
      </c>
      <c r="B17" s="1043" t="s">
        <v>533</v>
      </c>
      <c r="C17" s="28" t="s">
        <v>398</v>
      </c>
      <c r="D17" s="29" t="s">
        <v>407</v>
      </c>
      <c r="E17" s="1706">
        <v>1405790620.8600001</v>
      </c>
      <c r="F17" s="1707"/>
      <c r="G17" s="1706">
        <v>1405790620.8600001</v>
      </c>
      <c r="H17" s="1707"/>
      <c r="I17" s="23">
        <v>0</v>
      </c>
      <c r="J17" s="677">
        <v>50866378.99</v>
      </c>
      <c r="K17" s="678">
        <v>1127995482.26</v>
      </c>
      <c r="L17" s="678">
        <v>14687672.66</v>
      </c>
      <c r="M17" s="678">
        <v>0</v>
      </c>
      <c r="N17" s="678">
        <v>5234153.55</v>
      </c>
      <c r="O17" s="679">
        <v>207006933.4</v>
      </c>
      <c r="P17" s="27"/>
      <c r="Q17" s="6"/>
    </row>
    <row r="18" spans="1:17" ht="30.75" customHeight="1">
      <c r="A18" s="1045">
        <f>A17+1</f>
        <v>10</v>
      </c>
      <c r="B18" s="1043" t="s">
        <v>534</v>
      </c>
      <c r="C18" s="28" t="s">
        <v>398</v>
      </c>
      <c r="D18" s="29" t="s">
        <v>831</v>
      </c>
      <c r="E18" s="1706">
        <v>3904838</v>
      </c>
      <c r="F18" s="1707"/>
      <c r="G18" s="1706">
        <v>3904838</v>
      </c>
      <c r="H18" s="1707"/>
      <c r="I18" s="1046">
        <v>0</v>
      </c>
      <c r="J18" s="1047">
        <v>164652</v>
      </c>
      <c r="K18" s="1048">
        <v>0</v>
      </c>
      <c r="L18" s="1048">
        <v>3352154</v>
      </c>
      <c r="M18" s="1048">
        <v>0</v>
      </c>
      <c r="N18" s="1048">
        <v>0</v>
      </c>
      <c r="O18" s="1049">
        <v>388032</v>
      </c>
      <c r="P18" s="27"/>
      <c r="Q18" s="6"/>
    </row>
    <row r="19" spans="1:17" ht="46.5" customHeight="1" thickBot="1">
      <c r="A19" s="30">
        <v>11</v>
      </c>
      <c r="B19" s="1044" t="s">
        <v>2020</v>
      </c>
      <c r="C19" s="31" t="s">
        <v>398</v>
      </c>
      <c r="D19" s="32" t="s">
        <v>2111</v>
      </c>
      <c r="E19" s="1750">
        <v>34078442.26</v>
      </c>
      <c r="F19" s="1751"/>
      <c r="G19" s="1750">
        <v>34078442.26</v>
      </c>
      <c r="H19" s="1751"/>
      <c r="I19" s="33">
        <v>0</v>
      </c>
      <c r="J19" s="680">
        <v>0</v>
      </c>
      <c r="K19" s="681">
        <v>380132.26</v>
      </c>
      <c r="L19" s="681">
        <v>0</v>
      </c>
      <c r="M19" s="681">
        <v>0</v>
      </c>
      <c r="N19" s="681">
        <v>0</v>
      </c>
      <c r="O19" s="682">
        <v>33698310</v>
      </c>
      <c r="P19" s="27"/>
      <c r="Q19" s="6"/>
    </row>
    <row r="20" spans="1:16" ht="16.5" customHeight="1" thickBot="1" thickTop="1">
      <c r="A20" s="1743" t="s">
        <v>408</v>
      </c>
      <c r="B20" s="1744"/>
      <c r="C20" s="1744"/>
      <c r="D20" s="1745"/>
      <c r="E20" s="1746">
        <v>14856932204.770002</v>
      </c>
      <c r="F20" s="1747"/>
      <c r="G20" s="1748">
        <v>14856932204.770002</v>
      </c>
      <c r="H20" s="1749"/>
      <c r="I20" s="988">
        <v>0</v>
      </c>
      <c r="J20" s="989">
        <v>1542373623.6100001</v>
      </c>
      <c r="K20" s="990">
        <v>8189127497.990001</v>
      </c>
      <c r="L20" s="990">
        <v>861915755.12</v>
      </c>
      <c r="M20" s="990">
        <v>18524214.45</v>
      </c>
      <c r="N20" s="990">
        <v>207849077.8</v>
      </c>
      <c r="O20" s="991">
        <v>4037142035.8</v>
      </c>
      <c r="P20" s="27"/>
    </row>
  </sheetData>
  <sheetProtection/>
  <mergeCells count="41">
    <mergeCell ref="A20:D20"/>
    <mergeCell ref="E20:F20"/>
    <mergeCell ref="G20:H20"/>
    <mergeCell ref="E16:F16"/>
    <mergeCell ref="G16:H16"/>
    <mergeCell ref="E19:F19"/>
    <mergeCell ref="G19:H19"/>
    <mergeCell ref="E17:F17"/>
    <mergeCell ref="G17:H17"/>
    <mergeCell ref="E18:F18"/>
    <mergeCell ref="E9:F9"/>
    <mergeCell ref="G9:H9"/>
    <mergeCell ref="E15:F15"/>
    <mergeCell ref="G15:H15"/>
    <mergeCell ref="E14:F14"/>
    <mergeCell ref="G14:H14"/>
    <mergeCell ref="E6:F8"/>
    <mergeCell ref="O6:O8"/>
    <mergeCell ref="K6:K8"/>
    <mergeCell ref="L6:L8"/>
    <mergeCell ref="A6:A8"/>
    <mergeCell ref="B6:B8"/>
    <mergeCell ref="N1:O1"/>
    <mergeCell ref="A2:O2"/>
    <mergeCell ref="A3:O3"/>
    <mergeCell ref="I6:I8"/>
    <mergeCell ref="N6:N8"/>
    <mergeCell ref="J6:J8"/>
    <mergeCell ref="C6:C8"/>
    <mergeCell ref="M6:M8"/>
    <mergeCell ref="D6:D8"/>
    <mergeCell ref="G6:H8"/>
    <mergeCell ref="G18:H18"/>
    <mergeCell ref="G10:H10"/>
    <mergeCell ref="E11:F11"/>
    <mergeCell ref="G11:H11"/>
    <mergeCell ref="E13:F13"/>
    <mergeCell ref="E10:F10"/>
    <mergeCell ref="G13:H13"/>
    <mergeCell ref="E12:F12"/>
    <mergeCell ref="G12:H1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5.421875" style="1237" customWidth="1"/>
    <col min="2" max="11" width="11.7109375" style="1237" customWidth="1"/>
    <col min="12" max="12" width="13.140625" style="1237" bestFit="1" customWidth="1"/>
    <col min="13" max="16384" width="9.140625" style="1237" customWidth="1"/>
  </cols>
  <sheetData>
    <row r="1" ht="12.75">
      <c r="K1" s="1321">
        <v>26</v>
      </c>
    </row>
    <row r="2" spans="1:8" ht="18" customHeight="1">
      <c r="A2" s="1752" t="s">
        <v>2391</v>
      </c>
      <c r="B2" s="1752"/>
      <c r="C2" s="1752"/>
      <c r="D2" s="1752"/>
      <c r="E2" s="1752"/>
      <c r="F2" s="1752"/>
      <c r="G2" s="1752"/>
      <c r="H2" s="1752"/>
    </row>
    <row r="4" spans="7:11" ht="13.5" thickBot="1">
      <c r="G4" s="1238"/>
      <c r="H4" s="1238"/>
      <c r="I4" s="1238"/>
      <c r="J4" s="1238"/>
      <c r="K4" s="1238" t="s">
        <v>271</v>
      </c>
    </row>
    <row r="5" spans="1:11" s="1244" customFormat="1" ht="24.75" thickBot="1">
      <c r="A5" s="1239" t="s">
        <v>430</v>
      </c>
      <c r="B5" s="1240" t="s">
        <v>645</v>
      </c>
      <c r="C5" s="1240" t="s">
        <v>646</v>
      </c>
      <c r="D5" s="1241" t="s">
        <v>647</v>
      </c>
      <c r="E5" s="1241" t="s">
        <v>648</v>
      </c>
      <c r="F5" s="1241" t="s">
        <v>2392</v>
      </c>
      <c r="G5" s="1241" t="s">
        <v>649</v>
      </c>
      <c r="H5" s="1242" t="s">
        <v>650</v>
      </c>
      <c r="I5" s="1241" t="s">
        <v>651</v>
      </c>
      <c r="J5" s="1241" t="s">
        <v>2393</v>
      </c>
      <c r="K5" s="1243" t="s">
        <v>2394</v>
      </c>
    </row>
    <row r="6" spans="1:11" s="1252" customFormat="1" ht="12.75" thickBot="1">
      <c r="A6" s="1245" t="s">
        <v>652</v>
      </c>
      <c r="B6" s="1246">
        <v>2168781</v>
      </c>
      <c r="C6" s="1247">
        <v>2184359.1</v>
      </c>
      <c r="D6" s="1248">
        <v>2194816.5234</v>
      </c>
      <c r="E6" s="1248">
        <v>2256707</v>
      </c>
      <c r="F6" s="1248">
        <v>2377697.8192</v>
      </c>
      <c r="G6" s="1249">
        <v>2211000</v>
      </c>
      <c r="H6" s="1249">
        <v>2233100</v>
      </c>
      <c r="I6" s="1250">
        <v>2255421</v>
      </c>
      <c r="J6" s="1250">
        <v>2277965</v>
      </c>
      <c r="K6" s="1251">
        <v>2300744.65</v>
      </c>
    </row>
    <row r="7" spans="1:11" s="1252" customFormat="1" ht="12.75" thickBot="1">
      <c r="A7" s="1253"/>
      <c r="B7" s="1254"/>
      <c r="C7" s="1255"/>
      <c r="D7" s="1256"/>
      <c r="E7" s="1256"/>
      <c r="F7" s="1256"/>
      <c r="G7" s="1257"/>
      <c r="H7" s="1257"/>
      <c r="I7" s="1258"/>
      <c r="J7" s="1258"/>
      <c r="K7" s="1259"/>
    </row>
    <row r="8" spans="1:11" s="1252" customFormat="1" ht="18" customHeight="1">
      <c r="A8" s="1260" t="s">
        <v>431</v>
      </c>
      <c r="B8" s="1261">
        <f aca="true" t="shared" si="0" ref="B8:H8">SUM(B10:B16)</f>
        <v>827524.87045</v>
      </c>
      <c r="C8" s="1261">
        <f t="shared" si="0"/>
        <v>775993.39</v>
      </c>
      <c r="D8" s="1261">
        <f t="shared" si="0"/>
        <v>1000324.06256</v>
      </c>
      <c r="E8" s="1261">
        <f t="shared" si="0"/>
        <v>1152186.29045</v>
      </c>
      <c r="F8" s="1261">
        <f t="shared" si="0"/>
        <v>1020733.2904500001</v>
      </c>
      <c r="G8" s="1261">
        <f t="shared" si="0"/>
        <v>908658.2904500001</v>
      </c>
      <c r="H8" s="1262">
        <f t="shared" si="0"/>
        <v>798279.4104500001</v>
      </c>
      <c r="I8" s="1261">
        <f>SUM(I10:I16)</f>
        <v>701404.4104500001</v>
      </c>
      <c r="J8" s="1261">
        <f>SUM(J10:J16)</f>
        <v>604529.4104500001</v>
      </c>
      <c r="K8" s="1263">
        <f>SUM(K10:K16)</f>
        <v>507654.41045</v>
      </c>
    </row>
    <row r="9" spans="1:11" s="1244" customFormat="1" ht="12.75">
      <c r="A9" s="1264" t="s">
        <v>432</v>
      </c>
      <c r="B9" s="1265"/>
      <c r="C9" s="1265"/>
      <c r="D9" s="1266"/>
      <c r="E9" s="1266"/>
      <c r="F9" s="1266"/>
      <c r="G9" s="1267"/>
      <c r="H9" s="1267"/>
      <c r="I9" s="1266"/>
      <c r="J9" s="1266"/>
      <c r="K9" s="1268"/>
    </row>
    <row r="10" spans="1:11" s="1244" customFormat="1" ht="12.75">
      <c r="A10" s="1269" t="s">
        <v>433</v>
      </c>
      <c r="B10" s="1270">
        <v>749970.87045</v>
      </c>
      <c r="C10" s="1270">
        <v>703095.87</v>
      </c>
      <c r="D10" s="1270">
        <v>656220.87045</v>
      </c>
      <c r="E10" s="1271">
        <f aca="true" t="shared" si="1" ref="E10:K11">D10-E20</f>
        <v>609345.87045</v>
      </c>
      <c r="F10" s="1272">
        <f t="shared" si="1"/>
        <v>562470.87045</v>
      </c>
      <c r="G10" s="1272">
        <f t="shared" si="1"/>
        <v>515595.87045000005</v>
      </c>
      <c r="H10" s="1273">
        <f t="shared" si="1"/>
        <v>468720.87045000005</v>
      </c>
      <c r="I10" s="1273">
        <f t="shared" si="1"/>
        <v>421845.87045000005</v>
      </c>
      <c r="J10" s="1273">
        <f t="shared" si="1"/>
        <v>374970.87045000005</v>
      </c>
      <c r="K10" s="1274">
        <f t="shared" si="1"/>
        <v>328095.87045000005</v>
      </c>
    </row>
    <row r="11" spans="1:11" s="1244" customFormat="1" ht="12.75">
      <c r="A11" s="1269" t="s">
        <v>654</v>
      </c>
      <c r="B11" s="1271"/>
      <c r="C11" s="1270">
        <v>13119.52</v>
      </c>
      <c r="D11" s="1270">
        <v>243859.19211</v>
      </c>
      <c r="E11" s="1271">
        <v>479558.54</v>
      </c>
      <c r="F11" s="1272">
        <f t="shared" si="1"/>
        <v>429558.54</v>
      </c>
      <c r="G11" s="1272">
        <f t="shared" si="1"/>
        <v>379558.54</v>
      </c>
      <c r="H11" s="1273">
        <f t="shared" si="1"/>
        <v>329558.54</v>
      </c>
      <c r="I11" s="1273">
        <f t="shared" si="1"/>
        <v>279558.54</v>
      </c>
      <c r="J11" s="1273">
        <f t="shared" si="1"/>
        <v>229558.53999999998</v>
      </c>
      <c r="K11" s="1274">
        <f t="shared" si="1"/>
        <v>179558.53999999998</v>
      </c>
    </row>
    <row r="12" spans="1:11" s="1244" customFormat="1" ht="12.75">
      <c r="A12" s="1269" t="s">
        <v>434</v>
      </c>
      <c r="B12" s="1270">
        <v>77554</v>
      </c>
      <c r="C12" s="1270">
        <v>59778</v>
      </c>
      <c r="D12" s="1270">
        <v>38770</v>
      </c>
      <c r="E12" s="1272">
        <f>D12-E22</f>
        <v>19378</v>
      </c>
      <c r="F12" s="1272"/>
      <c r="G12" s="1273"/>
      <c r="H12" s="1273"/>
      <c r="I12" s="1272"/>
      <c r="J12" s="1272"/>
      <c r="K12" s="1275"/>
    </row>
    <row r="13" spans="1:11" s="1244" customFormat="1" ht="12.75">
      <c r="A13" s="1276" t="s">
        <v>435</v>
      </c>
      <c r="B13" s="1277"/>
      <c r="C13" s="1277"/>
      <c r="D13" s="1271">
        <f>83474-22000</f>
        <v>61474</v>
      </c>
      <c r="E13" s="1271">
        <v>43903.88</v>
      </c>
      <c r="F13" s="1271">
        <f>E13-F23</f>
        <v>28703.879999999997</v>
      </c>
      <c r="G13" s="1278">
        <f>F13-G23</f>
        <v>13503.879999999997</v>
      </c>
      <c r="H13" s="1278"/>
      <c r="I13" s="1271"/>
      <c r="J13" s="1271"/>
      <c r="K13" s="1279"/>
    </row>
    <row r="14" spans="1:11" s="1244" customFormat="1" ht="12.75">
      <c r="A14" s="1276" t="s">
        <v>436</v>
      </c>
      <c r="B14" s="1277"/>
      <c r="C14" s="1277"/>
      <c r="D14" s="1271"/>
      <c r="E14" s="1271"/>
      <c r="F14" s="1271"/>
      <c r="G14" s="1278"/>
      <c r="H14" s="1278"/>
      <c r="I14" s="1271"/>
      <c r="J14" s="1271"/>
      <c r="K14" s="1279"/>
    </row>
    <row r="15" spans="1:11" s="1244" customFormat="1" ht="12.75">
      <c r="A15" s="1276" t="s">
        <v>437</v>
      </c>
      <c r="B15" s="1277"/>
      <c r="C15" s="1277"/>
      <c r="D15" s="1271"/>
      <c r="E15" s="1271"/>
      <c r="F15" s="1271"/>
      <c r="G15" s="1278"/>
      <c r="H15" s="1278"/>
      <c r="I15" s="1271"/>
      <c r="J15" s="1271"/>
      <c r="K15" s="1279"/>
    </row>
    <row r="16" spans="1:11" s="1244" customFormat="1" ht="13.5" thickBot="1">
      <c r="A16" s="1280" t="s">
        <v>438</v>
      </c>
      <c r="B16" s="1281"/>
      <c r="C16" s="1281"/>
      <c r="D16" s="1282"/>
      <c r="E16" s="1282"/>
      <c r="F16" s="1282"/>
      <c r="G16" s="1283"/>
      <c r="H16" s="1283"/>
      <c r="I16" s="1282"/>
      <c r="J16" s="1282"/>
      <c r="K16" s="1284"/>
    </row>
    <row r="17" spans="1:11" s="1244" customFormat="1" ht="13.5" thickBot="1">
      <c r="A17" s="1285" t="s">
        <v>653</v>
      </c>
      <c r="B17" s="1286">
        <f aca="true" t="shared" si="2" ref="B17:H17">B8/B6</f>
        <v>0.3815622095776383</v>
      </c>
      <c r="C17" s="1286">
        <f t="shared" si="2"/>
        <v>0.3552499174700717</v>
      </c>
      <c r="D17" s="1286">
        <f t="shared" si="2"/>
        <v>0.4557665991189066</v>
      </c>
      <c r="E17" s="1286">
        <f t="shared" si="2"/>
        <v>0.5105608705294927</v>
      </c>
      <c r="F17" s="1286">
        <f t="shared" si="2"/>
        <v>0.4292947918812644</v>
      </c>
      <c r="G17" s="1286">
        <f t="shared" si="2"/>
        <v>0.41097163747173227</v>
      </c>
      <c r="H17" s="1287">
        <f t="shared" si="2"/>
        <v>0.35747589021987375</v>
      </c>
      <c r="I17" s="1286">
        <f>I8/I6</f>
        <v>0.3109860245382126</v>
      </c>
      <c r="J17" s="1286">
        <f>J8/J6</f>
        <v>0.26538134275548575</v>
      </c>
      <c r="K17" s="1288">
        <f>K8/K6</f>
        <v>0.22064787174448067</v>
      </c>
    </row>
    <row r="18" spans="1:11" s="1252" customFormat="1" ht="18" customHeight="1">
      <c r="A18" s="1289" t="s">
        <v>439</v>
      </c>
      <c r="B18" s="1290">
        <f aca="true" t="shared" si="3" ref="B18:H18">SUM(B20:B26)</f>
        <v>119500.6</v>
      </c>
      <c r="C18" s="1290">
        <f t="shared" si="3"/>
        <v>64651</v>
      </c>
      <c r="D18" s="1290">
        <f t="shared" si="3"/>
        <v>89883</v>
      </c>
      <c r="E18" s="1290">
        <f t="shared" si="3"/>
        <v>81467</v>
      </c>
      <c r="F18" s="1290">
        <f>SUM(F20:F26)</f>
        <v>131453</v>
      </c>
      <c r="G18" s="1290">
        <f t="shared" si="3"/>
        <v>112075</v>
      </c>
      <c r="H18" s="1291">
        <f t="shared" si="3"/>
        <v>110378.88</v>
      </c>
      <c r="I18" s="1290">
        <f>SUM(I20:I26)</f>
        <v>96875</v>
      </c>
      <c r="J18" s="1290">
        <f>SUM(J20:J26)</f>
        <v>96875</v>
      </c>
      <c r="K18" s="1292">
        <f>SUM(K20:K26)</f>
        <v>96875</v>
      </c>
    </row>
    <row r="19" spans="1:11" s="1244" customFormat="1" ht="12.75">
      <c r="A19" s="1264" t="s">
        <v>432</v>
      </c>
      <c r="B19" s="1265"/>
      <c r="C19" s="1265"/>
      <c r="D19" s="1266"/>
      <c r="E19" s="1266"/>
      <c r="F19" s="1266"/>
      <c r="G19" s="1267"/>
      <c r="H19" s="1267"/>
      <c r="I19" s="1266"/>
      <c r="J19" s="1266"/>
      <c r="K19" s="1268"/>
    </row>
    <row r="20" spans="1:11" s="1244" customFormat="1" ht="12.75">
      <c r="A20" s="1269" t="s">
        <v>440</v>
      </c>
      <c r="B20" s="1293"/>
      <c r="C20" s="1293">
        <v>46875</v>
      </c>
      <c r="D20" s="1293">
        <v>46875</v>
      </c>
      <c r="E20" s="1293">
        <v>46875</v>
      </c>
      <c r="F20" s="1293">
        <v>46875</v>
      </c>
      <c r="G20" s="1293">
        <v>46875</v>
      </c>
      <c r="H20" s="1294">
        <v>46875</v>
      </c>
      <c r="I20" s="1272">
        <v>46875</v>
      </c>
      <c r="J20" s="1272">
        <v>46875</v>
      </c>
      <c r="K20" s="1275">
        <v>46875</v>
      </c>
    </row>
    <row r="21" spans="1:11" s="1244" customFormat="1" ht="18.75" customHeight="1">
      <c r="A21" s="1269" t="s">
        <v>441</v>
      </c>
      <c r="B21" s="1293"/>
      <c r="C21" s="1293"/>
      <c r="D21" s="1272"/>
      <c r="E21" s="1272"/>
      <c r="F21" s="1272">
        <v>50000</v>
      </c>
      <c r="G21" s="1273">
        <v>50000</v>
      </c>
      <c r="H21" s="1273">
        <v>50000</v>
      </c>
      <c r="I21" s="1272">
        <v>50000</v>
      </c>
      <c r="J21" s="1272">
        <v>50000</v>
      </c>
      <c r="K21" s="1275">
        <v>50000</v>
      </c>
    </row>
    <row r="22" spans="1:12" s="1244" customFormat="1" ht="12.75">
      <c r="A22" s="1269" t="s">
        <v>442</v>
      </c>
      <c r="B22" s="1295">
        <v>19392</v>
      </c>
      <c r="C22" s="1295">
        <v>17776</v>
      </c>
      <c r="D22" s="1295">
        <v>21008</v>
      </c>
      <c r="E22" s="1295">
        <v>19392</v>
      </c>
      <c r="F22" s="1272">
        <v>19378</v>
      </c>
      <c r="G22" s="1273"/>
      <c r="H22" s="1273"/>
      <c r="I22" s="1272"/>
      <c r="J22" s="1272"/>
      <c r="K22" s="1275"/>
      <c r="L22" s="1296"/>
    </row>
    <row r="23" spans="1:11" s="1244" customFormat="1" ht="12.75">
      <c r="A23" s="1276" t="s">
        <v>443</v>
      </c>
      <c r="B23" s="1277"/>
      <c r="C23" s="1277"/>
      <c r="D23" s="1271">
        <v>22000</v>
      </c>
      <c r="E23" s="1271">
        <v>15200</v>
      </c>
      <c r="F23" s="1271">
        <v>15200</v>
      </c>
      <c r="G23" s="1278">
        <v>15200</v>
      </c>
      <c r="H23" s="1278">
        <v>13503.879999999997</v>
      </c>
      <c r="I23" s="1271"/>
      <c r="J23" s="1271"/>
      <c r="K23" s="1279"/>
    </row>
    <row r="24" spans="1:11" s="1244" customFormat="1" ht="12.75">
      <c r="A24" s="1297" t="s">
        <v>436</v>
      </c>
      <c r="B24" s="1298"/>
      <c r="C24" s="1298"/>
      <c r="D24" s="1299"/>
      <c r="E24" s="1299"/>
      <c r="F24" s="1299"/>
      <c r="G24" s="1300"/>
      <c r="H24" s="1300"/>
      <c r="I24" s="1299"/>
      <c r="J24" s="1299"/>
      <c r="K24" s="1301"/>
    </row>
    <row r="25" spans="1:11" s="1244" customFormat="1" ht="12.75">
      <c r="A25" s="1276" t="s">
        <v>437</v>
      </c>
      <c r="B25" s="1277"/>
      <c r="C25" s="1277"/>
      <c r="D25" s="1271"/>
      <c r="E25" s="1271"/>
      <c r="F25" s="1271"/>
      <c r="G25" s="1278"/>
      <c r="H25" s="1278"/>
      <c r="I25" s="1271"/>
      <c r="J25" s="1271"/>
      <c r="K25" s="1279"/>
    </row>
    <row r="26" spans="1:11" s="1244" customFormat="1" ht="13.5" thickBot="1">
      <c r="A26" s="1280" t="s">
        <v>438</v>
      </c>
      <c r="B26" s="1281">
        <v>100108.6</v>
      </c>
      <c r="C26" s="1281"/>
      <c r="D26" s="1282"/>
      <c r="E26" s="1282"/>
      <c r="F26" s="1282"/>
      <c r="G26" s="1283"/>
      <c r="H26" s="1283"/>
      <c r="I26" s="1282"/>
      <c r="J26" s="1282"/>
      <c r="K26" s="1284"/>
    </row>
    <row r="27" spans="1:11" s="1244" customFormat="1" ht="18" customHeight="1" thickBot="1">
      <c r="A27" s="1302" t="s">
        <v>2395</v>
      </c>
      <c r="B27" s="1303">
        <f>SUM(B29:B32)</f>
        <v>17888.15321</v>
      </c>
      <c r="C27" s="1303">
        <f aca="true" t="shared" si="4" ref="C27:H27">SUM(C29:C32)</f>
        <v>13410.939999999999</v>
      </c>
      <c r="D27" s="1303">
        <f t="shared" si="4"/>
        <v>12677.503239999998</v>
      </c>
      <c r="E27" s="1303">
        <f>SUM(E29:E32)</f>
        <v>15451.886</v>
      </c>
      <c r="F27" s="1303">
        <f t="shared" si="4"/>
        <v>13964.44428</v>
      </c>
      <c r="G27" s="1304">
        <f t="shared" si="4"/>
        <v>22000</v>
      </c>
      <c r="H27" s="1304">
        <f t="shared" si="4"/>
        <v>20000</v>
      </c>
      <c r="I27" s="1303">
        <f>SUM(I29:I32)</f>
        <v>18000</v>
      </c>
      <c r="J27" s="1303">
        <f>SUM(J29:J32)</f>
        <v>16000</v>
      </c>
      <c r="K27" s="1305">
        <f>SUM(K29:K32)</f>
        <v>14000</v>
      </c>
    </row>
    <row r="28" spans="1:11" s="1244" customFormat="1" ht="12.75">
      <c r="A28" s="1306" t="s">
        <v>432</v>
      </c>
      <c r="B28" s="1307"/>
      <c r="C28" s="1307"/>
      <c r="D28" s="1308"/>
      <c r="E28" s="1308"/>
      <c r="F28" s="1308"/>
      <c r="G28" s="1309"/>
      <c r="H28" s="1309"/>
      <c r="I28" s="1308"/>
      <c r="J28" s="1308"/>
      <c r="K28" s="1310"/>
    </row>
    <row r="29" spans="1:11" s="1244" customFormat="1" ht="12.75">
      <c r="A29" s="1269" t="s">
        <v>655</v>
      </c>
      <c r="B29" s="1293">
        <v>17888.15321</v>
      </c>
      <c r="C29" s="1293">
        <v>13276.3</v>
      </c>
      <c r="D29" s="1272">
        <v>12125.612239999999</v>
      </c>
      <c r="E29" s="1272">
        <v>12587.998</v>
      </c>
      <c r="F29" s="1272">
        <v>10669.03386</v>
      </c>
      <c r="G29" s="1273">
        <v>13000</v>
      </c>
      <c r="H29" s="1273">
        <v>12000</v>
      </c>
      <c r="I29" s="1272">
        <v>11000</v>
      </c>
      <c r="J29" s="1272">
        <v>10000</v>
      </c>
      <c r="K29" s="1275">
        <v>9000</v>
      </c>
    </row>
    <row r="30" spans="1:11" s="1244" customFormat="1" ht="12.75">
      <c r="A30" s="1269" t="s">
        <v>656</v>
      </c>
      <c r="B30" s="1293"/>
      <c r="C30" s="1293">
        <v>134.64000000000001</v>
      </c>
      <c r="D30" s="1272">
        <v>551.8910000000001</v>
      </c>
      <c r="E30" s="1272">
        <v>2173.368</v>
      </c>
      <c r="F30" s="1272">
        <v>3053.4795</v>
      </c>
      <c r="G30" s="1273">
        <v>9000</v>
      </c>
      <c r="H30" s="1273">
        <v>8000</v>
      </c>
      <c r="I30" s="1272">
        <v>7000</v>
      </c>
      <c r="J30" s="1272">
        <v>6000</v>
      </c>
      <c r="K30" s="1275">
        <v>5000</v>
      </c>
    </row>
    <row r="31" spans="1:11" s="1244" customFormat="1" ht="12.75">
      <c r="A31" s="1269" t="s">
        <v>444</v>
      </c>
      <c r="B31" s="1293"/>
      <c r="C31" s="1293"/>
      <c r="D31" s="1272"/>
      <c r="E31" s="1272">
        <v>690.52</v>
      </c>
      <c r="F31" s="1272">
        <v>241.93092</v>
      </c>
      <c r="G31" s="1273">
        <v>0</v>
      </c>
      <c r="H31" s="1273">
        <v>0</v>
      </c>
      <c r="I31" s="1272">
        <v>0</v>
      </c>
      <c r="J31" s="1272">
        <v>0</v>
      </c>
      <c r="K31" s="1275">
        <v>0</v>
      </c>
    </row>
    <row r="32" spans="1:11" s="1244" customFormat="1" ht="13.5" thickBot="1">
      <c r="A32" s="1311" t="s">
        <v>445</v>
      </c>
      <c r="B32" s="1312"/>
      <c r="C32" s="1312"/>
      <c r="D32" s="1313"/>
      <c r="E32" s="1313">
        <v>0</v>
      </c>
      <c r="F32" s="1313">
        <v>0</v>
      </c>
      <c r="G32" s="1314">
        <v>0</v>
      </c>
      <c r="H32" s="1314">
        <v>0</v>
      </c>
      <c r="I32" s="1313">
        <v>0</v>
      </c>
      <c r="J32" s="1313">
        <v>0</v>
      </c>
      <c r="K32" s="1315">
        <v>0</v>
      </c>
    </row>
    <row r="33" spans="1:11" ht="12.75">
      <c r="A33" s="1316"/>
      <c r="B33" s="1316"/>
      <c r="C33" s="1316"/>
      <c r="D33" s="1316"/>
      <c r="E33" s="1317"/>
      <c r="F33" s="1317"/>
      <c r="G33" s="1317"/>
      <c r="H33" s="1317"/>
      <c r="I33" s="1317"/>
      <c r="J33" s="1317"/>
      <c r="K33" s="1317"/>
    </row>
    <row r="34" spans="1:11" ht="12.75">
      <c r="A34" s="1318" t="s">
        <v>2396</v>
      </c>
      <c r="B34" s="1318"/>
      <c r="C34" s="1318"/>
      <c r="D34" s="1318"/>
      <c r="E34" s="1318"/>
      <c r="F34" s="1318"/>
      <c r="G34" s="1318"/>
      <c r="H34" s="1318"/>
      <c r="I34" s="1318"/>
      <c r="J34" s="1318"/>
      <c r="K34" s="1318"/>
    </row>
    <row r="35" spans="1:11" ht="28.5" customHeight="1">
      <c r="A35" s="1753" t="s">
        <v>658</v>
      </c>
      <c r="B35" s="1753"/>
      <c r="C35" s="1753"/>
      <c r="D35" s="1753"/>
      <c r="E35" s="1753"/>
      <c r="F35" s="1753"/>
      <c r="G35" s="1753"/>
      <c r="H35" s="1753"/>
      <c r="I35" s="1319"/>
      <c r="J35" s="1319"/>
      <c r="K35" s="1319"/>
    </row>
    <row r="36" spans="1:11" ht="28.5" customHeight="1">
      <c r="A36" s="1753" t="s">
        <v>657</v>
      </c>
      <c r="B36" s="1753"/>
      <c r="C36" s="1753"/>
      <c r="D36" s="1753"/>
      <c r="E36" s="1753"/>
      <c r="F36" s="1753"/>
      <c r="G36" s="1753"/>
      <c r="H36" s="1753"/>
      <c r="I36" s="1318"/>
      <c r="J36" s="1318"/>
      <c r="K36" s="1318"/>
    </row>
    <row r="37" spans="1:11" ht="12.75">
      <c r="A37" s="1318"/>
      <c r="B37" s="1318"/>
      <c r="C37" s="1318"/>
      <c r="D37" s="1318"/>
      <c r="E37" s="1320"/>
      <c r="F37" s="1320"/>
      <c r="G37" s="1320"/>
      <c r="H37" s="1320"/>
      <c r="I37" s="1320"/>
      <c r="J37" s="1320"/>
      <c r="K37" s="1320"/>
    </row>
    <row r="38" spans="1:11" ht="12.75">
      <c r="A38" s="1318"/>
      <c r="B38" s="1318"/>
      <c r="C38" s="1318"/>
      <c r="D38" s="1318"/>
      <c r="E38" s="1318"/>
      <c r="F38" s="1318"/>
      <c r="G38" s="1318"/>
      <c r="H38" s="1318"/>
      <c r="I38" s="1318"/>
      <c r="J38" s="1318"/>
      <c r="K38" s="1318"/>
    </row>
    <row r="39" spans="1:11" ht="12.75">
      <c r="A39" s="1316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</row>
    <row r="40" spans="1:11" ht="12.75">
      <c r="A40" s="1316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</row>
  </sheetData>
  <sheetProtection/>
  <mergeCells count="3">
    <mergeCell ref="A2:H2"/>
    <mergeCell ref="A35:H35"/>
    <mergeCell ref="A36:H3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C62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3.28125" style="700" customWidth="1"/>
    <col min="2" max="2" width="101.421875" style="700" customWidth="1"/>
    <col min="3" max="3" width="17.421875" style="700" customWidth="1"/>
    <col min="4" max="5" width="9.140625" style="700" customWidth="1"/>
    <col min="6" max="6" width="14.8515625" style="747" customWidth="1"/>
    <col min="7" max="16384" width="9.140625" style="700" customWidth="1"/>
  </cols>
  <sheetData>
    <row r="1" spans="1:3" ht="12.75">
      <c r="A1" s="856"/>
      <c r="C1" s="1">
        <v>28</v>
      </c>
    </row>
    <row r="2" spans="1:3" ht="12.75">
      <c r="A2" s="856"/>
      <c r="C2" s="1"/>
    </row>
    <row r="3" spans="1:3" ht="15.75">
      <c r="A3" s="1754" t="s">
        <v>2398</v>
      </c>
      <c r="B3" s="1754"/>
      <c r="C3" s="1754"/>
    </row>
    <row r="4" spans="1:3" ht="16.5" thickBot="1">
      <c r="A4" s="857"/>
      <c r="B4" s="857"/>
      <c r="C4" s="857"/>
    </row>
    <row r="5" spans="1:3" ht="16.5" thickBot="1">
      <c r="A5" s="1755" t="s">
        <v>215</v>
      </c>
      <c r="B5" s="1756"/>
      <c r="C5" s="858" t="s">
        <v>409</v>
      </c>
    </row>
    <row r="6" spans="1:3" ht="19.5" customHeight="1">
      <c r="A6" s="1757" t="s">
        <v>2399</v>
      </c>
      <c r="B6" s="1758"/>
      <c r="C6" s="859">
        <v>7020573681.22</v>
      </c>
    </row>
    <row r="7" spans="1:3" ht="19.5" customHeight="1" thickBot="1">
      <c r="A7" s="1759" t="s">
        <v>2400</v>
      </c>
      <c r="B7" s="1760"/>
      <c r="C7" s="860">
        <v>6996075955.94</v>
      </c>
    </row>
    <row r="8" spans="1:3" ht="19.5" customHeight="1" thickBot="1">
      <c r="A8" s="1761" t="s">
        <v>2401</v>
      </c>
      <c r="B8" s="1762"/>
      <c r="C8" s="1322">
        <f>C6-C7</f>
        <v>24497725.280000687</v>
      </c>
    </row>
    <row r="9" spans="1:3" ht="15">
      <c r="A9" s="1763" t="s">
        <v>2402</v>
      </c>
      <c r="B9" s="1764"/>
      <c r="C9" s="859">
        <v>1168965483.3</v>
      </c>
    </row>
    <row r="10" spans="1:3" ht="15">
      <c r="A10" s="1763" t="s">
        <v>2403</v>
      </c>
      <c r="B10" s="1764"/>
      <c r="C10" s="859">
        <v>5083.09</v>
      </c>
    </row>
    <row r="11" spans="1:3" ht="27" customHeight="1">
      <c r="A11" s="1765" t="s">
        <v>2404</v>
      </c>
      <c r="B11" s="1766"/>
      <c r="C11" s="861">
        <v>-46875000</v>
      </c>
    </row>
    <row r="12" spans="1:3" ht="24.75" customHeight="1">
      <c r="A12" s="1765" t="s">
        <v>2405</v>
      </c>
      <c r="B12" s="1766"/>
      <c r="C12" s="861">
        <v>-50000000</v>
      </c>
    </row>
    <row r="13" spans="1:3" ht="15.75" thickBot="1">
      <c r="A13" s="1767" t="s">
        <v>813</v>
      </c>
      <c r="B13" s="1768"/>
      <c r="C13" s="860">
        <v>6220.83</v>
      </c>
    </row>
    <row r="14" spans="1:3" ht="16.5" thickBot="1">
      <c r="A14" s="1769" t="s">
        <v>2406</v>
      </c>
      <c r="B14" s="1770"/>
      <c r="C14" s="862">
        <f>C8+C9+C10+C11+C12+C13</f>
        <v>1096599512.5000005</v>
      </c>
    </row>
    <row r="15" spans="1:3" ht="9.75" customHeight="1">
      <c r="A15" s="863"/>
      <c r="B15" s="863"/>
      <c r="C15" s="857"/>
    </row>
    <row r="16" spans="1:3" ht="27.75" customHeight="1">
      <c r="A16" s="1771" t="s">
        <v>139</v>
      </c>
      <c r="B16" s="1771"/>
      <c r="C16" s="857"/>
    </row>
    <row r="17" spans="1:3" ht="15.75" customHeight="1">
      <c r="A17" s="864"/>
      <c r="B17" s="864"/>
      <c r="C17" s="857"/>
    </row>
    <row r="18" spans="1:3" ht="16.5" thickBot="1">
      <c r="A18" s="865"/>
      <c r="B18" s="865"/>
      <c r="C18" s="866"/>
    </row>
    <row r="19" spans="1:3" ht="16.5" thickBot="1">
      <c r="A19" s="1755" t="s">
        <v>215</v>
      </c>
      <c r="B19" s="1756"/>
      <c r="C19" s="867" t="s">
        <v>409</v>
      </c>
    </row>
    <row r="20" spans="1:3" ht="16.5" thickBot="1">
      <c r="A20" s="1774" t="s">
        <v>2406</v>
      </c>
      <c r="B20" s="1775"/>
      <c r="C20" s="868">
        <f>C14</f>
        <v>1096599512.5000005</v>
      </c>
    </row>
    <row r="21" spans="1:3" ht="15" thickBot="1">
      <c r="A21" s="1776" t="s">
        <v>2407</v>
      </c>
      <c r="B21" s="1777"/>
      <c r="C21" s="869">
        <f>-C13</f>
        <v>-6220.83</v>
      </c>
    </row>
    <row r="22" spans="1:3" ht="15.75" thickBot="1">
      <c r="A22" s="1778" t="s">
        <v>2408</v>
      </c>
      <c r="B22" s="1779"/>
      <c r="C22" s="870">
        <f>C20+C21</f>
        <v>1096593291.6700006</v>
      </c>
    </row>
    <row r="23" spans="1:3" ht="15">
      <c r="A23" s="1780" t="s">
        <v>216</v>
      </c>
      <c r="B23" s="1781"/>
      <c r="C23" s="871" t="s">
        <v>246</v>
      </c>
    </row>
    <row r="24" spans="1:3" ht="15">
      <c r="A24" s="872"/>
      <c r="B24" s="873" t="s">
        <v>994</v>
      </c>
      <c r="C24" s="874">
        <v>183257830.94000006</v>
      </c>
    </row>
    <row r="25" spans="1:3" ht="15">
      <c r="A25" s="872"/>
      <c r="B25" s="875" t="s">
        <v>995</v>
      </c>
      <c r="C25" s="874">
        <v>911566381.2100004</v>
      </c>
    </row>
    <row r="26" spans="1:3" ht="15">
      <c r="A26" s="872"/>
      <c r="B26" s="876" t="s">
        <v>996</v>
      </c>
      <c r="C26" s="874">
        <v>1775300.35</v>
      </c>
    </row>
    <row r="27" spans="1:3" ht="15">
      <c r="A27" s="872"/>
      <c r="B27" s="876" t="s">
        <v>2409</v>
      </c>
      <c r="C27" s="877">
        <v>0</v>
      </c>
    </row>
    <row r="28" spans="1:3" ht="16.5" thickBot="1">
      <c r="A28" s="1782" t="s">
        <v>217</v>
      </c>
      <c r="B28" s="1783"/>
      <c r="C28" s="878">
        <f>SUM(C24:C27)</f>
        <v>1096599512.5000005</v>
      </c>
    </row>
    <row r="29" spans="1:3" ht="31.5" customHeight="1" thickBot="1">
      <c r="A29" s="1772" t="s">
        <v>2410</v>
      </c>
      <c r="B29" s="1773"/>
      <c r="C29" s="879">
        <f>SUM(C30:C61)</f>
        <v>-1003040747.9599999</v>
      </c>
    </row>
    <row r="30" spans="1:3" ht="12.75">
      <c r="A30" s="1323"/>
      <c r="B30" s="1324" t="s">
        <v>2411</v>
      </c>
      <c r="C30" s="1325">
        <v>-698000</v>
      </c>
    </row>
    <row r="31" spans="1:3" ht="12.75">
      <c r="A31" s="1326"/>
      <c r="B31" s="1324" t="s">
        <v>2412</v>
      </c>
      <c r="C31" s="1325">
        <v>-735300</v>
      </c>
    </row>
    <row r="32" spans="1:3" ht="12.75">
      <c r="A32" s="1326"/>
      <c r="B32" s="1324" t="s">
        <v>2413</v>
      </c>
      <c r="C32" s="1325">
        <v>-1000000</v>
      </c>
    </row>
    <row r="33" spans="1:3" ht="12.75">
      <c r="A33" s="1326"/>
      <c r="B33" s="1324" t="s">
        <v>2414</v>
      </c>
      <c r="C33" s="1325">
        <v>-500000</v>
      </c>
    </row>
    <row r="34" spans="1:3" ht="12.75">
      <c r="A34" s="1326"/>
      <c r="B34" s="1324" t="s">
        <v>2415</v>
      </c>
      <c r="C34" s="1325">
        <v>-232023</v>
      </c>
    </row>
    <row r="35" spans="1:3" ht="12.75">
      <c r="A35" s="1326"/>
      <c r="B35" s="1324" t="s">
        <v>2416</v>
      </c>
      <c r="C35" s="1325">
        <v>-55914047.6</v>
      </c>
    </row>
    <row r="36" spans="1:3" ht="24">
      <c r="A36" s="1326"/>
      <c r="B36" s="1324" t="s">
        <v>2417</v>
      </c>
      <c r="C36" s="1325">
        <v>-5614136.23</v>
      </c>
    </row>
    <row r="37" spans="1:3" ht="12.75">
      <c r="A37" s="1326"/>
      <c r="B37" s="1324" t="s">
        <v>2418</v>
      </c>
      <c r="C37" s="1325">
        <v>-16884120</v>
      </c>
    </row>
    <row r="38" spans="1:3" ht="12.75">
      <c r="A38" s="1326"/>
      <c r="B38" s="1324" t="s">
        <v>2419</v>
      </c>
      <c r="C38" s="1325">
        <v>-1082756</v>
      </c>
    </row>
    <row r="39" spans="1:3" ht="12.75">
      <c r="A39" s="1326"/>
      <c r="B39" s="1324" t="s">
        <v>2420</v>
      </c>
      <c r="C39" s="1325">
        <v>-3909918.81</v>
      </c>
    </row>
    <row r="40" spans="1:3" ht="12.75">
      <c r="A40" s="1326"/>
      <c r="B40" s="1324" t="s">
        <v>2421</v>
      </c>
      <c r="C40" s="1325">
        <v>-2086751</v>
      </c>
    </row>
    <row r="41" spans="1:3" ht="24">
      <c r="A41" s="1326"/>
      <c r="B41" s="1324" t="s">
        <v>2422</v>
      </c>
      <c r="C41" s="1325">
        <v>-94510805</v>
      </c>
    </row>
    <row r="42" spans="1:3" ht="12.75">
      <c r="A42" s="1326"/>
      <c r="B42" s="1324" t="s">
        <v>2423</v>
      </c>
      <c r="C42" s="1325">
        <v>-3928425</v>
      </c>
    </row>
    <row r="43" spans="1:3" ht="12.75">
      <c r="A43" s="1326"/>
      <c r="B43" s="1327" t="s">
        <v>2424</v>
      </c>
      <c r="C43" s="1325">
        <v>-79230285.52</v>
      </c>
    </row>
    <row r="44" spans="1:3" ht="12.75">
      <c r="A44" s="1326"/>
      <c r="B44" s="1327" t="s">
        <v>2425</v>
      </c>
      <c r="C44" s="1328">
        <v>-611684048.04</v>
      </c>
    </row>
    <row r="45" spans="1:3" ht="12.75">
      <c r="A45" s="1326"/>
      <c r="B45" s="1324" t="s">
        <v>2426</v>
      </c>
      <c r="C45" s="1325">
        <v>-148000</v>
      </c>
    </row>
    <row r="46" spans="1:3" ht="12.75">
      <c r="A46" s="1326"/>
      <c r="B46" s="1324" t="s">
        <v>2427</v>
      </c>
      <c r="C46" s="1325">
        <v>-5472931</v>
      </c>
    </row>
    <row r="47" spans="1:3" ht="12.75">
      <c r="A47" s="1326"/>
      <c r="B47" s="1324" t="s">
        <v>2428</v>
      </c>
      <c r="C47" s="1325">
        <v>-5000000</v>
      </c>
    </row>
    <row r="48" spans="1:3" ht="12.75">
      <c r="A48" s="1326"/>
      <c r="B48" s="1324" t="s">
        <v>2429</v>
      </c>
      <c r="C48" s="1325">
        <v>-1100000</v>
      </c>
    </row>
    <row r="49" spans="1:3" ht="12.75">
      <c r="A49" s="1326"/>
      <c r="B49" s="1324" t="s">
        <v>2430</v>
      </c>
      <c r="C49" s="1325">
        <v>-2441518</v>
      </c>
    </row>
    <row r="50" spans="1:3" ht="12.75">
      <c r="A50" s="1326"/>
      <c r="B50" s="1324" t="s">
        <v>2431</v>
      </c>
      <c r="C50" s="1329">
        <v>-1775300.35</v>
      </c>
    </row>
    <row r="51" spans="1:3" ht="12.75">
      <c r="A51" s="1326"/>
      <c r="B51" s="1324" t="s">
        <v>2432</v>
      </c>
      <c r="C51" s="1329">
        <v>-260000</v>
      </c>
    </row>
    <row r="52" spans="1:3" ht="12.75">
      <c r="A52" s="1326"/>
      <c r="B52" s="1324" t="s">
        <v>2433</v>
      </c>
      <c r="C52" s="1329">
        <v>-100000</v>
      </c>
    </row>
    <row r="53" spans="1:3" ht="12.75">
      <c r="A53" s="1326"/>
      <c r="B53" s="1324" t="s">
        <v>2434</v>
      </c>
      <c r="C53" s="1329">
        <v>-543591</v>
      </c>
    </row>
    <row r="54" spans="1:3" ht="31.5" customHeight="1">
      <c r="A54" s="1326"/>
      <c r="B54" s="1324" t="s">
        <v>2435</v>
      </c>
      <c r="C54" s="1329">
        <v>-70000000</v>
      </c>
    </row>
    <row r="55" spans="1:3" ht="24">
      <c r="A55" s="1326"/>
      <c r="B55" s="1324" t="s">
        <v>2436</v>
      </c>
      <c r="C55" s="1329">
        <v>-5660000</v>
      </c>
    </row>
    <row r="56" spans="1:3" ht="12.75">
      <c r="A56" s="1326"/>
      <c r="B56" s="1324" t="s">
        <v>2437</v>
      </c>
      <c r="C56" s="1329">
        <v>-1500000</v>
      </c>
    </row>
    <row r="57" spans="1:3" ht="24">
      <c r="A57" s="1326"/>
      <c r="B57" s="1324" t="s">
        <v>2438</v>
      </c>
      <c r="C57" s="1329">
        <v>-1215000</v>
      </c>
    </row>
    <row r="58" spans="1:3" ht="12.75">
      <c r="A58" s="1326"/>
      <c r="B58" s="1324" t="s">
        <v>2439</v>
      </c>
      <c r="C58" s="1329">
        <v>-150000</v>
      </c>
    </row>
    <row r="59" spans="1:3" ht="12.75">
      <c r="A59" s="1326"/>
      <c r="B59" s="1324" t="s">
        <v>2440</v>
      </c>
      <c r="C59" s="1329">
        <v>-50000</v>
      </c>
    </row>
    <row r="60" spans="1:3" ht="24">
      <c r="A60" s="1326"/>
      <c r="B60" s="1324" t="s">
        <v>2441</v>
      </c>
      <c r="C60" s="1329">
        <v>-389791.41</v>
      </c>
    </row>
    <row r="61" spans="1:3" ht="13.5" thickBot="1">
      <c r="A61" s="1326"/>
      <c r="B61" s="1324" t="s">
        <v>2442</v>
      </c>
      <c r="C61" s="1329">
        <v>-29224000</v>
      </c>
    </row>
    <row r="62" spans="1:3" ht="15.75" thickBot="1">
      <c r="A62" s="880"/>
      <c r="B62" s="881" t="s">
        <v>2443</v>
      </c>
      <c r="C62" s="882">
        <f>C22+C29</f>
        <v>93552543.71000063</v>
      </c>
    </row>
  </sheetData>
  <sheetProtection/>
  <mergeCells count="19">
    <mergeCell ref="A29:B29"/>
    <mergeCell ref="A19:B19"/>
    <mergeCell ref="A20:B20"/>
    <mergeCell ref="A21:B21"/>
    <mergeCell ref="A22:B22"/>
    <mergeCell ref="A23:B23"/>
    <mergeCell ref="A28:B28"/>
    <mergeCell ref="A10:B10"/>
    <mergeCell ref="A11:B11"/>
    <mergeCell ref="A12:B12"/>
    <mergeCell ref="A13:B13"/>
    <mergeCell ref="A14:B14"/>
    <mergeCell ref="A16:B16"/>
    <mergeCell ref="A3:C3"/>
    <mergeCell ref="A5:B5"/>
    <mergeCell ref="A6:B6"/>
    <mergeCell ref="A7:B7"/>
    <mergeCell ref="A8:B8"/>
    <mergeCell ref="A9:B9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81"/>
  <sheetViews>
    <sheetView zoomScalePageLayoutView="0" workbookViewId="0" topLeftCell="A49">
      <selection activeCell="E86" sqref="E86"/>
    </sheetView>
  </sheetViews>
  <sheetFormatPr defaultColWidth="9.140625" defaultRowHeight="12.75"/>
  <cols>
    <col min="1" max="1" width="3.7109375" style="328" customWidth="1"/>
    <col min="2" max="4" width="5.7109375" style="328" customWidth="1"/>
    <col min="5" max="5" width="47.7109375" style="328" customWidth="1"/>
    <col min="6" max="6" width="14.00390625" style="526" customWidth="1"/>
    <col min="7" max="7" width="3.7109375" style="328" customWidth="1"/>
    <col min="8" max="16384" width="9.140625" style="328" customWidth="1"/>
  </cols>
  <sheetData>
    <row r="1" spans="1:10" ht="12.75">
      <c r="A1" s="326"/>
      <c r="B1" s="326"/>
      <c r="C1" s="326"/>
      <c r="D1" s="326"/>
      <c r="E1" s="326"/>
      <c r="F1" s="1387" t="s">
        <v>206</v>
      </c>
      <c r="G1" s="1387"/>
      <c r="H1" s="326"/>
      <c r="I1" s="326"/>
      <c r="J1" s="326"/>
    </row>
    <row r="2" spans="1:10" ht="12" customHeight="1">
      <c r="A2" s="326"/>
      <c r="B2" s="326"/>
      <c r="C2" s="326"/>
      <c r="D2" s="326"/>
      <c r="E2" s="326"/>
      <c r="F2" s="539"/>
      <c r="G2" s="329"/>
      <c r="H2" s="326"/>
      <c r="I2" s="326"/>
      <c r="J2" s="326"/>
    </row>
    <row r="3" spans="1:10" ht="15.75">
      <c r="A3" s="326"/>
      <c r="B3" s="1388" t="s">
        <v>1027</v>
      </c>
      <c r="C3" s="1388"/>
      <c r="D3" s="1388"/>
      <c r="E3" s="1388"/>
      <c r="F3" s="1388"/>
      <c r="G3" s="378"/>
      <c r="H3" s="326"/>
      <c r="I3" s="540"/>
      <c r="J3" s="326"/>
    </row>
    <row r="4" spans="1:10" ht="12" customHeight="1">
      <c r="A4" s="326"/>
      <c r="B4" s="326"/>
      <c r="C4" s="326"/>
      <c r="D4" s="326"/>
      <c r="E4" s="326"/>
      <c r="F4" s="524"/>
      <c r="G4" s="326"/>
      <c r="H4" s="326"/>
      <c r="I4" s="326"/>
      <c r="J4" s="326"/>
    </row>
    <row r="5" spans="1:10" ht="15.75">
      <c r="A5" s="326"/>
      <c r="B5" s="1389" t="s">
        <v>1030</v>
      </c>
      <c r="C5" s="1389"/>
      <c r="D5" s="1389"/>
      <c r="E5" s="1389"/>
      <c r="F5" s="1389"/>
      <c r="G5" s="326"/>
      <c r="H5" s="326"/>
      <c r="I5" s="326"/>
      <c r="J5" s="326"/>
    </row>
    <row r="6" spans="1:10" ht="12" customHeight="1">
      <c r="A6" s="326"/>
      <c r="B6" s="332"/>
      <c r="C6" s="332"/>
      <c r="D6" s="332"/>
      <c r="E6" s="332"/>
      <c r="F6" s="530"/>
      <c r="G6" s="326"/>
      <c r="H6" s="326"/>
      <c r="I6" s="326"/>
      <c r="J6" s="326"/>
    </row>
    <row r="7" spans="1:10" ht="12.75">
      <c r="A7" s="326"/>
      <c r="B7" s="1390" t="s">
        <v>1031</v>
      </c>
      <c r="C7" s="1391"/>
      <c r="D7" s="1391"/>
      <c r="E7" s="1391"/>
      <c r="F7" s="1391"/>
      <c r="G7" s="326"/>
      <c r="H7" s="326"/>
      <c r="I7" s="326"/>
      <c r="J7" s="326"/>
    </row>
    <row r="8" spans="1:10" ht="12" customHeight="1" thickBot="1">
      <c r="A8" s="326"/>
      <c r="B8" s="331"/>
      <c r="C8" s="332"/>
      <c r="D8" s="332"/>
      <c r="E8" s="332"/>
      <c r="F8" s="530"/>
      <c r="G8" s="326"/>
      <c r="H8" s="326"/>
      <c r="I8" s="326"/>
      <c r="J8" s="326"/>
    </row>
    <row r="9" spans="1:10" ht="12" customHeight="1" thickBot="1">
      <c r="A9" s="326"/>
      <c r="B9" s="1397" t="s">
        <v>964</v>
      </c>
      <c r="C9" s="1398"/>
      <c r="D9" s="1398"/>
      <c r="E9" s="1398"/>
      <c r="F9" s="541" t="s">
        <v>241</v>
      </c>
      <c r="G9" s="326"/>
      <c r="H9" s="326"/>
      <c r="I9" s="326"/>
      <c r="J9" s="326"/>
    </row>
    <row r="10" spans="1:10" ht="12.75" customHeight="1" thickBot="1">
      <c r="A10" s="326"/>
      <c r="B10" s="573">
        <v>910</v>
      </c>
      <c r="C10" s="1376" t="s">
        <v>278</v>
      </c>
      <c r="D10" s="1376"/>
      <c r="E10" s="1376"/>
      <c r="F10" s="570">
        <f>SUM(F11:F12)</f>
        <v>27594</v>
      </c>
      <c r="G10" s="326"/>
      <c r="H10" s="326"/>
      <c r="I10" s="326"/>
      <c r="J10" s="326"/>
    </row>
    <row r="11" spans="1:10" ht="12.75" customHeight="1">
      <c r="A11" s="326"/>
      <c r="B11" s="1379"/>
      <c r="C11" s="574" t="s">
        <v>968</v>
      </c>
      <c r="D11" s="343" t="s">
        <v>207</v>
      </c>
      <c r="E11" s="512"/>
      <c r="F11" s="562">
        <v>5750</v>
      </c>
      <c r="G11" s="326"/>
      <c r="H11" s="326"/>
      <c r="I11" s="326"/>
      <c r="J11" s="326"/>
    </row>
    <row r="12" spans="1:10" ht="12.75" customHeight="1" thickBot="1">
      <c r="A12" s="326"/>
      <c r="B12" s="1380"/>
      <c r="C12" s="357"/>
      <c r="D12" s="1381" t="s">
        <v>208</v>
      </c>
      <c r="E12" s="1382"/>
      <c r="F12" s="563">
        <v>21844</v>
      </c>
      <c r="G12" s="326"/>
      <c r="H12" s="326"/>
      <c r="I12" s="326"/>
      <c r="J12" s="326"/>
    </row>
    <row r="13" spans="1:10" ht="12.75" customHeight="1" thickBot="1">
      <c r="A13" s="326"/>
      <c r="B13" s="573">
        <v>911</v>
      </c>
      <c r="C13" s="1376" t="s">
        <v>279</v>
      </c>
      <c r="D13" s="1376"/>
      <c r="E13" s="1376"/>
      <c r="F13" s="570">
        <f>SUM(F14:F14)</f>
        <v>213133.25</v>
      </c>
      <c r="G13" s="326"/>
      <c r="H13" s="326"/>
      <c r="I13" s="326"/>
      <c r="J13" s="326"/>
    </row>
    <row r="14" spans="1:10" ht="12.75" customHeight="1" thickBot="1">
      <c r="A14" s="326"/>
      <c r="B14" s="575"/>
      <c r="C14" s="574" t="s">
        <v>968</v>
      </c>
      <c r="D14" s="1405" t="s">
        <v>208</v>
      </c>
      <c r="E14" s="1406"/>
      <c r="F14" s="576">
        <v>213133.25</v>
      </c>
      <c r="G14" s="326"/>
      <c r="H14" s="326"/>
      <c r="I14" s="326"/>
      <c r="J14" s="326"/>
    </row>
    <row r="15" spans="1:10" ht="12.75" customHeight="1" thickBot="1">
      <c r="A15" s="326"/>
      <c r="B15" s="573">
        <v>913</v>
      </c>
      <c r="C15" s="1376" t="s">
        <v>280</v>
      </c>
      <c r="D15" s="1376"/>
      <c r="E15" s="1376"/>
      <c r="F15" s="570">
        <f>SUM(F16:F21)</f>
        <v>869718.6</v>
      </c>
      <c r="G15" s="326"/>
      <c r="H15" s="326"/>
      <c r="I15" s="326"/>
      <c r="J15" s="326"/>
    </row>
    <row r="16" spans="1:10" ht="12.75" customHeight="1">
      <c r="A16" s="326"/>
      <c r="B16" s="1380"/>
      <c r="C16" s="574" t="s">
        <v>968</v>
      </c>
      <c r="D16" s="1371" t="s">
        <v>681</v>
      </c>
      <c r="E16" s="1383"/>
      <c r="F16" s="562">
        <v>274566</v>
      </c>
      <c r="G16" s="326"/>
      <c r="H16" s="326"/>
      <c r="I16" s="326"/>
      <c r="J16" s="326"/>
    </row>
    <row r="17" spans="1:10" ht="12.75" customHeight="1">
      <c r="A17" s="326"/>
      <c r="B17" s="1380"/>
      <c r="C17" s="343"/>
      <c r="D17" s="1355" t="s">
        <v>682</v>
      </c>
      <c r="E17" s="1384"/>
      <c r="F17" s="563">
        <v>93216</v>
      </c>
      <c r="G17" s="326"/>
      <c r="H17" s="326"/>
      <c r="I17" s="326"/>
      <c r="J17" s="326"/>
    </row>
    <row r="18" spans="1:10" ht="12.75" customHeight="1">
      <c r="A18" s="326"/>
      <c r="B18" s="1380"/>
      <c r="C18" s="343"/>
      <c r="D18" s="1371" t="s">
        <v>610</v>
      </c>
      <c r="E18" s="1383"/>
      <c r="F18" s="563">
        <v>256230</v>
      </c>
      <c r="G18" s="326"/>
      <c r="H18" s="326"/>
      <c r="I18" s="326"/>
      <c r="J18" s="326"/>
    </row>
    <row r="19" spans="1:10" ht="12.75" customHeight="1">
      <c r="A19" s="326"/>
      <c r="B19" s="1380"/>
      <c r="C19" s="509"/>
      <c r="D19" s="1355" t="s">
        <v>683</v>
      </c>
      <c r="E19" s="1384"/>
      <c r="F19" s="562">
        <v>90000</v>
      </c>
      <c r="G19" s="326"/>
      <c r="H19" s="326"/>
      <c r="I19" s="326"/>
      <c r="J19" s="326"/>
    </row>
    <row r="20" spans="1:10" ht="12.75" customHeight="1">
      <c r="A20" s="326"/>
      <c r="B20" s="1380"/>
      <c r="C20" s="509"/>
      <c r="D20" s="1355" t="s">
        <v>1040</v>
      </c>
      <c r="E20" s="1384"/>
      <c r="F20" s="562">
        <v>5536.6</v>
      </c>
      <c r="G20" s="326"/>
      <c r="H20" s="326"/>
      <c r="I20" s="326"/>
      <c r="J20" s="326"/>
    </row>
    <row r="21" spans="1:10" ht="12.75" customHeight="1" thickBot="1">
      <c r="A21" s="326"/>
      <c r="B21" s="1412"/>
      <c r="C21" s="509"/>
      <c r="D21" s="1407" t="s">
        <v>613</v>
      </c>
      <c r="E21" s="1408"/>
      <c r="F21" s="562">
        <v>150170</v>
      </c>
      <c r="G21" s="326"/>
      <c r="H21" s="326"/>
      <c r="I21" s="326"/>
      <c r="J21" s="326"/>
    </row>
    <row r="22" spans="1:10" ht="12.75" customHeight="1" thickBot="1">
      <c r="A22" s="326"/>
      <c r="B22" s="573">
        <v>914</v>
      </c>
      <c r="C22" s="1376" t="s">
        <v>684</v>
      </c>
      <c r="D22" s="1376"/>
      <c r="E22" s="1376"/>
      <c r="F22" s="570">
        <f>SUM(F23:F35)</f>
        <v>588335.55</v>
      </c>
      <c r="G22" s="326"/>
      <c r="H22" s="326"/>
      <c r="I22" s="326"/>
      <c r="J22" s="326"/>
    </row>
    <row r="23" spans="1:10" ht="12.75" customHeight="1">
      <c r="A23" s="326"/>
      <c r="B23" s="1379"/>
      <c r="C23" s="577" t="s">
        <v>968</v>
      </c>
      <c r="D23" s="1402" t="s">
        <v>795</v>
      </c>
      <c r="E23" s="1403"/>
      <c r="F23" s="578">
        <v>11665</v>
      </c>
      <c r="G23" s="326"/>
      <c r="H23" s="326"/>
      <c r="I23" s="326"/>
      <c r="J23" s="326"/>
    </row>
    <row r="24" spans="1:10" ht="12.75" customHeight="1">
      <c r="A24" s="326"/>
      <c r="B24" s="1380"/>
      <c r="C24" s="558"/>
      <c r="D24" s="1359" t="s">
        <v>620</v>
      </c>
      <c r="E24" s="1369"/>
      <c r="F24" s="579">
        <v>5117.8</v>
      </c>
      <c r="G24" s="326"/>
      <c r="H24" s="326"/>
      <c r="I24" s="326"/>
      <c r="J24" s="326"/>
    </row>
    <row r="25" spans="1:10" ht="12.75" customHeight="1">
      <c r="A25" s="326"/>
      <c r="B25" s="1380"/>
      <c r="C25" s="346"/>
      <c r="D25" s="1359" t="s">
        <v>615</v>
      </c>
      <c r="E25" s="1369"/>
      <c r="F25" s="566">
        <v>11500</v>
      </c>
      <c r="G25" s="326"/>
      <c r="H25" s="326"/>
      <c r="I25" s="326"/>
      <c r="J25" s="326"/>
    </row>
    <row r="26" spans="1:10" ht="12.75" customHeight="1">
      <c r="A26" s="326"/>
      <c r="B26" s="1380"/>
      <c r="C26" s="346"/>
      <c r="D26" s="1362" t="s">
        <v>797</v>
      </c>
      <c r="E26" s="1363"/>
      <c r="F26" s="566">
        <v>4570</v>
      </c>
      <c r="G26" s="326"/>
      <c r="H26" s="326"/>
      <c r="I26" s="326"/>
      <c r="J26" s="326"/>
    </row>
    <row r="27" spans="1:10" ht="12.75" customHeight="1">
      <c r="A27" s="326"/>
      <c r="B27" s="1380"/>
      <c r="C27" s="558"/>
      <c r="D27" s="1359" t="s">
        <v>685</v>
      </c>
      <c r="E27" s="1404"/>
      <c r="F27" s="579">
        <v>2965</v>
      </c>
      <c r="G27" s="326"/>
      <c r="H27" s="326"/>
      <c r="I27" s="326"/>
      <c r="J27" s="326"/>
    </row>
    <row r="28" spans="1:10" ht="12.75" customHeight="1">
      <c r="A28" s="326"/>
      <c r="B28" s="1380"/>
      <c r="C28" s="346"/>
      <c r="D28" s="1359" t="s">
        <v>798</v>
      </c>
      <c r="E28" s="1369"/>
      <c r="F28" s="566">
        <v>518202.06</v>
      </c>
      <c r="G28" s="326"/>
      <c r="H28" s="326"/>
      <c r="I28" s="326"/>
      <c r="J28" s="326"/>
    </row>
    <row r="29" spans="1:10" ht="12.75" customHeight="1">
      <c r="A29" s="326"/>
      <c r="B29" s="1380"/>
      <c r="C29" s="558"/>
      <c r="D29" s="1409" t="s">
        <v>799</v>
      </c>
      <c r="E29" s="1410"/>
      <c r="F29" s="579">
        <v>2884.17</v>
      </c>
      <c r="G29" s="326"/>
      <c r="H29" s="326"/>
      <c r="I29" s="326"/>
      <c r="J29" s="326"/>
    </row>
    <row r="30" spans="1:10" ht="12.75" customHeight="1">
      <c r="A30" s="326"/>
      <c r="B30" s="1380"/>
      <c r="C30" s="346"/>
      <c r="D30" s="1359" t="s">
        <v>800</v>
      </c>
      <c r="E30" s="1411"/>
      <c r="F30" s="566">
        <v>5949</v>
      </c>
      <c r="G30" s="326"/>
      <c r="H30" s="326"/>
      <c r="I30" s="326"/>
      <c r="J30" s="326"/>
    </row>
    <row r="31" spans="1:10" ht="12.75" customHeight="1">
      <c r="A31" s="326"/>
      <c r="B31" s="1380"/>
      <c r="C31" s="346"/>
      <c r="D31" s="1359" t="s">
        <v>801</v>
      </c>
      <c r="E31" s="1369"/>
      <c r="F31" s="566">
        <v>1689.52</v>
      </c>
      <c r="G31" s="326"/>
      <c r="H31" s="326"/>
      <c r="I31" s="326"/>
      <c r="J31" s="326"/>
    </row>
    <row r="32" spans="1:10" ht="12.75" customHeight="1">
      <c r="A32" s="326"/>
      <c r="B32" s="1380"/>
      <c r="C32" s="558"/>
      <c r="D32" s="1359" t="s">
        <v>686</v>
      </c>
      <c r="E32" s="1369"/>
      <c r="F32" s="579">
        <v>1500</v>
      </c>
      <c r="G32" s="326"/>
      <c r="H32" s="326"/>
      <c r="I32" s="326"/>
      <c r="J32" s="326"/>
    </row>
    <row r="33" spans="1:10" ht="12.75" customHeight="1">
      <c r="A33" s="326"/>
      <c r="B33" s="1380"/>
      <c r="C33" s="346"/>
      <c r="D33" s="1359" t="s">
        <v>802</v>
      </c>
      <c r="E33" s="1369"/>
      <c r="F33" s="566">
        <v>695</v>
      </c>
      <c r="G33" s="326"/>
      <c r="H33" s="326"/>
      <c r="I33" s="326"/>
      <c r="J33" s="326"/>
    </row>
    <row r="34" spans="1:10" ht="12.75" customHeight="1">
      <c r="A34" s="326"/>
      <c r="B34" s="1380"/>
      <c r="C34" s="346"/>
      <c r="D34" s="1359" t="s">
        <v>617</v>
      </c>
      <c r="E34" s="1369"/>
      <c r="F34" s="566">
        <v>17198</v>
      </c>
      <c r="G34" s="326"/>
      <c r="H34" s="326"/>
      <c r="I34" s="326"/>
      <c r="J34" s="326"/>
    </row>
    <row r="35" spans="1:10" ht="12.75" customHeight="1" thickBot="1">
      <c r="A35" s="326"/>
      <c r="B35" s="1380"/>
      <c r="C35" s="346"/>
      <c r="D35" s="1359" t="s">
        <v>619</v>
      </c>
      <c r="E35" s="1369"/>
      <c r="F35" s="566">
        <v>4400</v>
      </c>
      <c r="G35" s="326"/>
      <c r="H35" s="326"/>
      <c r="I35" s="326"/>
      <c r="J35" s="326"/>
    </row>
    <row r="36" spans="1:10" ht="12.75" customHeight="1" thickBot="1">
      <c r="A36" s="326"/>
      <c r="B36" s="573">
        <v>917</v>
      </c>
      <c r="C36" s="1376" t="s">
        <v>1041</v>
      </c>
      <c r="D36" s="1376"/>
      <c r="E36" s="1376"/>
      <c r="F36" s="570">
        <f>SUM(F37:F43)</f>
        <v>40637</v>
      </c>
      <c r="G36" s="326"/>
      <c r="H36" s="326"/>
      <c r="I36" s="326"/>
      <c r="J36" s="326"/>
    </row>
    <row r="37" spans="1:10" ht="12.75" customHeight="1">
      <c r="A37" s="326"/>
      <c r="B37" s="580"/>
      <c r="C37" s="577" t="s">
        <v>968</v>
      </c>
      <c r="D37" s="1402" t="s">
        <v>795</v>
      </c>
      <c r="E37" s="1403"/>
      <c r="F37" s="578">
        <v>2900</v>
      </c>
      <c r="G37" s="326"/>
      <c r="H37" s="326"/>
      <c r="I37" s="326"/>
      <c r="J37" s="326"/>
    </row>
    <row r="38" spans="1:10" ht="12.75" customHeight="1">
      <c r="A38" s="326"/>
      <c r="B38" s="580"/>
      <c r="C38" s="558"/>
      <c r="D38" s="1359" t="s">
        <v>620</v>
      </c>
      <c r="E38" s="1369"/>
      <c r="F38" s="579">
        <v>545</v>
      </c>
      <c r="G38" s="326"/>
      <c r="H38" s="326"/>
      <c r="I38" s="326"/>
      <c r="J38" s="326"/>
    </row>
    <row r="39" spans="1:10" ht="12.75" customHeight="1">
      <c r="A39" s="326"/>
      <c r="B39" s="580"/>
      <c r="C39" s="346"/>
      <c r="D39" s="1362" t="s">
        <v>797</v>
      </c>
      <c r="E39" s="1363"/>
      <c r="F39" s="566">
        <v>9450</v>
      </c>
      <c r="G39" s="326"/>
      <c r="H39" s="326"/>
      <c r="I39" s="326"/>
      <c r="J39" s="326"/>
    </row>
    <row r="40" spans="1:10" ht="12.75" customHeight="1">
      <c r="A40" s="326"/>
      <c r="B40" s="580"/>
      <c r="C40" s="558"/>
      <c r="D40" s="1359" t="s">
        <v>685</v>
      </c>
      <c r="E40" s="1404"/>
      <c r="F40" s="566">
        <v>3200</v>
      </c>
      <c r="G40" s="326"/>
      <c r="H40" s="326"/>
      <c r="I40" s="326"/>
      <c r="J40" s="326"/>
    </row>
    <row r="41" spans="1:10" ht="12.75" customHeight="1">
      <c r="A41" s="326"/>
      <c r="B41" s="580"/>
      <c r="C41" s="558"/>
      <c r="D41" s="1409" t="s">
        <v>799</v>
      </c>
      <c r="E41" s="1410"/>
      <c r="F41" s="579">
        <v>7200</v>
      </c>
      <c r="G41" s="326"/>
      <c r="H41" s="326"/>
      <c r="I41" s="326"/>
      <c r="J41" s="326"/>
    </row>
    <row r="42" spans="1:10" ht="12.75" customHeight="1">
      <c r="A42" s="326"/>
      <c r="B42" s="580"/>
      <c r="C42" s="346"/>
      <c r="D42" s="1359" t="s">
        <v>800</v>
      </c>
      <c r="E42" s="1411"/>
      <c r="F42" s="566">
        <v>542</v>
      </c>
      <c r="G42" s="326"/>
      <c r="H42" s="326"/>
      <c r="I42" s="326"/>
      <c r="J42" s="326"/>
    </row>
    <row r="43" spans="1:10" ht="12.75" customHeight="1" thickBot="1">
      <c r="A43" s="326"/>
      <c r="B43" s="580"/>
      <c r="C43" s="346"/>
      <c r="D43" s="1359" t="s">
        <v>801</v>
      </c>
      <c r="E43" s="1369"/>
      <c r="F43" s="566">
        <v>16800</v>
      </c>
      <c r="G43" s="326"/>
      <c r="H43" s="326"/>
      <c r="I43" s="326"/>
      <c r="J43" s="326"/>
    </row>
    <row r="44" spans="1:10" ht="12.75" customHeight="1" thickBot="1">
      <c r="A44" s="326"/>
      <c r="B44" s="573">
        <v>919</v>
      </c>
      <c r="C44" s="1376" t="s">
        <v>876</v>
      </c>
      <c r="D44" s="1376"/>
      <c r="E44" s="1376"/>
      <c r="F44" s="570">
        <f>F45</f>
        <v>29515</v>
      </c>
      <c r="G44" s="326"/>
      <c r="H44" s="326"/>
      <c r="I44" s="326"/>
      <c r="J44" s="326"/>
    </row>
    <row r="45" spans="1:10" ht="12.75" customHeight="1" thickBot="1">
      <c r="A45" s="326"/>
      <c r="B45" s="580"/>
      <c r="C45" s="581" t="s">
        <v>596</v>
      </c>
      <c r="D45" s="1392" t="s">
        <v>687</v>
      </c>
      <c r="E45" s="1393"/>
      <c r="F45" s="578">
        <v>29515</v>
      </c>
      <c r="G45" s="326"/>
      <c r="H45" s="326"/>
      <c r="I45" s="326"/>
      <c r="J45" s="326"/>
    </row>
    <row r="46" spans="1:10" s="542" customFormat="1" ht="12.75" customHeight="1" thickBot="1">
      <c r="A46" s="375"/>
      <c r="B46" s="573">
        <v>920</v>
      </c>
      <c r="C46" s="1376" t="s">
        <v>688</v>
      </c>
      <c r="D46" s="1376"/>
      <c r="E46" s="1376"/>
      <c r="F46" s="570">
        <f>SUM(F47:F53)</f>
        <v>191745</v>
      </c>
      <c r="G46" s="375"/>
      <c r="H46" s="375"/>
      <c r="I46" s="375"/>
      <c r="J46" s="375"/>
    </row>
    <row r="47" spans="1:10" s="542" customFormat="1" ht="12.75" customHeight="1">
      <c r="A47" s="375"/>
      <c r="B47" s="582"/>
      <c r="C47" s="583" t="s">
        <v>968</v>
      </c>
      <c r="D47" s="1362" t="s">
        <v>797</v>
      </c>
      <c r="E47" s="1363"/>
      <c r="F47" s="563">
        <v>15200</v>
      </c>
      <c r="G47" s="375"/>
      <c r="H47" s="375"/>
      <c r="I47" s="375"/>
      <c r="J47" s="375"/>
    </row>
    <row r="48" spans="1:10" s="542" customFormat="1" ht="12.75" customHeight="1">
      <c r="A48" s="375"/>
      <c r="B48" s="584"/>
      <c r="C48" s="565"/>
      <c r="D48" s="1359" t="s">
        <v>798</v>
      </c>
      <c r="E48" s="1404"/>
      <c r="F48" s="566">
        <v>125605</v>
      </c>
      <c r="G48" s="375"/>
      <c r="H48" s="375"/>
      <c r="I48" s="375"/>
      <c r="J48" s="375"/>
    </row>
    <row r="49" spans="1:10" s="542" customFormat="1" ht="12.75" customHeight="1">
      <c r="A49" s="375"/>
      <c r="B49" s="584"/>
      <c r="C49" s="994"/>
      <c r="D49" s="1359" t="s">
        <v>800</v>
      </c>
      <c r="E49" s="1411"/>
      <c r="F49" s="566">
        <v>500</v>
      </c>
      <c r="G49" s="375"/>
      <c r="H49" s="375"/>
      <c r="I49" s="375"/>
      <c r="J49" s="375"/>
    </row>
    <row r="50" spans="1:10" s="542" customFormat="1" ht="12.75" customHeight="1">
      <c r="A50" s="375"/>
      <c r="B50" s="584"/>
      <c r="C50" s="994"/>
      <c r="D50" s="1359" t="s">
        <v>801</v>
      </c>
      <c r="E50" s="1369"/>
      <c r="F50" s="566">
        <v>22740</v>
      </c>
      <c r="G50" s="375"/>
      <c r="H50" s="375"/>
      <c r="I50" s="375"/>
      <c r="J50" s="375"/>
    </row>
    <row r="51" spans="1:10" s="542" customFormat="1" ht="12.75" customHeight="1">
      <c r="A51" s="375"/>
      <c r="B51" s="584"/>
      <c r="C51" s="994"/>
      <c r="D51" s="1359" t="s">
        <v>802</v>
      </c>
      <c r="E51" s="1369"/>
      <c r="F51" s="566">
        <v>500</v>
      </c>
      <c r="G51" s="375"/>
      <c r="H51" s="375"/>
      <c r="I51" s="375"/>
      <c r="J51" s="375"/>
    </row>
    <row r="52" spans="1:10" s="542" customFormat="1" ht="12.75" customHeight="1">
      <c r="A52" s="375"/>
      <c r="B52" s="584"/>
      <c r="C52" s="346"/>
      <c r="D52" s="1359" t="s">
        <v>619</v>
      </c>
      <c r="E52" s="1404"/>
      <c r="F52" s="566">
        <v>23500</v>
      </c>
      <c r="G52" s="375"/>
      <c r="H52" s="375"/>
      <c r="I52" s="375"/>
      <c r="J52" s="375"/>
    </row>
    <row r="53" spans="1:10" s="542" customFormat="1" ht="12.75" customHeight="1" thickBot="1">
      <c r="A53" s="375"/>
      <c r="B53" s="585"/>
      <c r="C53" s="513"/>
      <c r="D53" s="1351" t="s">
        <v>623</v>
      </c>
      <c r="E53" s="1394"/>
      <c r="F53" s="569">
        <v>3700</v>
      </c>
      <c r="G53" s="375"/>
      <c r="H53" s="375"/>
      <c r="I53" s="375"/>
      <c r="J53" s="375"/>
    </row>
    <row r="56" spans="1:7" ht="12.75">
      <c r="A56" s="326"/>
      <c r="B56" s="326"/>
      <c r="C56" s="326"/>
      <c r="D56" s="326"/>
      <c r="E56" s="326"/>
      <c r="F56" s="1387" t="s">
        <v>689</v>
      </c>
      <c r="G56" s="1387"/>
    </row>
    <row r="57" spans="1:7" ht="12.75">
      <c r="A57" s="326"/>
      <c r="B57" s="326"/>
      <c r="C57" s="326"/>
      <c r="D57" s="326"/>
      <c r="E57" s="326"/>
      <c r="F57" s="539"/>
      <c r="G57" s="329"/>
    </row>
    <row r="58" spans="1:10" ht="15.75">
      <c r="A58" s="326"/>
      <c r="B58" s="1388" t="s">
        <v>1027</v>
      </c>
      <c r="C58" s="1388"/>
      <c r="D58" s="1388"/>
      <c r="E58" s="1388"/>
      <c r="F58" s="1388"/>
      <c r="G58" s="378"/>
      <c r="H58" s="326"/>
      <c r="I58" s="540"/>
      <c r="J58" s="326"/>
    </row>
    <row r="59" spans="1:10" ht="12" customHeight="1">
      <c r="A59" s="326"/>
      <c r="B59" s="326"/>
      <c r="C59" s="326"/>
      <c r="D59" s="326"/>
      <c r="E59" s="326"/>
      <c r="F59" s="524"/>
      <c r="G59" s="326"/>
      <c r="H59" s="326"/>
      <c r="I59" s="326"/>
      <c r="J59" s="326"/>
    </row>
    <row r="60" spans="1:10" ht="15.75">
      <c r="A60" s="326"/>
      <c r="B60" s="1389" t="s">
        <v>1030</v>
      </c>
      <c r="C60" s="1389"/>
      <c r="D60" s="1389"/>
      <c r="E60" s="1389"/>
      <c r="F60" s="1389"/>
      <c r="G60" s="326"/>
      <c r="H60" s="326"/>
      <c r="I60" s="326"/>
      <c r="J60" s="326"/>
    </row>
    <row r="61" spans="1:10" ht="12" customHeight="1">
      <c r="A61" s="326"/>
      <c r="B61" s="332"/>
      <c r="C61" s="332"/>
      <c r="D61" s="332"/>
      <c r="E61" s="332"/>
      <c r="F61" s="530"/>
      <c r="G61" s="326"/>
      <c r="H61" s="326"/>
      <c r="I61" s="326"/>
      <c r="J61" s="326"/>
    </row>
    <row r="62" spans="1:10" ht="12.75">
      <c r="A62" s="326"/>
      <c r="B62" s="1390" t="s">
        <v>1031</v>
      </c>
      <c r="C62" s="1391"/>
      <c r="D62" s="1391"/>
      <c r="E62" s="1391"/>
      <c r="F62" s="1391"/>
      <c r="G62" s="326"/>
      <c r="H62" s="326"/>
      <c r="I62" s="326"/>
      <c r="J62" s="326"/>
    </row>
    <row r="63" spans="1:7" ht="13.5" thickBot="1">
      <c r="A63" s="326"/>
      <c r="B63" s="331"/>
      <c r="C63" s="332"/>
      <c r="D63" s="332"/>
      <c r="E63" s="332"/>
      <c r="F63" s="530"/>
      <c r="G63" s="326"/>
    </row>
    <row r="64" spans="1:7" ht="13.5" thickBot="1">
      <c r="A64" s="326"/>
      <c r="B64" s="1397" t="s">
        <v>964</v>
      </c>
      <c r="C64" s="1398"/>
      <c r="D64" s="1398"/>
      <c r="E64" s="1398"/>
      <c r="F64" s="541" t="s">
        <v>241</v>
      </c>
      <c r="G64" s="326"/>
    </row>
    <row r="65" spans="1:10" s="542" customFormat="1" ht="12.75" customHeight="1" thickBot="1">
      <c r="A65" s="375"/>
      <c r="B65" s="573">
        <v>923</v>
      </c>
      <c r="C65" s="1376" t="s">
        <v>254</v>
      </c>
      <c r="D65" s="1376"/>
      <c r="E65" s="1376"/>
      <c r="F65" s="570">
        <f>SUM(F66:F71)</f>
        <v>142850.59999999998</v>
      </c>
      <c r="G65" s="375"/>
      <c r="H65" s="375"/>
      <c r="I65" s="375"/>
      <c r="J65" s="375"/>
    </row>
    <row r="66" spans="1:10" s="542" customFormat="1" ht="12.75" customHeight="1">
      <c r="A66" s="375"/>
      <c r="B66" s="1399"/>
      <c r="C66" s="583" t="s">
        <v>596</v>
      </c>
      <c r="D66" s="1402" t="s">
        <v>795</v>
      </c>
      <c r="E66" s="1403"/>
      <c r="F66" s="586">
        <v>6337.4</v>
      </c>
      <c r="G66" s="375"/>
      <c r="H66" s="375"/>
      <c r="I66" s="375"/>
      <c r="J66" s="375"/>
    </row>
    <row r="67" spans="1:10" s="542" customFormat="1" ht="12.75" customHeight="1">
      <c r="A67" s="375"/>
      <c r="B67" s="1400"/>
      <c r="C67" s="565"/>
      <c r="D67" s="1362" t="s">
        <v>620</v>
      </c>
      <c r="E67" s="1375"/>
      <c r="F67" s="586">
        <v>64690</v>
      </c>
      <c r="G67" s="375"/>
      <c r="H67" s="375"/>
      <c r="I67" s="375"/>
      <c r="J67" s="375"/>
    </row>
    <row r="68" spans="1:10" s="542" customFormat="1" ht="12.75" customHeight="1">
      <c r="A68" s="375"/>
      <c r="B68" s="1400"/>
      <c r="C68" s="435"/>
      <c r="D68" s="1359" t="s">
        <v>798</v>
      </c>
      <c r="E68" s="1404"/>
      <c r="F68" s="995">
        <v>16362</v>
      </c>
      <c r="G68" s="375"/>
      <c r="H68" s="375"/>
      <c r="I68" s="375"/>
      <c r="J68" s="375"/>
    </row>
    <row r="69" spans="1:10" s="542" customFormat="1" ht="12.75" customHeight="1">
      <c r="A69" s="375"/>
      <c r="B69" s="1400"/>
      <c r="C69" s="435"/>
      <c r="D69" s="1409" t="s">
        <v>799</v>
      </c>
      <c r="E69" s="1410"/>
      <c r="F69" s="995">
        <v>1500</v>
      </c>
      <c r="G69" s="375"/>
      <c r="H69" s="375"/>
      <c r="I69" s="375"/>
      <c r="J69" s="375"/>
    </row>
    <row r="70" spans="1:10" s="542" customFormat="1" ht="12.75" customHeight="1">
      <c r="A70" s="375"/>
      <c r="B70" s="1400"/>
      <c r="C70" s="435"/>
      <c r="D70" s="1359" t="s">
        <v>800</v>
      </c>
      <c r="E70" s="1411"/>
      <c r="F70" s="995">
        <v>3684</v>
      </c>
      <c r="G70" s="375"/>
      <c r="H70" s="375"/>
      <c r="I70" s="375"/>
      <c r="J70" s="375"/>
    </row>
    <row r="71" spans="1:10" s="542" customFormat="1" ht="12.75" customHeight="1" thickBot="1">
      <c r="A71" s="375"/>
      <c r="B71" s="1401"/>
      <c r="C71" s="716"/>
      <c r="D71" s="1351" t="s">
        <v>619</v>
      </c>
      <c r="E71" s="1394"/>
      <c r="F71" s="587">
        <v>50277.2</v>
      </c>
      <c r="G71" s="375"/>
      <c r="H71" s="375"/>
      <c r="I71" s="375"/>
      <c r="J71" s="375"/>
    </row>
    <row r="72" spans="1:10" s="542" customFormat="1" ht="12.75" customHeight="1" thickBot="1">
      <c r="A72" s="375"/>
      <c r="B72" s="573">
        <v>924</v>
      </c>
      <c r="C72" s="1376" t="s">
        <v>281</v>
      </c>
      <c r="D72" s="1376"/>
      <c r="E72" s="1376"/>
      <c r="F72" s="570">
        <f>SUM(F73:F73)</f>
        <v>43995</v>
      </c>
      <c r="G72" s="375"/>
      <c r="H72" s="375"/>
      <c r="I72" s="375"/>
      <c r="J72" s="375"/>
    </row>
    <row r="73" spans="1:10" s="542" customFormat="1" ht="12.75" customHeight="1" thickBot="1">
      <c r="A73" s="375"/>
      <c r="B73" s="395"/>
      <c r="C73" s="588" t="s">
        <v>596</v>
      </c>
      <c r="D73" s="714" t="s">
        <v>615</v>
      </c>
      <c r="E73" s="715"/>
      <c r="F73" s="717">
        <v>43995</v>
      </c>
      <c r="G73" s="375"/>
      <c r="H73" s="375"/>
      <c r="I73" s="375"/>
      <c r="J73" s="375"/>
    </row>
    <row r="74" spans="1:7" ht="13.5" thickBot="1">
      <c r="A74" s="326"/>
      <c r="B74" s="573">
        <v>925</v>
      </c>
      <c r="C74" s="1376" t="s">
        <v>255</v>
      </c>
      <c r="D74" s="1376"/>
      <c r="E74" s="1376"/>
      <c r="F74" s="570">
        <f>SUM(F75:F75)</f>
        <v>3375</v>
      </c>
      <c r="G74" s="326"/>
    </row>
    <row r="75" spans="1:7" ht="13.5" thickBot="1">
      <c r="A75" s="326"/>
      <c r="B75" s="559"/>
      <c r="C75" s="588" t="s">
        <v>596</v>
      </c>
      <c r="D75" s="1395" t="s">
        <v>623</v>
      </c>
      <c r="E75" s="1396"/>
      <c r="F75" s="567">
        <v>3375</v>
      </c>
      <c r="G75" s="326"/>
    </row>
    <row r="76" spans="1:7" ht="13.5" thickBot="1">
      <c r="A76" s="326"/>
      <c r="B76" s="573">
        <v>932</v>
      </c>
      <c r="C76" s="1376" t="s">
        <v>256</v>
      </c>
      <c r="D76" s="1376"/>
      <c r="E76" s="1376"/>
      <c r="F76" s="570">
        <f>SUM(F77:F77)</f>
        <v>18000</v>
      </c>
      <c r="G76" s="326"/>
    </row>
    <row r="77" spans="1:7" ht="13.5" thickBot="1">
      <c r="A77" s="326"/>
      <c r="B77" s="580"/>
      <c r="C77" s="581" t="s">
        <v>596</v>
      </c>
      <c r="D77" s="1385" t="s">
        <v>800</v>
      </c>
      <c r="E77" s="1386"/>
      <c r="F77" s="579">
        <v>18000</v>
      </c>
      <c r="G77" s="326"/>
    </row>
    <row r="78" spans="2:6" ht="13.5" thickBot="1">
      <c r="B78" s="1377" t="s">
        <v>1042</v>
      </c>
      <c r="C78" s="1376"/>
      <c r="D78" s="1376"/>
      <c r="E78" s="1378"/>
      <c r="F78" s="570">
        <f>F10+F13+F15+F22+F36+F44+F46+F65+F72+F76+F74</f>
        <v>2168899</v>
      </c>
    </row>
    <row r="79" spans="2:6" ht="13.5" thickBot="1">
      <c r="B79" s="1342" t="s">
        <v>736</v>
      </c>
      <c r="C79" s="1343"/>
      <c r="D79" s="1343"/>
      <c r="E79" s="1343"/>
      <c r="F79" s="570">
        <f>F80</f>
        <v>96875</v>
      </c>
    </row>
    <row r="80" spans="2:6" ht="13.5" thickBot="1">
      <c r="B80" s="571"/>
      <c r="C80" s="572" t="s">
        <v>968</v>
      </c>
      <c r="D80" s="1356" t="s">
        <v>251</v>
      </c>
      <c r="E80" s="1357"/>
      <c r="F80" s="567">
        <v>96875</v>
      </c>
    </row>
    <row r="81" spans="2:6" ht="13.5" thickBot="1">
      <c r="B81" s="1348" t="s">
        <v>1043</v>
      </c>
      <c r="C81" s="1349"/>
      <c r="D81" s="1349"/>
      <c r="E81" s="1349"/>
      <c r="F81" s="906">
        <f>F78+F79</f>
        <v>2265774</v>
      </c>
    </row>
  </sheetData>
  <sheetProtection/>
  <mergeCells count="73">
    <mergeCell ref="D68:E68"/>
    <mergeCell ref="D69:E69"/>
    <mergeCell ref="D70:E70"/>
    <mergeCell ref="D37:E37"/>
    <mergeCell ref="D38:E38"/>
    <mergeCell ref="D39:E39"/>
    <mergeCell ref="D40:E40"/>
    <mergeCell ref="D49:E49"/>
    <mergeCell ref="D50:E50"/>
    <mergeCell ref="B16:B21"/>
    <mergeCell ref="D19:E19"/>
    <mergeCell ref="D28:E28"/>
    <mergeCell ref="B23:B35"/>
    <mergeCell ref="D23:E23"/>
    <mergeCell ref="C46:E46"/>
    <mergeCell ref="C22:E22"/>
    <mergeCell ref="D35:E35"/>
    <mergeCell ref="D41:E41"/>
    <mergeCell ref="D25:E25"/>
    <mergeCell ref="D27:E27"/>
    <mergeCell ref="C44:E44"/>
    <mergeCell ref="D31:E31"/>
    <mergeCell ref="C15:E15"/>
    <mergeCell ref="D33:E33"/>
    <mergeCell ref="D42:E42"/>
    <mergeCell ref="D43:E43"/>
    <mergeCell ref="D16:E16"/>
    <mergeCell ref="D17:E17"/>
    <mergeCell ref="D30:E30"/>
    <mergeCell ref="F1:G1"/>
    <mergeCell ref="B5:F5"/>
    <mergeCell ref="B9:E9"/>
    <mergeCell ref="B7:F7"/>
    <mergeCell ref="B3:F3"/>
    <mergeCell ref="C10:E10"/>
    <mergeCell ref="D14:E14"/>
    <mergeCell ref="C13:E13"/>
    <mergeCell ref="B81:E81"/>
    <mergeCell ref="D80:E80"/>
    <mergeCell ref="D21:E21"/>
    <mergeCell ref="D32:E32"/>
    <mergeCell ref="D24:E24"/>
    <mergeCell ref="D29:E29"/>
    <mergeCell ref="B79:E79"/>
    <mergeCell ref="C76:E76"/>
    <mergeCell ref="D75:E75"/>
    <mergeCell ref="B64:E64"/>
    <mergeCell ref="C74:E74"/>
    <mergeCell ref="B66:B71"/>
    <mergeCell ref="D34:E34"/>
    <mergeCell ref="D66:E66"/>
    <mergeCell ref="D71:E71"/>
    <mergeCell ref="D48:E48"/>
    <mergeCell ref="D52:E52"/>
    <mergeCell ref="C36:E36"/>
    <mergeCell ref="F56:G56"/>
    <mergeCell ref="B58:F58"/>
    <mergeCell ref="B60:F60"/>
    <mergeCell ref="B62:F62"/>
    <mergeCell ref="D47:E47"/>
    <mergeCell ref="D45:E45"/>
    <mergeCell ref="D53:E53"/>
    <mergeCell ref="D51:E51"/>
    <mergeCell ref="D26:E26"/>
    <mergeCell ref="D67:E67"/>
    <mergeCell ref="C65:E65"/>
    <mergeCell ref="B78:E78"/>
    <mergeCell ref="B11:B12"/>
    <mergeCell ref="D12:E12"/>
    <mergeCell ref="D18:E18"/>
    <mergeCell ref="D20:E20"/>
    <mergeCell ref="C72:E72"/>
    <mergeCell ref="D77:E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94"/>
  <sheetViews>
    <sheetView zoomScalePageLayoutView="0" workbookViewId="0" topLeftCell="A1">
      <selection activeCell="J85" sqref="J8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34.7109375" style="0" customWidth="1"/>
    <col min="4" max="4" width="4.7109375" style="0" customWidth="1"/>
    <col min="5" max="5" width="28.7109375" style="0" customWidth="1"/>
    <col min="6" max="6" width="10.00390625" style="0" bestFit="1" customWidth="1"/>
    <col min="8" max="8" width="10.140625" style="0" bestFit="1" customWidth="1"/>
  </cols>
  <sheetData>
    <row r="1" ht="12" customHeight="1">
      <c r="F1" s="267" t="s">
        <v>108</v>
      </c>
    </row>
    <row r="2" ht="12" customHeight="1"/>
    <row r="3" spans="2:6" ht="15.75">
      <c r="B3" s="1334" t="s">
        <v>1032</v>
      </c>
      <c r="C3" s="1334"/>
      <c r="D3" s="1334"/>
      <c r="E3" s="1334"/>
      <c r="F3" s="1334"/>
    </row>
    <row r="5" spans="2:6" ht="13.5" customHeight="1">
      <c r="B5" s="1415" t="s">
        <v>1033</v>
      </c>
      <c r="C5" s="1415"/>
      <c r="D5" s="1415"/>
      <c r="E5" s="1415"/>
      <c r="F5" s="1415"/>
    </row>
    <row r="6" spans="2:6" ht="13.5" thickBot="1">
      <c r="B6" s="215"/>
      <c r="C6" s="215"/>
      <c r="D6" s="215"/>
      <c r="E6" s="215"/>
      <c r="F6" s="215"/>
    </row>
    <row r="7" spans="1:6" ht="12.75" customHeight="1" thickBot="1">
      <c r="A7" s="16"/>
      <c r="B7" s="543" t="s">
        <v>191</v>
      </c>
      <c r="C7" s="544" t="s">
        <v>192</v>
      </c>
      <c r="D7" s="544" t="s">
        <v>193</v>
      </c>
      <c r="E7" s="544" t="s">
        <v>194</v>
      </c>
      <c r="F7" s="545" t="s">
        <v>241</v>
      </c>
    </row>
    <row r="8" spans="2:8" ht="12.75" customHeight="1">
      <c r="B8" s="589" t="s">
        <v>170</v>
      </c>
      <c r="C8" s="590" t="s">
        <v>615</v>
      </c>
      <c r="D8" s="591" t="s">
        <v>195</v>
      </c>
      <c r="E8" s="592" t="s">
        <v>196</v>
      </c>
      <c r="F8" s="593">
        <v>2121000</v>
      </c>
      <c r="H8" s="76"/>
    </row>
    <row r="9" spans="2:6" ht="12.75" customHeight="1" thickBot="1">
      <c r="B9" s="594"/>
      <c r="C9" s="595"/>
      <c r="D9" s="596">
        <v>2141</v>
      </c>
      <c r="E9" s="291" t="s">
        <v>197</v>
      </c>
      <c r="F9" s="597">
        <v>4330</v>
      </c>
    </row>
    <row r="10" spans="2:6" ht="12.75" customHeight="1">
      <c r="B10" s="589" t="s">
        <v>163</v>
      </c>
      <c r="C10" s="590" t="s">
        <v>797</v>
      </c>
      <c r="D10" s="591">
        <v>1361</v>
      </c>
      <c r="E10" s="592" t="s">
        <v>974</v>
      </c>
      <c r="F10" s="593">
        <v>50</v>
      </c>
    </row>
    <row r="11" spans="2:6" ht="12.75" customHeight="1" thickBot="1">
      <c r="B11" s="718"/>
      <c r="C11" s="602"/>
      <c r="D11" s="604">
        <v>2122</v>
      </c>
      <c r="E11" s="605" t="s">
        <v>282</v>
      </c>
      <c r="F11" s="606">
        <v>17866</v>
      </c>
    </row>
    <row r="12" spans="2:6" ht="12.75" customHeight="1" thickBot="1">
      <c r="B12" s="589" t="s">
        <v>167</v>
      </c>
      <c r="C12" s="590" t="s">
        <v>209</v>
      </c>
      <c r="D12" s="591">
        <v>2122</v>
      </c>
      <c r="E12" s="592" t="s">
        <v>282</v>
      </c>
      <c r="F12" s="593">
        <v>7916</v>
      </c>
    </row>
    <row r="13" spans="1:6" ht="12.75" customHeight="1">
      <c r="A13" s="13"/>
      <c r="B13" s="589" t="s">
        <v>175</v>
      </c>
      <c r="C13" s="590" t="s">
        <v>798</v>
      </c>
      <c r="D13" s="591">
        <v>1361</v>
      </c>
      <c r="E13" s="592" t="s">
        <v>974</v>
      </c>
      <c r="F13" s="593">
        <v>160</v>
      </c>
    </row>
    <row r="14" spans="1:6" ht="12.75" customHeight="1">
      <c r="A14" s="13"/>
      <c r="B14" s="594"/>
      <c r="C14" s="595"/>
      <c r="D14" s="596" t="s">
        <v>200</v>
      </c>
      <c r="E14" s="291" t="s">
        <v>594</v>
      </c>
      <c r="F14" s="597">
        <v>5000</v>
      </c>
    </row>
    <row r="15" spans="1:6" ht="12.75" customHeight="1" thickBot="1">
      <c r="A15" s="13"/>
      <c r="B15" s="601"/>
      <c r="C15" s="602"/>
      <c r="D15" s="604">
        <v>4121</v>
      </c>
      <c r="E15" s="605" t="s">
        <v>198</v>
      </c>
      <c r="F15" s="606">
        <v>24770</v>
      </c>
    </row>
    <row r="16" spans="2:6" ht="12.75" customHeight="1" thickBot="1">
      <c r="B16" s="589" t="s">
        <v>172</v>
      </c>
      <c r="C16" s="590" t="s">
        <v>199</v>
      </c>
      <c r="D16" s="591">
        <v>2122</v>
      </c>
      <c r="E16" s="592" t="s">
        <v>282</v>
      </c>
      <c r="F16" s="593">
        <v>3700</v>
      </c>
    </row>
    <row r="17" spans="2:6" ht="12.75" customHeight="1">
      <c r="B17" s="589" t="s">
        <v>165</v>
      </c>
      <c r="C17" s="590" t="s">
        <v>800</v>
      </c>
      <c r="D17" s="591">
        <v>1361</v>
      </c>
      <c r="E17" s="592" t="s">
        <v>974</v>
      </c>
      <c r="F17" s="593">
        <v>120</v>
      </c>
    </row>
    <row r="18" spans="2:6" ht="12.75" customHeight="1">
      <c r="B18" s="594"/>
      <c r="C18" s="603"/>
      <c r="D18" s="604">
        <v>2122</v>
      </c>
      <c r="E18" s="605" t="s">
        <v>282</v>
      </c>
      <c r="F18" s="606">
        <v>120</v>
      </c>
    </row>
    <row r="19" spans="2:6" ht="12.75" customHeight="1" thickBot="1">
      <c r="B19" s="594"/>
      <c r="C19" s="603"/>
      <c r="D19" s="604">
        <v>2342</v>
      </c>
      <c r="E19" s="605" t="s">
        <v>563</v>
      </c>
      <c r="F19" s="597">
        <v>18000</v>
      </c>
    </row>
    <row r="20" spans="2:6" ht="12.75" customHeight="1" thickBot="1">
      <c r="B20" s="607" t="s">
        <v>179</v>
      </c>
      <c r="C20" s="608" t="s">
        <v>801</v>
      </c>
      <c r="D20" s="598">
        <v>1361</v>
      </c>
      <c r="E20" s="599" t="s">
        <v>974</v>
      </c>
      <c r="F20" s="600">
        <v>340</v>
      </c>
    </row>
    <row r="21" spans="2:6" ht="12.75" customHeight="1" thickBot="1">
      <c r="B21" s="601" t="s">
        <v>184</v>
      </c>
      <c r="C21" s="602" t="s">
        <v>189</v>
      </c>
      <c r="D21" s="598">
        <v>1361</v>
      </c>
      <c r="E21" s="599" t="s">
        <v>974</v>
      </c>
      <c r="F21" s="609">
        <v>20</v>
      </c>
    </row>
    <row r="22" spans="2:6" ht="12.75" customHeight="1" thickBot="1">
      <c r="B22" s="601" t="s">
        <v>286</v>
      </c>
      <c r="C22" s="602" t="s">
        <v>617</v>
      </c>
      <c r="D22" s="598">
        <v>1361</v>
      </c>
      <c r="E22" s="599" t="s">
        <v>974</v>
      </c>
      <c r="F22" s="609">
        <v>60</v>
      </c>
    </row>
    <row r="23" spans="2:6" ht="12.75" customHeight="1" thickBot="1">
      <c r="B23" s="601" t="s">
        <v>587</v>
      </c>
      <c r="C23" s="602" t="s">
        <v>618</v>
      </c>
      <c r="D23" s="598">
        <v>1361</v>
      </c>
      <c r="E23" s="599" t="s">
        <v>974</v>
      </c>
      <c r="F23" s="609">
        <v>250</v>
      </c>
    </row>
    <row r="24" spans="2:6" ht="12.75" customHeight="1">
      <c r="B24" s="589" t="s">
        <v>588</v>
      </c>
      <c r="C24" s="590" t="s">
        <v>623</v>
      </c>
      <c r="D24" s="591" t="s">
        <v>200</v>
      </c>
      <c r="E24" s="592" t="s">
        <v>594</v>
      </c>
      <c r="F24" s="593">
        <v>1000</v>
      </c>
    </row>
    <row r="25" spans="2:6" ht="12.75" customHeight="1" thickBot="1">
      <c r="B25" s="601"/>
      <c r="C25" s="602"/>
      <c r="D25" s="610">
        <v>4112</v>
      </c>
      <c r="E25" s="325" t="s">
        <v>201</v>
      </c>
      <c r="F25" s="609">
        <v>61072</v>
      </c>
    </row>
    <row r="26" spans="2:6" ht="12.75" customHeight="1" thickBot="1">
      <c r="B26" s="1413" t="s">
        <v>1036</v>
      </c>
      <c r="C26" s="1414"/>
      <c r="D26" s="907" t="s">
        <v>246</v>
      </c>
      <c r="E26" s="908" t="s">
        <v>202</v>
      </c>
      <c r="F26" s="909">
        <f>SUM(F8:F25)</f>
        <v>2265774</v>
      </c>
    </row>
    <row r="27" spans="2:6" ht="12" customHeight="1">
      <c r="B27" s="152"/>
      <c r="C27" s="546"/>
      <c r="D27" s="152"/>
      <c r="E27" s="546"/>
      <c r="F27" s="547"/>
    </row>
    <row r="28" spans="2:6" ht="13.5" customHeight="1">
      <c r="B28" s="1415" t="s">
        <v>1034</v>
      </c>
      <c r="C28" s="1415"/>
      <c r="D28" s="1415"/>
      <c r="E28" s="1415"/>
      <c r="F28" s="1415"/>
    </row>
    <row r="29" spans="2:6" ht="13.5" thickBot="1">
      <c r="B29" s="215"/>
      <c r="C29" s="215"/>
      <c r="D29" s="215"/>
      <c r="E29" s="215"/>
      <c r="F29" s="215"/>
    </row>
    <row r="30" spans="2:6" ht="12.75" customHeight="1" thickBot="1">
      <c r="B30" s="12" t="s">
        <v>191</v>
      </c>
      <c r="C30" s="2" t="s">
        <v>192</v>
      </c>
      <c r="D30" s="2" t="s">
        <v>602</v>
      </c>
      <c r="E30" s="2" t="s">
        <v>203</v>
      </c>
      <c r="F30" s="545" t="s">
        <v>241</v>
      </c>
    </row>
    <row r="31" spans="2:6" ht="12.75" customHeight="1">
      <c r="B31" s="589" t="s">
        <v>169</v>
      </c>
      <c r="C31" s="590" t="s">
        <v>795</v>
      </c>
      <c r="D31" s="591">
        <v>910</v>
      </c>
      <c r="E31" s="592" t="s">
        <v>604</v>
      </c>
      <c r="F31" s="593">
        <v>5750</v>
      </c>
    </row>
    <row r="32" spans="2:6" ht="12.75" customHeight="1">
      <c r="B32" s="594"/>
      <c r="C32" s="595"/>
      <c r="D32" s="596">
        <v>914</v>
      </c>
      <c r="E32" s="291" t="s">
        <v>684</v>
      </c>
      <c r="F32" s="597">
        <v>11665</v>
      </c>
    </row>
    <row r="33" spans="2:6" ht="12.75" customHeight="1">
      <c r="B33" s="594"/>
      <c r="C33" s="595"/>
      <c r="D33" s="615">
        <v>917</v>
      </c>
      <c r="E33" s="307" t="s">
        <v>1041</v>
      </c>
      <c r="F33" s="597">
        <v>2900</v>
      </c>
    </row>
    <row r="34" spans="2:8" ht="12.75" customHeight="1" thickBot="1">
      <c r="B34" s="601"/>
      <c r="C34" s="602"/>
      <c r="D34" s="611">
        <v>923</v>
      </c>
      <c r="E34" s="301" t="s">
        <v>254</v>
      </c>
      <c r="F34" s="612">
        <v>6337.4</v>
      </c>
      <c r="H34" s="6"/>
    </row>
    <row r="35" spans="2:6" ht="12.75" customHeight="1">
      <c r="B35" s="589" t="s">
        <v>177</v>
      </c>
      <c r="C35" s="590" t="s">
        <v>620</v>
      </c>
      <c r="D35" s="591">
        <v>914</v>
      </c>
      <c r="E35" s="592" t="s">
        <v>684</v>
      </c>
      <c r="F35" s="593">
        <v>5117.8</v>
      </c>
    </row>
    <row r="36" spans="2:6" ht="12.75" customHeight="1">
      <c r="B36" s="594"/>
      <c r="C36" s="595"/>
      <c r="D36" s="615">
        <v>917</v>
      </c>
      <c r="E36" s="307" t="s">
        <v>1041</v>
      </c>
      <c r="F36" s="606">
        <v>545</v>
      </c>
    </row>
    <row r="37" spans="2:6" ht="12.75" customHeight="1" thickBot="1">
      <c r="B37" s="601"/>
      <c r="C37" s="602"/>
      <c r="D37" s="611">
        <v>923</v>
      </c>
      <c r="E37" s="301" t="s">
        <v>254</v>
      </c>
      <c r="F37" s="613">
        <v>64690</v>
      </c>
    </row>
    <row r="38" spans="2:6" ht="12.75" customHeight="1">
      <c r="B38" s="594" t="s">
        <v>170</v>
      </c>
      <c r="C38" s="595" t="s">
        <v>615</v>
      </c>
      <c r="D38" s="604">
        <v>914</v>
      </c>
      <c r="E38" s="605" t="s">
        <v>684</v>
      </c>
      <c r="F38" s="606">
        <v>11500</v>
      </c>
    </row>
    <row r="39" spans="2:6" ht="12.75" customHeight="1">
      <c r="B39" s="594"/>
      <c r="C39" s="595"/>
      <c r="D39" s="596">
        <v>919</v>
      </c>
      <c r="E39" s="291" t="s">
        <v>622</v>
      </c>
      <c r="F39" s="597">
        <v>29515</v>
      </c>
    </row>
    <row r="40" spans="2:6" ht="12.75" customHeight="1" thickBot="1">
      <c r="B40" s="594"/>
      <c r="C40" s="595"/>
      <c r="D40" s="604">
        <v>924</v>
      </c>
      <c r="E40" s="605" t="s">
        <v>281</v>
      </c>
      <c r="F40" s="606">
        <v>43995</v>
      </c>
    </row>
    <row r="41" spans="2:6" ht="12.75" customHeight="1">
      <c r="B41" s="589" t="s">
        <v>163</v>
      </c>
      <c r="C41" s="590" t="s">
        <v>797</v>
      </c>
      <c r="D41" s="591">
        <v>913</v>
      </c>
      <c r="E41" s="592" t="s">
        <v>181</v>
      </c>
      <c r="F41" s="593">
        <v>274566</v>
      </c>
    </row>
    <row r="42" spans="2:6" ht="12.75" customHeight="1">
      <c r="B42" s="594"/>
      <c r="C42" s="595"/>
      <c r="D42" s="596">
        <v>914</v>
      </c>
      <c r="E42" s="291" t="s">
        <v>684</v>
      </c>
      <c r="F42" s="597">
        <v>4570</v>
      </c>
    </row>
    <row r="43" spans="2:6" ht="12.75" customHeight="1">
      <c r="B43" s="594"/>
      <c r="C43" s="595"/>
      <c r="D43" s="615">
        <v>917</v>
      </c>
      <c r="E43" s="307" t="s">
        <v>1041</v>
      </c>
      <c r="F43" s="597">
        <v>9450</v>
      </c>
    </row>
    <row r="44" spans="2:6" ht="12.75" customHeight="1" thickBot="1">
      <c r="B44" s="594"/>
      <c r="C44" s="595"/>
      <c r="D44" s="596">
        <v>920</v>
      </c>
      <c r="E44" s="291" t="s">
        <v>688</v>
      </c>
      <c r="F44" s="597">
        <v>15200</v>
      </c>
    </row>
    <row r="45" spans="2:6" ht="12.75" customHeight="1">
      <c r="B45" s="589" t="s">
        <v>167</v>
      </c>
      <c r="C45" s="614" t="s">
        <v>685</v>
      </c>
      <c r="D45" s="591">
        <v>913</v>
      </c>
      <c r="E45" s="592" t="s">
        <v>181</v>
      </c>
      <c r="F45" s="593">
        <v>93216</v>
      </c>
    </row>
    <row r="46" spans="2:6" ht="12.75" customHeight="1">
      <c r="B46" s="594"/>
      <c r="C46" s="511"/>
      <c r="D46" s="596">
        <v>914</v>
      </c>
      <c r="E46" s="291" t="s">
        <v>684</v>
      </c>
      <c r="F46" s="597">
        <v>2965</v>
      </c>
    </row>
    <row r="47" spans="2:6" ht="12.75" customHeight="1" thickBot="1">
      <c r="B47" s="601"/>
      <c r="C47" s="719"/>
      <c r="D47" s="611">
        <v>917</v>
      </c>
      <c r="E47" s="301" t="s">
        <v>1041</v>
      </c>
      <c r="F47" s="613">
        <v>3200</v>
      </c>
    </row>
    <row r="48" spans="1:9" ht="12.75" customHeight="1">
      <c r="A48" s="9"/>
      <c r="B48" s="594" t="s">
        <v>175</v>
      </c>
      <c r="C48" s="595" t="s">
        <v>798</v>
      </c>
      <c r="D48" s="604">
        <v>913</v>
      </c>
      <c r="E48" s="605" t="s">
        <v>181</v>
      </c>
      <c r="F48" s="606">
        <v>256230</v>
      </c>
      <c r="G48" s="9"/>
      <c r="H48" s="10"/>
      <c r="I48" s="9"/>
    </row>
    <row r="49" spans="1:9" ht="12.75" customHeight="1">
      <c r="A49" s="9"/>
      <c r="B49" s="594"/>
      <c r="C49" s="595"/>
      <c r="D49" s="596">
        <v>914</v>
      </c>
      <c r="E49" s="291" t="s">
        <v>684</v>
      </c>
      <c r="F49" s="597">
        <v>518202.06</v>
      </c>
      <c r="G49" s="9"/>
      <c r="H49" s="10"/>
      <c r="I49" s="9"/>
    </row>
    <row r="50" spans="1:9" ht="12.75" customHeight="1">
      <c r="A50" s="9"/>
      <c r="B50" s="594"/>
      <c r="C50" s="595"/>
      <c r="D50" s="596">
        <v>920</v>
      </c>
      <c r="E50" s="291" t="s">
        <v>688</v>
      </c>
      <c r="F50" s="597">
        <v>125605</v>
      </c>
      <c r="G50" s="9"/>
      <c r="H50" s="10"/>
      <c r="I50" s="9"/>
    </row>
    <row r="51" spans="1:9" ht="12.75" customHeight="1" thickBot="1">
      <c r="A51" s="9"/>
      <c r="B51" s="594"/>
      <c r="C51" s="595"/>
      <c r="D51" s="611">
        <v>923</v>
      </c>
      <c r="E51" s="301" t="s">
        <v>254</v>
      </c>
      <c r="F51" s="597">
        <v>16362</v>
      </c>
      <c r="G51" s="9"/>
      <c r="H51" s="10"/>
      <c r="I51" s="9"/>
    </row>
    <row r="52" spans="1:9" ht="12.75" customHeight="1">
      <c r="A52" s="9"/>
      <c r="B52" s="589" t="s">
        <v>172</v>
      </c>
      <c r="C52" s="1418" t="s">
        <v>799</v>
      </c>
      <c r="D52" s="591">
        <v>913</v>
      </c>
      <c r="E52" s="592" t="s">
        <v>181</v>
      </c>
      <c r="F52" s="593">
        <v>90000</v>
      </c>
      <c r="G52" s="9"/>
      <c r="H52" s="10"/>
      <c r="I52" s="9"/>
    </row>
    <row r="53" spans="1:9" ht="12.75" customHeight="1">
      <c r="A53" s="9"/>
      <c r="B53" s="594"/>
      <c r="C53" s="1419"/>
      <c r="D53" s="596">
        <v>914</v>
      </c>
      <c r="E53" s="291" t="s">
        <v>684</v>
      </c>
      <c r="F53" s="597">
        <v>2884.17</v>
      </c>
      <c r="G53" s="9"/>
      <c r="H53" s="10"/>
      <c r="I53" s="9"/>
    </row>
    <row r="54" spans="1:9" ht="12.75" customHeight="1">
      <c r="A54" s="9"/>
      <c r="B54" s="594"/>
      <c r="C54" s="1419"/>
      <c r="D54" s="615">
        <v>917</v>
      </c>
      <c r="E54" s="307" t="s">
        <v>1041</v>
      </c>
      <c r="F54" s="996">
        <v>7200</v>
      </c>
      <c r="G54" s="9"/>
      <c r="H54" s="10"/>
      <c r="I54" s="9"/>
    </row>
    <row r="55" spans="1:9" ht="12.75" customHeight="1" thickBot="1">
      <c r="A55" s="9"/>
      <c r="B55" s="601"/>
      <c r="C55" s="1420"/>
      <c r="D55" s="611">
        <v>923</v>
      </c>
      <c r="E55" s="301" t="s">
        <v>254</v>
      </c>
      <c r="F55" s="613">
        <v>1500</v>
      </c>
      <c r="G55" s="9"/>
      <c r="H55" s="10"/>
      <c r="I55" s="9"/>
    </row>
    <row r="56" spans="1:6" s="9" customFormat="1" ht="12" customHeight="1">
      <c r="A56"/>
      <c r="B56"/>
      <c r="C56"/>
      <c r="D56"/>
      <c r="F56" s="552" t="s">
        <v>109</v>
      </c>
    </row>
    <row r="57" spans="1:6" s="9" customFormat="1" ht="12" customHeight="1">
      <c r="A57"/>
      <c r="B57"/>
      <c r="C57"/>
      <c r="D57"/>
      <c r="E57"/>
      <c r="F57"/>
    </row>
    <row r="58" spans="1:6" s="9" customFormat="1" ht="15.75" customHeight="1">
      <c r="A58"/>
      <c r="B58" s="1334" t="s">
        <v>1032</v>
      </c>
      <c r="C58" s="1334"/>
      <c r="D58" s="1334"/>
      <c r="E58" s="1334"/>
      <c r="F58" s="1334"/>
    </row>
    <row r="59" spans="1:6" s="9" customFormat="1" ht="12.75" customHeight="1">
      <c r="A59"/>
      <c r="B59"/>
      <c r="C59"/>
      <c r="D59"/>
      <c r="E59"/>
      <c r="F59"/>
    </row>
    <row r="60" spans="1:6" s="9" customFormat="1" ht="14.25" customHeight="1">
      <c r="A60"/>
      <c r="B60" s="1415" t="s">
        <v>1035</v>
      </c>
      <c r="C60" s="1415"/>
      <c r="D60" s="1415"/>
      <c r="E60" s="1415"/>
      <c r="F60" s="1415"/>
    </row>
    <row r="61" spans="2:6" s="9" customFormat="1" ht="12.75" customHeight="1" thickBot="1">
      <c r="B61" s="548"/>
      <c r="C61" s="549"/>
      <c r="D61" s="550"/>
      <c r="E61" s="551"/>
      <c r="F61" s="264"/>
    </row>
    <row r="62" spans="2:6" s="9" customFormat="1" ht="12.75" customHeight="1" thickBot="1">
      <c r="B62" s="12" t="s">
        <v>191</v>
      </c>
      <c r="C62" s="2" t="s">
        <v>192</v>
      </c>
      <c r="D62" s="2" t="s">
        <v>602</v>
      </c>
      <c r="E62" s="2" t="s">
        <v>203</v>
      </c>
      <c r="F62" s="315" t="s">
        <v>241</v>
      </c>
    </row>
    <row r="63" spans="2:6" ht="12.75" customHeight="1">
      <c r="B63" s="589" t="s">
        <v>165</v>
      </c>
      <c r="C63" s="614" t="s">
        <v>800</v>
      </c>
      <c r="D63" s="591">
        <v>913</v>
      </c>
      <c r="E63" s="592" t="s">
        <v>181</v>
      </c>
      <c r="F63" s="593">
        <v>5536.6</v>
      </c>
    </row>
    <row r="64" spans="2:6" ht="12.75" customHeight="1">
      <c r="B64" s="594"/>
      <c r="C64" s="511"/>
      <c r="D64" s="604">
        <v>914</v>
      </c>
      <c r="E64" s="605" t="s">
        <v>684</v>
      </c>
      <c r="F64" s="606">
        <v>5949</v>
      </c>
    </row>
    <row r="65" spans="2:6" ht="12.75" customHeight="1">
      <c r="B65" s="594"/>
      <c r="C65" s="511"/>
      <c r="D65" s="615">
        <v>917</v>
      </c>
      <c r="E65" s="307" t="s">
        <v>1041</v>
      </c>
      <c r="F65" s="606">
        <v>542</v>
      </c>
    </row>
    <row r="66" spans="2:6" ht="12.75" customHeight="1">
      <c r="B66" s="594"/>
      <c r="C66" s="511"/>
      <c r="D66" s="596">
        <v>920</v>
      </c>
      <c r="E66" s="291" t="s">
        <v>688</v>
      </c>
      <c r="F66" s="606">
        <v>500</v>
      </c>
    </row>
    <row r="67" spans="2:6" ht="12.75" customHeight="1">
      <c r="B67" s="594"/>
      <c r="C67" s="511"/>
      <c r="D67" s="596">
        <v>923</v>
      </c>
      <c r="E67" s="291" t="s">
        <v>254</v>
      </c>
      <c r="F67" s="606">
        <v>3684</v>
      </c>
    </row>
    <row r="68" spans="2:6" ht="12.75" customHeight="1" thickBot="1">
      <c r="B68" s="594"/>
      <c r="C68" s="510"/>
      <c r="D68" s="604">
        <v>932</v>
      </c>
      <c r="E68" s="605" t="s">
        <v>183</v>
      </c>
      <c r="F68" s="597">
        <v>18000</v>
      </c>
    </row>
    <row r="69" spans="2:6" ht="12.75" customHeight="1">
      <c r="B69" s="589" t="s">
        <v>179</v>
      </c>
      <c r="C69" s="590" t="s">
        <v>801</v>
      </c>
      <c r="D69" s="591">
        <v>913</v>
      </c>
      <c r="E69" s="592" t="s">
        <v>181</v>
      </c>
      <c r="F69" s="593">
        <v>150170</v>
      </c>
    </row>
    <row r="70" spans="2:6" ht="12.75" customHeight="1">
      <c r="B70" s="594"/>
      <c r="C70" s="595"/>
      <c r="D70" s="596">
        <v>914</v>
      </c>
      <c r="E70" s="291" t="s">
        <v>684</v>
      </c>
      <c r="F70" s="597">
        <v>1689.52</v>
      </c>
    </row>
    <row r="71" spans="2:6" ht="12.75" customHeight="1">
      <c r="B71" s="594"/>
      <c r="C71" s="595"/>
      <c r="D71" s="615">
        <v>917</v>
      </c>
      <c r="E71" s="307" t="s">
        <v>1041</v>
      </c>
      <c r="F71" s="996">
        <v>16800</v>
      </c>
    </row>
    <row r="72" spans="2:6" ht="12.75" customHeight="1" thickBot="1">
      <c r="B72" s="594"/>
      <c r="C72" s="595"/>
      <c r="D72" s="596">
        <v>920</v>
      </c>
      <c r="E72" s="291" t="s">
        <v>688</v>
      </c>
      <c r="F72" s="616">
        <v>22740</v>
      </c>
    </row>
    <row r="73" spans="2:6" ht="12.75" customHeight="1" thickBot="1">
      <c r="B73" s="607" t="s">
        <v>184</v>
      </c>
      <c r="C73" s="608" t="s">
        <v>189</v>
      </c>
      <c r="D73" s="598">
        <v>914</v>
      </c>
      <c r="E73" s="599" t="s">
        <v>684</v>
      </c>
      <c r="F73" s="600">
        <v>1500</v>
      </c>
    </row>
    <row r="74" spans="2:6" ht="12.75" customHeight="1">
      <c r="B74" s="589">
        <v>11</v>
      </c>
      <c r="C74" s="590" t="s">
        <v>802</v>
      </c>
      <c r="D74" s="591">
        <v>914</v>
      </c>
      <c r="E74" s="592" t="s">
        <v>185</v>
      </c>
      <c r="F74" s="593">
        <v>695</v>
      </c>
    </row>
    <row r="75" spans="2:6" ht="12.75" customHeight="1" thickBot="1">
      <c r="B75" s="594"/>
      <c r="C75" s="595"/>
      <c r="D75" s="596">
        <v>920</v>
      </c>
      <c r="E75" s="291" t="s">
        <v>688</v>
      </c>
      <c r="F75" s="606">
        <v>500</v>
      </c>
    </row>
    <row r="76" spans="2:6" ht="12.75" customHeight="1" thickBot="1">
      <c r="B76" s="589">
        <v>12</v>
      </c>
      <c r="C76" s="590" t="s">
        <v>617</v>
      </c>
      <c r="D76" s="591">
        <v>914</v>
      </c>
      <c r="E76" s="592" t="s">
        <v>684</v>
      </c>
      <c r="F76" s="593">
        <v>17198</v>
      </c>
    </row>
    <row r="77" spans="2:6" ht="12.75" customHeight="1">
      <c r="B77" s="589" t="s">
        <v>173</v>
      </c>
      <c r="C77" s="590" t="s">
        <v>619</v>
      </c>
      <c r="D77" s="591">
        <v>914</v>
      </c>
      <c r="E77" s="592" t="s">
        <v>684</v>
      </c>
      <c r="F77" s="593">
        <v>4400</v>
      </c>
    </row>
    <row r="78" spans="2:6" ht="12.75" customHeight="1">
      <c r="B78" s="594"/>
      <c r="C78" s="595"/>
      <c r="D78" s="596">
        <v>920</v>
      </c>
      <c r="E78" s="291" t="s">
        <v>688</v>
      </c>
      <c r="F78" s="606">
        <v>23500</v>
      </c>
    </row>
    <row r="79" spans="2:6" ht="12.75" customHeight="1" thickBot="1">
      <c r="B79" s="594"/>
      <c r="C79" s="595"/>
      <c r="D79" s="596">
        <v>923</v>
      </c>
      <c r="E79" s="291" t="s">
        <v>254</v>
      </c>
      <c r="F79" s="606">
        <v>50277.2</v>
      </c>
    </row>
    <row r="80" spans="2:6" ht="12.75" customHeight="1">
      <c r="B80" s="589">
        <v>15</v>
      </c>
      <c r="C80" s="590" t="s">
        <v>623</v>
      </c>
      <c r="D80" s="591">
        <v>910</v>
      </c>
      <c r="E80" s="592" t="s">
        <v>186</v>
      </c>
      <c r="F80" s="593">
        <v>21844</v>
      </c>
    </row>
    <row r="81" spans="2:6" ht="12.75" customHeight="1">
      <c r="B81" s="594"/>
      <c r="C81" s="595"/>
      <c r="D81" s="596">
        <v>911</v>
      </c>
      <c r="E81" s="291" t="s">
        <v>607</v>
      </c>
      <c r="F81" s="597">
        <v>213133.25</v>
      </c>
    </row>
    <row r="82" spans="2:6" ht="12.75" customHeight="1">
      <c r="B82" s="594"/>
      <c r="C82" s="595"/>
      <c r="D82" s="596">
        <v>920</v>
      </c>
      <c r="E82" s="291" t="s">
        <v>688</v>
      </c>
      <c r="F82" s="616">
        <v>3700</v>
      </c>
    </row>
    <row r="83" spans="2:6" ht="12.75" customHeight="1" thickBot="1">
      <c r="B83" s="601"/>
      <c r="C83" s="602"/>
      <c r="D83" s="611">
        <v>925</v>
      </c>
      <c r="E83" s="301" t="s">
        <v>187</v>
      </c>
      <c r="F83" s="613">
        <v>3375</v>
      </c>
    </row>
    <row r="84" spans="2:6" ht="12.75" customHeight="1" thickBot="1">
      <c r="B84" s="1416" t="s">
        <v>736</v>
      </c>
      <c r="C84" s="1417"/>
      <c r="D84" s="610"/>
      <c r="E84" s="325"/>
      <c r="F84" s="609">
        <v>96875</v>
      </c>
    </row>
    <row r="85" spans="2:6" ht="12.75" customHeight="1" thickBot="1">
      <c r="B85" s="1413" t="s">
        <v>1036</v>
      </c>
      <c r="C85" s="1414"/>
      <c r="D85" s="907" t="s">
        <v>246</v>
      </c>
      <c r="E85" s="908" t="s">
        <v>188</v>
      </c>
      <c r="F85" s="909">
        <f>SUM(F31:F55)+SUM(F63:F83)+F84</f>
        <v>2265774</v>
      </c>
    </row>
    <row r="86" spans="2:6" ht="12.75">
      <c r="B86" s="553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</sheetData>
  <sheetProtection/>
  <mergeCells count="9">
    <mergeCell ref="B85:C85"/>
    <mergeCell ref="B28:F28"/>
    <mergeCell ref="B5:F5"/>
    <mergeCell ref="B3:F3"/>
    <mergeCell ref="B58:F58"/>
    <mergeCell ref="B60:F60"/>
    <mergeCell ref="B26:C26"/>
    <mergeCell ref="B84:C84"/>
    <mergeCell ref="C52:C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382"/>
  <sheetViews>
    <sheetView zoomScalePageLayoutView="0" workbookViewId="0" topLeftCell="A342">
      <selection activeCell="E375" sqref="E375"/>
    </sheetView>
  </sheetViews>
  <sheetFormatPr defaultColWidth="9.140625" defaultRowHeight="12.75"/>
  <cols>
    <col min="1" max="1" width="5.7109375" style="0" customWidth="1"/>
    <col min="2" max="2" width="35.00390625" style="0" customWidth="1"/>
    <col min="3" max="4" width="10.00390625" style="0" customWidth="1"/>
    <col min="5" max="5" width="13.8515625" style="0" customWidth="1"/>
    <col min="6" max="6" width="5.8515625" style="0" customWidth="1"/>
    <col min="7" max="7" width="12.8515625" style="0" customWidth="1"/>
    <col min="8" max="8" width="14.28125" style="0" customWidth="1"/>
  </cols>
  <sheetData>
    <row r="1" spans="6:7" ht="12.75">
      <c r="F1" s="1425" t="s">
        <v>190</v>
      </c>
      <c r="G1" s="1425"/>
    </row>
    <row r="2" spans="1:7" ht="15.75">
      <c r="A2" s="1334" t="s">
        <v>305</v>
      </c>
      <c r="B2" s="1334"/>
      <c r="C2" s="1334"/>
      <c r="D2" s="1334"/>
      <c r="E2" s="1334"/>
      <c r="F2" s="1334"/>
      <c r="G2" s="1334"/>
    </row>
    <row r="3" spans="1:7" ht="12.75">
      <c r="A3" s="1415" t="s">
        <v>1037</v>
      </c>
      <c r="B3" s="1415"/>
      <c r="C3" s="1415"/>
      <c r="D3" s="1415"/>
      <c r="E3" s="1415"/>
      <c r="F3" s="1415"/>
      <c r="G3" s="1415"/>
    </row>
    <row r="4" ht="12" customHeight="1" thickBot="1"/>
    <row r="5" spans="1:7" ht="25.5" customHeight="1" thickBot="1">
      <c r="A5" s="694" t="s">
        <v>160</v>
      </c>
      <c r="B5" s="695" t="s">
        <v>161</v>
      </c>
      <c r="C5" s="695" t="s">
        <v>420</v>
      </c>
      <c r="D5" s="695" t="s">
        <v>162</v>
      </c>
      <c r="E5" s="695" t="s">
        <v>422</v>
      </c>
      <c r="F5" s="1426" t="s">
        <v>421</v>
      </c>
      <c r="G5" s="1427"/>
    </row>
    <row r="6" spans="1:8" ht="12.75" customHeight="1">
      <c r="A6" s="290" t="s">
        <v>1044</v>
      </c>
      <c r="B6" s="592" t="s">
        <v>1094</v>
      </c>
      <c r="C6" s="292" t="s">
        <v>1133</v>
      </c>
      <c r="D6" s="720">
        <v>41667</v>
      </c>
      <c r="E6" s="282">
        <v>4199.99</v>
      </c>
      <c r="F6" s="649" t="s">
        <v>177</v>
      </c>
      <c r="G6" s="650" t="s">
        <v>178</v>
      </c>
      <c r="H6" s="294"/>
    </row>
    <row r="7" spans="1:8" ht="12.75" customHeight="1">
      <c r="A7" s="295" t="s">
        <v>1045</v>
      </c>
      <c r="B7" s="291" t="s">
        <v>1095</v>
      </c>
      <c r="C7" s="296" t="s">
        <v>1134</v>
      </c>
      <c r="D7" s="720">
        <v>41667</v>
      </c>
      <c r="E7" s="252">
        <v>0</v>
      </c>
      <c r="F7" s="305" t="s">
        <v>163</v>
      </c>
      <c r="G7" s="297" t="s">
        <v>164</v>
      </c>
      <c r="H7" s="294"/>
    </row>
    <row r="8" spans="1:8" ht="12.75">
      <c r="A8" s="295" t="s">
        <v>1046</v>
      </c>
      <c r="B8" s="291" t="s">
        <v>1095</v>
      </c>
      <c r="C8" s="296" t="s">
        <v>1135</v>
      </c>
      <c r="D8" s="721">
        <v>41667</v>
      </c>
      <c r="E8" s="252">
        <v>0</v>
      </c>
      <c r="F8" s="251" t="s">
        <v>163</v>
      </c>
      <c r="G8" s="293" t="s">
        <v>164</v>
      </c>
      <c r="H8" s="294"/>
    </row>
    <row r="9" spans="1:8" ht="12.75">
      <c r="A9" s="295" t="s">
        <v>1047</v>
      </c>
      <c r="B9" s="291" t="s">
        <v>1096</v>
      </c>
      <c r="C9" s="296" t="s">
        <v>1136</v>
      </c>
      <c r="D9" s="721">
        <v>41667</v>
      </c>
      <c r="E9" s="252">
        <v>511.64</v>
      </c>
      <c r="F9" s="251" t="s">
        <v>177</v>
      </c>
      <c r="G9" s="293" t="s">
        <v>178</v>
      </c>
      <c r="H9" s="294"/>
    </row>
    <row r="10" spans="1:8" ht="12.75">
      <c r="A10" s="295" t="s">
        <v>1048</v>
      </c>
      <c r="B10" s="291" t="s">
        <v>1097</v>
      </c>
      <c r="C10" s="296" t="s">
        <v>1137</v>
      </c>
      <c r="D10" s="720">
        <v>41667</v>
      </c>
      <c r="E10" s="252">
        <v>3858</v>
      </c>
      <c r="F10" s="251" t="s">
        <v>163</v>
      </c>
      <c r="G10" s="293" t="s">
        <v>164</v>
      </c>
      <c r="H10" s="294"/>
    </row>
    <row r="11" spans="1:8" ht="12.75">
      <c r="A11" s="295" t="s">
        <v>1049</v>
      </c>
      <c r="B11" s="291" t="s">
        <v>1098</v>
      </c>
      <c r="C11" s="296" t="s">
        <v>1138</v>
      </c>
      <c r="D11" s="720">
        <v>41667</v>
      </c>
      <c r="E11" s="252">
        <v>1950</v>
      </c>
      <c r="F11" s="251" t="s">
        <v>163</v>
      </c>
      <c r="G11" s="293" t="s">
        <v>164</v>
      </c>
      <c r="H11" s="294"/>
    </row>
    <row r="12" spans="1:8" ht="12.75">
      <c r="A12" s="295" t="s">
        <v>1050</v>
      </c>
      <c r="B12" s="291" t="s">
        <v>1099</v>
      </c>
      <c r="C12" s="296" t="s">
        <v>1139</v>
      </c>
      <c r="D12" s="720">
        <v>41653</v>
      </c>
      <c r="E12" s="252">
        <v>0.16</v>
      </c>
      <c r="F12" s="251" t="s">
        <v>163</v>
      </c>
      <c r="G12" s="293" t="s">
        <v>164</v>
      </c>
      <c r="H12" s="294"/>
    </row>
    <row r="13" spans="1:8" ht="12.75">
      <c r="A13" s="295" t="s">
        <v>1051</v>
      </c>
      <c r="B13" s="291" t="s">
        <v>424</v>
      </c>
      <c r="C13" s="296" t="s">
        <v>1140</v>
      </c>
      <c r="D13" s="720">
        <v>41653</v>
      </c>
      <c r="E13" s="252">
        <v>3387767</v>
      </c>
      <c r="F13" s="251" t="s">
        <v>163</v>
      </c>
      <c r="G13" s="293" t="s">
        <v>164</v>
      </c>
      <c r="H13" s="294"/>
    </row>
    <row r="14" spans="1:8" ht="12.75">
      <c r="A14" s="295" t="s">
        <v>1052</v>
      </c>
      <c r="B14" s="291" t="s">
        <v>1100</v>
      </c>
      <c r="C14" s="296" t="s">
        <v>1141</v>
      </c>
      <c r="D14" s="720">
        <v>41667</v>
      </c>
      <c r="E14" s="252">
        <v>0</v>
      </c>
      <c r="F14" s="251" t="s">
        <v>167</v>
      </c>
      <c r="G14" s="293" t="s">
        <v>168</v>
      </c>
      <c r="H14" s="294"/>
    </row>
    <row r="15" spans="1:8" ht="12.75">
      <c r="A15" s="295" t="s">
        <v>1053</v>
      </c>
      <c r="B15" s="291" t="s">
        <v>1101</v>
      </c>
      <c r="C15" s="296" t="s">
        <v>1142</v>
      </c>
      <c r="D15" s="720">
        <v>41667</v>
      </c>
      <c r="E15" s="252">
        <v>10000</v>
      </c>
      <c r="F15" s="251" t="s">
        <v>179</v>
      </c>
      <c r="G15" s="293" t="s">
        <v>180</v>
      </c>
      <c r="H15" s="294"/>
    </row>
    <row r="16" spans="1:8" ht="12.75">
      <c r="A16" s="295" t="s">
        <v>1054</v>
      </c>
      <c r="B16" s="291" t="s">
        <v>1102</v>
      </c>
      <c r="C16" s="296" t="s">
        <v>1143</v>
      </c>
      <c r="D16" s="720">
        <v>41667</v>
      </c>
      <c r="E16" s="252">
        <v>1248.5</v>
      </c>
      <c r="F16" s="305" t="s">
        <v>286</v>
      </c>
      <c r="G16" s="297" t="s">
        <v>287</v>
      </c>
      <c r="H16" s="294"/>
    </row>
    <row r="17" spans="1:8" ht="12.75">
      <c r="A17" s="295" t="s">
        <v>1055</v>
      </c>
      <c r="B17" s="291" t="s">
        <v>1103</v>
      </c>
      <c r="C17" s="296" t="s">
        <v>1144</v>
      </c>
      <c r="D17" s="720">
        <v>41667</v>
      </c>
      <c r="E17" s="252">
        <v>0</v>
      </c>
      <c r="F17" s="251" t="s">
        <v>175</v>
      </c>
      <c r="G17" s="293" t="s">
        <v>176</v>
      </c>
      <c r="H17" s="294"/>
    </row>
    <row r="18" spans="1:8" ht="12.75">
      <c r="A18" s="295" t="s">
        <v>1056</v>
      </c>
      <c r="B18" s="291" t="s">
        <v>1104</v>
      </c>
      <c r="C18" s="296" t="s">
        <v>1145</v>
      </c>
      <c r="D18" s="720">
        <v>41667</v>
      </c>
      <c r="E18" s="252">
        <v>0</v>
      </c>
      <c r="F18" s="251" t="s">
        <v>163</v>
      </c>
      <c r="G18" s="293" t="s">
        <v>164</v>
      </c>
      <c r="H18" s="294"/>
    </row>
    <row r="19" spans="1:8" ht="12.75">
      <c r="A19" s="295" t="s">
        <v>1057</v>
      </c>
      <c r="B19" s="291" t="s">
        <v>1105</v>
      </c>
      <c r="C19" s="296" t="s">
        <v>1146</v>
      </c>
      <c r="D19" s="720">
        <v>41695</v>
      </c>
      <c r="E19" s="252">
        <v>300</v>
      </c>
      <c r="F19" s="251" t="s">
        <v>177</v>
      </c>
      <c r="G19" s="293" t="s">
        <v>178</v>
      </c>
      <c r="H19" s="294"/>
    </row>
    <row r="20" spans="1:8" ht="12.75">
      <c r="A20" s="295" t="s">
        <v>1058</v>
      </c>
      <c r="B20" s="291" t="s">
        <v>1098</v>
      </c>
      <c r="C20" s="296" t="s">
        <v>1147</v>
      </c>
      <c r="D20" s="720">
        <v>41695</v>
      </c>
      <c r="E20" s="252">
        <v>2600</v>
      </c>
      <c r="F20" s="251" t="s">
        <v>163</v>
      </c>
      <c r="G20" s="293" t="s">
        <v>164</v>
      </c>
      <c r="H20" s="294"/>
    </row>
    <row r="21" spans="1:8" ht="12.75">
      <c r="A21" s="295" t="s">
        <v>1059</v>
      </c>
      <c r="B21" s="638" t="s">
        <v>1106</v>
      </c>
      <c r="C21" s="296" t="s">
        <v>1148</v>
      </c>
      <c r="D21" s="720">
        <v>41695</v>
      </c>
      <c r="E21" s="252">
        <v>6525.88</v>
      </c>
      <c r="F21" s="251" t="s">
        <v>175</v>
      </c>
      <c r="G21" s="293" t="s">
        <v>176</v>
      </c>
      <c r="H21" s="294"/>
    </row>
    <row r="22" spans="1:8" ht="12.75">
      <c r="A22" s="295" t="s">
        <v>1060</v>
      </c>
      <c r="B22" s="291" t="s">
        <v>1107</v>
      </c>
      <c r="C22" s="296" t="s">
        <v>1149</v>
      </c>
      <c r="D22" s="720">
        <v>41695</v>
      </c>
      <c r="E22" s="252">
        <v>0</v>
      </c>
      <c r="F22" s="251" t="s">
        <v>175</v>
      </c>
      <c r="G22" s="293" t="s">
        <v>176</v>
      </c>
      <c r="H22" s="294"/>
    </row>
    <row r="23" spans="1:8" ht="12.75">
      <c r="A23" s="295" t="s">
        <v>1061</v>
      </c>
      <c r="B23" s="291" t="s">
        <v>1108</v>
      </c>
      <c r="C23" s="296" t="s">
        <v>1150</v>
      </c>
      <c r="D23" s="720">
        <v>41695</v>
      </c>
      <c r="E23" s="252">
        <v>1822.84</v>
      </c>
      <c r="F23" s="251" t="s">
        <v>167</v>
      </c>
      <c r="G23" s="293" t="s">
        <v>168</v>
      </c>
      <c r="H23" s="294"/>
    </row>
    <row r="24" spans="1:8" ht="12.75">
      <c r="A24" s="295" t="s">
        <v>1062</v>
      </c>
      <c r="B24" s="291" t="s">
        <v>1099</v>
      </c>
      <c r="C24" s="296" t="s">
        <v>1151</v>
      </c>
      <c r="D24" s="720">
        <v>41674</v>
      </c>
      <c r="E24" s="252">
        <v>1245</v>
      </c>
      <c r="F24" s="251" t="s">
        <v>163</v>
      </c>
      <c r="G24" s="293" t="s">
        <v>164</v>
      </c>
      <c r="H24" s="294"/>
    </row>
    <row r="25" spans="1:8" ht="12.75">
      <c r="A25" s="295" t="s">
        <v>1063</v>
      </c>
      <c r="B25" s="291" t="s">
        <v>1109</v>
      </c>
      <c r="C25" s="296" t="s">
        <v>1152</v>
      </c>
      <c r="D25" s="720">
        <v>41695</v>
      </c>
      <c r="E25" s="252">
        <v>148573.41</v>
      </c>
      <c r="F25" s="305" t="s">
        <v>170</v>
      </c>
      <c r="G25" s="293" t="s">
        <v>171</v>
      </c>
      <c r="H25" s="294"/>
    </row>
    <row r="26" spans="1:8" ht="12.75">
      <c r="A26" s="295" t="s">
        <v>1064</v>
      </c>
      <c r="B26" s="291" t="s">
        <v>1110</v>
      </c>
      <c r="C26" s="296" t="s">
        <v>1153</v>
      </c>
      <c r="D26" s="720">
        <v>41695</v>
      </c>
      <c r="E26" s="252">
        <v>343.83</v>
      </c>
      <c r="F26" s="251" t="s">
        <v>173</v>
      </c>
      <c r="G26" s="293" t="s">
        <v>174</v>
      </c>
      <c r="H26" s="294"/>
    </row>
    <row r="27" spans="1:8" ht="12.75">
      <c r="A27" s="295" t="s">
        <v>1065</v>
      </c>
      <c r="B27" s="291" t="s">
        <v>1111</v>
      </c>
      <c r="C27" s="296" t="s">
        <v>1154</v>
      </c>
      <c r="D27" s="720">
        <v>41695</v>
      </c>
      <c r="E27" s="252">
        <v>28074.21</v>
      </c>
      <c r="F27" s="251" t="s">
        <v>173</v>
      </c>
      <c r="G27" s="293" t="s">
        <v>174</v>
      </c>
      <c r="H27" s="294"/>
    </row>
    <row r="28" spans="1:8" ht="12.75">
      <c r="A28" s="295" t="s">
        <v>1066</v>
      </c>
      <c r="B28" s="291" t="s">
        <v>1111</v>
      </c>
      <c r="C28" s="296" t="s">
        <v>1155</v>
      </c>
      <c r="D28" s="720">
        <v>41695</v>
      </c>
      <c r="E28" s="252">
        <v>6788.98</v>
      </c>
      <c r="F28" s="251" t="s">
        <v>173</v>
      </c>
      <c r="G28" s="293" t="s">
        <v>174</v>
      </c>
      <c r="H28" s="294"/>
    </row>
    <row r="29" spans="1:8" ht="12.75">
      <c r="A29" s="295" t="s">
        <v>1067</v>
      </c>
      <c r="B29" s="291" t="s">
        <v>1099</v>
      </c>
      <c r="C29" s="296" t="s">
        <v>1156</v>
      </c>
      <c r="D29" s="720">
        <v>41674</v>
      </c>
      <c r="E29" s="252">
        <v>90</v>
      </c>
      <c r="F29" s="251" t="s">
        <v>163</v>
      </c>
      <c r="G29" s="293" t="s">
        <v>164</v>
      </c>
      <c r="H29" s="294"/>
    </row>
    <row r="30" spans="1:8" ht="12.75">
      <c r="A30" s="295" t="s">
        <v>1068</v>
      </c>
      <c r="B30" s="291" t="s">
        <v>1112</v>
      </c>
      <c r="C30" s="296" t="s">
        <v>1157</v>
      </c>
      <c r="D30" s="720">
        <v>41695</v>
      </c>
      <c r="E30" s="252">
        <v>500</v>
      </c>
      <c r="F30" s="251" t="s">
        <v>179</v>
      </c>
      <c r="G30" s="293" t="s">
        <v>180</v>
      </c>
      <c r="H30" s="294"/>
    </row>
    <row r="31" spans="1:8" ht="12.75">
      <c r="A31" s="295" t="s">
        <v>1069</v>
      </c>
      <c r="B31" s="291" t="s">
        <v>1113</v>
      </c>
      <c r="C31" s="296" t="s">
        <v>1158</v>
      </c>
      <c r="D31" s="720">
        <v>41695</v>
      </c>
      <c r="E31" s="252">
        <v>0</v>
      </c>
      <c r="F31" s="305" t="s">
        <v>588</v>
      </c>
      <c r="G31" s="297" t="s">
        <v>1789</v>
      </c>
      <c r="H31" s="294"/>
    </row>
    <row r="32" spans="1:8" ht="12.75">
      <c r="A32" s="295" t="s">
        <v>1070</v>
      </c>
      <c r="B32" s="291" t="s">
        <v>1114</v>
      </c>
      <c r="C32" s="296" t="s">
        <v>1159</v>
      </c>
      <c r="D32" s="720">
        <v>41695</v>
      </c>
      <c r="E32" s="252">
        <v>0</v>
      </c>
      <c r="F32" s="251" t="s">
        <v>177</v>
      </c>
      <c r="G32" s="293" t="s">
        <v>178</v>
      </c>
      <c r="H32" s="294"/>
    </row>
    <row r="33" spans="1:8" ht="12.75">
      <c r="A33" s="295" t="s">
        <v>1071</v>
      </c>
      <c r="B33" s="291" t="s">
        <v>1115</v>
      </c>
      <c r="C33" s="296" t="s">
        <v>1160</v>
      </c>
      <c r="D33" s="720">
        <v>41674</v>
      </c>
      <c r="E33" s="252">
        <v>309.11</v>
      </c>
      <c r="F33" s="251" t="s">
        <v>179</v>
      </c>
      <c r="G33" s="293" t="s">
        <v>180</v>
      </c>
      <c r="H33" s="294"/>
    </row>
    <row r="34" spans="1:8" ht="12.75">
      <c r="A34" s="295" t="s">
        <v>1072</v>
      </c>
      <c r="B34" s="291" t="s">
        <v>1116</v>
      </c>
      <c r="C34" s="296" t="s">
        <v>1161</v>
      </c>
      <c r="D34" s="720">
        <v>41688</v>
      </c>
      <c r="E34" s="252">
        <v>17.09</v>
      </c>
      <c r="F34" s="251" t="s">
        <v>179</v>
      </c>
      <c r="G34" s="293" t="s">
        <v>180</v>
      </c>
      <c r="H34" s="294"/>
    </row>
    <row r="35" spans="1:8" ht="12.75">
      <c r="A35" s="295" t="s">
        <v>1073</v>
      </c>
      <c r="B35" s="291" t="s">
        <v>1117</v>
      </c>
      <c r="C35" s="296" t="s">
        <v>1162</v>
      </c>
      <c r="D35" s="720">
        <v>41688</v>
      </c>
      <c r="E35" s="252">
        <v>3000</v>
      </c>
      <c r="F35" s="251" t="s">
        <v>167</v>
      </c>
      <c r="G35" s="293" t="s">
        <v>168</v>
      </c>
      <c r="H35" s="294"/>
    </row>
    <row r="36" spans="1:8" ht="12.75">
      <c r="A36" s="295" t="s">
        <v>1074</v>
      </c>
      <c r="B36" s="291" t="s">
        <v>423</v>
      </c>
      <c r="C36" s="296" t="s">
        <v>1163</v>
      </c>
      <c r="D36" s="720">
        <v>41688</v>
      </c>
      <c r="E36" s="252">
        <v>2089.3</v>
      </c>
      <c r="F36" s="251" t="s">
        <v>163</v>
      </c>
      <c r="G36" s="293" t="s">
        <v>164</v>
      </c>
      <c r="H36" s="294"/>
    </row>
    <row r="37" spans="1:8" ht="12.75">
      <c r="A37" s="295" t="s">
        <v>1075</v>
      </c>
      <c r="B37" s="291" t="s">
        <v>1118</v>
      </c>
      <c r="C37" s="296" t="s">
        <v>1164</v>
      </c>
      <c r="D37" s="720">
        <v>41723</v>
      </c>
      <c r="E37" s="252">
        <v>165480.48</v>
      </c>
      <c r="F37" s="251" t="s">
        <v>175</v>
      </c>
      <c r="G37" s="293" t="s">
        <v>176</v>
      </c>
      <c r="H37" s="294"/>
    </row>
    <row r="38" spans="1:8" ht="12.75">
      <c r="A38" s="295" t="s">
        <v>1076</v>
      </c>
      <c r="B38" s="291" t="s">
        <v>1119</v>
      </c>
      <c r="C38" s="296" t="s">
        <v>1165</v>
      </c>
      <c r="D38" s="720">
        <v>41702</v>
      </c>
      <c r="E38" s="252">
        <v>10386.36</v>
      </c>
      <c r="F38" s="251" t="s">
        <v>167</v>
      </c>
      <c r="G38" s="293" t="s">
        <v>168</v>
      </c>
      <c r="H38" s="294"/>
    </row>
    <row r="39" spans="1:8" ht="12.75">
      <c r="A39" s="295" t="s">
        <v>1077</v>
      </c>
      <c r="B39" s="291" t="s">
        <v>1120</v>
      </c>
      <c r="C39" s="296" t="s">
        <v>1166</v>
      </c>
      <c r="D39" s="720">
        <v>41723</v>
      </c>
      <c r="E39" s="252">
        <v>0</v>
      </c>
      <c r="F39" s="251" t="s">
        <v>163</v>
      </c>
      <c r="G39" s="293" t="s">
        <v>164</v>
      </c>
      <c r="H39" s="294"/>
    </row>
    <row r="40" spans="1:8" ht="12.75">
      <c r="A40" s="295" t="s">
        <v>1078</v>
      </c>
      <c r="B40" s="291" t="s">
        <v>1121</v>
      </c>
      <c r="C40" s="296" t="s">
        <v>1167</v>
      </c>
      <c r="D40" s="720">
        <v>41723</v>
      </c>
      <c r="E40" s="252">
        <v>0</v>
      </c>
      <c r="F40" s="305" t="s">
        <v>163</v>
      </c>
      <c r="G40" s="297" t="s">
        <v>164</v>
      </c>
      <c r="H40" s="294"/>
    </row>
    <row r="41" spans="1:8" ht="12.75">
      <c r="A41" s="295" t="s">
        <v>1079</v>
      </c>
      <c r="B41" s="291" t="s">
        <v>1122</v>
      </c>
      <c r="C41" s="296" t="s">
        <v>1168</v>
      </c>
      <c r="D41" s="720">
        <v>41723</v>
      </c>
      <c r="E41" s="252">
        <v>70.3</v>
      </c>
      <c r="F41" s="251" t="s">
        <v>165</v>
      </c>
      <c r="G41" s="293" t="s">
        <v>166</v>
      </c>
      <c r="H41" s="298"/>
    </row>
    <row r="42" spans="1:8" ht="12.75">
      <c r="A42" s="295" t="s">
        <v>1080</v>
      </c>
      <c r="B42" s="291" t="s">
        <v>1098</v>
      </c>
      <c r="C42" s="296" t="s">
        <v>1169</v>
      </c>
      <c r="D42" s="720">
        <v>41723</v>
      </c>
      <c r="E42" s="252">
        <v>1500</v>
      </c>
      <c r="F42" s="251" t="s">
        <v>163</v>
      </c>
      <c r="G42" s="293" t="s">
        <v>164</v>
      </c>
      <c r="H42" s="294"/>
    </row>
    <row r="43" spans="1:8" ht="12.75">
      <c r="A43" s="295" t="s">
        <v>1081</v>
      </c>
      <c r="B43" s="291" t="s">
        <v>1123</v>
      </c>
      <c r="C43" s="296" t="s">
        <v>1170</v>
      </c>
      <c r="D43" s="720">
        <v>41723</v>
      </c>
      <c r="E43" s="252">
        <v>6757.75</v>
      </c>
      <c r="F43" s="251" t="s">
        <v>588</v>
      </c>
      <c r="G43" s="293" t="s">
        <v>1789</v>
      </c>
      <c r="H43" s="294"/>
    </row>
    <row r="44" spans="1:8" ht="12.75">
      <c r="A44" s="295" t="s">
        <v>1082</v>
      </c>
      <c r="B44" s="291" t="s">
        <v>1094</v>
      </c>
      <c r="C44" s="296" t="s">
        <v>1171</v>
      </c>
      <c r="D44" s="720">
        <v>41723</v>
      </c>
      <c r="E44" s="252">
        <v>400</v>
      </c>
      <c r="F44" s="251" t="s">
        <v>177</v>
      </c>
      <c r="G44" s="293" t="s">
        <v>178</v>
      </c>
      <c r="H44" s="294"/>
    </row>
    <row r="45" spans="1:8" ht="12.75">
      <c r="A45" s="295" t="s">
        <v>1083</v>
      </c>
      <c r="B45" s="291" t="s">
        <v>1124</v>
      </c>
      <c r="C45" s="296" t="s">
        <v>1172</v>
      </c>
      <c r="D45" s="720">
        <v>41723</v>
      </c>
      <c r="E45" s="252">
        <v>572298.31</v>
      </c>
      <c r="F45" s="251" t="s">
        <v>170</v>
      </c>
      <c r="G45" s="293" t="s">
        <v>171</v>
      </c>
      <c r="H45" s="294"/>
    </row>
    <row r="46" spans="1:8" ht="12.75">
      <c r="A46" s="295" t="s">
        <v>1084</v>
      </c>
      <c r="B46" s="291" t="s">
        <v>1125</v>
      </c>
      <c r="C46" s="296" t="s">
        <v>1173</v>
      </c>
      <c r="D46" s="720">
        <v>41723</v>
      </c>
      <c r="E46" s="252">
        <v>79684.11</v>
      </c>
      <c r="F46" s="251" t="s">
        <v>170</v>
      </c>
      <c r="G46" s="293" t="s">
        <v>171</v>
      </c>
      <c r="H46" s="294"/>
    </row>
    <row r="47" spans="1:8" ht="12.75">
      <c r="A47" s="295" t="s">
        <v>1085</v>
      </c>
      <c r="B47" s="291" t="s">
        <v>1126</v>
      </c>
      <c r="C47" s="296" t="s">
        <v>1174</v>
      </c>
      <c r="D47" s="720">
        <v>41723</v>
      </c>
      <c r="E47" s="252">
        <v>0</v>
      </c>
      <c r="F47" s="251" t="s">
        <v>177</v>
      </c>
      <c r="G47" s="293" t="s">
        <v>178</v>
      </c>
      <c r="H47" s="294"/>
    </row>
    <row r="48" spans="1:8" ht="12.75">
      <c r="A48" s="295" t="s">
        <v>1086</v>
      </c>
      <c r="B48" s="291" t="s">
        <v>1127</v>
      </c>
      <c r="C48" s="296" t="s">
        <v>1175</v>
      </c>
      <c r="D48" s="720">
        <v>41723</v>
      </c>
      <c r="E48" s="252">
        <v>0</v>
      </c>
      <c r="F48" s="305" t="s">
        <v>172</v>
      </c>
      <c r="G48" s="297" t="s">
        <v>516</v>
      </c>
      <c r="H48" s="294"/>
    </row>
    <row r="49" spans="1:8" ht="12.75">
      <c r="A49" s="295" t="s">
        <v>1087</v>
      </c>
      <c r="B49" s="291" t="s">
        <v>1128</v>
      </c>
      <c r="C49" s="296" t="s">
        <v>1176</v>
      </c>
      <c r="D49" s="720">
        <v>41723</v>
      </c>
      <c r="E49" s="252">
        <v>0</v>
      </c>
      <c r="F49" s="251" t="s">
        <v>172</v>
      </c>
      <c r="G49" s="293" t="s">
        <v>516</v>
      </c>
      <c r="H49" s="294"/>
    </row>
    <row r="50" spans="1:8" ht="12.75">
      <c r="A50" s="295" t="s">
        <v>1088</v>
      </c>
      <c r="B50" s="291" t="s">
        <v>1129</v>
      </c>
      <c r="C50" s="296" t="s">
        <v>1177</v>
      </c>
      <c r="D50" s="720">
        <v>41723</v>
      </c>
      <c r="E50" s="252">
        <v>168675.19</v>
      </c>
      <c r="F50" s="251" t="s">
        <v>175</v>
      </c>
      <c r="G50" s="293" t="s">
        <v>176</v>
      </c>
      <c r="H50" s="294"/>
    </row>
    <row r="51" spans="1:8" ht="12.75">
      <c r="A51" s="295" t="s">
        <v>1089</v>
      </c>
      <c r="B51" s="291" t="s">
        <v>1130</v>
      </c>
      <c r="C51" s="296" t="s">
        <v>1178</v>
      </c>
      <c r="D51" s="720">
        <v>41723</v>
      </c>
      <c r="E51" s="252">
        <v>8533.57</v>
      </c>
      <c r="F51" s="251" t="s">
        <v>175</v>
      </c>
      <c r="G51" s="293" t="s">
        <v>176</v>
      </c>
      <c r="H51" s="294"/>
    </row>
    <row r="52" spans="1:8" ht="12.75">
      <c r="A52" s="295" t="s">
        <v>1090</v>
      </c>
      <c r="B52" s="291" t="s">
        <v>1131</v>
      </c>
      <c r="C52" s="296" t="s">
        <v>1179</v>
      </c>
      <c r="D52" s="720">
        <v>41723</v>
      </c>
      <c r="E52" s="252">
        <v>0</v>
      </c>
      <c r="F52" s="305" t="s">
        <v>179</v>
      </c>
      <c r="G52" s="293" t="s">
        <v>180</v>
      </c>
      <c r="H52" s="294"/>
    </row>
    <row r="53" spans="1:8" ht="12.75">
      <c r="A53" s="295" t="s">
        <v>1091</v>
      </c>
      <c r="B53" s="291" t="s">
        <v>1132</v>
      </c>
      <c r="C53" s="296" t="s">
        <v>1180</v>
      </c>
      <c r="D53" s="720">
        <v>41702</v>
      </c>
      <c r="E53" s="252">
        <v>320</v>
      </c>
      <c r="F53" s="251" t="s">
        <v>172</v>
      </c>
      <c r="G53" s="293" t="s">
        <v>516</v>
      </c>
      <c r="H53" s="294"/>
    </row>
    <row r="54" spans="1:8" ht="12.75">
      <c r="A54" s="295" t="s">
        <v>1092</v>
      </c>
      <c r="B54" s="291" t="s">
        <v>423</v>
      </c>
      <c r="C54" s="296" t="s">
        <v>1181</v>
      </c>
      <c r="D54" s="720">
        <v>41702</v>
      </c>
      <c r="E54" s="252">
        <v>1039.55</v>
      </c>
      <c r="F54" s="251" t="s">
        <v>163</v>
      </c>
      <c r="G54" s="293" t="s">
        <v>164</v>
      </c>
      <c r="H54" s="294"/>
    </row>
    <row r="55" spans="1:8" ht="13.5" thickBot="1">
      <c r="A55" s="308" t="s">
        <v>1093</v>
      </c>
      <c r="B55" s="301" t="s">
        <v>1120</v>
      </c>
      <c r="C55" s="309" t="s">
        <v>1182</v>
      </c>
      <c r="D55" s="722">
        <v>41723</v>
      </c>
      <c r="E55" s="283">
        <v>0</v>
      </c>
      <c r="F55" s="303" t="s">
        <v>163</v>
      </c>
      <c r="G55" s="304" t="s">
        <v>164</v>
      </c>
      <c r="H55" s="294"/>
    </row>
    <row r="56" spans="6:7" ht="12.75">
      <c r="F56" s="1425" t="s">
        <v>182</v>
      </c>
      <c r="G56" s="1425"/>
    </row>
    <row r="57" spans="1:7" ht="15.75">
      <c r="A57" s="1334" t="s">
        <v>305</v>
      </c>
      <c r="B57" s="1334"/>
      <c r="C57" s="1334"/>
      <c r="D57" s="1334"/>
      <c r="E57" s="1334"/>
      <c r="F57" s="1334"/>
      <c r="G57" s="1334"/>
    </row>
    <row r="58" spans="1:7" ht="12.75">
      <c r="A58" s="1415" t="s">
        <v>1037</v>
      </c>
      <c r="B58" s="1415"/>
      <c r="C58" s="1415"/>
      <c r="D58" s="1415"/>
      <c r="E58" s="1415"/>
      <c r="F58" s="1415"/>
      <c r="G58" s="1415"/>
    </row>
    <row r="59" ht="12" customHeight="1" thickBot="1"/>
    <row r="60" spans="1:7" ht="25.5" customHeight="1" thickBot="1">
      <c r="A60" s="694" t="s">
        <v>160</v>
      </c>
      <c r="B60" s="695" t="s">
        <v>161</v>
      </c>
      <c r="C60" s="695" t="s">
        <v>420</v>
      </c>
      <c r="D60" s="695" t="s">
        <v>162</v>
      </c>
      <c r="E60" s="695" t="s">
        <v>422</v>
      </c>
      <c r="F60" s="1426" t="s">
        <v>421</v>
      </c>
      <c r="G60" s="1427"/>
    </row>
    <row r="61" spans="1:8" ht="12.75">
      <c r="A61" s="295" t="s">
        <v>1183</v>
      </c>
      <c r="B61" s="291" t="s">
        <v>1128</v>
      </c>
      <c r="C61" s="296" t="s">
        <v>1257</v>
      </c>
      <c r="D61" s="720">
        <v>41723</v>
      </c>
      <c r="E61" s="252">
        <v>0</v>
      </c>
      <c r="F61" s="251" t="s">
        <v>163</v>
      </c>
      <c r="G61" s="293" t="s">
        <v>164</v>
      </c>
      <c r="H61" s="294"/>
    </row>
    <row r="62" spans="1:8" ht="12.75">
      <c r="A62" s="299" t="s">
        <v>1184</v>
      </c>
      <c r="B62" s="291" t="s">
        <v>1233</v>
      </c>
      <c r="C62" s="296" t="s">
        <v>1258</v>
      </c>
      <c r="D62" s="720">
        <v>41723</v>
      </c>
      <c r="E62" s="252">
        <v>0</v>
      </c>
      <c r="F62" s="305" t="s">
        <v>163</v>
      </c>
      <c r="G62" s="297" t="s">
        <v>164</v>
      </c>
      <c r="H62" s="294"/>
    </row>
    <row r="63" spans="1:8" ht="12.75">
      <c r="A63" s="295" t="s">
        <v>1185</v>
      </c>
      <c r="B63" s="291" t="s">
        <v>1099</v>
      </c>
      <c r="C63" s="296" t="s">
        <v>1259</v>
      </c>
      <c r="D63" s="720">
        <v>41702</v>
      </c>
      <c r="E63" s="252">
        <v>38.15</v>
      </c>
      <c r="F63" s="251" t="s">
        <v>163</v>
      </c>
      <c r="G63" s="293" t="s">
        <v>164</v>
      </c>
      <c r="H63" s="294"/>
    </row>
    <row r="64" spans="1:7" ht="12.75">
      <c r="A64" s="295" t="s">
        <v>1186</v>
      </c>
      <c r="B64" s="291" t="s">
        <v>791</v>
      </c>
      <c r="C64" s="296" t="s">
        <v>1260</v>
      </c>
      <c r="D64" s="720">
        <v>41723</v>
      </c>
      <c r="E64" s="252">
        <v>0</v>
      </c>
      <c r="F64" s="251" t="s">
        <v>177</v>
      </c>
      <c r="G64" s="293" t="s">
        <v>178</v>
      </c>
    </row>
    <row r="65" spans="1:8" ht="12.75">
      <c r="A65" s="651" t="s">
        <v>1187</v>
      </c>
      <c r="B65" s="605" t="s">
        <v>1234</v>
      </c>
      <c r="C65" s="652" t="s">
        <v>1261</v>
      </c>
      <c r="D65" s="723">
        <v>41723</v>
      </c>
      <c r="E65" s="273">
        <v>0</v>
      </c>
      <c r="F65" s="305" t="s">
        <v>169</v>
      </c>
      <c r="G65" s="297" t="s">
        <v>1790</v>
      </c>
      <c r="H65" s="294"/>
    </row>
    <row r="66" spans="1:8" ht="12.75">
      <c r="A66" s="295" t="s">
        <v>1188</v>
      </c>
      <c r="B66" s="291" t="s">
        <v>423</v>
      </c>
      <c r="C66" s="296" t="s">
        <v>1262</v>
      </c>
      <c r="D66" s="720">
        <v>41716</v>
      </c>
      <c r="E66" s="252">
        <v>6109.97</v>
      </c>
      <c r="F66" s="251" t="s">
        <v>163</v>
      </c>
      <c r="G66" s="293" t="s">
        <v>164</v>
      </c>
      <c r="H66" s="294"/>
    </row>
    <row r="67" spans="1:8" ht="12.75">
      <c r="A67" s="295" t="s">
        <v>1189</v>
      </c>
      <c r="B67" s="291" t="s">
        <v>823</v>
      </c>
      <c r="C67" s="296" t="s">
        <v>1263</v>
      </c>
      <c r="D67" s="720">
        <v>41716</v>
      </c>
      <c r="E67" s="252">
        <v>0</v>
      </c>
      <c r="F67" s="251" t="s">
        <v>163</v>
      </c>
      <c r="G67" s="293" t="s">
        <v>164</v>
      </c>
      <c r="H67" s="294"/>
    </row>
    <row r="68" spans="1:8" ht="12.75">
      <c r="A68" s="295" t="s">
        <v>1190</v>
      </c>
      <c r="B68" s="291" t="s">
        <v>1235</v>
      </c>
      <c r="C68" s="296" t="s">
        <v>1264</v>
      </c>
      <c r="D68" s="720">
        <v>41751</v>
      </c>
      <c r="E68" s="252">
        <v>0</v>
      </c>
      <c r="F68" s="251" t="s">
        <v>165</v>
      </c>
      <c r="G68" s="293" t="s">
        <v>166</v>
      </c>
      <c r="H68" s="294"/>
    </row>
    <row r="69" spans="1:8" ht="12.75">
      <c r="A69" s="295" t="s">
        <v>1191</v>
      </c>
      <c r="B69" s="291" t="s">
        <v>1236</v>
      </c>
      <c r="C69" s="296" t="s">
        <v>1265</v>
      </c>
      <c r="D69" s="720">
        <v>41716</v>
      </c>
      <c r="E69" s="252">
        <v>6101.85</v>
      </c>
      <c r="F69" s="251" t="s">
        <v>177</v>
      </c>
      <c r="G69" s="293" t="s">
        <v>178</v>
      </c>
      <c r="H69" s="294"/>
    </row>
    <row r="70" spans="1:8" ht="12.75">
      <c r="A70" s="295" t="s">
        <v>1192</v>
      </c>
      <c r="B70" s="291" t="s">
        <v>1237</v>
      </c>
      <c r="C70" s="296" t="s">
        <v>1266</v>
      </c>
      <c r="D70" s="720">
        <v>41716</v>
      </c>
      <c r="E70" s="252">
        <v>8929.45</v>
      </c>
      <c r="F70" s="251" t="s">
        <v>170</v>
      </c>
      <c r="G70" s="293" t="s">
        <v>171</v>
      </c>
      <c r="H70" s="294"/>
    </row>
    <row r="71" spans="1:8" ht="12.75">
      <c r="A71" s="295" t="s">
        <v>1193</v>
      </c>
      <c r="B71" s="291" t="s">
        <v>1238</v>
      </c>
      <c r="C71" s="296" t="s">
        <v>1267</v>
      </c>
      <c r="D71" s="720">
        <v>41716</v>
      </c>
      <c r="E71" s="252">
        <v>6.51</v>
      </c>
      <c r="F71" s="251" t="s">
        <v>179</v>
      </c>
      <c r="G71" s="293" t="s">
        <v>180</v>
      </c>
      <c r="H71" s="294"/>
    </row>
    <row r="72" spans="1:8" ht="12.75">
      <c r="A72" s="295" t="s">
        <v>1194</v>
      </c>
      <c r="B72" s="291" t="s">
        <v>1239</v>
      </c>
      <c r="C72" s="296" t="s">
        <v>1268</v>
      </c>
      <c r="D72" s="721">
        <v>41751</v>
      </c>
      <c r="E72" s="252">
        <v>2000</v>
      </c>
      <c r="F72" s="251" t="s">
        <v>173</v>
      </c>
      <c r="G72" s="293" t="s">
        <v>174</v>
      </c>
      <c r="H72" s="294"/>
    </row>
    <row r="73" spans="1:8" ht="12.75">
      <c r="A73" s="295" t="s">
        <v>1195</v>
      </c>
      <c r="B73" s="291" t="s">
        <v>1240</v>
      </c>
      <c r="C73" s="296" t="s">
        <v>1269</v>
      </c>
      <c r="D73" s="721">
        <v>41751</v>
      </c>
      <c r="E73" s="252">
        <v>2967</v>
      </c>
      <c r="F73" s="251" t="s">
        <v>169</v>
      </c>
      <c r="G73" s="293" t="s">
        <v>1790</v>
      </c>
      <c r="H73" s="294"/>
    </row>
    <row r="74" spans="1:8" ht="12.75">
      <c r="A74" s="295" t="s">
        <v>1196</v>
      </c>
      <c r="B74" s="291" t="s">
        <v>1241</v>
      </c>
      <c r="C74" s="296" t="s">
        <v>1270</v>
      </c>
      <c r="D74" s="721">
        <v>41730</v>
      </c>
      <c r="E74" s="252">
        <v>3071.04</v>
      </c>
      <c r="F74" s="305" t="s">
        <v>588</v>
      </c>
      <c r="G74" s="293" t="s">
        <v>1789</v>
      </c>
      <c r="H74" s="294"/>
    </row>
    <row r="75" spans="1:8" ht="12.75">
      <c r="A75" s="295" t="s">
        <v>1197</v>
      </c>
      <c r="B75" s="291" t="s">
        <v>1242</v>
      </c>
      <c r="C75" s="296" t="s">
        <v>1271</v>
      </c>
      <c r="D75" s="721">
        <v>41730</v>
      </c>
      <c r="E75" s="252">
        <v>3589.69</v>
      </c>
      <c r="F75" s="251" t="s">
        <v>177</v>
      </c>
      <c r="G75" s="293" t="s">
        <v>178</v>
      </c>
      <c r="H75" s="294"/>
    </row>
    <row r="76" spans="1:8" ht="12.75">
      <c r="A76" s="295" t="s">
        <v>1198</v>
      </c>
      <c r="B76" s="291" t="s">
        <v>1119</v>
      </c>
      <c r="C76" s="296" t="s">
        <v>1272</v>
      </c>
      <c r="D76" s="721">
        <v>41730</v>
      </c>
      <c r="E76" s="252">
        <v>1283.33</v>
      </c>
      <c r="F76" s="251" t="s">
        <v>167</v>
      </c>
      <c r="G76" s="293" t="s">
        <v>168</v>
      </c>
      <c r="H76" s="294"/>
    </row>
    <row r="77" spans="1:8" ht="12.75">
      <c r="A77" s="295" t="s">
        <v>1199</v>
      </c>
      <c r="B77" s="291" t="s">
        <v>1120</v>
      </c>
      <c r="C77" s="296" t="s">
        <v>1273</v>
      </c>
      <c r="D77" s="721">
        <v>41751</v>
      </c>
      <c r="E77" s="252">
        <v>0</v>
      </c>
      <c r="F77" s="251" t="s">
        <v>163</v>
      </c>
      <c r="G77" s="293" t="s">
        <v>164</v>
      </c>
      <c r="H77" s="294"/>
    </row>
    <row r="78" spans="1:8" ht="12.75">
      <c r="A78" s="295" t="s">
        <v>1200</v>
      </c>
      <c r="B78" s="291" t="s">
        <v>1243</v>
      </c>
      <c r="C78" s="296" t="s">
        <v>1274</v>
      </c>
      <c r="D78" s="721">
        <v>41793</v>
      </c>
      <c r="E78" s="252">
        <v>0</v>
      </c>
      <c r="F78" s="251" t="s">
        <v>177</v>
      </c>
      <c r="G78" s="293" t="s">
        <v>178</v>
      </c>
      <c r="H78" s="294"/>
    </row>
    <row r="79" spans="1:8" ht="12.75">
      <c r="A79" s="295" t="s">
        <v>1201</v>
      </c>
      <c r="B79" s="291" t="s">
        <v>1244</v>
      </c>
      <c r="C79" s="296" t="s">
        <v>1275</v>
      </c>
      <c r="D79" s="721">
        <v>41730</v>
      </c>
      <c r="E79" s="252">
        <v>0</v>
      </c>
      <c r="F79" s="251" t="s">
        <v>169</v>
      </c>
      <c r="G79" s="293" t="s">
        <v>1790</v>
      </c>
      <c r="H79" s="294"/>
    </row>
    <row r="80" spans="1:8" ht="12.75">
      <c r="A80" s="295" t="s">
        <v>1202</v>
      </c>
      <c r="B80" s="291" t="s">
        <v>1244</v>
      </c>
      <c r="C80" s="296" t="s">
        <v>1276</v>
      </c>
      <c r="D80" s="721">
        <v>41751</v>
      </c>
      <c r="E80" s="252">
        <v>0</v>
      </c>
      <c r="F80" s="251" t="s">
        <v>169</v>
      </c>
      <c r="G80" s="293" t="s">
        <v>1790</v>
      </c>
      <c r="H80" s="294"/>
    </row>
    <row r="81" spans="1:8" ht="12.75">
      <c r="A81" s="295" t="s">
        <v>1203</v>
      </c>
      <c r="B81" s="291" t="s">
        <v>423</v>
      </c>
      <c r="C81" s="296" t="s">
        <v>1277</v>
      </c>
      <c r="D81" s="721">
        <v>41730</v>
      </c>
      <c r="E81" s="252">
        <v>1199.07</v>
      </c>
      <c r="F81" s="251" t="s">
        <v>163</v>
      </c>
      <c r="G81" s="293" t="s">
        <v>164</v>
      </c>
      <c r="H81" s="294"/>
    </row>
    <row r="82" spans="1:8" ht="12.75">
      <c r="A82" s="295" t="s">
        <v>1204</v>
      </c>
      <c r="B82" s="291" t="s">
        <v>1107</v>
      </c>
      <c r="C82" s="296" t="s">
        <v>1278</v>
      </c>
      <c r="D82" s="721">
        <v>41751</v>
      </c>
      <c r="E82" s="252">
        <v>0</v>
      </c>
      <c r="F82" s="251" t="s">
        <v>175</v>
      </c>
      <c r="G82" s="293" t="s">
        <v>176</v>
      </c>
      <c r="H82" s="294"/>
    </row>
    <row r="83" spans="1:8" ht="12.75">
      <c r="A83" s="295" t="s">
        <v>1205</v>
      </c>
      <c r="B83" s="291" t="s">
        <v>1245</v>
      </c>
      <c r="C83" s="296" t="s">
        <v>1279</v>
      </c>
      <c r="D83" s="721">
        <v>41751</v>
      </c>
      <c r="E83" s="252">
        <v>4050</v>
      </c>
      <c r="F83" s="251" t="s">
        <v>175</v>
      </c>
      <c r="G83" s="293" t="s">
        <v>176</v>
      </c>
      <c r="H83" s="294"/>
    </row>
    <row r="84" spans="1:8" ht="12.75">
      <c r="A84" s="295" t="s">
        <v>1206</v>
      </c>
      <c r="B84" s="291" t="s">
        <v>1246</v>
      </c>
      <c r="C84" s="653" t="s">
        <v>1280</v>
      </c>
      <c r="D84" s="721">
        <v>41751</v>
      </c>
      <c r="E84" s="274">
        <v>0</v>
      </c>
      <c r="F84" s="251" t="s">
        <v>165</v>
      </c>
      <c r="G84" s="293" t="s">
        <v>166</v>
      </c>
      <c r="H84" s="294"/>
    </row>
    <row r="85" spans="1:8" ht="12.75">
      <c r="A85" s="295" t="s">
        <v>1207</v>
      </c>
      <c r="B85" s="291" t="s">
        <v>1247</v>
      </c>
      <c r="C85" s="296" t="s">
        <v>1281</v>
      </c>
      <c r="D85" s="721">
        <v>41751</v>
      </c>
      <c r="E85" s="252">
        <v>0</v>
      </c>
      <c r="F85" s="251" t="s">
        <v>173</v>
      </c>
      <c r="G85" s="293" t="s">
        <v>174</v>
      </c>
      <c r="H85" s="294"/>
    </row>
    <row r="86" spans="1:8" ht="12.75">
      <c r="A86" s="295" t="s">
        <v>1208</v>
      </c>
      <c r="B86" s="291" t="s">
        <v>1248</v>
      </c>
      <c r="C86" s="296" t="s">
        <v>1282</v>
      </c>
      <c r="D86" s="720">
        <v>41751</v>
      </c>
      <c r="E86" s="252">
        <v>0</v>
      </c>
      <c r="F86" s="251" t="s">
        <v>169</v>
      </c>
      <c r="G86" s="293" t="s">
        <v>1790</v>
      </c>
      <c r="H86" s="294"/>
    </row>
    <row r="87" spans="1:8" ht="12.75">
      <c r="A87" s="295" t="s">
        <v>1209</v>
      </c>
      <c r="B87" s="291" t="s">
        <v>1099</v>
      </c>
      <c r="C87" s="296" t="s">
        <v>1283</v>
      </c>
      <c r="D87" s="720">
        <v>41730</v>
      </c>
      <c r="E87" s="252">
        <v>10.75</v>
      </c>
      <c r="F87" s="251" t="s">
        <v>163</v>
      </c>
      <c r="G87" s="293" t="s">
        <v>164</v>
      </c>
      <c r="H87" s="294"/>
    </row>
    <row r="88" spans="1:8" ht="12.75">
      <c r="A88" s="295" t="s">
        <v>1210</v>
      </c>
      <c r="B88" s="291" t="s">
        <v>1120</v>
      </c>
      <c r="C88" s="296" t="s">
        <v>1284</v>
      </c>
      <c r="D88" s="720">
        <v>41751</v>
      </c>
      <c r="E88" s="252">
        <v>0</v>
      </c>
      <c r="F88" s="251" t="s">
        <v>163</v>
      </c>
      <c r="G88" s="293" t="s">
        <v>164</v>
      </c>
      <c r="H88" s="294"/>
    </row>
    <row r="89" spans="1:8" ht="12.75">
      <c r="A89" s="295" t="s">
        <v>1211</v>
      </c>
      <c r="B89" s="291" t="s">
        <v>1120</v>
      </c>
      <c r="C89" s="296" t="s">
        <v>1285</v>
      </c>
      <c r="D89" s="721">
        <v>41751</v>
      </c>
      <c r="E89" s="252">
        <v>0</v>
      </c>
      <c r="F89" s="251" t="s">
        <v>163</v>
      </c>
      <c r="G89" s="293" t="s">
        <v>164</v>
      </c>
      <c r="H89" s="294"/>
    </row>
    <row r="90" spans="1:8" ht="12.75">
      <c r="A90" s="295" t="s">
        <v>1212</v>
      </c>
      <c r="B90" s="291" t="s">
        <v>1120</v>
      </c>
      <c r="C90" s="296" t="s">
        <v>1286</v>
      </c>
      <c r="D90" s="721">
        <v>41751</v>
      </c>
      <c r="E90" s="252">
        <v>0</v>
      </c>
      <c r="F90" s="251" t="s">
        <v>163</v>
      </c>
      <c r="G90" s="293" t="s">
        <v>164</v>
      </c>
      <c r="H90" s="294"/>
    </row>
    <row r="91" spans="1:8" ht="12.75">
      <c r="A91" s="295" t="s">
        <v>1213</v>
      </c>
      <c r="B91" s="291" t="s">
        <v>1249</v>
      </c>
      <c r="C91" s="296" t="s">
        <v>1287</v>
      </c>
      <c r="D91" s="721">
        <v>41751</v>
      </c>
      <c r="E91" s="252">
        <v>3899.78</v>
      </c>
      <c r="F91" s="251" t="s">
        <v>172</v>
      </c>
      <c r="G91" s="293" t="s">
        <v>516</v>
      </c>
      <c r="H91" s="294"/>
    </row>
    <row r="92" spans="1:8" ht="12.75">
      <c r="A92" s="295" t="s">
        <v>1214</v>
      </c>
      <c r="B92" s="291" t="s">
        <v>1250</v>
      </c>
      <c r="C92" s="296" t="s">
        <v>1288</v>
      </c>
      <c r="D92" s="721">
        <v>41751</v>
      </c>
      <c r="E92" s="252">
        <v>0</v>
      </c>
      <c r="F92" s="251" t="s">
        <v>172</v>
      </c>
      <c r="G92" s="293" t="s">
        <v>516</v>
      </c>
      <c r="H92" s="294"/>
    </row>
    <row r="93" spans="1:8" ht="12.75">
      <c r="A93" s="295" t="s">
        <v>1215</v>
      </c>
      <c r="B93" s="291" t="s">
        <v>1130</v>
      </c>
      <c r="C93" s="296" t="s">
        <v>1289</v>
      </c>
      <c r="D93" s="721">
        <v>41751</v>
      </c>
      <c r="E93" s="252">
        <v>5000</v>
      </c>
      <c r="F93" s="251" t="s">
        <v>175</v>
      </c>
      <c r="G93" s="293" t="s">
        <v>176</v>
      </c>
      <c r="H93" s="294"/>
    </row>
    <row r="94" spans="1:8" ht="12.75">
      <c r="A94" s="295" t="s">
        <v>1216</v>
      </c>
      <c r="B94" s="291" t="s">
        <v>1236</v>
      </c>
      <c r="C94" s="296" t="s">
        <v>1290</v>
      </c>
      <c r="D94" s="721">
        <v>41744</v>
      </c>
      <c r="E94" s="252">
        <v>3820.79</v>
      </c>
      <c r="F94" s="251" t="s">
        <v>177</v>
      </c>
      <c r="G94" s="293" t="s">
        <v>178</v>
      </c>
      <c r="H94" s="294"/>
    </row>
    <row r="95" spans="1:8" ht="12.75">
      <c r="A95" s="295" t="s">
        <v>1217</v>
      </c>
      <c r="B95" s="291" t="s">
        <v>1244</v>
      </c>
      <c r="C95" s="296" t="s">
        <v>1291</v>
      </c>
      <c r="D95" s="721">
        <v>41744</v>
      </c>
      <c r="E95" s="252">
        <v>0</v>
      </c>
      <c r="F95" s="251" t="s">
        <v>169</v>
      </c>
      <c r="G95" s="293" t="s">
        <v>1790</v>
      </c>
      <c r="H95" s="294"/>
    </row>
    <row r="96" spans="1:8" ht="12.75">
      <c r="A96" s="295" t="s">
        <v>1218</v>
      </c>
      <c r="B96" s="291" t="s">
        <v>1244</v>
      </c>
      <c r="C96" s="296" t="s">
        <v>1292</v>
      </c>
      <c r="D96" s="721">
        <v>41793</v>
      </c>
      <c r="E96" s="252">
        <v>0</v>
      </c>
      <c r="F96" s="251" t="s">
        <v>169</v>
      </c>
      <c r="G96" s="293" t="s">
        <v>1790</v>
      </c>
      <c r="H96" s="294"/>
    </row>
    <row r="97" spans="1:8" ht="12.75">
      <c r="A97" s="295" t="s">
        <v>1219</v>
      </c>
      <c r="B97" s="291" t="s">
        <v>423</v>
      </c>
      <c r="C97" s="296" t="s">
        <v>1293</v>
      </c>
      <c r="D97" s="721">
        <v>41744</v>
      </c>
      <c r="E97" s="252">
        <v>35690</v>
      </c>
      <c r="F97" s="251" t="s">
        <v>163</v>
      </c>
      <c r="G97" s="293" t="s">
        <v>164</v>
      </c>
      <c r="H97" s="294"/>
    </row>
    <row r="98" spans="1:8" ht="12.75">
      <c r="A98" s="295" t="s">
        <v>1220</v>
      </c>
      <c r="B98" s="291" t="s">
        <v>1251</v>
      </c>
      <c r="C98" s="296" t="s">
        <v>1294</v>
      </c>
      <c r="D98" s="721">
        <v>41751</v>
      </c>
      <c r="E98" s="273">
        <v>0</v>
      </c>
      <c r="F98" s="251" t="s">
        <v>165</v>
      </c>
      <c r="G98" s="293" t="s">
        <v>166</v>
      </c>
      <c r="H98" s="294"/>
    </row>
    <row r="99" spans="1:8" ht="12.75">
      <c r="A99" s="295" t="s">
        <v>1221</v>
      </c>
      <c r="B99" s="291" t="s">
        <v>1252</v>
      </c>
      <c r="C99" s="296" t="s">
        <v>1295</v>
      </c>
      <c r="D99" s="721">
        <v>41793</v>
      </c>
      <c r="E99" s="252">
        <v>0</v>
      </c>
      <c r="F99" s="251" t="s">
        <v>175</v>
      </c>
      <c r="G99" s="293" t="s">
        <v>176</v>
      </c>
      <c r="H99" s="294"/>
    </row>
    <row r="100" spans="1:8" ht="12.75">
      <c r="A100" s="295" t="s">
        <v>1222</v>
      </c>
      <c r="B100" s="291" t="s">
        <v>1253</v>
      </c>
      <c r="C100" s="296"/>
      <c r="D100" s="721"/>
      <c r="E100" s="252"/>
      <c r="F100" s="251"/>
      <c r="G100" s="293"/>
      <c r="H100" s="294"/>
    </row>
    <row r="101" spans="1:8" ht="12.75">
      <c r="A101" s="295" t="s">
        <v>1223</v>
      </c>
      <c r="B101" s="291" t="s">
        <v>423</v>
      </c>
      <c r="C101" s="296" t="s">
        <v>1296</v>
      </c>
      <c r="D101" s="721">
        <v>41744</v>
      </c>
      <c r="E101" s="252">
        <v>637.29</v>
      </c>
      <c r="F101" s="251" t="s">
        <v>163</v>
      </c>
      <c r="G101" s="293" t="s">
        <v>164</v>
      </c>
      <c r="H101" s="294"/>
    </row>
    <row r="102" spans="1:8" ht="12.75">
      <c r="A102" s="295" t="s">
        <v>1224</v>
      </c>
      <c r="B102" s="291" t="s">
        <v>1099</v>
      </c>
      <c r="C102" s="296" t="s">
        <v>1297</v>
      </c>
      <c r="D102" s="721">
        <v>41744</v>
      </c>
      <c r="E102" s="273">
        <v>25.12</v>
      </c>
      <c r="F102" s="251" t="s">
        <v>163</v>
      </c>
      <c r="G102" s="293" t="s">
        <v>164</v>
      </c>
      <c r="H102" s="294"/>
    </row>
    <row r="103" spans="1:8" ht="12.75">
      <c r="A103" s="295" t="s">
        <v>1225</v>
      </c>
      <c r="B103" s="291" t="s">
        <v>1254</v>
      </c>
      <c r="C103" s="296" t="s">
        <v>1298</v>
      </c>
      <c r="D103" s="721">
        <v>41793</v>
      </c>
      <c r="E103" s="252">
        <v>0</v>
      </c>
      <c r="F103" s="251" t="s">
        <v>163</v>
      </c>
      <c r="G103" s="293" t="s">
        <v>164</v>
      </c>
      <c r="H103" s="294"/>
    </row>
    <row r="104" spans="1:8" ht="12.75">
      <c r="A104" s="295" t="s">
        <v>1226</v>
      </c>
      <c r="B104" s="291" t="s">
        <v>1118</v>
      </c>
      <c r="C104" s="296" t="s">
        <v>1299</v>
      </c>
      <c r="D104" s="721">
        <v>41793</v>
      </c>
      <c r="E104" s="252">
        <v>1493.77</v>
      </c>
      <c r="F104" s="251" t="s">
        <v>175</v>
      </c>
      <c r="G104" s="293" t="s">
        <v>176</v>
      </c>
      <c r="H104" s="294"/>
    </row>
    <row r="105" spans="1:8" ht="12.75">
      <c r="A105" s="295" t="s">
        <v>1227</v>
      </c>
      <c r="B105" s="291" t="s">
        <v>1255</v>
      </c>
      <c r="C105" s="296" t="s">
        <v>1300</v>
      </c>
      <c r="D105" s="721">
        <v>41793</v>
      </c>
      <c r="E105" s="252">
        <v>0</v>
      </c>
      <c r="F105" s="251" t="s">
        <v>165</v>
      </c>
      <c r="G105" s="293" t="s">
        <v>166</v>
      </c>
      <c r="H105" s="294"/>
    </row>
    <row r="106" spans="1:8" ht="12.75">
      <c r="A106" s="295" t="s">
        <v>1228</v>
      </c>
      <c r="B106" s="291" t="s">
        <v>1256</v>
      </c>
      <c r="C106" s="296" t="s">
        <v>1301</v>
      </c>
      <c r="D106" s="721">
        <v>41758</v>
      </c>
      <c r="E106" s="252">
        <v>387.25</v>
      </c>
      <c r="F106" s="251" t="s">
        <v>179</v>
      </c>
      <c r="G106" s="293" t="s">
        <v>180</v>
      </c>
      <c r="H106" s="294"/>
    </row>
    <row r="107" spans="1:8" ht="12.75">
      <c r="A107" s="295" t="s">
        <v>1229</v>
      </c>
      <c r="B107" s="291" t="s">
        <v>1106</v>
      </c>
      <c r="C107" s="296" t="s">
        <v>1302</v>
      </c>
      <c r="D107" s="721">
        <v>41793</v>
      </c>
      <c r="E107" s="252">
        <v>198</v>
      </c>
      <c r="F107" s="251" t="s">
        <v>175</v>
      </c>
      <c r="G107" s="293" t="s">
        <v>176</v>
      </c>
      <c r="H107" s="294"/>
    </row>
    <row r="108" spans="1:8" ht="12.75">
      <c r="A108" s="295" t="s">
        <v>1230</v>
      </c>
      <c r="B108" s="291" t="s">
        <v>423</v>
      </c>
      <c r="C108" s="296" t="s">
        <v>1303</v>
      </c>
      <c r="D108" s="721">
        <v>41758</v>
      </c>
      <c r="E108" s="252">
        <v>7530.25</v>
      </c>
      <c r="F108" s="251" t="s">
        <v>163</v>
      </c>
      <c r="G108" s="293" t="s">
        <v>164</v>
      </c>
      <c r="H108" s="294"/>
    </row>
    <row r="109" spans="1:8" ht="12.75">
      <c r="A109" s="295" t="s">
        <v>1231</v>
      </c>
      <c r="B109" s="291" t="s">
        <v>1099</v>
      </c>
      <c r="C109" s="296" t="s">
        <v>1304</v>
      </c>
      <c r="D109" s="721">
        <v>41758</v>
      </c>
      <c r="E109" s="252">
        <v>8.23</v>
      </c>
      <c r="F109" s="251" t="s">
        <v>163</v>
      </c>
      <c r="G109" s="293" t="s">
        <v>164</v>
      </c>
      <c r="H109" s="294"/>
    </row>
    <row r="110" spans="1:8" ht="13.5" thickBot="1">
      <c r="A110" s="308" t="s">
        <v>1232</v>
      </c>
      <c r="B110" s="301" t="s">
        <v>1111</v>
      </c>
      <c r="C110" s="309" t="s">
        <v>1305</v>
      </c>
      <c r="D110" s="724">
        <v>41814</v>
      </c>
      <c r="E110" s="283">
        <v>39.98</v>
      </c>
      <c r="F110" s="303" t="s">
        <v>173</v>
      </c>
      <c r="G110" s="304" t="s">
        <v>174</v>
      </c>
      <c r="H110" s="294"/>
    </row>
    <row r="111" spans="6:7" ht="12.75">
      <c r="F111" s="1425" t="s">
        <v>110</v>
      </c>
      <c r="G111" s="1425"/>
    </row>
    <row r="112" spans="1:7" ht="15.75">
      <c r="A112" s="1334" t="s">
        <v>305</v>
      </c>
      <c r="B112" s="1334"/>
      <c r="C112" s="1334"/>
      <c r="D112" s="1334"/>
      <c r="E112" s="1334"/>
      <c r="F112" s="1334"/>
      <c r="G112" s="1334"/>
    </row>
    <row r="113" spans="1:7" ht="12.75">
      <c r="A113" s="1415" t="s">
        <v>1037</v>
      </c>
      <c r="B113" s="1415"/>
      <c r="C113" s="1415"/>
      <c r="D113" s="1415"/>
      <c r="E113" s="1415"/>
      <c r="F113" s="1415"/>
      <c r="G113" s="1415"/>
    </row>
    <row r="114" ht="12" customHeight="1" thickBot="1"/>
    <row r="115" spans="1:7" ht="25.5" customHeight="1" thickBot="1">
      <c r="A115" s="694" t="s">
        <v>160</v>
      </c>
      <c r="B115" s="695" t="s">
        <v>161</v>
      </c>
      <c r="C115" s="695" t="s">
        <v>420</v>
      </c>
      <c r="D115" s="695" t="s">
        <v>162</v>
      </c>
      <c r="E115" s="695" t="s">
        <v>422</v>
      </c>
      <c r="F115" s="1426" t="s">
        <v>421</v>
      </c>
      <c r="G115" s="1427"/>
    </row>
    <row r="116" spans="1:8" ht="12.75">
      <c r="A116" s="295" t="s">
        <v>1306</v>
      </c>
      <c r="B116" s="291" t="s">
        <v>821</v>
      </c>
      <c r="C116" s="296" t="s">
        <v>1380</v>
      </c>
      <c r="D116" s="721">
        <v>41786</v>
      </c>
      <c r="E116" s="252">
        <v>1935.29</v>
      </c>
      <c r="F116" s="251" t="s">
        <v>169</v>
      </c>
      <c r="G116" s="293" t="s">
        <v>1790</v>
      </c>
      <c r="H116" s="294"/>
    </row>
    <row r="117" spans="1:7" ht="12.75">
      <c r="A117" s="651" t="s">
        <v>1307</v>
      </c>
      <c r="B117" s="605" t="s">
        <v>791</v>
      </c>
      <c r="C117" s="653" t="s">
        <v>1381</v>
      </c>
      <c r="D117" s="725">
        <v>41793</v>
      </c>
      <c r="E117" s="274">
        <v>0</v>
      </c>
      <c r="F117" s="305" t="s">
        <v>177</v>
      </c>
      <c r="G117" s="297" t="s">
        <v>178</v>
      </c>
    </row>
    <row r="118" spans="1:7" ht="12.75">
      <c r="A118" s="295" t="s">
        <v>1308</v>
      </c>
      <c r="B118" s="291" t="s">
        <v>791</v>
      </c>
      <c r="C118" s="296" t="s">
        <v>1382</v>
      </c>
      <c r="D118" s="721">
        <v>41793</v>
      </c>
      <c r="E118" s="252">
        <v>0</v>
      </c>
      <c r="F118" s="251" t="s">
        <v>177</v>
      </c>
      <c r="G118" s="293" t="s">
        <v>178</v>
      </c>
    </row>
    <row r="119" spans="1:7" ht="12.75">
      <c r="A119" s="651" t="s">
        <v>1309</v>
      </c>
      <c r="B119" s="605" t="s">
        <v>791</v>
      </c>
      <c r="C119" s="652" t="s">
        <v>1383</v>
      </c>
      <c r="D119" s="725">
        <v>41793</v>
      </c>
      <c r="E119" s="273">
        <v>0</v>
      </c>
      <c r="F119" s="305" t="s">
        <v>177</v>
      </c>
      <c r="G119" s="297" t="s">
        <v>178</v>
      </c>
    </row>
    <row r="120" spans="1:7" ht="12.75">
      <c r="A120" s="295" t="s">
        <v>1310</v>
      </c>
      <c r="B120" s="291" t="s">
        <v>791</v>
      </c>
      <c r="C120" s="296" t="s">
        <v>1384</v>
      </c>
      <c r="D120" s="721">
        <v>41793</v>
      </c>
      <c r="E120" s="252">
        <v>0</v>
      </c>
      <c r="F120" s="251" t="s">
        <v>177</v>
      </c>
      <c r="G120" s="293" t="s">
        <v>178</v>
      </c>
    </row>
    <row r="121" spans="1:7" ht="12.75">
      <c r="A121" s="295" t="s">
        <v>1311</v>
      </c>
      <c r="B121" s="291" t="s">
        <v>1356</v>
      </c>
      <c r="C121" s="296" t="s">
        <v>1385</v>
      </c>
      <c r="D121" s="721">
        <v>41793</v>
      </c>
      <c r="E121" s="252">
        <v>6935.57</v>
      </c>
      <c r="F121" s="251" t="s">
        <v>170</v>
      </c>
      <c r="G121" s="293" t="s">
        <v>171</v>
      </c>
    </row>
    <row r="122" spans="1:7" ht="12.75">
      <c r="A122" s="295" t="s">
        <v>1312</v>
      </c>
      <c r="B122" s="291" t="s">
        <v>1357</v>
      </c>
      <c r="C122" s="296" t="s">
        <v>1386</v>
      </c>
      <c r="D122" s="721">
        <v>41814</v>
      </c>
      <c r="E122" s="273">
        <v>0</v>
      </c>
      <c r="F122" s="251" t="s">
        <v>172</v>
      </c>
      <c r="G122" s="293" t="s">
        <v>516</v>
      </c>
    </row>
    <row r="123" spans="1:7" ht="12.75">
      <c r="A123" s="295" t="s">
        <v>1313</v>
      </c>
      <c r="B123" s="291" t="s">
        <v>1358</v>
      </c>
      <c r="C123" s="296" t="s">
        <v>1387</v>
      </c>
      <c r="D123" s="721">
        <v>41793</v>
      </c>
      <c r="E123" s="252">
        <v>0</v>
      </c>
      <c r="F123" s="251" t="s">
        <v>172</v>
      </c>
      <c r="G123" s="293" t="s">
        <v>516</v>
      </c>
    </row>
    <row r="124" spans="1:7" ht="12.75">
      <c r="A124" s="295" t="s">
        <v>1314</v>
      </c>
      <c r="B124" s="291" t="s">
        <v>1117</v>
      </c>
      <c r="C124" s="296" t="s">
        <v>1388</v>
      </c>
      <c r="D124" s="721">
        <v>41772</v>
      </c>
      <c r="E124" s="252">
        <v>3000</v>
      </c>
      <c r="F124" s="251" t="s">
        <v>167</v>
      </c>
      <c r="G124" s="293" t="s">
        <v>168</v>
      </c>
    </row>
    <row r="125" spans="1:7" ht="12.75">
      <c r="A125" s="295" t="s">
        <v>1315</v>
      </c>
      <c r="B125" s="291" t="s">
        <v>423</v>
      </c>
      <c r="C125" s="296" t="s">
        <v>1389</v>
      </c>
      <c r="D125" s="721">
        <v>41772</v>
      </c>
      <c r="E125" s="252">
        <v>10370</v>
      </c>
      <c r="F125" s="251" t="s">
        <v>163</v>
      </c>
      <c r="G125" s="293" t="s">
        <v>164</v>
      </c>
    </row>
    <row r="126" spans="1:7" ht="12.75">
      <c r="A126" s="295" t="s">
        <v>1316</v>
      </c>
      <c r="B126" s="291" t="s">
        <v>1099</v>
      </c>
      <c r="C126" s="296" t="s">
        <v>1390</v>
      </c>
      <c r="D126" s="721">
        <v>41772</v>
      </c>
      <c r="E126" s="252">
        <v>5.22</v>
      </c>
      <c r="F126" s="251" t="s">
        <v>163</v>
      </c>
      <c r="G126" s="293" t="s">
        <v>164</v>
      </c>
    </row>
    <row r="127" spans="1:7" ht="12.75">
      <c r="A127" s="295" t="s">
        <v>1317</v>
      </c>
      <c r="B127" s="291" t="s">
        <v>1359</v>
      </c>
      <c r="C127" s="296" t="s">
        <v>1391</v>
      </c>
      <c r="D127" s="721">
        <v>41772</v>
      </c>
      <c r="E127" s="252">
        <v>175.89</v>
      </c>
      <c r="F127" s="251" t="s">
        <v>177</v>
      </c>
      <c r="G127" s="293" t="s">
        <v>178</v>
      </c>
    </row>
    <row r="128" spans="1:7" ht="12.75">
      <c r="A128" s="295" t="s">
        <v>1318</v>
      </c>
      <c r="B128" s="291" t="s">
        <v>1360</v>
      </c>
      <c r="C128" s="296" t="s">
        <v>1392</v>
      </c>
      <c r="D128" s="721">
        <v>41793</v>
      </c>
      <c r="E128" s="252">
        <v>0</v>
      </c>
      <c r="F128" s="251" t="s">
        <v>167</v>
      </c>
      <c r="G128" s="293" t="s">
        <v>168</v>
      </c>
    </row>
    <row r="129" spans="1:7" ht="12.75">
      <c r="A129" s="295" t="s">
        <v>1319</v>
      </c>
      <c r="B129" s="291" t="s">
        <v>1361</v>
      </c>
      <c r="C129" s="296" t="s">
        <v>1393</v>
      </c>
      <c r="D129" s="721">
        <v>41793</v>
      </c>
      <c r="E129" s="252">
        <v>0</v>
      </c>
      <c r="F129" s="251" t="s">
        <v>167</v>
      </c>
      <c r="G129" s="293" t="s">
        <v>168</v>
      </c>
    </row>
    <row r="130" spans="1:7" ht="12.75">
      <c r="A130" s="295" t="s">
        <v>1320</v>
      </c>
      <c r="B130" s="291" t="s">
        <v>1362</v>
      </c>
      <c r="C130" s="296" t="s">
        <v>1394</v>
      </c>
      <c r="D130" s="721">
        <v>41793</v>
      </c>
      <c r="E130" s="252">
        <v>0</v>
      </c>
      <c r="F130" s="251" t="s">
        <v>177</v>
      </c>
      <c r="G130" s="293" t="s">
        <v>178</v>
      </c>
    </row>
    <row r="131" spans="1:7" ht="12.75">
      <c r="A131" s="295" t="s">
        <v>1321</v>
      </c>
      <c r="B131" s="291" t="s">
        <v>1363</v>
      </c>
      <c r="C131" s="296" t="s">
        <v>1395</v>
      </c>
      <c r="D131" s="721">
        <v>41772</v>
      </c>
      <c r="E131" s="252">
        <v>272</v>
      </c>
      <c r="F131" s="251" t="s">
        <v>172</v>
      </c>
      <c r="G131" s="293" t="s">
        <v>516</v>
      </c>
    </row>
    <row r="132" spans="1:7" ht="12.75">
      <c r="A132" s="295" t="s">
        <v>1322</v>
      </c>
      <c r="B132" s="291" t="s">
        <v>1244</v>
      </c>
      <c r="C132" s="296" t="s">
        <v>1396</v>
      </c>
      <c r="D132" s="721">
        <v>41772</v>
      </c>
      <c r="E132" s="252">
        <v>0</v>
      </c>
      <c r="F132" s="251" t="s">
        <v>169</v>
      </c>
      <c r="G132" s="293" t="s">
        <v>1790</v>
      </c>
    </row>
    <row r="133" spans="1:7" ht="12.75">
      <c r="A133" s="295" t="s">
        <v>1323</v>
      </c>
      <c r="B133" s="291" t="s">
        <v>814</v>
      </c>
      <c r="C133" s="296" t="s">
        <v>1397</v>
      </c>
      <c r="D133" s="721">
        <v>41793</v>
      </c>
      <c r="E133" s="252">
        <v>0</v>
      </c>
      <c r="F133" s="251" t="s">
        <v>163</v>
      </c>
      <c r="G133" s="293" t="s">
        <v>164</v>
      </c>
    </row>
    <row r="134" spans="1:7" ht="12.75">
      <c r="A134" s="295" t="s">
        <v>1324</v>
      </c>
      <c r="B134" s="291" t="s">
        <v>1364</v>
      </c>
      <c r="C134" s="296" t="s">
        <v>1398</v>
      </c>
      <c r="D134" s="721">
        <v>41793</v>
      </c>
      <c r="E134" s="252">
        <v>0</v>
      </c>
      <c r="F134" s="251" t="s">
        <v>175</v>
      </c>
      <c r="G134" s="293" t="s">
        <v>176</v>
      </c>
    </row>
    <row r="135" spans="1:7" ht="12.75">
      <c r="A135" s="295" t="s">
        <v>1325</v>
      </c>
      <c r="B135" s="291" t="s">
        <v>1365</v>
      </c>
      <c r="C135" s="296" t="s">
        <v>1399</v>
      </c>
      <c r="D135" s="721">
        <v>41793</v>
      </c>
      <c r="E135" s="252">
        <v>111283.16</v>
      </c>
      <c r="F135" s="251" t="s">
        <v>246</v>
      </c>
      <c r="G135" s="293" t="s">
        <v>250</v>
      </c>
    </row>
    <row r="136" spans="1:7" ht="12.75">
      <c r="A136" s="295" t="s">
        <v>1326</v>
      </c>
      <c r="B136" s="291" t="s">
        <v>1113</v>
      </c>
      <c r="C136" s="296" t="s">
        <v>1400</v>
      </c>
      <c r="D136" s="721">
        <v>41793</v>
      </c>
      <c r="E136" s="252">
        <v>0</v>
      </c>
      <c r="F136" s="251" t="s">
        <v>588</v>
      </c>
      <c r="G136" s="293" t="s">
        <v>1789</v>
      </c>
    </row>
    <row r="137" spans="1:7" ht="12.75">
      <c r="A137" s="295" t="s">
        <v>1327</v>
      </c>
      <c r="B137" s="291" t="s">
        <v>1366</v>
      </c>
      <c r="C137" s="296" t="s">
        <v>1401</v>
      </c>
      <c r="D137" s="721">
        <v>41814</v>
      </c>
      <c r="E137" s="252">
        <v>0</v>
      </c>
      <c r="F137" s="251" t="s">
        <v>169</v>
      </c>
      <c r="G137" s="293" t="s">
        <v>1790</v>
      </c>
    </row>
    <row r="138" spans="1:7" ht="12.75">
      <c r="A138" s="295" t="s">
        <v>1328</v>
      </c>
      <c r="B138" s="291" t="s">
        <v>1126</v>
      </c>
      <c r="C138" s="296" t="s">
        <v>1402</v>
      </c>
      <c r="D138" s="721">
        <v>41814</v>
      </c>
      <c r="E138" s="252">
        <v>0</v>
      </c>
      <c r="F138" s="251" t="s">
        <v>177</v>
      </c>
      <c r="G138" s="293" t="s">
        <v>178</v>
      </c>
    </row>
    <row r="139" spans="1:7" ht="12.75">
      <c r="A139" s="295" t="s">
        <v>1329</v>
      </c>
      <c r="B139" s="291" t="s">
        <v>815</v>
      </c>
      <c r="C139" s="296" t="s">
        <v>1403</v>
      </c>
      <c r="D139" s="721">
        <v>41793</v>
      </c>
      <c r="E139" s="252">
        <v>0</v>
      </c>
      <c r="F139" s="251" t="s">
        <v>179</v>
      </c>
      <c r="G139" s="293" t="s">
        <v>180</v>
      </c>
    </row>
    <row r="140" spans="1:7" ht="12.75">
      <c r="A140" s="295" t="s">
        <v>1330</v>
      </c>
      <c r="B140" s="291" t="s">
        <v>1130</v>
      </c>
      <c r="C140" s="296" t="s">
        <v>1404</v>
      </c>
      <c r="D140" s="721">
        <v>41814</v>
      </c>
      <c r="E140" s="252">
        <v>21000</v>
      </c>
      <c r="F140" s="251" t="s">
        <v>175</v>
      </c>
      <c r="G140" s="293" t="s">
        <v>176</v>
      </c>
    </row>
    <row r="141" spans="1:7" ht="12.75">
      <c r="A141" s="295" t="s">
        <v>1331</v>
      </c>
      <c r="B141" s="291" t="s">
        <v>790</v>
      </c>
      <c r="C141" s="296" t="s">
        <v>1405</v>
      </c>
      <c r="D141" s="721">
        <v>41786</v>
      </c>
      <c r="E141" s="252">
        <v>100</v>
      </c>
      <c r="F141" s="251" t="s">
        <v>588</v>
      </c>
      <c r="G141" s="293" t="s">
        <v>1789</v>
      </c>
    </row>
    <row r="142" spans="1:7" ht="12.75">
      <c r="A142" s="295" t="s">
        <v>1332</v>
      </c>
      <c r="B142" s="291" t="s">
        <v>1367</v>
      </c>
      <c r="C142" s="296" t="s">
        <v>1406</v>
      </c>
      <c r="D142" s="721">
        <v>41814</v>
      </c>
      <c r="E142" s="273">
        <v>0</v>
      </c>
      <c r="F142" s="251" t="s">
        <v>175</v>
      </c>
      <c r="G142" s="293" t="s">
        <v>176</v>
      </c>
    </row>
    <row r="143" spans="1:7" ht="12.75">
      <c r="A143" s="295" t="s">
        <v>1333</v>
      </c>
      <c r="B143" s="291" t="s">
        <v>826</v>
      </c>
      <c r="C143" s="296" t="s">
        <v>1407</v>
      </c>
      <c r="D143" s="721">
        <v>41877</v>
      </c>
      <c r="E143" s="252">
        <v>0</v>
      </c>
      <c r="F143" s="251" t="s">
        <v>167</v>
      </c>
      <c r="G143" s="293" t="s">
        <v>168</v>
      </c>
    </row>
    <row r="144" spans="1:7" ht="12.75">
      <c r="A144" s="295" t="s">
        <v>1334</v>
      </c>
      <c r="B144" s="291" t="s">
        <v>816</v>
      </c>
      <c r="C144" s="296" t="s">
        <v>1408</v>
      </c>
      <c r="D144" s="721">
        <v>41786</v>
      </c>
      <c r="E144" s="252">
        <v>76564.58</v>
      </c>
      <c r="F144" s="251" t="s">
        <v>175</v>
      </c>
      <c r="G144" s="293" t="s">
        <v>176</v>
      </c>
    </row>
    <row r="145" spans="1:7" ht="12.75">
      <c r="A145" s="295" t="s">
        <v>1335</v>
      </c>
      <c r="B145" s="291" t="s">
        <v>1099</v>
      </c>
      <c r="C145" s="296" t="s">
        <v>1409</v>
      </c>
      <c r="D145" s="721">
        <v>41786</v>
      </c>
      <c r="E145" s="252">
        <v>6.54</v>
      </c>
      <c r="F145" s="251" t="s">
        <v>163</v>
      </c>
      <c r="G145" s="293" t="s">
        <v>164</v>
      </c>
    </row>
    <row r="146" spans="1:7" ht="12.75">
      <c r="A146" s="295" t="s">
        <v>1336</v>
      </c>
      <c r="B146" s="291" t="s">
        <v>1358</v>
      </c>
      <c r="C146" s="296" t="s">
        <v>1410</v>
      </c>
      <c r="D146" s="721">
        <v>41877</v>
      </c>
      <c r="E146" s="252">
        <v>0</v>
      </c>
      <c r="F146" s="251" t="s">
        <v>172</v>
      </c>
      <c r="G146" s="293" t="s">
        <v>516</v>
      </c>
    </row>
    <row r="147" spans="1:7" ht="12.75">
      <c r="A147" s="295" t="s">
        <v>1337</v>
      </c>
      <c r="B147" s="291" t="s">
        <v>423</v>
      </c>
      <c r="C147" s="296" t="s">
        <v>1411</v>
      </c>
      <c r="D147" s="721">
        <v>41795</v>
      </c>
      <c r="E147" s="252">
        <v>88</v>
      </c>
      <c r="F147" s="251" t="s">
        <v>163</v>
      </c>
      <c r="G147" s="293" t="s">
        <v>164</v>
      </c>
    </row>
    <row r="148" spans="1:7" ht="12.75">
      <c r="A148" s="295" t="s">
        <v>1338</v>
      </c>
      <c r="B148" s="291" t="s">
        <v>1368</v>
      </c>
      <c r="C148" s="296" t="s">
        <v>1412</v>
      </c>
      <c r="D148" s="721">
        <v>41795</v>
      </c>
      <c r="E148" s="252">
        <v>11.59</v>
      </c>
      <c r="F148" s="251" t="s">
        <v>177</v>
      </c>
      <c r="G148" s="293" t="s">
        <v>178</v>
      </c>
    </row>
    <row r="149" spans="1:7" ht="12.75">
      <c r="A149" s="295" t="s">
        <v>1339</v>
      </c>
      <c r="B149" s="291" t="s">
        <v>1369</v>
      </c>
      <c r="C149" s="296" t="s">
        <v>1413</v>
      </c>
      <c r="D149" s="721">
        <v>41814</v>
      </c>
      <c r="E149" s="252">
        <v>0</v>
      </c>
      <c r="F149" s="251" t="s">
        <v>177</v>
      </c>
      <c r="G149" s="293" t="s">
        <v>178</v>
      </c>
    </row>
    <row r="150" spans="1:7" ht="12.75">
      <c r="A150" s="295" t="s">
        <v>1340</v>
      </c>
      <c r="B150" s="291" t="s">
        <v>1370</v>
      </c>
      <c r="C150" s="296" t="s">
        <v>1414</v>
      </c>
      <c r="D150" s="721">
        <v>41795</v>
      </c>
      <c r="E150" s="252">
        <v>2757.28</v>
      </c>
      <c r="F150" s="251" t="s">
        <v>179</v>
      </c>
      <c r="G150" s="293" t="s">
        <v>180</v>
      </c>
    </row>
    <row r="151" spans="1:7" ht="12.75">
      <c r="A151" s="295" t="s">
        <v>1341</v>
      </c>
      <c r="B151" s="291" t="s">
        <v>1371</v>
      </c>
      <c r="C151" s="296" t="s">
        <v>1415</v>
      </c>
      <c r="D151" s="721">
        <v>41814</v>
      </c>
      <c r="E151" s="252">
        <v>0</v>
      </c>
      <c r="F151" s="251" t="s">
        <v>177</v>
      </c>
      <c r="G151" s="293" t="s">
        <v>178</v>
      </c>
    </row>
    <row r="152" spans="1:7" ht="12.75">
      <c r="A152" s="295" t="s">
        <v>1342</v>
      </c>
      <c r="B152" s="291" t="s">
        <v>1117</v>
      </c>
      <c r="C152" s="296" t="s">
        <v>1416</v>
      </c>
      <c r="D152" s="721">
        <v>41821</v>
      </c>
      <c r="E152" s="252">
        <v>3000</v>
      </c>
      <c r="F152" s="251" t="s">
        <v>167</v>
      </c>
      <c r="G152" s="293" t="s">
        <v>168</v>
      </c>
    </row>
    <row r="153" spans="1:7" ht="12.75">
      <c r="A153" s="295" t="s">
        <v>1343</v>
      </c>
      <c r="B153" s="291" t="s">
        <v>1372</v>
      </c>
      <c r="C153" s="296" t="s">
        <v>1417</v>
      </c>
      <c r="D153" s="721">
        <v>41795</v>
      </c>
      <c r="E153" s="252">
        <v>92565.71</v>
      </c>
      <c r="F153" s="251" t="s">
        <v>175</v>
      </c>
      <c r="G153" s="293" t="s">
        <v>176</v>
      </c>
    </row>
    <row r="154" spans="1:7" ht="12.75">
      <c r="A154" s="295" t="s">
        <v>1344</v>
      </c>
      <c r="B154" s="291" t="s">
        <v>1367</v>
      </c>
      <c r="C154" s="296" t="s">
        <v>1418</v>
      </c>
      <c r="D154" s="721">
        <v>41814</v>
      </c>
      <c r="E154" s="252">
        <v>0</v>
      </c>
      <c r="F154" s="251" t="s">
        <v>175</v>
      </c>
      <c r="G154" s="293" t="s">
        <v>176</v>
      </c>
    </row>
    <row r="155" spans="1:7" ht="12.75">
      <c r="A155" s="295" t="s">
        <v>1345</v>
      </c>
      <c r="B155" s="291" t="s">
        <v>1373</v>
      </c>
      <c r="C155" s="296" t="s">
        <v>1419</v>
      </c>
      <c r="D155" s="721">
        <v>41814</v>
      </c>
      <c r="E155" s="252">
        <v>13432.97</v>
      </c>
      <c r="F155" s="251" t="s">
        <v>170</v>
      </c>
      <c r="G155" s="293" t="s">
        <v>171</v>
      </c>
    </row>
    <row r="156" spans="1:7" ht="12.75">
      <c r="A156" s="295" t="s">
        <v>1346</v>
      </c>
      <c r="B156" s="291" t="s">
        <v>1374</v>
      </c>
      <c r="C156" s="296" t="s">
        <v>1420</v>
      </c>
      <c r="D156" s="721">
        <v>41786</v>
      </c>
      <c r="E156" s="252">
        <v>0</v>
      </c>
      <c r="F156" s="305" t="s">
        <v>169</v>
      </c>
      <c r="G156" s="293" t="s">
        <v>1790</v>
      </c>
    </row>
    <row r="157" spans="1:7" ht="12.75">
      <c r="A157" s="295" t="s">
        <v>1347</v>
      </c>
      <c r="B157" s="291" t="s">
        <v>1120</v>
      </c>
      <c r="C157" s="296" t="s">
        <v>1421</v>
      </c>
      <c r="D157" s="721">
        <v>41814</v>
      </c>
      <c r="E157" s="252">
        <v>0</v>
      </c>
      <c r="F157" s="251" t="s">
        <v>163</v>
      </c>
      <c r="G157" s="293" t="s">
        <v>164</v>
      </c>
    </row>
    <row r="158" spans="1:7" ht="12.75">
      <c r="A158" s="295" t="s">
        <v>1348</v>
      </c>
      <c r="B158" s="291" t="s">
        <v>1375</v>
      </c>
      <c r="C158" s="296" t="s">
        <v>1422</v>
      </c>
      <c r="D158" s="721">
        <v>41814</v>
      </c>
      <c r="E158" s="252">
        <v>0</v>
      </c>
      <c r="F158" s="251" t="s">
        <v>163</v>
      </c>
      <c r="G158" s="293" t="s">
        <v>164</v>
      </c>
    </row>
    <row r="159" spans="1:7" ht="12.75">
      <c r="A159" s="295" t="s">
        <v>1349</v>
      </c>
      <c r="B159" s="291" t="s">
        <v>1120</v>
      </c>
      <c r="C159" s="296" t="s">
        <v>1423</v>
      </c>
      <c r="D159" s="721">
        <v>41814</v>
      </c>
      <c r="E159" s="252">
        <v>0</v>
      </c>
      <c r="F159" s="251" t="s">
        <v>163</v>
      </c>
      <c r="G159" s="293" t="s">
        <v>164</v>
      </c>
    </row>
    <row r="160" spans="1:7" ht="12.75">
      <c r="A160" s="295" t="s">
        <v>1350</v>
      </c>
      <c r="B160" s="291" t="s">
        <v>1376</v>
      </c>
      <c r="C160" s="296" t="s">
        <v>1424</v>
      </c>
      <c r="D160" s="721">
        <v>41821</v>
      </c>
      <c r="E160" s="252">
        <v>329</v>
      </c>
      <c r="F160" s="251" t="s">
        <v>169</v>
      </c>
      <c r="G160" s="293" t="s">
        <v>1790</v>
      </c>
    </row>
    <row r="161" spans="1:7" ht="12.75">
      <c r="A161" s="295" t="s">
        <v>1351</v>
      </c>
      <c r="B161" s="291" t="s">
        <v>423</v>
      </c>
      <c r="C161" s="296" t="s">
        <v>1425</v>
      </c>
      <c r="D161" s="721">
        <v>41806</v>
      </c>
      <c r="E161" s="252">
        <v>497.79</v>
      </c>
      <c r="F161" s="251" t="s">
        <v>163</v>
      </c>
      <c r="G161" s="293" t="s">
        <v>164</v>
      </c>
    </row>
    <row r="162" spans="1:7" ht="12.75">
      <c r="A162" s="295" t="s">
        <v>1352</v>
      </c>
      <c r="B162" s="291" t="s">
        <v>1377</v>
      </c>
      <c r="C162" s="296" t="s">
        <v>1426</v>
      </c>
      <c r="D162" s="721">
        <v>41806</v>
      </c>
      <c r="E162" s="252">
        <v>3.3</v>
      </c>
      <c r="F162" s="251" t="s">
        <v>163</v>
      </c>
      <c r="G162" s="293" t="s">
        <v>164</v>
      </c>
    </row>
    <row r="163" spans="1:7" ht="12.75">
      <c r="A163" s="295" t="s">
        <v>1353</v>
      </c>
      <c r="B163" s="291" t="s">
        <v>1378</v>
      </c>
      <c r="C163" s="296" t="s">
        <v>1427</v>
      </c>
      <c r="D163" s="721">
        <v>41877</v>
      </c>
      <c r="E163" s="252">
        <v>0</v>
      </c>
      <c r="F163" s="251" t="s">
        <v>167</v>
      </c>
      <c r="G163" s="293" t="s">
        <v>168</v>
      </c>
    </row>
    <row r="164" spans="1:7" ht="12.75">
      <c r="A164" s="295" t="s">
        <v>1354</v>
      </c>
      <c r="B164" s="291" t="s">
        <v>1379</v>
      </c>
      <c r="C164" s="296" t="s">
        <v>1428</v>
      </c>
      <c r="D164" s="721">
        <v>41877</v>
      </c>
      <c r="E164" s="252">
        <v>3738</v>
      </c>
      <c r="F164" s="251" t="s">
        <v>175</v>
      </c>
      <c r="G164" s="293" t="s">
        <v>176</v>
      </c>
    </row>
    <row r="165" spans="1:7" ht="13.5" thickBot="1">
      <c r="A165" s="300" t="s">
        <v>1355</v>
      </c>
      <c r="B165" s="325" t="s">
        <v>1117</v>
      </c>
      <c r="C165" s="302" t="s">
        <v>1429</v>
      </c>
      <c r="D165" s="726">
        <v>41821</v>
      </c>
      <c r="E165" s="697">
        <v>96015.5</v>
      </c>
      <c r="F165" s="698" t="s">
        <v>167</v>
      </c>
      <c r="G165" s="699" t="s">
        <v>168</v>
      </c>
    </row>
    <row r="166" spans="6:7" ht="12.75">
      <c r="F166" s="1425" t="s">
        <v>111</v>
      </c>
      <c r="G166" s="1425"/>
    </row>
    <row r="167" spans="1:7" ht="15.75">
      <c r="A167" s="1334" t="s">
        <v>305</v>
      </c>
      <c r="B167" s="1334"/>
      <c r="C167" s="1334"/>
      <c r="D167" s="1334"/>
      <c r="E167" s="1334"/>
      <c r="F167" s="1334"/>
      <c r="G167" s="1334"/>
    </row>
    <row r="168" spans="1:7" ht="12.75">
      <c r="A168" s="1415" t="s">
        <v>1037</v>
      </c>
      <c r="B168" s="1415"/>
      <c r="C168" s="1415"/>
      <c r="D168" s="1415"/>
      <c r="E168" s="1415"/>
      <c r="F168" s="1415"/>
      <c r="G168" s="1415"/>
    </row>
    <row r="169" ht="12" customHeight="1" thickBot="1"/>
    <row r="170" spans="1:7" ht="25.5" customHeight="1" thickBot="1">
      <c r="A170" s="694" t="s">
        <v>160</v>
      </c>
      <c r="B170" s="695" t="s">
        <v>161</v>
      </c>
      <c r="C170" s="695" t="s">
        <v>420</v>
      </c>
      <c r="D170" s="695" t="s">
        <v>162</v>
      </c>
      <c r="E170" s="695" t="s">
        <v>422</v>
      </c>
      <c r="F170" s="1426" t="s">
        <v>421</v>
      </c>
      <c r="G170" s="1427"/>
    </row>
    <row r="171" spans="1:7" ht="12.75">
      <c r="A171" s="295" t="s">
        <v>1430</v>
      </c>
      <c r="B171" s="291" t="s">
        <v>1480</v>
      </c>
      <c r="C171" s="296" t="s">
        <v>1509</v>
      </c>
      <c r="D171" s="721">
        <v>41814</v>
      </c>
      <c r="E171" s="252">
        <v>0</v>
      </c>
      <c r="F171" s="251" t="s">
        <v>163</v>
      </c>
      <c r="G171" s="293" t="s">
        <v>164</v>
      </c>
    </row>
    <row r="172" spans="1:7" ht="12.75">
      <c r="A172" s="295" t="s">
        <v>1431</v>
      </c>
      <c r="B172" s="291" t="s">
        <v>820</v>
      </c>
      <c r="C172" s="296" t="s">
        <v>1510</v>
      </c>
      <c r="D172" s="721">
        <v>41821</v>
      </c>
      <c r="E172" s="252">
        <v>0</v>
      </c>
      <c r="F172" s="251" t="s">
        <v>175</v>
      </c>
      <c r="G172" s="293" t="s">
        <v>176</v>
      </c>
    </row>
    <row r="173" spans="1:7" ht="12.75">
      <c r="A173" s="651" t="s">
        <v>1432</v>
      </c>
      <c r="B173" s="605" t="s">
        <v>1364</v>
      </c>
      <c r="C173" s="652" t="s">
        <v>1511</v>
      </c>
      <c r="D173" s="725">
        <v>41877</v>
      </c>
      <c r="E173" s="273">
        <v>0</v>
      </c>
      <c r="F173" s="305" t="s">
        <v>175</v>
      </c>
      <c r="G173" s="297" t="s">
        <v>176</v>
      </c>
    </row>
    <row r="174" spans="1:7" ht="12.75">
      <c r="A174" s="295" t="s">
        <v>1433</v>
      </c>
      <c r="B174" s="291" t="s">
        <v>1130</v>
      </c>
      <c r="C174" s="296" t="s">
        <v>1512</v>
      </c>
      <c r="D174" s="721">
        <v>41877</v>
      </c>
      <c r="E174" s="252">
        <v>19.11</v>
      </c>
      <c r="F174" s="251" t="s">
        <v>175</v>
      </c>
      <c r="G174" s="293" t="s">
        <v>176</v>
      </c>
    </row>
    <row r="175" spans="1:7" ht="12.75">
      <c r="A175" s="295" t="s">
        <v>1434</v>
      </c>
      <c r="B175" s="291" t="s">
        <v>1363</v>
      </c>
      <c r="C175" s="296" t="s">
        <v>1513</v>
      </c>
      <c r="D175" s="721">
        <v>41821</v>
      </c>
      <c r="E175" s="273">
        <v>1047</v>
      </c>
      <c r="F175" s="251" t="s">
        <v>172</v>
      </c>
      <c r="G175" s="293" t="s">
        <v>516</v>
      </c>
    </row>
    <row r="176" spans="1:7" ht="12.75">
      <c r="A176" s="295" t="s">
        <v>1435</v>
      </c>
      <c r="B176" s="291" t="s">
        <v>1481</v>
      </c>
      <c r="C176" s="296" t="s">
        <v>1514</v>
      </c>
      <c r="D176" s="727">
        <v>41821</v>
      </c>
      <c r="E176" s="252">
        <v>9635.16</v>
      </c>
      <c r="F176" s="251" t="s">
        <v>177</v>
      </c>
      <c r="G176" s="293" t="s">
        <v>178</v>
      </c>
    </row>
    <row r="177" spans="1:7" ht="12.75">
      <c r="A177" s="295" t="s">
        <v>1436</v>
      </c>
      <c r="B177" s="291" t="s">
        <v>423</v>
      </c>
      <c r="C177" s="296" t="s">
        <v>1515</v>
      </c>
      <c r="D177" s="721">
        <v>41821</v>
      </c>
      <c r="E177" s="252">
        <v>3083.67</v>
      </c>
      <c r="F177" s="251" t="s">
        <v>163</v>
      </c>
      <c r="G177" s="293" t="s">
        <v>164</v>
      </c>
    </row>
    <row r="178" spans="1:7" ht="12.75">
      <c r="A178" s="295" t="s">
        <v>1437</v>
      </c>
      <c r="B178" s="291" t="s">
        <v>1482</v>
      </c>
      <c r="C178" s="296" t="s">
        <v>1516</v>
      </c>
      <c r="D178" s="721">
        <v>41821</v>
      </c>
      <c r="E178" s="252">
        <v>-86.04</v>
      </c>
      <c r="F178" s="251" t="s">
        <v>163</v>
      </c>
      <c r="G178" s="293" t="s">
        <v>164</v>
      </c>
    </row>
    <row r="179" spans="1:7" ht="12.75">
      <c r="A179" s="295" t="s">
        <v>1438</v>
      </c>
      <c r="B179" s="291" t="s">
        <v>1483</v>
      </c>
      <c r="C179" s="296" t="s">
        <v>1517</v>
      </c>
      <c r="D179" s="721">
        <v>41821</v>
      </c>
      <c r="E179" s="252">
        <v>786.6</v>
      </c>
      <c r="F179" s="305" t="s">
        <v>163</v>
      </c>
      <c r="G179" s="293" t="s">
        <v>164</v>
      </c>
    </row>
    <row r="180" spans="1:7" ht="12.75">
      <c r="A180" s="295" t="s">
        <v>1439</v>
      </c>
      <c r="B180" s="291" t="s">
        <v>1484</v>
      </c>
      <c r="C180" s="296" t="s">
        <v>1518</v>
      </c>
      <c r="D180" s="721">
        <v>41821</v>
      </c>
      <c r="E180" s="252">
        <v>90.27</v>
      </c>
      <c r="F180" s="251" t="s">
        <v>167</v>
      </c>
      <c r="G180" s="293" t="s">
        <v>168</v>
      </c>
    </row>
    <row r="181" spans="1:7" ht="12.75">
      <c r="A181" s="295" t="s">
        <v>1440</v>
      </c>
      <c r="B181" s="291" t="s">
        <v>819</v>
      </c>
      <c r="C181" s="296" t="s">
        <v>1519</v>
      </c>
      <c r="D181" s="721">
        <v>41877</v>
      </c>
      <c r="E181" s="252">
        <v>0</v>
      </c>
      <c r="F181" s="251" t="s">
        <v>167</v>
      </c>
      <c r="G181" s="293" t="s">
        <v>168</v>
      </c>
    </row>
    <row r="182" spans="1:7" ht="12.75">
      <c r="A182" s="295" t="s">
        <v>1441</v>
      </c>
      <c r="B182" s="291" t="s">
        <v>1244</v>
      </c>
      <c r="C182" s="296" t="s">
        <v>1520</v>
      </c>
      <c r="D182" s="721">
        <v>41821</v>
      </c>
      <c r="E182" s="252">
        <v>0</v>
      </c>
      <c r="F182" s="251" t="s">
        <v>169</v>
      </c>
      <c r="G182" s="293" t="s">
        <v>1790</v>
      </c>
    </row>
    <row r="183" spans="1:7" ht="12.75">
      <c r="A183" s="295" t="s">
        <v>1442</v>
      </c>
      <c r="B183" s="291" t="s">
        <v>1244</v>
      </c>
      <c r="C183" s="296" t="s">
        <v>1521</v>
      </c>
      <c r="D183" s="721">
        <v>41877</v>
      </c>
      <c r="E183" s="252">
        <v>0</v>
      </c>
      <c r="F183" s="251" t="s">
        <v>169</v>
      </c>
      <c r="G183" s="293" t="s">
        <v>1790</v>
      </c>
    </row>
    <row r="184" spans="1:7" ht="12.75">
      <c r="A184" s="295" t="s">
        <v>1443</v>
      </c>
      <c r="B184" s="291" t="s">
        <v>1256</v>
      </c>
      <c r="C184" s="296" t="s">
        <v>1522</v>
      </c>
      <c r="D184" s="721">
        <v>41821</v>
      </c>
      <c r="E184" s="252">
        <v>420</v>
      </c>
      <c r="F184" s="251" t="s">
        <v>179</v>
      </c>
      <c r="G184" s="293" t="s">
        <v>180</v>
      </c>
    </row>
    <row r="185" spans="1:7" ht="12.75">
      <c r="A185" s="295" t="s">
        <v>1444</v>
      </c>
      <c r="B185" s="291" t="s">
        <v>1485</v>
      </c>
      <c r="C185" s="296" t="s">
        <v>1523</v>
      </c>
      <c r="D185" s="721">
        <v>41877</v>
      </c>
      <c r="E185" s="252">
        <v>0</v>
      </c>
      <c r="F185" s="251" t="s">
        <v>165</v>
      </c>
      <c r="G185" s="293" t="s">
        <v>166</v>
      </c>
    </row>
    <row r="186" spans="1:7" ht="12.75">
      <c r="A186" s="295" t="s">
        <v>1445</v>
      </c>
      <c r="B186" s="291" t="s">
        <v>1486</v>
      </c>
      <c r="C186" s="296" t="s">
        <v>1524</v>
      </c>
      <c r="D186" s="721">
        <v>41877</v>
      </c>
      <c r="E186" s="252">
        <v>0</v>
      </c>
      <c r="F186" s="251" t="s">
        <v>169</v>
      </c>
      <c r="G186" s="293" t="s">
        <v>1790</v>
      </c>
    </row>
    <row r="187" spans="1:7" ht="12.75">
      <c r="A187" s="295" t="s">
        <v>1446</v>
      </c>
      <c r="B187" s="291" t="s">
        <v>1487</v>
      </c>
      <c r="C187" s="296" t="s">
        <v>1525</v>
      </c>
      <c r="D187" s="721">
        <v>41877</v>
      </c>
      <c r="E187" s="252">
        <v>4141.18</v>
      </c>
      <c r="F187" s="251" t="s">
        <v>179</v>
      </c>
      <c r="G187" s="293" t="s">
        <v>180</v>
      </c>
    </row>
    <row r="188" spans="1:7" ht="12.75">
      <c r="A188" s="295" t="s">
        <v>1447</v>
      </c>
      <c r="B188" s="291" t="s">
        <v>1488</v>
      </c>
      <c r="C188" s="296" t="s">
        <v>1526</v>
      </c>
      <c r="D188" s="721">
        <v>41849</v>
      </c>
      <c r="E188" s="252">
        <v>1377</v>
      </c>
      <c r="F188" s="251" t="s">
        <v>165</v>
      </c>
      <c r="G188" s="293" t="s">
        <v>166</v>
      </c>
    </row>
    <row r="189" spans="1:7" ht="12.75">
      <c r="A189" s="295" t="s">
        <v>1448</v>
      </c>
      <c r="B189" s="291" t="s">
        <v>423</v>
      </c>
      <c r="C189" s="296" t="s">
        <v>1527</v>
      </c>
      <c r="D189" s="721">
        <v>41849</v>
      </c>
      <c r="E189" s="252">
        <v>35700</v>
      </c>
      <c r="F189" s="251" t="s">
        <v>163</v>
      </c>
      <c r="G189" s="293" t="s">
        <v>164</v>
      </c>
    </row>
    <row r="190" spans="1:7" ht="12.75">
      <c r="A190" s="295" t="s">
        <v>1449</v>
      </c>
      <c r="B190" s="291" t="s">
        <v>1489</v>
      </c>
      <c r="C190" s="296" t="s">
        <v>1528</v>
      </c>
      <c r="D190" s="721">
        <v>41877</v>
      </c>
      <c r="E190" s="252">
        <v>17127.77</v>
      </c>
      <c r="F190" s="251" t="s">
        <v>173</v>
      </c>
      <c r="G190" s="293" t="s">
        <v>174</v>
      </c>
    </row>
    <row r="191" spans="1:7" ht="12.75">
      <c r="A191" s="295" t="s">
        <v>1450</v>
      </c>
      <c r="B191" s="291" t="s">
        <v>1099</v>
      </c>
      <c r="C191" s="296" t="s">
        <v>1529</v>
      </c>
      <c r="D191" s="721">
        <v>41849</v>
      </c>
      <c r="E191" s="252">
        <v>204.45</v>
      </c>
      <c r="F191" s="251" t="s">
        <v>163</v>
      </c>
      <c r="G191" s="293" t="s">
        <v>164</v>
      </c>
    </row>
    <row r="192" spans="1:7" ht="12.75">
      <c r="A192" s="295" t="s">
        <v>1451</v>
      </c>
      <c r="B192" s="291" t="s">
        <v>1490</v>
      </c>
      <c r="C192" s="296" t="s">
        <v>1530</v>
      </c>
      <c r="D192" s="721">
        <v>41849</v>
      </c>
      <c r="E192" s="252">
        <v>0</v>
      </c>
      <c r="F192" s="251" t="s">
        <v>163</v>
      </c>
      <c r="G192" s="293" t="s">
        <v>164</v>
      </c>
    </row>
    <row r="193" spans="1:7" ht="12.75">
      <c r="A193" s="295" t="s">
        <v>1452</v>
      </c>
      <c r="B193" s="291" t="s">
        <v>427</v>
      </c>
      <c r="C193" s="296" t="s">
        <v>1531</v>
      </c>
      <c r="D193" s="721">
        <v>41849</v>
      </c>
      <c r="E193" s="252">
        <v>449.69</v>
      </c>
      <c r="F193" s="251" t="s">
        <v>167</v>
      </c>
      <c r="G193" s="293" t="s">
        <v>168</v>
      </c>
    </row>
    <row r="194" spans="1:7" ht="12.75">
      <c r="A194" s="295" t="s">
        <v>1453</v>
      </c>
      <c r="B194" s="291" t="s">
        <v>1491</v>
      </c>
      <c r="C194" s="296" t="s">
        <v>1532</v>
      </c>
      <c r="D194" s="721">
        <v>41877</v>
      </c>
      <c r="E194" s="252">
        <v>0</v>
      </c>
      <c r="F194" s="251" t="s">
        <v>163</v>
      </c>
      <c r="G194" s="293" t="s">
        <v>164</v>
      </c>
    </row>
    <row r="195" spans="1:7" ht="12.75">
      <c r="A195" s="295" t="s">
        <v>1454</v>
      </c>
      <c r="B195" s="291" t="s">
        <v>1492</v>
      </c>
      <c r="C195" s="296" t="s">
        <v>1533</v>
      </c>
      <c r="D195" s="721">
        <v>41877</v>
      </c>
      <c r="E195" s="273">
        <v>0</v>
      </c>
      <c r="F195" s="251" t="s">
        <v>167</v>
      </c>
      <c r="G195" s="293" t="s">
        <v>168</v>
      </c>
    </row>
    <row r="196" spans="1:7" ht="12.75">
      <c r="A196" s="295" t="s">
        <v>1455</v>
      </c>
      <c r="B196" s="291" t="s">
        <v>1493</v>
      </c>
      <c r="C196" s="296" t="s">
        <v>1534</v>
      </c>
      <c r="D196" s="721">
        <v>41877</v>
      </c>
      <c r="E196" s="252">
        <v>0</v>
      </c>
      <c r="F196" s="251" t="s">
        <v>175</v>
      </c>
      <c r="G196" s="293" t="s">
        <v>176</v>
      </c>
    </row>
    <row r="197" spans="1:7" ht="12.75">
      <c r="A197" s="295" t="s">
        <v>1456</v>
      </c>
      <c r="B197" s="291" t="s">
        <v>1494</v>
      </c>
      <c r="C197" s="296" t="s">
        <v>1535</v>
      </c>
      <c r="D197" s="721">
        <v>41877</v>
      </c>
      <c r="E197" s="252">
        <v>600</v>
      </c>
      <c r="F197" s="251" t="s">
        <v>175</v>
      </c>
      <c r="G197" s="293" t="s">
        <v>176</v>
      </c>
    </row>
    <row r="198" spans="1:7" ht="12.75">
      <c r="A198" s="295" t="s">
        <v>1457</v>
      </c>
      <c r="B198" s="291" t="s">
        <v>1495</v>
      </c>
      <c r="C198" s="296" t="s">
        <v>1536</v>
      </c>
      <c r="D198" s="721">
        <v>41877</v>
      </c>
      <c r="E198" s="252">
        <v>11000</v>
      </c>
      <c r="F198" s="251" t="s">
        <v>175</v>
      </c>
      <c r="G198" s="293" t="s">
        <v>176</v>
      </c>
    </row>
    <row r="199" spans="1:7" ht="12.75">
      <c r="A199" s="295" t="s">
        <v>1458</v>
      </c>
      <c r="B199" s="291" t="s">
        <v>1496</v>
      </c>
      <c r="C199" s="296" t="s">
        <v>1537</v>
      </c>
      <c r="D199" s="721">
        <v>41877</v>
      </c>
      <c r="E199" s="252">
        <v>53.4</v>
      </c>
      <c r="F199" s="251" t="s">
        <v>175</v>
      </c>
      <c r="G199" s="293" t="s">
        <v>176</v>
      </c>
    </row>
    <row r="200" spans="1:7" ht="12.75">
      <c r="A200" s="295" t="s">
        <v>1459</v>
      </c>
      <c r="B200" s="291" t="s">
        <v>1497</v>
      </c>
      <c r="C200" s="296" t="s">
        <v>1538</v>
      </c>
      <c r="D200" s="721">
        <v>41877</v>
      </c>
      <c r="E200" s="252">
        <v>0</v>
      </c>
      <c r="F200" s="251" t="s">
        <v>175</v>
      </c>
      <c r="G200" s="293" t="s">
        <v>176</v>
      </c>
    </row>
    <row r="201" spans="1:7" ht="12.75">
      <c r="A201" s="295" t="s">
        <v>1460</v>
      </c>
      <c r="B201" s="291" t="s">
        <v>1097</v>
      </c>
      <c r="C201" s="296" t="s">
        <v>1539</v>
      </c>
      <c r="D201" s="728">
        <v>41849</v>
      </c>
      <c r="E201" s="252">
        <v>10</v>
      </c>
      <c r="F201" s="251" t="s">
        <v>163</v>
      </c>
      <c r="G201" s="293" t="s">
        <v>164</v>
      </c>
    </row>
    <row r="202" spans="1:7" ht="12.75">
      <c r="A202" s="295" t="s">
        <v>1461</v>
      </c>
      <c r="B202" s="291" t="s">
        <v>423</v>
      </c>
      <c r="C202" s="296" t="s">
        <v>1540</v>
      </c>
      <c r="D202" s="721">
        <v>41849</v>
      </c>
      <c r="E202" s="252">
        <v>919.72</v>
      </c>
      <c r="F202" s="251" t="s">
        <v>163</v>
      </c>
      <c r="G202" s="293" t="s">
        <v>164</v>
      </c>
    </row>
    <row r="203" spans="1:7" ht="12.75">
      <c r="A203" s="295" t="s">
        <v>1462</v>
      </c>
      <c r="B203" s="291" t="s">
        <v>451</v>
      </c>
      <c r="C203" s="296" t="s">
        <v>1541</v>
      </c>
      <c r="D203" s="721">
        <v>41849</v>
      </c>
      <c r="E203" s="252">
        <v>39.11</v>
      </c>
      <c r="F203" s="251" t="s">
        <v>165</v>
      </c>
      <c r="G203" s="293" t="s">
        <v>166</v>
      </c>
    </row>
    <row r="204" spans="1:7" ht="12.75">
      <c r="A204" s="295" t="s">
        <v>1463</v>
      </c>
      <c r="B204" s="291" t="s">
        <v>1358</v>
      </c>
      <c r="C204" s="296" t="s">
        <v>1542</v>
      </c>
      <c r="D204" s="721">
        <v>41877</v>
      </c>
      <c r="E204" s="252">
        <v>0</v>
      </c>
      <c r="F204" s="251" t="s">
        <v>172</v>
      </c>
      <c r="G204" s="293" t="s">
        <v>516</v>
      </c>
    </row>
    <row r="205" spans="1:7" ht="12.75">
      <c r="A205" s="295" t="s">
        <v>1464</v>
      </c>
      <c r="B205" s="291" t="s">
        <v>1498</v>
      </c>
      <c r="C205" s="296" t="s">
        <v>1543</v>
      </c>
      <c r="D205" s="721">
        <v>41877</v>
      </c>
      <c r="E205" s="252">
        <v>75</v>
      </c>
      <c r="F205" s="251" t="s">
        <v>172</v>
      </c>
      <c r="G205" s="293" t="s">
        <v>516</v>
      </c>
    </row>
    <row r="206" spans="1:7" ht="12.75">
      <c r="A206" s="295" t="s">
        <v>1465</v>
      </c>
      <c r="B206" s="291" t="s">
        <v>1499</v>
      </c>
      <c r="C206" s="296" t="s">
        <v>1544</v>
      </c>
      <c r="D206" s="721">
        <v>41877</v>
      </c>
      <c r="E206" s="252">
        <v>0</v>
      </c>
      <c r="F206" s="251" t="s">
        <v>172</v>
      </c>
      <c r="G206" s="293" t="s">
        <v>516</v>
      </c>
    </row>
    <row r="207" spans="1:7" ht="12.75">
      <c r="A207" s="295" t="s">
        <v>1466</v>
      </c>
      <c r="B207" s="291" t="s">
        <v>1500</v>
      </c>
      <c r="C207" s="296" t="s">
        <v>1545</v>
      </c>
      <c r="D207" s="721">
        <v>41877</v>
      </c>
      <c r="E207" s="252">
        <v>53.8</v>
      </c>
      <c r="F207" s="305" t="s">
        <v>173</v>
      </c>
      <c r="G207" s="293" t="s">
        <v>174</v>
      </c>
    </row>
    <row r="208" spans="1:7" ht="12.75">
      <c r="A208" s="295" t="s">
        <v>1467</v>
      </c>
      <c r="B208" s="291" t="s">
        <v>425</v>
      </c>
      <c r="C208" s="296" t="s">
        <v>1546</v>
      </c>
      <c r="D208" s="721">
        <v>41863</v>
      </c>
      <c r="E208" s="252">
        <v>14482.05</v>
      </c>
      <c r="F208" s="251" t="s">
        <v>177</v>
      </c>
      <c r="G208" s="293" t="s">
        <v>178</v>
      </c>
    </row>
    <row r="209" spans="1:7" ht="12.75">
      <c r="A209" s="295" t="s">
        <v>1468</v>
      </c>
      <c r="B209" s="291" t="s">
        <v>1501</v>
      </c>
      <c r="C209" s="296" t="s">
        <v>1547</v>
      </c>
      <c r="D209" s="721">
        <v>41863</v>
      </c>
      <c r="E209" s="252">
        <v>0</v>
      </c>
      <c r="F209" s="251" t="s">
        <v>588</v>
      </c>
      <c r="G209" s="293" t="s">
        <v>1789</v>
      </c>
    </row>
    <row r="210" spans="1:7" ht="12.75">
      <c r="A210" s="295" t="s">
        <v>1469</v>
      </c>
      <c r="B210" s="291" t="s">
        <v>1502</v>
      </c>
      <c r="C210" s="296" t="s">
        <v>1548</v>
      </c>
      <c r="D210" s="721">
        <v>41877</v>
      </c>
      <c r="E210" s="252">
        <v>0</v>
      </c>
      <c r="F210" s="251" t="s">
        <v>179</v>
      </c>
      <c r="G210" s="293" t="s">
        <v>180</v>
      </c>
    </row>
    <row r="211" spans="1:7" ht="12.75">
      <c r="A211" s="295" t="s">
        <v>1470</v>
      </c>
      <c r="B211" s="291" t="s">
        <v>1503</v>
      </c>
      <c r="C211" s="296" t="s">
        <v>1549</v>
      </c>
      <c r="D211" s="721">
        <v>41877</v>
      </c>
      <c r="E211" s="252">
        <v>0</v>
      </c>
      <c r="F211" s="251" t="s">
        <v>249</v>
      </c>
      <c r="G211" s="293" t="s">
        <v>1791</v>
      </c>
    </row>
    <row r="212" spans="1:7" ht="12.75">
      <c r="A212" s="295" t="s">
        <v>1471</v>
      </c>
      <c r="B212" s="291" t="s">
        <v>1504</v>
      </c>
      <c r="C212" s="296" t="s">
        <v>1550</v>
      </c>
      <c r="D212" s="721">
        <v>41877</v>
      </c>
      <c r="E212" s="252">
        <v>0</v>
      </c>
      <c r="F212" s="251" t="s">
        <v>169</v>
      </c>
      <c r="G212" s="293" t="s">
        <v>1790</v>
      </c>
    </row>
    <row r="213" spans="1:7" ht="12.75">
      <c r="A213" s="295" t="s">
        <v>1472</v>
      </c>
      <c r="B213" s="291" t="s">
        <v>1505</v>
      </c>
      <c r="C213" s="296" t="s">
        <v>1551</v>
      </c>
      <c r="D213" s="721">
        <v>41877</v>
      </c>
      <c r="E213" s="252">
        <v>0</v>
      </c>
      <c r="F213" s="251" t="s">
        <v>163</v>
      </c>
      <c r="G213" s="293" t="s">
        <v>164</v>
      </c>
    </row>
    <row r="214" spans="1:7" ht="12.75">
      <c r="A214" s="295" t="s">
        <v>1473</v>
      </c>
      <c r="B214" s="291" t="s">
        <v>1506</v>
      </c>
      <c r="C214" s="296" t="s">
        <v>1552</v>
      </c>
      <c r="D214" s="721">
        <v>41905</v>
      </c>
      <c r="E214" s="252">
        <v>0</v>
      </c>
      <c r="F214" s="251" t="s">
        <v>163</v>
      </c>
      <c r="G214" s="293" t="s">
        <v>164</v>
      </c>
    </row>
    <row r="215" spans="1:7" ht="12.75">
      <c r="A215" s="295" t="s">
        <v>1474</v>
      </c>
      <c r="B215" s="291" t="s">
        <v>1506</v>
      </c>
      <c r="C215" s="296" t="s">
        <v>1553</v>
      </c>
      <c r="D215" s="721">
        <v>41905</v>
      </c>
      <c r="E215" s="252">
        <v>0</v>
      </c>
      <c r="F215" s="251" t="s">
        <v>163</v>
      </c>
      <c r="G215" s="293" t="s">
        <v>164</v>
      </c>
    </row>
    <row r="216" spans="1:7" ht="12.75">
      <c r="A216" s="295" t="s">
        <v>1475</v>
      </c>
      <c r="B216" s="291" t="s">
        <v>423</v>
      </c>
      <c r="C216" s="296" t="s">
        <v>1554</v>
      </c>
      <c r="D216" s="721">
        <v>41863</v>
      </c>
      <c r="E216" s="252">
        <v>1553.39</v>
      </c>
      <c r="F216" s="251" t="s">
        <v>163</v>
      </c>
      <c r="G216" s="293" t="s">
        <v>164</v>
      </c>
    </row>
    <row r="217" spans="1:7" ht="12.75">
      <c r="A217" s="295" t="s">
        <v>1476</v>
      </c>
      <c r="B217" s="291" t="s">
        <v>1507</v>
      </c>
      <c r="C217" s="296" t="s">
        <v>1555</v>
      </c>
      <c r="D217" s="721">
        <v>41863</v>
      </c>
      <c r="E217" s="252">
        <v>0</v>
      </c>
      <c r="F217" s="251" t="s">
        <v>175</v>
      </c>
      <c r="G217" s="293" t="s">
        <v>176</v>
      </c>
    </row>
    <row r="218" spans="1:7" ht="12.75">
      <c r="A218" s="651" t="s">
        <v>1477</v>
      </c>
      <c r="B218" s="605" t="s">
        <v>1364</v>
      </c>
      <c r="C218" s="653" t="s">
        <v>1556</v>
      </c>
      <c r="D218" s="725">
        <v>41877</v>
      </c>
      <c r="E218" s="274">
        <v>0</v>
      </c>
      <c r="F218" s="305" t="s">
        <v>175</v>
      </c>
      <c r="G218" s="297" t="s">
        <v>176</v>
      </c>
    </row>
    <row r="219" spans="1:7" ht="12.75">
      <c r="A219" s="295" t="s">
        <v>1478</v>
      </c>
      <c r="B219" s="291" t="s">
        <v>1508</v>
      </c>
      <c r="C219" s="296" t="s">
        <v>1557</v>
      </c>
      <c r="D219" s="721">
        <v>41863</v>
      </c>
      <c r="E219" s="252">
        <v>1268.82</v>
      </c>
      <c r="F219" s="251" t="s">
        <v>175</v>
      </c>
      <c r="G219" s="293" t="s">
        <v>176</v>
      </c>
    </row>
    <row r="220" spans="1:7" ht="13.5" thickBot="1">
      <c r="A220" s="308" t="s">
        <v>1479</v>
      </c>
      <c r="B220" s="301" t="s">
        <v>1244</v>
      </c>
      <c r="C220" s="309" t="s">
        <v>1558</v>
      </c>
      <c r="D220" s="724">
        <v>41877</v>
      </c>
      <c r="E220" s="283">
        <v>0</v>
      </c>
      <c r="F220" s="303" t="s">
        <v>169</v>
      </c>
      <c r="G220" s="304" t="s">
        <v>1790</v>
      </c>
    </row>
    <row r="221" spans="6:7" ht="12.75">
      <c r="F221" s="1425" t="s">
        <v>112</v>
      </c>
      <c r="G221" s="1425"/>
    </row>
    <row r="222" spans="1:7" ht="15.75">
      <c r="A222" s="1334" t="s">
        <v>305</v>
      </c>
      <c r="B222" s="1334"/>
      <c r="C222" s="1334"/>
      <c r="D222" s="1334"/>
      <c r="E222" s="1334"/>
      <c r="F222" s="1334"/>
      <c r="G222" s="1334"/>
    </row>
    <row r="223" spans="1:7" ht="12.75">
      <c r="A223" s="1415" t="s">
        <v>1037</v>
      </c>
      <c r="B223" s="1415"/>
      <c r="C223" s="1415"/>
      <c r="D223" s="1415"/>
      <c r="E223" s="1415"/>
      <c r="F223" s="1415"/>
      <c r="G223" s="1415"/>
    </row>
    <row r="224" ht="12" customHeight="1" thickBot="1"/>
    <row r="225" spans="1:7" ht="25.5" customHeight="1" thickBot="1">
      <c r="A225" s="694" t="s">
        <v>160</v>
      </c>
      <c r="B225" s="695" t="s">
        <v>161</v>
      </c>
      <c r="C225" s="695" t="s">
        <v>420</v>
      </c>
      <c r="D225" s="695" t="s">
        <v>162</v>
      </c>
      <c r="E225" s="695" t="s">
        <v>422</v>
      </c>
      <c r="F225" s="1426" t="s">
        <v>421</v>
      </c>
      <c r="G225" s="1427"/>
    </row>
    <row r="226" spans="1:7" ht="12.75">
      <c r="A226" s="290" t="s">
        <v>1559</v>
      </c>
      <c r="B226" s="592" t="s">
        <v>426</v>
      </c>
      <c r="C226" s="292" t="s">
        <v>1625</v>
      </c>
      <c r="D226" s="729">
        <v>41863</v>
      </c>
      <c r="E226" s="282">
        <v>7000</v>
      </c>
      <c r="F226" s="649" t="s">
        <v>163</v>
      </c>
      <c r="G226" s="650" t="s">
        <v>164</v>
      </c>
    </row>
    <row r="227" spans="1:7" ht="12.75">
      <c r="A227" s="651" t="s">
        <v>1560</v>
      </c>
      <c r="B227" s="605" t="s">
        <v>1099</v>
      </c>
      <c r="C227" s="652" t="s">
        <v>1626</v>
      </c>
      <c r="D227" s="725">
        <v>41863</v>
      </c>
      <c r="E227" s="273">
        <v>3.18</v>
      </c>
      <c r="F227" s="305" t="s">
        <v>163</v>
      </c>
      <c r="G227" s="297" t="s">
        <v>164</v>
      </c>
    </row>
    <row r="228" spans="1:7" ht="12.75">
      <c r="A228" s="295" t="s">
        <v>1561</v>
      </c>
      <c r="B228" s="291" t="s">
        <v>1609</v>
      </c>
      <c r="C228" s="296" t="s">
        <v>1627</v>
      </c>
      <c r="D228" s="721">
        <v>41877</v>
      </c>
      <c r="E228" s="273">
        <v>7000.11</v>
      </c>
      <c r="F228" s="251" t="s">
        <v>163</v>
      </c>
      <c r="G228" s="293" t="s">
        <v>164</v>
      </c>
    </row>
    <row r="229" spans="1:7" ht="12.75">
      <c r="A229" s="295" t="s">
        <v>1562</v>
      </c>
      <c r="B229" s="291" t="s">
        <v>1252</v>
      </c>
      <c r="C229" s="296" t="s">
        <v>1628</v>
      </c>
      <c r="D229" s="721">
        <v>41877</v>
      </c>
      <c r="E229" s="252">
        <v>0</v>
      </c>
      <c r="F229" s="251" t="s">
        <v>175</v>
      </c>
      <c r="G229" s="293" t="s">
        <v>176</v>
      </c>
    </row>
    <row r="230" spans="1:7" ht="12.75">
      <c r="A230" s="295" t="s">
        <v>1563</v>
      </c>
      <c r="B230" s="291" t="s">
        <v>1504</v>
      </c>
      <c r="C230" s="296" t="s">
        <v>1629</v>
      </c>
      <c r="D230" s="721">
        <v>41905</v>
      </c>
      <c r="E230" s="252">
        <v>0</v>
      </c>
      <c r="F230" s="251" t="s">
        <v>169</v>
      </c>
      <c r="G230" s="293" t="s">
        <v>1790</v>
      </c>
    </row>
    <row r="231" spans="1:7" ht="12.75">
      <c r="A231" s="295" t="s">
        <v>1564</v>
      </c>
      <c r="B231" s="291" t="s">
        <v>1099</v>
      </c>
      <c r="C231" s="296" t="s">
        <v>1630</v>
      </c>
      <c r="D231" s="721">
        <v>41884</v>
      </c>
      <c r="E231" s="252">
        <v>103.19</v>
      </c>
      <c r="F231" s="251" t="s">
        <v>163</v>
      </c>
      <c r="G231" s="293" t="s">
        <v>164</v>
      </c>
    </row>
    <row r="232" spans="1:7" ht="12.75">
      <c r="A232" s="295" t="s">
        <v>1565</v>
      </c>
      <c r="B232" s="291" t="s">
        <v>427</v>
      </c>
      <c r="C232" s="296" t="s">
        <v>1631</v>
      </c>
      <c r="D232" s="721">
        <v>41884</v>
      </c>
      <c r="E232" s="252">
        <v>57.29</v>
      </c>
      <c r="F232" s="251" t="s">
        <v>167</v>
      </c>
      <c r="G232" s="293" t="s">
        <v>168</v>
      </c>
    </row>
    <row r="233" spans="1:7" ht="12.75">
      <c r="A233" s="295" t="s">
        <v>1566</v>
      </c>
      <c r="B233" s="291" t="s">
        <v>1363</v>
      </c>
      <c r="C233" s="296" t="s">
        <v>1632</v>
      </c>
      <c r="D233" s="721">
        <v>41884</v>
      </c>
      <c r="E233" s="252">
        <v>773</v>
      </c>
      <c r="F233" s="251" t="s">
        <v>172</v>
      </c>
      <c r="G233" s="293" t="s">
        <v>516</v>
      </c>
    </row>
    <row r="234" spans="1:7" ht="12.75">
      <c r="A234" s="295" t="s">
        <v>1567</v>
      </c>
      <c r="B234" s="291" t="s">
        <v>1610</v>
      </c>
      <c r="C234" s="296" t="s">
        <v>1633</v>
      </c>
      <c r="D234" s="721">
        <v>41884</v>
      </c>
      <c r="E234" s="252">
        <v>-4.2</v>
      </c>
      <c r="F234" s="251" t="s">
        <v>172</v>
      </c>
      <c r="G234" s="293" t="s">
        <v>516</v>
      </c>
    </row>
    <row r="235" spans="1:7" ht="12.75">
      <c r="A235" s="295" t="s">
        <v>1568</v>
      </c>
      <c r="B235" s="291" t="s">
        <v>1611</v>
      </c>
      <c r="C235" s="296" t="s">
        <v>1634</v>
      </c>
      <c r="D235" s="721">
        <v>41905</v>
      </c>
      <c r="E235" s="252">
        <v>1710</v>
      </c>
      <c r="F235" s="251" t="s">
        <v>172</v>
      </c>
      <c r="G235" s="293" t="s">
        <v>516</v>
      </c>
    </row>
    <row r="236" spans="1:7" ht="12.75">
      <c r="A236" s="295" t="s">
        <v>1569</v>
      </c>
      <c r="B236" s="291" t="s">
        <v>1101</v>
      </c>
      <c r="C236" s="296" t="s">
        <v>1635</v>
      </c>
      <c r="D236" s="721">
        <v>41905</v>
      </c>
      <c r="E236" s="252">
        <v>15000</v>
      </c>
      <c r="F236" s="251" t="s">
        <v>179</v>
      </c>
      <c r="G236" s="293" t="s">
        <v>180</v>
      </c>
    </row>
    <row r="237" spans="1:7" ht="12.75">
      <c r="A237" s="295" t="s">
        <v>1570</v>
      </c>
      <c r="B237" s="291" t="s">
        <v>1123</v>
      </c>
      <c r="C237" s="296" t="s">
        <v>1636</v>
      </c>
      <c r="D237" s="721">
        <v>41905</v>
      </c>
      <c r="E237" s="252">
        <v>1630</v>
      </c>
      <c r="F237" s="251" t="s">
        <v>588</v>
      </c>
      <c r="G237" s="293" t="s">
        <v>1789</v>
      </c>
    </row>
    <row r="238" spans="1:7" ht="12.75">
      <c r="A238" s="295" t="s">
        <v>1571</v>
      </c>
      <c r="B238" s="291" t="s">
        <v>426</v>
      </c>
      <c r="C238" s="296" t="s">
        <v>1637</v>
      </c>
      <c r="D238" s="721">
        <v>41884</v>
      </c>
      <c r="E238" s="252">
        <v>4843.98</v>
      </c>
      <c r="F238" s="251" t="s">
        <v>163</v>
      </c>
      <c r="G238" s="293" t="s">
        <v>164</v>
      </c>
    </row>
    <row r="239" spans="1:7" ht="12.75">
      <c r="A239" s="295" t="s">
        <v>1572</v>
      </c>
      <c r="B239" s="291" t="s">
        <v>1612</v>
      </c>
      <c r="C239" s="296" t="s">
        <v>1638</v>
      </c>
      <c r="D239" s="721">
        <v>41884</v>
      </c>
      <c r="E239" s="252">
        <v>450</v>
      </c>
      <c r="F239" s="251" t="s">
        <v>167</v>
      </c>
      <c r="G239" s="293" t="s">
        <v>168</v>
      </c>
    </row>
    <row r="240" spans="1:7" ht="12.75">
      <c r="A240" s="295" t="s">
        <v>1573</v>
      </c>
      <c r="B240" s="291" t="s">
        <v>1613</v>
      </c>
      <c r="C240" s="296" t="s">
        <v>1639</v>
      </c>
      <c r="D240" s="721">
        <v>41905</v>
      </c>
      <c r="E240" s="252">
        <v>1664.15</v>
      </c>
      <c r="F240" s="251" t="s">
        <v>175</v>
      </c>
      <c r="G240" s="293" t="s">
        <v>176</v>
      </c>
    </row>
    <row r="241" spans="1:7" ht="12.75">
      <c r="A241" s="295" t="s">
        <v>1574</v>
      </c>
      <c r="B241" s="291" t="s">
        <v>822</v>
      </c>
      <c r="C241" s="296" t="s">
        <v>1640</v>
      </c>
      <c r="D241" s="721">
        <v>41905</v>
      </c>
      <c r="E241" s="252">
        <v>0</v>
      </c>
      <c r="F241" s="251" t="s">
        <v>175</v>
      </c>
      <c r="G241" s="293" t="s">
        <v>176</v>
      </c>
    </row>
    <row r="242" spans="1:7" ht="12.75">
      <c r="A242" s="295" t="s">
        <v>1575</v>
      </c>
      <c r="B242" s="291" t="s">
        <v>1507</v>
      </c>
      <c r="C242" s="296" t="s">
        <v>1641</v>
      </c>
      <c r="D242" s="721">
        <v>41905</v>
      </c>
      <c r="E242" s="252">
        <v>0</v>
      </c>
      <c r="F242" s="251" t="s">
        <v>175</v>
      </c>
      <c r="G242" s="293" t="s">
        <v>176</v>
      </c>
    </row>
    <row r="243" spans="1:7" ht="12.75">
      <c r="A243" s="295" t="s">
        <v>1576</v>
      </c>
      <c r="B243" s="291" t="s">
        <v>1614</v>
      </c>
      <c r="C243" s="296" t="s">
        <v>1642</v>
      </c>
      <c r="D243" s="721">
        <v>41884</v>
      </c>
      <c r="E243" s="252">
        <v>598.53</v>
      </c>
      <c r="F243" s="251" t="s">
        <v>175</v>
      </c>
      <c r="G243" s="293" t="s">
        <v>176</v>
      </c>
    </row>
    <row r="244" spans="1:7" ht="12.75">
      <c r="A244" s="295" t="s">
        <v>1577</v>
      </c>
      <c r="B244" s="291" t="s">
        <v>1111</v>
      </c>
      <c r="C244" s="296" t="s">
        <v>1643</v>
      </c>
      <c r="D244" s="721">
        <v>41905</v>
      </c>
      <c r="E244" s="252">
        <v>200</v>
      </c>
      <c r="F244" s="251" t="s">
        <v>173</v>
      </c>
      <c r="G244" s="293" t="s">
        <v>174</v>
      </c>
    </row>
    <row r="245" spans="1:7" ht="12.75">
      <c r="A245" s="295" t="s">
        <v>1578</v>
      </c>
      <c r="B245" s="291" t="s">
        <v>1615</v>
      </c>
      <c r="C245" s="296" t="s">
        <v>1644</v>
      </c>
      <c r="D245" s="721">
        <v>41905</v>
      </c>
      <c r="E245" s="252">
        <v>0</v>
      </c>
      <c r="F245" s="251" t="s">
        <v>169</v>
      </c>
      <c r="G245" s="293" t="s">
        <v>1790</v>
      </c>
    </row>
    <row r="246" spans="1:7" ht="12.75">
      <c r="A246" s="295" t="s">
        <v>1579</v>
      </c>
      <c r="B246" s="291" t="s">
        <v>1120</v>
      </c>
      <c r="C246" s="296" t="s">
        <v>1645</v>
      </c>
      <c r="D246" s="721">
        <v>41905</v>
      </c>
      <c r="E246" s="252">
        <v>0</v>
      </c>
      <c r="F246" s="251" t="s">
        <v>163</v>
      </c>
      <c r="G246" s="293" t="s">
        <v>164</v>
      </c>
    </row>
    <row r="247" spans="1:7" ht="12.75">
      <c r="A247" s="295" t="s">
        <v>1580</v>
      </c>
      <c r="B247" s="291" t="s">
        <v>1616</v>
      </c>
      <c r="C247" s="296" t="s">
        <v>1646</v>
      </c>
      <c r="D247" s="721">
        <v>41905</v>
      </c>
      <c r="E247" s="252">
        <v>0</v>
      </c>
      <c r="F247" s="251" t="s">
        <v>588</v>
      </c>
      <c r="G247" s="293" t="s">
        <v>1789</v>
      </c>
    </row>
    <row r="248" spans="1:7" ht="12.75">
      <c r="A248" s="295" t="s">
        <v>1581</v>
      </c>
      <c r="B248" s="291" t="s">
        <v>1617</v>
      </c>
      <c r="C248" s="296" t="s">
        <v>1647</v>
      </c>
      <c r="D248" s="721">
        <v>41884</v>
      </c>
      <c r="E248" s="273">
        <v>875.62</v>
      </c>
      <c r="F248" s="251" t="s">
        <v>249</v>
      </c>
      <c r="G248" s="293" t="s">
        <v>1791</v>
      </c>
    </row>
    <row r="249" spans="1:7" ht="12.75">
      <c r="A249" s="295" t="s">
        <v>1582</v>
      </c>
      <c r="B249" s="291" t="s">
        <v>1369</v>
      </c>
      <c r="C249" s="296" t="s">
        <v>1648</v>
      </c>
      <c r="D249" s="721">
        <v>41905</v>
      </c>
      <c r="E249" s="252">
        <v>0</v>
      </c>
      <c r="F249" s="251" t="s">
        <v>177</v>
      </c>
      <c r="G249" s="293" t="s">
        <v>178</v>
      </c>
    </row>
    <row r="250" spans="1:7" ht="12.75">
      <c r="A250" s="295" t="s">
        <v>1583</v>
      </c>
      <c r="B250" s="291" t="s">
        <v>1618</v>
      </c>
      <c r="C250" s="296" t="s">
        <v>1649</v>
      </c>
      <c r="D250" s="721">
        <v>41905</v>
      </c>
      <c r="E250" s="252">
        <v>5737.07</v>
      </c>
      <c r="F250" s="251" t="s">
        <v>177</v>
      </c>
      <c r="G250" s="293" t="s">
        <v>178</v>
      </c>
    </row>
    <row r="251" spans="1:7" ht="12.75">
      <c r="A251" s="295" t="s">
        <v>1584</v>
      </c>
      <c r="B251" s="291" t="s">
        <v>1619</v>
      </c>
      <c r="C251" s="296" t="s">
        <v>1650</v>
      </c>
      <c r="D251" s="721">
        <v>41905</v>
      </c>
      <c r="E251" s="252">
        <v>0</v>
      </c>
      <c r="F251" s="251" t="s">
        <v>165</v>
      </c>
      <c r="G251" s="293" t="s">
        <v>166</v>
      </c>
    </row>
    <row r="252" spans="1:7" ht="12.75">
      <c r="A252" s="295" t="s">
        <v>1585</v>
      </c>
      <c r="B252" s="291" t="s">
        <v>1111</v>
      </c>
      <c r="C252" s="296" t="s">
        <v>1651</v>
      </c>
      <c r="D252" s="721">
        <v>41905</v>
      </c>
      <c r="E252" s="252">
        <v>894.64</v>
      </c>
      <c r="F252" s="251" t="s">
        <v>173</v>
      </c>
      <c r="G252" s="293" t="s">
        <v>174</v>
      </c>
    </row>
    <row r="253" spans="1:7" ht="12.75">
      <c r="A253" s="295" t="s">
        <v>1586</v>
      </c>
      <c r="B253" s="291" t="s">
        <v>1620</v>
      </c>
      <c r="C253" s="296" t="s">
        <v>1652</v>
      </c>
      <c r="D253" s="721">
        <v>41933</v>
      </c>
      <c r="E253" s="252">
        <v>0</v>
      </c>
      <c r="F253" s="251" t="s">
        <v>167</v>
      </c>
      <c r="G253" s="293" t="s">
        <v>168</v>
      </c>
    </row>
    <row r="254" spans="1:7" ht="12.75">
      <c r="A254" s="295" t="s">
        <v>1587</v>
      </c>
      <c r="B254" s="291" t="s">
        <v>1117</v>
      </c>
      <c r="C254" s="296" t="s">
        <v>1653</v>
      </c>
      <c r="D254" s="721">
        <v>41898</v>
      </c>
      <c r="E254" s="252">
        <v>3000</v>
      </c>
      <c r="F254" s="251" t="s">
        <v>167</v>
      </c>
      <c r="G254" s="293" t="s">
        <v>168</v>
      </c>
    </row>
    <row r="255" spans="1:7" ht="12.75">
      <c r="A255" s="295" t="s">
        <v>1588</v>
      </c>
      <c r="B255" s="291" t="s">
        <v>1621</v>
      </c>
      <c r="C255" s="296" t="s">
        <v>1654</v>
      </c>
      <c r="D255" s="721">
        <v>41933</v>
      </c>
      <c r="E255" s="252">
        <v>0</v>
      </c>
      <c r="F255" s="251" t="s">
        <v>177</v>
      </c>
      <c r="G255" s="293" t="s">
        <v>178</v>
      </c>
    </row>
    <row r="256" spans="1:7" ht="12.75">
      <c r="A256" s="295" t="s">
        <v>1589</v>
      </c>
      <c r="B256" s="291" t="s">
        <v>1491</v>
      </c>
      <c r="C256" s="296" t="s">
        <v>1655</v>
      </c>
      <c r="D256" s="721">
        <v>41933</v>
      </c>
      <c r="E256" s="252">
        <v>0</v>
      </c>
      <c r="F256" s="251" t="s">
        <v>163</v>
      </c>
      <c r="G256" s="293" t="s">
        <v>164</v>
      </c>
    </row>
    <row r="257" spans="1:7" ht="12.75">
      <c r="A257" s="295" t="s">
        <v>1590</v>
      </c>
      <c r="B257" s="291" t="s">
        <v>821</v>
      </c>
      <c r="C257" s="296" t="s">
        <v>1656</v>
      </c>
      <c r="D257" s="721">
        <v>41898</v>
      </c>
      <c r="E257" s="252">
        <v>3675.92</v>
      </c>
      <c r="F257" s="251" t="s">
        <v>169</v>
      </c>
      <c r="G257" s="293" t="s">
        <v>1790</v>
      </c>
    </row>
    <row r="258" spans="1:7" ht="12.75">
      <c r="A258" s="295" t="s">
        <v>1591</v>
      </c>
      <c r="B258" s="291" t="s">
        <v>1622</v>
      </c>
      <c r="C258" s="296" t="s">
        <v>1657</v>
      </c>
      <c r="D258" s="721">
        <v>41933</v>
      </c>
      <c r="E258" s="252">
        <v>0</v>
      </c>
      <c r="F258" s="251" t="s">
        <v>163</v>
      </c>
      <c r="G258" s="293" t="s">
        <v>164</v>
      </c>
    </row>
    <row r="259" spans="1:7" ht="12.75">
      <c r="A259" s="295" t="s">
        <v>1592</v>
      </c>
      <c r="B259" s="291" t="s">
        <v>450</v>
      </c>
      <c r="C259" s="296" t="s">
        <v>1658</v>
      </c>
      <c r="D259" s="721">
        <v>41898</v>
      </c>
      <c r="E259" s="252">
        <v>389.27</v>
      </c>
      <c r="F259" s="251" t="s">
        <v>179</v>
      </c>
      <c r="G259" s="293" t="s">
        <v>180</v>
      </c>
    </row>
    <row r="260" spans="1:7" ht="12.75">
      <c r="A260" s="295" t="s">
        <v>1593</v>
      </c>
      <c r="B260" s="291" t="s">
        <v>1116</v>
      </c>
      <c r="C260" s="296" t="s">
        <v>1659</v>
      </c>
      <c r="D260" s="721">
        <v>41898</v>
      </c>
      <c r="E260" s="252">
        <v>76.27</v>
      </c>
      <c r="F260" s="251" t="s">
        <v>179</v>
      </c>
      <c r="G260" s="293" t="s">
        <v>180</v>
      </c>
    </row>
    <row r="261" spans="1:7" ht="12.75">
      <c r="A261" s="295" t="s">
        <v>1594</v>
      </c>
      <c r="B261" s="291" t="s">
        <v>1483</v>
      </c>
      <c r="C261" s="296" t="s">
        <v>1660</v>
      </c>
      <c r="D261" s="721">
        <v>41898</v>
      </c>
      <c r="E261" s="252">
        <v>1573.21</v>
      </c>
      <c r="F261" s="251" t="s">
        <v>163</v>
      </c>
      <c r="G261" s="293" t="s">
        <v>164</v>
      </c>
    </row>
    <row r="262" spans="1:7" ht="12.75">
      <c r="A262" s="295" t="s">
        <v>1595</v>
      </c>
      <c r="B262" s="291" t="s">
        <v>1482</v>
      </c>
      <c r="C262" s="296" t="s">
        <v>1661</v>
      </c>
      <c r="D262" s="721">
        <v>41898</v>
      </c>
      <c r="E262" s="252">
        <v>-19.51</v>
      </c>
      <c r="F262" s="305" t="s">
        <v>163</v>
      </c>
      <c r="G262" s="293" t="s">
        <v>164</v>
      </c>
    </row>
    <row r="263" spans="1:7" ht="12.75">
      <c r="A263" s="295" t="s">
        <v>1596</v>
      </c>
      <c r="B263" s="291" t="s">
        <v>423</v>
      </c>
      <c r="C263" s="296" t="s">
        <v>1662</v>
      </c>
      <c r="D263" s="721">
        <v>41898</v>
      </c>
      <c r="E263" s="252">
        <v>163.9</v>
      </c>
      <c r="F263" s="251" t="s">
        <v>163</v>
      </c>
      <c r="G263" s="293" t="s">
        <v>164</v>
      </c>
    </row>
    <row r="264" spans="1:7" ht="12.75">
      <c r="A264" s="295" t="s">
        <v>1597</v>
      </c>
      <c r="B264" s="291" t="s">
        <v>1240</v>
      </c>
      <c r="C264" s="296" t="s">
        <v>1663</v>
      </c>
      <c r="D264" s="721">
        <v>41933</v>
      </c>
      <c r="E264" s="252">
        <v>345</v>
      </c>
      <c r="F264" s="251" t="s">
        <v>169</v>
      </c>
      <c r="G264" s="293" t="s">
        <v>1790</v>
      </c>
    </row>
    <row r="265" spans="1:7" ht="12.75">
      <c r="A265" s="295" t="s">
        <v>1598</v>
      </c>
      <c r="B265" s="291" t="s">
        <v>1373</v>
      </c>
      <c r="C265" s="296" t="s">
        <v>1664</v>
      </c>
      <c r="D265" s="721">
        <v>41933</v>
      </c>
      <c r="E265" s="252">
        <v>23560.24</v>
      </c>
      <c r="F265" s="251" t="s">
        <v>170</v>
      </c>
      <c r="G265" s="293" t="s">
        <v>171</v>
      </c>
    </row>
    <row r="266" spans="1:7" ht="12.75">
      <c r="A266" s="295" t="s">
        <v>1599</v>
      </c>
      <c r="B266" s="291" t="s">
        <v>1115</v>
      </c>
      <c r="C266" s="296" t="s">
        <v>1665</v>
      </c>
      <c r="D266" s="721">
        <v>41912</v>
      </c>
      <c r="E266" s="252">
        <v>323.66</v>
      </c>
      <c r="F266" s="251" t="s">
        <v>179</v>
      </c>
      <c r="G266" s="293" t="s">
        <v>180</v>
      </c>
    </row>
    <row r="267" spans="1:7" ht="12.75">
      <c r="A267" s="295" t="s">
        <v>1600</v>
      </c>
      <c r="B267" s="291" t="s">
        <v>1623</v>
      </c>
      <c r="C267" s="296" t="s">
        <v>1666</v>
      </c>
      <c r="D267" s="721">
        <v>41912</v>
      </c>
      <c r="E267" s="252">
        <v>20.25</v>
      </c>
      <c r="F267" s="251" t="s">
        <v>165</v>
      </c>
      <c r="G267" s="293" t="s">
        <v>166</v>
      </c>
    </row>
    <row r="268" spans="1:7" ht="12.75">
      <c r="A268" s="295" t="s">
        <v>1601</v>
      </c>
      <c r="B268" s="291" t="s">
        <v>1117</v>
      </c>
      <c r="C268" s="296" t="s">
        <v>1667</v>
      </c>
      <c r="D268" s="721">
        <v>41912</v>
      </c>
      <c r="E268" s="252">
        <v>41149.5</v>
      </c>
      <c r="F268" s="251" t="s">
        <v>167</v>
      </c>
      <c r="G268" s="293" t="s">
        <v>168</v>
      </c>
    </row>
    <row r="269" spans="1:7" ht="12.75">
      <c r="A269" s="295" t="s">
        <v>1602</v>
      </c>
      <c r="B269" s="291" t="s">
        <v>427</v>
      </c>
      <c r="C269" s="296" t="s">
        <v>1668</v>
      </c>
      <c r="D269" s="721">
        <v>41912</v>
      </c>
      <c r="E269" s="252">
        <v>10515.08</v>
      </c>
      <c r="F269" s="251" t="s">
        <v>167</v>
      </c>
      <c r="G269" s="293" t="s">
        <v>168</v>
      </c>
    </row>
    <row r="270" spans="1:7" ht="12.75">
      <c r="A270" s="295" t="s">
        <v>1603</v>
      </c>
      <c r="B270" s="291" t="s">
        <v>1622</v>
      </c>
      <c r="C270" s="296" t="s">
        <v>1669</v>
      </c>
      <c r="D270" s="721">
        <v>41933</v>
      </c>
      <c r="E270" s="252">
        <v>0</v>
      </c>
      <c r="F270" s="251" t="s">
        <v>163</v>
      </c>
      <c r="G270" s="293" t="s">
        <v>164</v>
      </c>
    </row>
    <row r="271" spans="1:7" ht="12.75">
      <c r="A271" s="651" t="s">
        <v>1604</v>
      </c>
      <c r="B271" s="605" t="s">
        <v>425</v>
      </c>
      <c r="C271" s="653" t="s">
        <v>1670</v>
      </c>
      <c r="D271" s="725">
        <v>41912</v>
      </c>
      <c r="E271" s="274">
        <v>14117.42</v>
      </c>
      <c r="F271" s="305" t="s">
        <v>177</v>
      </c>
      <c r="G271" s="297" t="s">
        <v>178</v>
      </c>
    </row>
    <row r="272" spans="1:7" ht="12.75">
      <c r="A272" s="295" t="s">
        <v>1605</v>
      </c>
      <c r="B272" s="291" t="s">
        <v>1624</v>
      </c>
      <c r="C272" s="296" t="s">
        <v>1671</v>
      </c>
      <c r="D272" s="721">
        <v>41912</v>
      </c>
      <c r="E272" s="252">
        <v>0</v>
      </c>
      <c r="F272" s="251" t="s">
        <v>167</v>
      </c>
      <c r="G272" s="293" t="s">
        <v>168</v>
      </c>
    </row>
    <row r="273" spans="1:7" ht="12.75">
      <c r="A273" s="295" t="s">
        <v>1606</v>
      </c>
      <c r="B273" s="291" t="s">
        <v>1358</v>
      </c>
      <c r="C273" s="296" t="s">
        <v>1672</v>
      </c>
      <c r="D273" s="721">
        <v>41933</v>
      </c>
      <c r="E273" s="252">
        <v>0</v>
      </c>
      <c r="F273" s="305" t="s">
        <v>172</v>
      </c>
      <c r="G273" s="293" t="s">
        <v>516</v>
      </c>
    </row>
    <row r="274" spans="1:7" ht="12.75">
      <c r="A274" s="295" t="s">
        <v>1607</v>
      </c>
      <c r="B274" s="291" t="s">
        <v>423</v>
      </c>
      <c r="C274" s="296" t="s">
        <v>1673</v>
      </c>
      <c r="D274" s="721">
        <v>41912</v>
      </c>
      <c r="E274" s="252">
        <v>3525.49</v>
      </c>
      <c r="F274" s="305" t="s">
        <v>163</v>
      </c>
      <c r="G274" s="293" t="s">
        <v>164</v>
      </c>
    </row>
    <row r="275" spans="1:7" ht="13.5" thickBot="1">
      <c r="A275" s="308" t="s">
        <v>1608</v>
      </c>
      <c r="B275" s="301" t="s">
        <v>1099</v>
      </c>
      <c r="C275" s="309" t="s">
        <v>1674</v>
      </c>
      <c r="D275" s="724">
        <v>41912</v>
      </c>
      <c r="E275" s="283">
        <v>32.84</v>
      </c>
      <c r="F275" s="698" t="s">
        <v>163</v>
      </c>
      <c r="G275" s="304" t="s">
        <v>164</v>
      </c>
    </row>
    <row r="276" spans="6:7" ht="12.75">
      <c r="F276" s="1425" t="s">
        <v>113</v>
      </c>
      <c r="G276" s="1425"/>
    </row>
    <row r="277" spans="1:7" ht="15.75">
      <c r="A277" s="1334" t="s">
        <v>305</v>
      </c>
      <c r="B277" s="1334"/>
      <c r="C277" s="1334"/>
      <c r="D277" s="1334"/>
      <c r="E277" s="1334"/>
      <c r="F277" s="1334"/>
      <c r="G277" s="1334"/>
    </row>
    <row r="278" spans="1:7" ht="12.75">
      <c r="A278" s="1415" t="s">
        <v>1037</v>
      </c>
      <c r="B278" s="1415"/>
      <c r="C278" s="1415"/>
      <c r="D278" s="1415"/>
      <c r="E278" s="1415"/>
      <c r="F278" s="1415"/>
      <c r="G278" s="1415"/>
    </row>
    <row r="279" ht="12" customHeight="1" thickBot="1"/>
    <row r="280" spans="1:7" ht="25.5" customHeight="1" thickBot="1">
      <c r="A280" s="694" t="s">
        <v>160</v>
      </c>
      <c r="B280" s="695" t="s">
        <v>161</v>
      </c>
      <c r="C280" s="695" t="s">
        <v>420</v>
      </c>
      <c r="D280" s="695" t="s">
        <v>162</v>
      </c>
      <c r="E280" s="695" t="s">
        <v>422</v>
      </c>
      <c r="F280" s="1426" t="s">
        <v>421</v>
      </c>
      <c r="G280" s="1427"/>
    </row>
    <row r="281" spans="1:7" ht="12.75">
      <c r="A281" s="290" t="s">
        <v>1675</v>
      </c>
      <c r="B281" s="592" t="s">
        <v>1494</v>
      </c>
      <c r="C281" s="292" t="s">
        <v>1743</v>
      </c>
      <c r="D281" s="729">
        <v>41933</v>
      </c>
      <c r="E281" s="282">
        <v>43.01</v>
      </c>
      <c r="F281" s="649" t="s">
        <v>175</v>
      </c>
      <c r="G281" s="650" t="s">
        <v>176</v>
      </c>
    </row>
    <row r="282" spans="1:7" ht="12.75">
      <c r="A282" s="295" t="s">
        <v>1676</v>
      </c>
      <c r="B282" s="291" t="s">
        <v>822</v>
      </c>
      <c r="C282" s="296" t="s">
        <v>1744</v>
      </c>
      <c r="D282" s="721">
        <v>41933</v>
      </c>
      <c r="E282" s="252">
        <v>0</v>
      </c>
      <c r="F282" s="251" t="s">
        <v>175</v>
      </c>
      <c r="G282" s="293" t="s">
        <v>176</v>
      </c>
    </row>
    <row r="283" spans="1:7" ht="12.75">
      <c r="A283" s="295" t="s">
        <v>1677</v>
      </c>
      <c r="B283" s="291" t="s">
        <v>1722</v>
      </c>
      <c r="C283" s="296" t="s">
        <v>1745</v>
      </c>
      <c r="D283" s="721">
        <v>41933</v>
      </c>
      <c r="E283" s="252">
        <v>0</v>
      </c>
      <c r="F283" s="251" t="s">
        <v>163</v>
      </c>
      <c r="G283" s="293" t="s">
        <v>164</v>
      </c>
    </row>
    <row r="284" spans="1:7" ht="12.75">
      <c r="A284" s="295" t="s">
        <v>1678</v>
      </c>
      <c r="B284" s="291" t="s">
        <v>1723</v>
      </c>
      <c r="C284" s="296" t="s">
        <v>1746</v>
      </c>
      <c r="D284" s="721">
        <v>41933</v>
      </c>
      <c r="E284" s="252">
        <v>0</v>
      </c>
      <c r="F284" s="251" t="s">
        <v>172</v>
      </c>
      <c r="G284" s="293" t="s">
        <v>516</v>
      </c>
    </row>
    <row r="285" spans="1:7" ht="12.75">
      <c r="A285" s="295" t="s">
        <v>1679</v>
      </c>
      <c r="B285" s="291" t="s">
        <v>1724</v>
      </c>
      <c r="C285" s="296" t="s">
        <v>1747</v>
      </c>
      <c r="D285" s="721">
        <v>41968</v>
      </c>
      <c r="E285" s="252">
        <v>-310.4</v>
      </c>
      <c r="F285" s="251" t="s">
        <v>163</v>
      </c>
      <c r="G285" s="293" t="s">
        <v>164</v>
      </c>
    </row>
    <row r="286" spans="1:7" ht="12.75">
      <c r="A286" s="295" t="s">
        <v>1680</v>
      </c>
      <c r="B286" s="291" t="s">
        <v>817</v>
      </c>
      <c r="C286" s="296" t="s">
        <v>1748</v>
      </c>
      <c r="D286" s="721">
        <v>41968</v>
      </c>
      <c r="E286" s="252">
        <v>0</v>
      </c>
      <c r="F286" s="251" t="s">
        <v>163</v>
      </c>
      <c r="G286" s="293" t="s">
        <v>164</v>
      </c>
    </row>
    <row r="287" spans="1:7" ht="12.75">
      <c r="A287" s="295" t="s">
        <v>1681</v>
      </c>
      <c r="B287" s="638" t="s">
        <v>790</v>
      </c>
      <c r="C287" s="997" t="s">
        <v>1749</v>
      </c>
      <c r="D287" s="721">
        <v>41926</v>
      </c>
      <c r="E287" s="252">
        <v>150</v>
      </c>
      <c r="F287" s="251">
        <v>15</v>
      </c>
      <c r="G287" s="293" t="s">
        <v>1789</v>
      </c>
    </row>
    <row r="288" spans="1:7" ht="12.75">
      <c r="A288" s="295" t="s">
        <v>1682</v>
      </c>
      <c r="B288" s="291" t="s">
        <v>1725</v>
      </c>
      <c r="C288" s="296" t="s">
        <v>1750</v>
      </c>
      <c r="D288" s="721">
        <v>41968</v>
      </c>
      <c r="E288" s="252">
        <v>0</v>
      </c>
      <c r="F288" s="251" t="s">
        <v>249</v>
      </c>
      <c r="G288" s="293" t="s">
        <v>1791</v>
      </c>
    </row>
    <row r="289" spans="1:7" ht="12.75">
      <c r="A289" s="295" t="s">
        <v>1683</v>
      </c>
      <c r="B289" s="291" t="s">
        <v>423</v>
      </c>
      <c r="C289" s="296" t="s">
        <v>1751</v>
      </c>
      <c r="D289" s="721">
        <v>41926</v>
      </c>
      <c r="E289" s="252">
        <v>6724.99</v>
      </c>
      <c r="F289" s="251" t="s">
        <v>163</v>
      </c>
      <c r="G289" s="293" t="s">
        <v>164</v>
      </c>
    </row>
    <row r="290" spans="1:7" ht="12.75">
      <c r="A290" s="295" t="s">
        <v>1684</v>
      </c>
      <c r="B290" s="291" t="s">
        <v>1622</v>
      </c>
      <c r="C290" s="296" t="s">
        <v>1752</v>
      </c>
      <c r="D290" s="721">
        <v>41968</v>
      </c>
      <c r="E290" s="252">
        <v>0</v>
      </c>
      <c r="F290" s="251" t="s">
        <v>163</v>
      </c>
      <c r="G290" s="293" t="s">
        <v>164</v>
      </c>
    </row>
    <row r="291" spans="1:7" ht="12.75">
      <c r="A291" s="295" t="s">
        <v>1685</v>
      </c>
      <c r="B291" s="291" t="s">
        <v>1622</v>
      </c>
      <c r="C291" s="296" t="s">
        <v>1753</v>
      </c>
      <c r="D291" s="721">
        <v>41968</v>
      </c>
      <c r="E291" s="252">
        <v>0</v>
      </c>
      <c r="F291" s="251" t="s">
        <v>163</v>
      </c>
      <c r="G291" s="293" t="s">
        <v>164</v>
      </c>
    </row>
    <row r="292" spans="1:7" ht="12.75">
      <c r="A292" s="295" t="s">
        <v>1686</v>
      </c>
      <c r="B292" s="291" t="s">
        <v>1726</v>
      </c>
      <c r="C292" s="296" t="s">
        <v>1754</v>
      </c>
      <c r="D292" s="721">
        <v>41968</v>
      </c>
      <c r="E292" s="252">
        <v>128.59</v>
      </c>
      <c r="F292" s="251" t="s">
        <v>173</v>
      </c>
      <c r="G292" s="293" t="s">
        <v>174</v>
      </c>
    </row>
    <row r="293" spans="1:7" ht="12.75">
      <c r="A293" s="295" t="s">
        <v>1687</v>
      </c>
      <c r="B293" s="291" t="s">
        <v>1727</v>
      </c>
      <c r="C293" s="296" t="s">
        <v>1755</v>
      </c>
      <c r="D293" s="721">
        <v>41933</v>
      </c>
      <c r="E293" s="252">
        <v>13722.11</v>
      </c>
      <c r="F293" s="251" t="s">
        <v>175</v>
      </c>
      <c r="G293" s="293" t="s">
        <v>176</v>
      </c>
    </row>
    <row r="294" spans="1:7" ht="12.75">
      <c r="A294" s="295" t="s">
        <v>1688</v>
      </c>
      <c r="B294" s="291" t="s">
        <v>1507</v>
      </c>
      <c r="C294" s="296" t="s">
        <v>1756</v>
      </c>
      <c r="D294" s="721">
        <v>41926</v>
      </c>
      <c r="E294" s="252">
        <v>0</v>
      </c>
      <c r="F294" s="251" t="s">
        <v>175</v>
      </c>
      <c r="G294" s="293" t="s">
        <v>176</v>
      </c>
    </row>
    <row r="295" spans="1:7" ht="12.75">
      <c r="A295" s="295" t="s">
        <v>1689</v>
      </c>
      <c r="B295" s="291" t="s">
        <v>1363</v>
      </c>
      <c r="C295" s="296" t="s">
        <v>1757</v>
      </c>
      <c r="D295" s="721">
        <v>41926</v>
      </c>
      <c r="E295" s="252">
        <v>48</v>
      </c>
      <c r="F295" s="251" t="s">
        <v>172</v>
      </c>
      <c r="G295" s="293" t="s">
        <v>516</v>
      </c>
    </row>
    <row r="296" spans="1:7" ht="12.75">
      <c r="A296" s="295" t="s">
        <v>1690</v>
      </c>
      <c r="B296" s="291" t="s">
        <v>1111</v>
      </c>
      <c r="C296" s="296" t="s">
        <v>1758</v>
      </c>
      <c r="D296" s="721">
        <v>41933</v>
      </c>
      <c r="E296" s="252">
        <v>14791.16</v>
      </c>
      <c r="F296" s="251" t="s">
        <v>173</v>
      </c>
      <c r="G296" s="293" t="s">
        <v>174</v>
      </c>
    </row>
    <row r="297" spans="1:7" ht="12.75">
      <c r="A297" s="295" t="s">
        <v>1691</v>
      </c>
      <c r="B297" s="291" t="s">
        <v>1728</v>
      </c>
      <c r="C297" s="296" t="s">
        <v>1759</v>
      </c>
      <c r="D297" s="721">
        <v>41933</v>
      </c>
      <c r="E297" s="252">
        <v>0</v>
      </c>
      <c r="F297" s="251" t="s">
        <v>169</v>
      </c>
      <c r="G297" s="293" t="s">
        <v>1790</v>
      </c>
    </row>
    <row r="298" spans="1:7" ht="12.75">
      <c r="A298" s="295" t="s">
        <v>1692</v>
      </c>
      <c r="B298" s="291" t="s">
        <v>821</v>
      </c>
      <c r="C298" s="296" t="s">
        <v>1760</v>
      </c>
      <c r="D298" s="721">
        <v>41926</v>
      </c>
      <c r="E298" s="252">
        <v>922.89</v>
      </c>
      <c r="F298" s="251" t="s">
        <v>169</v>
      </c>
      <c r="G298" s="293" t="s">
        <v>1790</v>
      </c>
    </row>
    <row r="299" spans="1:7" ht="12.75">
      <c r="A299" s="295" t="s">
        <v>1693</v>
      </c>
      <c r="B299" s="291" t="s">
        <v>1729</v>
      </c>
      <c r="C299" s="296" t="s">
        <v>1761</v>
      </c>
      <c r="D299" s="721">
        <v>41968</v>
      </c>
      <c r="E299" s="252">
        <v>0</v>
      </c>
      <c r="F299" s="251" t="s">
        <v>177</v>
      </c>
      <c r="G299" s="293" t="s">
        <v>178</v>
      </c>
    </row>
    <row r="300" spans="1:7" ht="12.75">
      <c r="A300" s="295" t="s">
        <v>1694</v>
      </c>
      <c r="B300" s="291" t="s">
        <v>427</v>
      </c>
      <c r="C300" s="296" t="s">
        <v>1762</v>
      </c>
      <c r="D300" s="721">
        <v>41947</v>
      </c>
      <c r="E300" s="252">
        <v>56.93</v>
      </c>
      <c r="F300" s="305" t="s">
        <v>167</v>
      </c>
      <c r="G300" s="293" t="s">
        <v>168</v>
      </c>
    </row>
    <row r="301" spans="1:7" ht="12.75">
      <c r="A301" s="295" t="s">
        <v>1695</v>
      </c>
      <c r="B301" s="291" t="s">
        <v>1730</v>
      </c>
      <c r="C301" s="296" t="s">
        <v>1763</v>
      </c>
      <c r="D301" s="721">
        <v>41947</v>
      </c>
      <c r="E301" s="273">
        <v>143</v>
      </c>
      <c r="F301" s="251" t="s">
        <v>165</v>
      </c>
      <c r="G301" s="293" t="s">
        <v>166</v>
      </c>
    </row>
    <row r="302" spans="1:7" ht="12.75">
      <c r="A302" s="295" t="s">
        <v>1696</v>
      </c>
      <c r="B302" s="291" t="s">
        <v>450</v>
      </c>
      <c r="C302" s="296" t="s">
        <v>1764</v>
      </c>
      <c r="D302" s="721">
        <v>41947</v>
      </c>
      <c r="E302" s="252">
        <v>22.7</v>
      </c>
      <c r="F302" s="251" t="s">
        <v>179</v>
      </c>
      <c r="G302" s="293" t="s">
        <v>180</v>
      </c>
    </row>
    <row r="303" spans="1:7" ht="12.75">
      <c r="A303" s="295" t="s">
        <v>1697</v>
      </c>
      <c r="B303" s="291" t="s">
        <v>1731</v>
      </c>
      <c r="C303" s="296" t="s">
        <v>1765</v>
      </c>
      <c r="D303" s="721">
        <v>41947</v>
      </c>
      <c r="E303" s="252">
        <v>-131.34</v>
      </c>
      <c r="F303" s="251" t="s">
        <v>249</v>
      </c>
      <c r="G303" s="293" t="s">
        <v>1791</v>
      </c>
    </row>
    <row r="304" spans="1:7" ht="12.75">
      <c r="A304" s="295" t="s">
        <v>1698</v>
      </c>
      <c r="B304" s="291" t="s">
        <v>1099</v>
      </c>
      <c r="C304" s="296" t="s">
        <v>1766</v>
      </c>
      <c r="D304" s="721">
        <v>41947</v>
      </c>
      <c r="E304" s="252">
        <v>5.93</v>
      </c>
      <c r="F304" s="251" t="s">
        <v>163</v>
      </c>
      <c r="G304" s="293" t="s">
        <v>164</v>
      </c>
    </row>
    <row r="305" spans="1:7" ht="12.75">
      <c r="A305" s="295" t="s">
        <v>1699</v>
      </c>
      <c r="B305" s="291" t="s">
        <v>827</v>
      </c>
      <c r="C305" s="296" t="s">
        <v>1767</v>
      </c>
      <c r="D305" s="721">
        <v>41947</v>
      </c>
      <c r="E305" s="252">
        <v>1868.64</v>
      </c>
      <c r="F305" s="251" t="s">
        <v>172</v>
      </c>
      <c r="G305" s="293" t="s">
        <v>516</v>
      </c>
    </row>
    <row r="306" spans="1:7" ht="12.75">
      <c r="A306" s="295" t="s">
        <v>1700</v>
      </c>
      <c r="B306" s="310" t="s">
        <v>1732</v>
      </c>
      <c r="C306" s="296" t="s">
        <v>1768</v>
      </c>
      <c r="D306" s="721">
        <v>41968</v>
      </c>
      <c r="E306" s="312">
        <v>202</v>
      </c>
      <c r="F306" s="305" t="s">
        <v>172</v>
      </c>
      <c r="G306" s="293" t="s">
        <v>516</v>
      </c>
    </row>
    <row r="307" spans="1:7" ht="12.75">
      <c r="A307" s="295" t="s">
        <v>1701</v>
      </c>
      <c r="B307" s="291" t="s">
        <v>1733</v>
      </c>
      <c r="C307" s="296" t="s">
        <v>1769</v>
      </c>
      <c r="D307" s="721">
        <v>41968</v>
      </c>
      <c r="E307" s="252">
        <v>0</v>
      </c>
      <c r="F307" s="306" t="s">
        <v>169</v>
      </c>
      <c r="G307" s="696" t="s">
        <v>1790</v>
      </c>
    </row>
    <row r="308" spans="1:7" ht="12.75">
      <c r="A308" s="295" t="s">
        <v>1702</v>
      </c>
      <c r="B308" s="310" t="s">
        <v>1734</v>
      </c>
      <c r="C308" s="296" t="s">
        <v>1770</v>
      </c>
      <c r="D308" s="721">
        <v>41968</v>
      </c>
      <c r="E308" s="252">
        <v>639.68</v>
      </c>
      <c r="F308" s="306" t="s">
        <v>163</v>
      </c>
      <c r="G308" s="696" t="s">
        <v>164</v>
      </c>
    </row>
    <row r="309" spans="1:7" ht="12.75">
      <c r="A309" s="295" t="s">
        <v>1703</v>
      </c>
      <c r="B309" s="291" t="s">
        <v>1735</v>
      </c>
      <c r="C309" s="296" t="s">
        <v>1771</v>
      </c>
      <c r="D309" s="721">
        <v>41968</v>
      </c>
      <c r="E309" s="252">
        <v>1010</v>
      </c>
      <c r="F309" s="306" t="s">
        <v>163</v>
      </c>
      <c r="G309" s="696" t="s">
        <v>164</v>
      </c>
    </row>
    <row r="310" spans="1:7" ht="12.75">
      <c r="A310" s="295" t="s">
        <v>1704</v>
      </c>
      <c r="B310" s="291" t="s">
        <v>1736</v>
      </c>
      <c r="C310" s="296" t="s">
        <v>1772</v>
      </c>
      <c r="D310" s="721">
        <v>41968</v>
      </c>
      <c r="E310" s="312">
        <v>0</v>
      </c>
      <c r="F310" s="306" t="s">
        <v>588</v>
      </c>
      <c r="G310" s="696" t="s">
        <v>1789</v>
      </c>
    </row>
    <row r="311" spans="1:7" ht="12.75">
      <c r="A311" s="295" t="s">
        <v>1705</v>
      </c>
      <c r="B311" s="291" t="s">
        <v>1494</v>
      </c>
      <c r="C311" s="296" t="s">
        <v>1773</v>
      </c>
      <c r="D311" s="721">
        <v>41968</v>
      </c>
      <c r="E311" s="252">
        <v>7606.07</v>
      </c>
      <c r="F311" s="306" t="s">
        <v>175</v>
      </c>
      <c r="G311" s="696" t="s">
        <v>176</v>
      </c>
    </row>
    <row r="312" spans="1:7" ht="12.75">
      <c r="A312" s="295" t="s">
        <v>1706</v>
      </c>
      <c r="B312" s="291" t="s">
        <v>1737</v>
      </c>
      <c r="C312" s="296" t="s">
        <v>1774</v>
      </c>
      <c r="D312" s="721">
        <v>41968</v>
      </c>
      <c r="E312" s="252">
        <v>376.47</v>
      </c>
      <c r="F312" s="306" t="s">
        <v>175</v>
      </c>
      <c r="G312" s="696" t="s">
        <v>176</v>
      </c>
    </row>
    <row r="313" spans="1:7" ht="12.75">
      <c r="A313" s="295" t="s">
        <v>1707</v>
      </c>
      <c r="B313" s="291" t="s">
        <v>1738</v>
      </c>
      <c r="C313" s="296" t="s">
        <v>1775</v>
      </c>
      <c r="D313" s="721">
        <v>41968</v>
      </c>
      <c r="E313" s="252">
        <v>2535.01</v>
      </c>
      <c r="F313" s="305" t="s">
        <v>175</v>
      </c>
      <c r="G313" s="293" t="s">
        <v>176</v>
      </c>
    </row>
    <row r="314" spans="1:7" ht="12.75">
      <c r="A314" s="295" t="s">
        <v>1708</v>
      </c>
      <c r="B314" s="291" t="s">
        <v>822</v>
      </c>
      <c r="C314" s="296" t="s">
        <v>1776</v>
      </c>
      <c r="D314" s="721">
        <v>41968</v>
      </c>
      <c r="E314" s="252">
        <v>0</v>
      </c>
      <c r="F314" s="305" t="s">
        <v>175</v>
      </c>
      <c r="G314" s="293" t="s">
        <v>176</v>
      </c>
    </row>
    <row r="315" spans="1:7" ht="12.75">
      <c r="A315" s="295" t="s">
        <v>1709</v>
      </c>
      <c r="B315" s="291" t="s">
        <v>822</v>
      </c>
      <c r="C315" s="296" t="s">
        <v>1777</v>
      </c>
      <c r="D315" s="721">
        <v>41968</v>
      </c>
      <c r="E315" s="252">
        <v>0</v>
      </c>
      <c r="F315" s="251" t="s">
        <v>175</v>
      </c>
      <c r="G315" s="293" t="s">
        <v>176</v>
      </c>
    </row>
    <row r="316" spans="1:7" ht="12.75">
      <c r="A316" s="295" t="s">
        <v>1710</v>
      </c>
      <c r="B316" s="291" t="s">
        <v>1739</v>
      </c>
      <c r="C316" s="296" t="s">
        <v>1778</v>
      </c>
      <c r="D316" s="721">
        <v>41968</v>
      </c>
      <c r="E316" s="252">
        <v>61700</v>
      </c>
      <c r="F316" s="251" t="s">
        <v>175</v>
      </c>
      <c r="G316" s="293" t="s">
        <v>176</v>
      </c>
    </row>
    <row r="317" spans="1:7" ht="12.75">
      <c r="A317" s="295" t="s">
        <v>1711</v>
      </c>
      <c r="B317" s="291" t="s">
        <v>1740</v>
      </c>
      <c r="C317" s="296" t="s">
        <v>1779</v>
      </c>
      <c r="D317" s="721">
        <v>41968</v>
      </c>
      <c r="E317" s="252">
        <v>12500</v>
      </c>
      <c r="F317" s="251" t="s">
        <v>179</v>
      </c>
      <c r="G317" s="293" t="s">
        <v>180</v>
      </c>
    </row>
    <row r="318" spans="1:7" ht="12.75">
      <c r="A318" s="295" t="s">
        <v>1712</v>
      </c>
      <c r="B318" s="291" t="s">
        <v>1621</v>
      </c>
      <c r="C318" s="296" t="s">
        <v>1780</v>
      </c>
      <c r="D318" s="721">
        <v>41968</v>
      </c>
      <c r="E318" s="252">
        <v>0</v>
      </c>
      <c r="F318" s="251" t="s">
        <v>177</v>
      </c>
      <c r="G318" s="293" t="s">
        <v>178</v>
      </c>
    </row>
    <row r="319" spans="1:7" ht="12.75">
      <c r="A319" s="295" t="s">
        <v>1713</v>
      </c>
      <c r="B319" s="291" t="s">
        <v>821</v>
      </c>
      <c r="C319" s="313" t="s">
        <v>1781</v>
      </c>
      <c r="D319" s="721">
        <v>41967</v>
      </c>
      <c r="E319" s="312">
        <v>4863.35</v>
      </c>
      <c r="F319" s="305" t="s">
        <v>169</v>
      </c>
      <c r="G319" s="293" t="s">
        <v>1790</v>
      </c>
    </row>
    <row r="320" spans="1:7" ht="12.75">
      <c r="A320" s="295" t="s">
        <v>1714</v>
      </c>
      <c r="B320" s="310" t="s">
        <v>1738</v>
      </c>
      <c r="C320" s="296" t="s">
        <v>1782</v>
      </c>
      <c r="D320" s="721">
        <v>41968</v>
      </c>
      <c r="E320" s="312">
        <v>281.45</v>
      </c>
      <c r="F320" s="305" t="s">
        <v>175</v>
      </c>
      <c r="G320" s="293" t="s">
        <v>176</v>
      </c>
    </row>
    <row r="321" spans="1:7" ht="12.75">
      <c r="A321" s="295" t="s">
        <v>1715</v>
      </c>
      <c r="B321" s="291" t="s">
        <v>423</v>
      </c>
      <c r="C321" s="296" t="s">
        <v>1783</v>
      </c>
      <c r="D321" s="721">
        <v>41953</v>
      </c>
      <c r="E321" s="252">
        <v>36385</v>
      </c>
      <c r="F321" s="306" t="s">
        <v>163</v>
      </c>
      <c r="G321" s="696" t="s">
        <v>164</v>
      </c>
    </row>
    <row r="322" spans="1:7" ht="12.75">
      <c r="A322" s="295" t="s">
        <v>1716</v>
      </c>
      <c r="B322" s="638" t="s">
        <v>423</v>
      </c>
      <c r="C322" s="1015" t="s">
        <v>1784</v>
      </c>
      <c r="D322" s="721">
        <v>41961</v>
      </c>
      <c r="E322" s="252">
        <v>24139.26</v>
      </c>
      <c r="F322" s="306" t="s">
        <v>163</v>
      </c>
      <c r="G322" s="696" t="s">
        <v>164</v>
      </c>
    </row>
    <row r="323" spans="1:7" ht="12.75">
      <c r="A323" s="295" t="s">
        <v>1717</v>
      </c>
      <c r="B323" s="310" t="s">
        <v>1099</v>
      </c>
      <c r="C323" s="296" t="s">
        <v>1785</v>
      </c>
      <c r="D323" s="721">
        <v>41961</v>
      </c>
      <c r="E323" s="312">
        <v>97.29</v>
      </c>
      <c r="F323" s="251" t="s">
        <v>163</v>
      </c>
      <c r="G323" s="293" t="s">
        <v>164</v>
      </c>
    </row>
    <row r="324" spans="1:7" ht="12.75">
      <c r="A324" s="651" t="s">
        <v>1718</v>
      </c>
      <c r="B324" s="310" t="s">
        <v>1870</v>
      </c>
      <c r="C324" s="652" t="s">
        <v>1869</v>
      </c>
      <c r="D324" s="721">
        <v>41989</v>
      </c>
      <c r="E324" s="274">
        <v>333.75</v>
      </c>
      <c r="F324" s="1016" t="s">
        <v>163</v>
      </c>
      <c r="G324" s="1017" t="s">
        <v>164</v>
      </c>
    </row>
    <row r="325" spans="1:7" ht="12.75">
      <c r="A325" s="295" t="s">
        <v>1719</v>
      </c>
      <c r="B325" s="291" t="s">
        <v>1741</v>
      </c>
      <c r="C325" s="296" t="s">
        <v>1786</v>
      </c>
      <c r="D325" s="721">
        <v>41961</v>
      </c>
      <c r="E325" s="252">
        <v>134.33</v>
      </c>
      <c r="F325" s="251" t="s">
        <v>177</v>
      </c>
      <c r="G325" s="293" t="s">
        <v>178</v>
      </c>
    </row>
    <row r="326" spans="1:7" ht="12.75">
      <c r="A326" s="295" t="s">
        <v>1720</v>
      </c>
      <c r="B326" s="291" t="s">
        <v>1501</v>
      </c>
      <c r="C326" s="296" t="s">
        <v>1787</v>
      </c>
      <c r="D326" s="721">
        <v>41961</v>
      </c>
      <c r="E326" s="252">
        <v>0</v>
      </c>
      <c r="F326" s="251" t="s">
        <v>588</v>
      </c>
      <c r="G326" s="293" t="s">
        <v>1789</v>
      </c>
    </row>
    <row r="327" spans="1:7" ht="12.75">
      <c r="A327" s="295" t="s">
        <v>1721</v>
      </c>
      <c r="B327" s="291" t="s">
        <v>1742</v>
      </c>
      <c r="C327" s="652" t="s">
        <v>1788</v>
      </c>
      <c r="D327" s="721">
        <v>41968</v>
      </c>
      <c r="E327" s="273">
        <v>0</v>
      </c>
      <c r="F327" s="305" t="s">
        <v>286</v>
      </c>
      <c r="G327" s="297" t="s">
        <v>287</v>
      </c>
    </row>
    <row r="328" spans="1:7" ht="12.75">
      <c r="A328" s="295" t="s">
        <v>1792</v>
      </c>
      <c r="B328" s="310" t="s">
        <v>1111</v>
      </c>
      <c r="C328" s="313" t="s">
        <v>1871</v>
      </c>
      <c r="D328" s="721">
        <v>41989</v>
      </c>
      <c r="E328" s="312">
        <v>696.31</v>
      </c>
      <c r="F328" s="1016" t="s">
        <v>173</v>
      </c>
      <c r="G328" s="696" t="s">
        <v>174</v>
      </c>
    </row>
    <row r="329" spans="1:7" ht="12.75">
      <c r="A329" s="295" t="s">
        <v>1793</v>
      </c>
      <c r="B329" s="291" t="s">
        <v>1872</v>
      </c>
      <c r="C329" s="296" t="s">
        <v>1873</v>
      </c>
      <c r="D329" s="721">
        <v>41989</v>
      </c>
      <c r="E329" s="252">
        <v>0</v>
      </c>
      <c r="F329" s="306" t="s">
        <v>165</v>
      </c>
      <c r="G329" s="696" t="s">
        <v>166</v>
      </c>
    </row>
    <row r="330" spans="1:7" ht="13.5" thickBot="1">
      <c r="A330" s="308" t="s">
        <v>1794</v>
      </c>
      <c r="B330" s="301" t="s">
        <v>1874</v>
      </c>
      <c r="C330" s="309" t="s">
        <v>1875</v>
      </c>
      <c r="D330" s="724">
        <v>41989</v>
      </c>
      <c r="E330" s="1018">
        <v>0</v>
      </c>
      <c r="F330" s="1019" t="s">
        <v>165</v>
      </c>
      <c r="G330" s="1020" t="s">
        <v>166</v>
      </c>
    </row>
    <row r="331" spans="6:7" ht="12.75">
      <c r="F331" s="1425" t="s">
        <v>114</v>
      </c>
      <c r="G331" s="1425"/>
    </row>
    <row r="332" spans="1:7" ht="15.75">
      <c r="A332" s="1334" t="s">
        <v>305</v>
      </c>
      <c r="B332" s="1334"/>
      <c r="C332" s="1334"/>
      <c r="D332" s="1334"/>
      <c r="E332" s="1334"/>
      <c r="F332" s="1334"/>
      <c r="G332" s="1334"/>
    </row>
    <row r="333" spans="1:7" ht="12.75">
      <c r="A333" s="1415" t="s">
        <v>1037</v>
      </c>
      <c r="B333" s="1415"/>
      <c r="C333" s="1415"/>
      <c r="D333" s="1415"/>
      <c r="E333" s="1415"/>
      <c r="F333" s="1415"/>
      <c r="G333" s="1415"/>
    </row>
    <row r="334" ht="12" customHeight="1" thickBot="1"/>
    <row r="335" spans="1:7" ht="25.5" customHeight="1" thickBot="1">
      <c r="A335" s="694" t="s">
        <v>160</v>
      </c>
      <c r="B335" s="695" t="s">
        <v>161</v>
      </c>
      <c r="C335" s="695" t="s">
        <v>420</v>
      </c>
      <c r="D335" s="695" t="s">
        <v>162</v>
      </c>
      <c r="E335" s="695" t="s">
        <v>422</v>
      </c>
      <c r="F335" s="1426" t="s">
        <v>421</v>
      </c>
      <c r="G335" s="1427"/>
    </row>
    <row r="336" spans="1:7" ht="12.75">
      <c r="A336" s="295" t="s">
        <v>1795</v>
      </c>
      <c r="B336" s="291" t="s">
        <v>1487</v>
      </c>
      <c r="C336" s="296" t="s">
        <v>1840</v>
      </c>
      <c r="D336" s="721">
        <v>41974</v>
      </c>
      <c r="E336" s="252">
        <v>377.47</v>
      </c>
      <c r="F336" s="306" t="s">
        <v>177</v>
      </c>
      <c r="G336" s="696" t="s">
        <v>178</v>
      </c>
    </row>
    <row r="337" spans="1:7" ht="12.75">
      <c r="A337" s="295" t="s">
        <v>1796</v>
      </c>
      <c r="B337" s="291" t="s">
        <v>1877</v>
      </c>
      <c r="C337" s="296" t="s">
        <v>1876</v>
      </c>
      <c r="D337" s="721">
        <v>41989</v>
      </c>
      <c r="E337" s="312">
        <v>0</v>
      </c>
      <c r="F337" s="251" t="s">
        <v>167</v>
      </c>
      <c r="G337" s="293" t="s">
        <v>168</v>
      </c>
    </row>
    <row r="338" spans="1:7" ht="12.75">
      <c r="A338" s="295" t="s">
        <v>1797</v>
      </c>
      <c r="B338" s="291" t="s">
        <v>1899</v>
      </c>
      <c r="C338" s="296" t="s">
        <v>1878</v>
      </c>
      <c r="D338" s="721">
        <v>41989</v>
      </c>
      <c r="E338" s="312">
        <v>0</v>
      </c>
      <c r="F338" s="251" t="s">
        <v>165</v>
      </c>
      <c r="G338" s="293" t="s">
        <v>166</v>
      </c>
    </row>
    <row r="339" spans="1:7" ht="12.75">
      <c r="A339" s="295" t="s">
        <v>1798</v>
      </c>
      <c r="B339" s="291" t="s">
        <v>1900</v>
      </c>
      <c r="C339" s="296" t="s">
        <v>1879</v>
      </c>
      <c r="D339" s="721">
        <v>41989</v>
      </c>
      <c r="E339" s="252">
        <v>0</v>
      </c>
      <c r="F339" s="251" t="s">
        <v>588</v>
      </c>
      <c r="G339" s="293" t="s">
        <v>1789</v>
      </c>
    </row>
    <row r="340" spans="1:7" ht="12.75">
      <c r="A340" s="295" t="s">
        <v>1799</v>
      </c>
      <c r="B340" s="291" t="s">
        <v>1902</v>
      </c>
      <c r="C340" s="296" t="s">
        <v>1880</v>
      </c>
      <c r="D340" s="721">
        <v>41989</v>
      </c>
      <c r="E340" s="252">
        <v>0</v>
      </c>
      <c r="F340" s="251" t="s">
        <v>179</v>
      </c>
      <c r="G340" s="293" t="s">
        <v>180</v>
      </c>
    </row>
    <row r="341" spans="1:7" ht="12.75">
      <c r="A341" s="295" t="s">
        <v>1800</v>
      </c>
      <c r="B341" s="291" t="s">
        <v>1901</v>
      </c>
      <c r="C341" s="296" t="s">
        <v>1881</v>
      </c>
      <c r="D341" s="721">
        <v>41989</v>
      </c>
      <c r="E341" s="252">
        <v>0</v>
      </c>
      <c r="F341" s="251" t="s">
        <v>179</v>
      </c>
      <c r="G341" s="293" t="s">
        <v>180</v>
      </c>
    </row>
    <row r="342" spans="1:7" ht="12.75">
      <c r="A342" s="295" t="s">
        <v>1801</v>
      </c>
      <c r="B342" s="291" t="s">
        <v>1903</v>
      </c>
      <c r="C342" s="296" t="s">
        <v>1882</v>
      </c>
      <c r="D342" s="721">
        <v>41989</v>
      </c>
      <c r="E342" s="252">
        <v>0</v>
      </c>
      <c r="F342" s="251" t="s">
        <v>163</v>
      </c>
      <c r="G342" s="293" t="s">
        <v>164</v>
      </c>
    </row>
    <row r="343" spans="1:7" ht="12.75">
      <c r="A343" s="295" t="s">
        <v>1802</v>
      </c>
      <c r="B343" s="291" t="s">
        <v>1622</v>
      </c>
      <c r="C343" s="296" t="s">
        <v>1883</v>
      </c>
      <c r="D343" s="721">
        <v>41989</v>
      </c>
      <c r="E343" s="252">
        <v>0</v>
      </c>
      <c r="F343" s="251" t="s">
        <v>163</v>
      </c>
      <c r="G343" s="293" t="s">
        <v>164</v>
      </c>
    </row>
    <row r="344" spans="1:7" ht="12.75">
      <c r="A344" s="295" t="s">
        <v>1803</v>
      </c>
      <c r="B344" s="291" t="s">
        <v>1904</v>
      </c>
      <c r="C344" s="296" t="s">
        <v>1884</v>
      </c>
      <c r="D344" s="721">
        <v>41989</v>
      </c>
      <c r="E344" s="252">
        <v>0</v>
      </c>
      <c r="F344" s="251" t="s">
        <v>163</v>
      </c>
      <c r="G344" s="293" t="s">
        <v>164</v>
      </c>
    </row>
    <row r="345" spans="1:7" ht="12.75">
      <c r="A345" s="295" t="s">
        <v>1804</v>
      </c>
      <c r="B345" s="291" t="s">
        <v>1097</v>
      </c>
      <c r="C345" s="296" t="s">
        <v>1885</v>
      </c>
      <c r="D345" s="721">
        <v>41989</v>
      </c>
      <c r="E345" s="312">
        <v>50</v>
      </c>
      <c r="F345" s="251" t="s">
        <v>163</v>
      </c>
      <c r="G345" s="293" t="s">
        <v>164</v>
      </c>
    </row>
    <row r="346" spans="1:7" ht="12.75">
      <c r="A346" s="295" t="s">
        <v>1805</v>
      </c>
      <c r="B346" s="291" t="s">
        <v>1905</v>
      </c>
      <c r="C346" s="296" t="s">
        <v>1886</v>
      </c>
      <c r="D346" s="721">
        <v>41989</v>
      </c>
      <c r="E346" s="252">
        <v>28135.4</v>
      </c>
      <c r="F346" s="251" t="s">
        <v>170</v>
      </c>
      <c r="G346" s="293" t="s">
        <v>171</v>
      </c>
    </row>
    <row r="347" spans="1:7" ht="12.75">
      <c r="A347" s="295" t="s">
        <v>1806</v>
      </c>
      <c r="B347" s="291" t="s">
        <v>1906</v>
      </c>
      <c r="C347" s="296" t="s">
        <v>1887</v>
      </c>
      <c r="D347" s="721">
        <v>41989</v>
      </c>
      <c r="E347" s="252">
        <v>0</v>
      </c>
      <c r="F347" s="251" t="s">
        <v>163</v>
      </c>
      <c r="G347" s="293" t="s">
        <v>164</v>
      </c>
    </row>
    <row r="348" spans="1:7" ht="12.75">
      <c r="A348" s="295" t="s">
        <v>1807</v>
      </c>
      <c r="B348" s="291" t="s">
        <v>823</v>
      </c>
      <c r="C348" s="296" t="s">
        <v>1841</v>
      </c>
      <c r="D348" s="721">
        <v>41974</v>
      </c>
      <c r="E348" s="252">
        <v>0</v>
      </c>
      <c r="F348" s="306" t="s">
        <v>163</v>
      </c>
      <c r="G348" s="696" t="s">
        <v>164</v>
      </c>
    </row>
    <row r="349" spans="1:7" ht="12.75">
      <c r="A349" s="295" t="s">
        <v>1808</v>
      </c>
      <c r="B349" s="291" t="s">
        <v>1117</v>
      </c>
      <c r="C349" s="296" t="s">
        <v>1842</v>
      </c>
      <c r="D349" s="721">
        <v>41974</v>
      </c>
      <c r="E349" s="312">
        <v>350</v>
      </c>
      <c r="F349" s="306" t="s">
        <v>167</v>
      </c>
      <c r="G349" s="696" t="s">
        <v>168</v>
      </c>
    </row>
    <row r="350" spans="1:7" ht="12.75">
      <c r="A350" s="295" t="s">
        <v>1809</v>
      </c>
      <c r="B350" s="291" t="s">
        <v>1907</v>
      </c>
      <c r="C350" s="296" t="s">
        <v>1888</v>
      </c>
      <c r="D350" s="721">
        <v>41989</v>
      </c>
      <c r="E350" s="312">
        <v>4276.04</v>
      </c>
      <c r="F350" s="251" t="s">
        <v>177</v>
      </c>
      <c r="G350" s="293" t="s">
        <v>178</v>
      </c>
    </row>
    <row r="351" spans="1:7" ht="12.75">
      <c r="A351" s="295" t="s">
        <v>1810</v>
      </c>
      <c r="B351" s="291" t="s">
        <v>1130</v>
      </c>
      <c r="C351" s="296" t="s">
        <v>1889</v>
      </c>
      <c r="D351" s="721">
        <v>41989</v>
      </c>
      <c r="E351" s="252">
        <v>82</v>
      </c>
      <c r="F351" s="251" t="s">
        <v>175</v>
      </c>
      <c r="G351" s="293" t="s">
        <v>176</v>
      </c>
    </row>
    <row r="352" spans="1:7" ht="12.75">
      <c r="A352" s="295" t="s">
        <v>1811</v>
      </c>
      <c r="B352" s="291" t="s">
        <v>1130</v>
      </c>
      <c r="C352" s="296" t="s">
        <v>1890</v>
      </c>
      <c r="D352" s="721">
        <v>41989</v>
      </c>
      <c r="E352" s="312">
        <v>118.3</v>
      </c>
      <c r="F352" s="251" t="s">
        <v>175</v>
      </c>
      <c r="G352" s="293" t="s">
        <v>176</v>
      </c>
    </row>
    <row r="353" spans="1:7" ht="12.75">
      <c r="A353" s="295" t="s">
        <v>1812</v>
      </c>
      <c r="B353" s="291" t="s">
        <v>1118</v>
      </c>
      <c r="C353" s="296" t="s">
        <v>1891</v>
      </c>
      <c r="D353" s="721">
        <v>41989</v>
      </c>
      <c r="E353" s="252">
        <v>85.65</v>
      </c>
      <c r="F353" s="305" t="s">
        <v>175</v>
      </c>
      <c r="G353" s="293" t="s">
        <v>176</v>
      </c>
    </row>
    <row r="354" spans="1:7" ht="12.75">
      <c r="A354" s="295" t="s">
        <v>1813</v>
      </c>
      <c r="B354" s="291" t="s">
        <v>1118</v>
      </c>
      <c r="C354" s="296" t="s">
        <v>1892</v>
      </c>
      <c r="D354" s="721">
        <v>41989</v>
      </c>
      <c r="E354" s="273">
        <v>8163.14</v>
      </c>
      <c r="F354" s="251" t="s">
        <v>175</v>
      </c>
      <c r="G354" s="293" t="s">
        <v>176</v>
      </c>
    </row>
    <row r="355" spans="1:7" ht="12.75">
      <c r="A355" s="295" t="s">
        <v>1814</v>
      </c>
      <c r="B355" s="291" t="s">
        <v>822</v>
      </c>
      <c r="C355" s="296" t="s">
        <v>1893</v>
      </c>
      <c r="D355" s="721">
        <v>41989</v>
      </c>
      <c r="E355" s="252">
        <v>0</v>
      </c>
      <c r="F355" s="251" t="s">
        <v>175</v>
      </c>
      <c r="G355" s="293" t="s">
        <v>176</v>
      </c>
    </row>
    <row r="356" spans="1:7" ht="12.75">
      <c r="A356" s="295" t="s">
        <v>1815</v>
      </c>
      <c r="B356" s="291" t="s">
        <v>1908</v>
      </c>
      <c r="C356" s="296" t="s">
        <v>1894</v>
      </c>
      <c r="D356" s="721">
        <v>41989</v>
      </c>
      <c r="E356" s="252">
        <v>7830.51</v>
      </c>
      <c r="F356" s="251" t="s">
        <v>175</v>
      </c>
      <c r="G356" s="293" t="s">
        <v>176</v>
      </c>
    </row>
    <row r="357" spans="1:7" ht="12.75">
      <c r="A357" s="295" t="s">
        <v>1816</v>
      </c>
      <c r="B357" s="291" t="s">
        <v>1909</v>
      </c>
      <c r="C357" s="296" t="s">
        <v>1895</v>
      </c>
      <c r="D357" s="721">
        <v>41989</v>
      </c>
      <c r="E357" s="312">
        <v>206</v>
      </c>
      <c r="F357" s="251" t="s">
        <v>175</v>
      </c>
      <c r="G357" s="293" t="s">
        <v>176</v>
      </c>
    </row>
    <row r="358" spans="1:7" ht="12.75">
      <c r="A358" s="295" t="s">
        <v>1817</v>
      </c>
      <c r="B358" s="291" t="s">
        <v>1910</v>
      </c>
      <c r="C358" s="296" t="s">
        <v>1896</v>
      </c>
      <c r="D358" s="721">
        <v>41989</v>
      </c>
      <c r="E358" s="252">
        <v>0</v>
      </c>
      <c r="F358" s="306" t="s">
        <v>177</v>
      </c>
      <c r="G358" s="696" t="s">
        <v>178</v>
      </c>
    </row>
    <row r="359" spans="1:7" ht="12.75">
      <c r="A359" s="295" t="s">
        <v>1818</v>
      </c>
      <c r="B359" s="291" t="s">
        <v>1099</v>
      </c>
      <c r="C359" s="296" t="s">
        <v>1843</v>
      </c>
      <c r="D359" s="721">
        <v>41974</v>
      </c>
      <c r="E359" s="252">
        <v>2.8</v>
      </c>
      <c r="F359" s="306" t="s">
        <v>163</v>
      </c>
      <c r="G359" s="696" t="s">
        <v>164</v>
      </c>
    </row>
    <row r="360" spans="1:7" ht="12.75">
      <c r="A360" s="295" t="s">
        <v>1819</v>
      </c>
      <c r="B360" s="291" t="s">
        <v>1111</v>
      </c>
      <c r="C360" s="296" t="s">
        <v>1897</v>
      </c>
      <c r="D360" s="721">
        <v>41989</v>
      </c>
      <c r="E360" s="252">
        <v>4073.2</v>
      </c>
      <c r="F360" s="306" t="s">
        <v>173</v>
      </c>
      <c r="G360" s="696" t="s">
        <v>174</v>
      </c>
    </row>
    <row r="361" spans="1:7" ht="12.75">
      <c r="A361" s="295" t="s">
        <v>1820</v>
      </c>
      <c r="B361" s="291" t="s">
        <v>825</v>
      </c>
      <c r="C361" s="296" t="s">
        <v>1844</v>
      </c>
      <c r="D361" s="721">
        <v>41974</v>
      </c>
      <c r="E361" s="252">
        <v>0</v>
      </c>
      <c r="F361" s="306" t="s">
        <v>286</v>
      </c>
      <c r="G361" s="696" t="s">
        <v>287</v>
      </c>
    </row>
    <row r="362" spans="1:7" ht="12.75">
      <c r="A362" s="295" t="s">
        <v>1821</v>
      </c>
      <c r="B362" s="291" t="s">
        <v>1846</v>
      </c>
      <c r="C362" s="296" t="s">
        <v>1845</v>
      </c>
      <c r="D362" s="721">
        <v>41974</v>
      </c>
      <c r="E362" s="252">
        <v>74.5</v>
      </c>
      <c r="F362" s="1016" t="s">
        <v>179</v>
      </c>
      <c r="G362" s="696" t="s">
        <v>180</v>
      </c>
    </row>
    <row r="363" spans="1:7" ht="12.75">
      <c r="A363" s="295" t="s">
        <v>1822</v>
      </c>
      <c r="B363" s="291" t="s">
        <v>821</v>
      </c>
      <c r="C363" s="296" t="s">
        <v>1847</v>
      </c>
      <c r="D363" s="721">
        <v>41981</v>
      </c>
      <c r="E363" s="252">
        <v>329.57</v>
      </c>
      <c r="F363" s="1016" t="s">
        <v>169</v>
      </c>
      <c r="G363" s="696" t="s">
        <v>1790</v>
      </c>
    </row>
    <row r="364" spans="1:7" ht="12.75">
      <c r="A364" s="295" t="s">
        <v>1823</v>
      </c>
      <c r="B364" s="291" t="s">
        <v>1117</v>
      </c>
      <c r="C364" s="296" t="s">
        <v>1848</v>
      </c>
      <c r="D364" s="721">
        <v>41981</v>
      </c>
      <c r="E364" s="252">
        <v>7281.8</v>
      </c>
      <c r="F364" s="1016" t="s">
        <v>167</v>
      </c>
      <c r="G364" s="696" t="s">
        <v>168</v>
      </c>
    </row>
    <row r="365" spans="1:7" ht="12.75">
      <c r="A365" s="295" t="s">
        <v>1824</v>
      </c>
      <c r="B365" s="291" t="s">
        <v>1099</v>
      </c>
      <c r="C365" s="313" t="s">
        <v>824</v>
      </c>
      <c r="D365" s="721">
        <v>41981</v>
      </c>
      <c r="E365" s="252">
        <v>176.33</v>
      </c>
      <c r="F365" s="1016" t="s">
        <v>163</v>
      </c>
      <c r="G365" s="696" t="s">
        <v>164</v>
      </c>
    </row>
    <row r="366" spans="1:7" ht="12.75">
      <c r="A366" s="295" t="s">
        <v>1825</v>
      </c>
      <c r="B366" s="291" t="s">
        <v>1487</v>
      </c>
      <c r="C366" s="296" t="s">
        <v>1849</v>
      </c>
      <c r="D366" s="721">
        <v>41988</v>
      </c>
      <c r="E366" s="252">
        <v>232.17</v>
      </c>
      <c r="F366" s="1016" t="s">
        <v>177</v>
      </c>
      <c r="G366" s="696" t="s">
        <v>178</v>
      </c>
    </row>
    <row r="367" spans="1:7" ht="12.75">
      <c r="A367" s="295" t="s">
        <v>1826</v>
      </c>
      <c r="B367" s="291" t="s">
        <v>828</v>
      </c>
      <c r="C367" s="296" t="s">
        <v>1850</v>
      </c>
      <c r="D367" s="721">
        <v>41988</v>
      </c>
      <c r="E367" s="252">
        <v>14742.13</v>
      </c>
      <c r="F367" s="1016" t="s">
        <v>163</v>
      </c>
      <c r="G367" s="696" t="s">
        <v>164</v>
      </c>
    </row>
    <row r="368" spans="1:7" ht="12.75">
      <c r="A368" s="295" t="s">
        <v>1827</v>
      </c>
      <c r="B368" s="291" t="s">
        <v>792</v>
      </c>
      <c r="C368" s="296" t="s">
        <v>1851</v>
      </c>
      <c r="D368" s="721">
        <v>41988</v>
      </c>
      <c r="E368" s="252">
        <v>0</v>
      </c>
      <c r="F368" s="1016" t="s">
        <v>175</v>
      </c>
      <c r="G368" s="696" t="s">
        <v>176</v>
      </c>
    </row>
    <row r="369" spans="1:7" ht="12.75">
      <c r="A369" s="295" t="s">
        <v>1828</v>
      </c>
      <c r="B369" s="291" t="s">
        <v>1855</v>
      </c>
      <c r="C369" s="296" t="s">
        <v>1852</v>
      </c>
      <c r="D369" s="721">
        <v>41988</v>
      </c>
      <c r="E369" s="252">
        <v>-376.83</v>
      </c>
      <c r="F369" s="1016" t="s">
        <v>163</v>
      </c>
      <c r="G369" s="696" t="s">
        <v>164</v>
      </c>
    </row>
    <row r="370" spans="1:7" ht="12.75">
      <c r="A370" s="295" t="s">
        <v>1829</v>
      </c>
      <c r="B370" s="291" t="s">
        <v>1911</v>
      </c>
      <c r="C370" s="296" t="s">
        <v>1898</v>
      </c>
      <c r="D370" s="721">
        <v>41989</v>
      </c>
      <c r="E370" s="252">
        <v>0</v>
      </c>
      <c r="F370" s="1016" t="s">
        <v>179</v>
      </c>
      <c r="G370" s="696" t="s">
        <v>180</v>
      </c>
    </row>
    <row r="371" spans="1:7" ht="12.75">
      <c r="A371" s="295" t="s">
        <v>1830</v>
      </c>
      <c r="B371" s="291" t="s">
        <v>1363</v>
      </c>
      <c r="C371" s="296" t="s">
        <v>1853</v>
      </c>
      <c r="D371" s="721">
        <v>41988</v>
      </c>
      <c r="E371" s="252">
        <v>38.25</v>
      </c>
      <c r="F371" s="1016" t="s">
        <v>172</v>
      </c>
      <c r="G371" s="696" t="s">
        <v>516</v>
      </c>
    </row>
    <row r="372" spans="1:7" ht="12.75">
      <c r="A372" s="295" t="s">
        <v>1831</v>
      </c>
      <c r="B372" s="291" t="s">
        <v>818</v>
      </c>
      <c r="C372" s="296" t="s">
        <v>1854</v>
      </c>
      <c r="D372" s="721">
        <v>41988</v>
      </c>
      <c r="E372" s="252">
        <v>286.84</v>
      </c>
      <c r="F372" s="1016" t="s">
        <v>163</v>
      </c>
      <c r="G372" s="696" t="s">
        <v>164</v>
      </c>
    </row>
    <row r="373" spans="1:7" ht="12.75">
      <c r="A373" s="295" t="s">
        <v>1832</v>
      </c>
      <c r="B373" s="291" t="s">
        <v>1913</v>
      </c>
      <c r="C373" s="296" t="s">
        <v>1912</v>
      </c>
      <c r="D373" s="721">
        <v>42004</v>
      </c>
      <c r="E373" s="252">
        <v>366.79</v>
      </c>
      <c r="F373" s="1016" t="s">
        <v>179</v>
      </c>
      <c r="G373" s="696" t="s">
        <v>180</v>
      </c>
    </row>
    <row r="374" spans="1:7" ht="12.75">
      <c r="A374" s="295" t="s">
        <v>1833</v>
      </c>
      <c r="B374" s="291" t="s">
        <v>1356</v>
      </c>
      <c r="C374" s="296" t="s">
        <v>1912</v>
      </c>
      <c r="D374" s="721">
        <v>42004</v>
      </c>
      <c r="E374" s="252">
        <v>220.56</v>
      </c>
      <c r="F374" s="1016" t="s">
        <v>170</v>
      </c>
      <c r="G374" s="696" t="s">
        <v>171</v>
      </c>
    </row>
    <row r="375" spans="1:7" ht="12.75">
      <c r="A375" s="295" t="s">
        <v>1834</v>
      </c>
      <c r="B375" s="291" t="s">
        <v>1914</v>
      </c>
      <c r="C375" s="296" t="s">
        <v>1912</v>
      </c>
      <c r="D375" s="721">
        <v>42004</v>
      </c>
      <c r="E375" s="252">
        <v>57539.83</v>
      </c>
      <c r="F375" s="1016" t="s">
        <v>246</v>
      </c>
      <c r="G375" s="696" t="s">
        <v>250</v>
      </c>
    </row>
    <row r="376" spans="1:7" ht="12.75">
      <c r="A376" s="295" t="s">
        <v>1835</v>
      </c>
      <c r="B376" s="291" t="s">
        <v>1915</v>
      </c>
      <c r="C376" s="296" t="s">
        <v>1912</v>
      </c>
      <c r="D376" s="721">
        <v>42004</v>
      </c>
      <c r="E376" s="252">
        <v>-8.79</v>
      </c>
      <c r="F376" s="1016" t="s">
        <v>165</v>
      </c>
      <c r="G376" s="696" t="s">
        <v>166</v>
      </c>
    </row>
    <row r="377" spans="1:7" ht="12.75">
      <c r="A377" s="295" t="s">
        <v>1856</v>
      </c>
      <c r="B377" s="291" t="s">
        <v>1916</v>
      </c>
      <c r="C377" s="296" t="s">
        <v>1912</v>
      </c>
      <c r="D377" s="721">
        <v>42004</v>
      </c>
      <c r="E377" s="252">
        <v>2024.08</v>
      </c>
      <c r="F377" s="1016" t="s">
        <v>175</v>
      </c>
      <c r="G377" s="696" t="s">
        <v>176</v>
      </c>
    </row>
    <row r="378" spans="1:7" ht="12.75">
      <c r="A378" s="295" t="s">
        <v>1836</v>
      </c>
      <c r="B378" s="291" t="s">
        <v>816</v>
      </c>
      <c r="C378" s="296" t="s">
        <v>1912</v>
      </c>
      <c r="D378" s="721">
        <v>42004</v>
      </c>
      <c r="E378" s="252">
        <v>22969.03</v>
      </c>
      <c r="F378" s="1016" t="s">
        <v>175</v>
      </c>
      <c r="G378" s="696" t="s">
        <v>176</v>
      </c>
    </row>
    <row r="379" spans="1:7" ht="12.75">
      <c r="A379" s="295" t="s">
        <v>1837</v>
      </c>
      <c r="B379" s="291" t="s">
        <v>1917</v>
      </c>
      <c r="C379" s="296" t="s">
        <v>1912</v>
      </c>
      <c r="D379" s="721">
        <v>42004</v>
      </c>
      <c r="E379" s="252">
        <v>-11468</v>
      </c>
      <c r="F379" s="1016" t="s">
        <v>175</v>
      </c>
      <c r="G379" s="696" t="s">
        <v>176</v>
      </c>
    </row>
    <row r="380" spans="1:7" ht="12.75">
      <c r="A380" s="295" t="s">
        <v>1838</v>
      </c>
      <c r="B380" s="291" t="s">
        <v>1918</v>
      </c>
      <c r="C380" s="296" t="s">
        <v>1912</v>
      </c>
      <c r="D380" s="721">
        <v>42004</v>
      </c>
      <c r="E380" s="252">
        <v>1402.51</v>
      </c>
      <c r="F380" s="1016" t="s">
        <v>175</v>
      </c>
      <c r="G380" s="696" t="s">
        <v>176</v>
      </c>
    </row>
    <row r="381" spans="1:7" ht="13.5" thickBot="1">
      <c r="A381" s="295" t="s">
        <v>1839</v>
      </c>
      <c r="B381" s="291" t="s">
        <v>1118</v>
      </c>
      <c r="C381" s="296" t="s">
        <v>1912</v>
      </c>
      <c r="D381" s="721">
        <v>42004</v>
      </c>
      <c r="E381" s="252">
        <v>1052.83</v>
      </c>
      <c r="F381" s="1016" t="s">
        <v>175</v>
      </c>
      <c r="G381" s="696" t="s">
        <v>176</v>
      </c>
    </row>
    <row r="382" spans="1:7" ht="13.5" customHeight="1" thickBot="1">
      <c r="A382" s="1413" t="s">
        <v>1038</v>
      </c>
      <c r="B382" s="1421"/>
      <c r="C382" s="1421"/>
      <c r="D382" s="1421"/>
      <c r="E382" s="1422">
        <f>SUM(E6:E55)+SUM(E61:E110)+SUM(E116:E165)+SUM(E171:E220)+SUM(E226:E275)+SUM(E281:E330)+SUM(E336:E381)</f>
        <v>5766491.759999999</v>
      </c>
      <c r="F382" s="1423"/>
      <c r="G382" s="1424"/>
    </row>
  </sheetData>
  <sheetProtection/>
  <mergeCells count="30">
    <mergeCell ref="A58:G58"/>
    <mergeCell ref="F60:G60"/>
    <mergeCell ref="F5:G5"/>
    <mergeCell ref="F1:G1"/>
    <mergeCell ref="A3:G3"/>
    <mergeCell ref="A2:G2"/>
    <mergeCell ref="F56:G56"/>
    <mergeCell ref="A57:G57"/>
    <mergeCell ref="A278:G278"/>
    <mergeCell ref="F280:G280"/>
    <mergeCell ref="A113:G113"/>
    <mergeCell ref="F115:G115"/>
    <mergeCell ref="A223:G223"/>
    <mergeCell ref="F225:G225"/>
    <mergeCell ref="A168:G168"/>
    <mergeCell ref="F170:G170"/>
    <mergeCell ref="F276:G276"/>
    <mergeCell ref="A277:G277"/>
    <mergeCell ref="F166:G166"/>
    <mergeCell ref="A167:G167"/>
    <mergeCell ref="F111:G111"/>
    <mergeCell ref="A112:G112"/>
    <mergeCell ref="F221:G221"/>
    <mergeCell ref="A222:G222"/>
    <mergeCell ref="A382:D382"/>
    <mergeCell ref="E382:G382"/>
    <mergeCell ref="F331:G331"/>
    <mergeCell ref="A332:G332"/>
    <mergeCell ref="A333:G333"/>
    <mergeCell ref="F335:G335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93"/>
  <sheetViews>
    <sheetView zoomScalePageLayoutView="0" workbookViewId="0" topLeftCell="A58">
      <selection activeCell="J79" sqref="J79"/>
    </sheetView>
  </sheetViews>
  <sheetFormatPr defaultColWidth="9.140625" defaultRowHeight="12.75"/>
  <cols>
    <col min="1" max="1" width="4.8515625" style="328" customWidth="1"/>
    <col min="2" max="2" width="5.57421875" style="328" customWidth="1"/>
    <col min="3" max="3" width="7.7109375" style="328" customWidth="1"/>
    <col min="4" max="4" width="39.421875" style="328" customWidth="1"/>
    <col min="5" max="7" width="11.8515625" style="328" customWidth="1"/>
    <col min="8" max="8" width="7.421875" style="328" customWidth="1"/>
    <col min="9" max="10" width="13.140625" style="364" customWidth="1"/>
    <col min="11" max="16384" width="9.140625" style="328" customWidth="1"/>
  </cols>
  <sheetData>
    <row r="1" spans="1:8" ht="12.75">
      <c r="A1" s="326"/>
      <c r="B1" s="326"/>
      <c r="C1" s="326"/>
      <c r="D1" s="326"/>
      <c r="E1" s="326"/>
      <c r="F1" s="327"/>
      <c r="G1" s="424"/>
      <c r="H1" s="377" t="s">
        <v>115</v>
      </c>
    </row>
    <row r="2" spans="1:8" ht="9.75" customHeight="1">
      <c r="A2" s="326"/>
      <c r="B2" s="326"/>
      <c r="C2" s="326"/>
      <c r="D2" s="326"/>
      <c r="E2" s="326"/>
      <c r="F2" s="329"/>
      <c r="G2" s="425"/>
      <c r="H2" s="426"/>
    </row>
    <row r="3" spans="1:8" ht="15.75">
      <c r="A3" s="1388" t="s">
        <v>1919</v>
      </c>
      <c r="B3" s="1388"/>
      <c r="C3" s="1388"/>
      <c r="D3" s="1388"/>
      <c r="E3" s="1388"/>
      <c r="F3" s="1388"/>
      <c r="G3" s="1388"/>
      <c r="H3" s="1388"/>
    </row>
    <row r="4" spans="1:8" ht="9.75" customHeight="1">
      <c r="A4" s="326"/>
      <c r="B4" s="326"/>
      <c r="C4" s="326"/>
      <c r="D4" s="326"/>
      <c r="E4" s="326"/>
      <c r="F4" s="326"/>
      <c r="G4" s="326"/>
      <c r="H4" s="326"/>
    </row>
    <row r="5" spans="1:8" ht="15.75">
      <c r="A5" s="1389" t="s">
        <v>1920</v>
      </c>
      <c r="B5" s="1389"/>
      <c r="C5" s="1389"/>
      <c r="D5" s="1389"/>
      <c r="E5" s="1389"/>
      <c r="F5" s="1389"/>
      <c r="G5" s="1389"/>
      <c r="H5" s="1389"/>
    </row>
    <row r="6" spans="1:8" ht="13.5" thickBot="1">
      <c r="A6" s="331"/>
      <c r="B6" s="332"/>
      <c r="C6" s="332"/>
      <c r="D6" s="332"/>
      <c r="E6" s="332"/>
      <c r="F6" s="332"/>
      <c r="G6" s="326"/>
      <c r="H6" s="332" t="s">
        <v>241</v>
      </c>
    </row>
    <row r="7" spans="1:8" ht="12" customHeight="1" thickBot="1">
      <c r="A7" s="1456" t="s">
        <v>964</v>
      </c>
      <c r="B7" s="1457"/>
      <c r="C7" s="1457"/>
      <c r="D7" s="1457"/>
      <c r="E7" s="1063" t="s">
        <v>1921</v>
      </c>
      <c r="F7" s="427" t="s">
        <v>1859</v>
      </c>
      <c r="G7" s="427" t="s">
        <v>243</v>
      </c>
      <c r="H7" s="428" t="s">
        <v>637</v>
      </c>
    </row>
    <row r="8" spans="1:8" ht="13.5" customHeight="1" thickBot="1">
      <c r="A8" s="1454" t="s">
        <v>965</v>
      </c>
      <c r="B8" s="1455"/>
      <c r="C8" s="1455"/>
      <c r="D8" s="1455"/>
      <c r="E8" s="1070">
        <f>E9+E18+E31</f>
        <v>2179932</v>
      </c>
      <c r="F8" s="413">
        <f>F9+F18+F31</f>
        <v>2445471.92</v>
      </c>
      <c r="G8" s="413">
        <f>G9+G18+G31</f>
        <v>2628729.7499999995</v>
      </c>
      <c r="H8" s="414">
        <f aca="true" t="shared" si="0" ref="H8:H15">+G8/F8*100</f>
        <v>107.49376136774448</v>
      </c>
    </row>
    <row r="9" spans="1:8" ht="12.75" customHeight="1">
      <c r="A9" s="334" t="s">
        <v>966</v>
      </c>
      <c r="B9" s="1344" t="s">
        <v>967</v>
      </c>
      <c r="C9" s="1345"/>
      <c r="D9" s="1366"/>
      <c r="E9" s="1177">
        <f>SUM(E10:E17)</f>
        <v>2122000</v>
      </c>
      <c r="F9" s="335">
        <f>SUM(F10:F17)</f>
        <v>2204786.6300000004</v>
      </c>
      <c r="G9" s="335">
        <f>SUM(G10:G17)</f>
        <v>2377697.82</v>
      </c>
      <c r="H9" s="336">
        <f t="shared" si="0"/>
        <v>107.84253621857273</v>
      </c>
    </row>
    <row r="10" spans="1:8" ht="12" customHeight="1">
      <c r="A10" s="337"/>
      <c r="B10" s="338" t="s">
        <v>968</v>
      </c>
      <c r="C10" s="1370" t="s">
        <v>969</v>
      </c>
      <c r="D10" s="1371"/>
      <c r="E10" s="1178">
        <v>1071000</v>
      </c>
      <c r="F10" s="439">
        <v>1146422.11</v>
      </c>
      <c r="G10" s="339">
        <v>1190369.15</v>
      </c>
      <c r="H10" s="389">
        <f t="shared" si="0"/>
        <v>103.83340827228112</v>
      </c>
    </row>
    <row r="11" spans="1:8" ht="12" customHeight="1">
      <c r="A11" s="341"/>
      <c r="B11" s="342"/>
      <c r="C11" s="1354" t="s">
        <v>970</v>
      </c>
      <c r="D11" s="1355"/>
      <c r="E11" s="1179">
        <v>50000</v>
      </c>
      <c r="F11" s="439">
        <v>50000</v>
      </c>
      <c r="G11" s="429">
        <v>61320.95</v>
      </c>
      <c r="H11" s="386">
        <f t="shared" si="0"/>
        <v>122.64189999999999</v>
      </c>
    </row>
    <row r="12" spans="1:8" ht="12" customHeight="1">
      <c r="A12" s="341"/>
      <c r="B12" s="342"/>
      <c r="C12" s="1354" t="s">
        <v>971</v>
      </c>
      <c r="D12" s="1355"/>
      <c r="E12" s="1179">
        <v>7000</v>
      </c>
      <c r="F12" s="439">
        <v>7000</v>
      </c>
      <c r="G12" s="344">
        <v>6312.94</v>
      </c>
      <c r="H12" s="386">
        <f t="shared" si="0"/>
        <v>90.18485714285714</v>
      </c>
    </row>
    <row r="13" spans="1:8" ht="12" customHeight="1">
      <c r="A13" s="341"/>
      <c r="B13" s="342"/>
      <c r="C13" s="1354" t="s">
        <v>972</v>
      </c>
      <c r="D13" s="1355"/>
      <c r="E13" s="1179">
        <v>443000</v>
      </c>
      <c r="F13" s="439">
        <v>443000</v>
      </c>
      <c r="G13" s="344">
        <v>524471.9</v>
      </c>
      <c r="H13" s="389">
        <f t="shared" si="0"/>
        <v>118.39094808126411</v>
      </c>
    </row>
    <row r="14" spans="1:8" ht="12" customHeight="1">
      <c r="A14" s="341"/>
      <c r="B14" s="342"/>
      <c r="C14" s="1354" t="s">
        <v>973</v>
      </c>
      <c r="D14" s="1355"/>
      <c r="E14" s="1179">
        <v>550000</v>
      </c>
      <c r="F14" s="439">
        <v>550000</v>
      </c>
      <c r="G14" s="344">
        <v>586963.86</v>
      </c>
      <c r="H14" s="386">
        <f t="shared" si="0"/>
        <v>106.72070181818181</v>
      </c>
    </row>
    <row r="15" spans="1:8" ht="12" customHeight="1">
      <c r="A15" s="341"/>
      <c r="B15" s="342"/>
      <c r="C15" s="1355" t="s">
        <v>258</v>
      </c>
      <c r="D15" s="1384"/>
      <c r="E15" s="1179">
        <v>0</v>
      </c>
      <c r="F15" s="439">
        <v>6935.57</v>
      </c>
      <c r="G15" s="344">
        <v>6935.57</v>
      </c>
      <c r="H15" s="386">
        <f t="shared" si="0"/>
        <v>100</v>
      </c>
    </row>
    <row r="16" spans="1:8" ht="12" customHeight="1">
      <c r="A16" s="341"/>
      <c r="B16" s="342"/>
      <c r="C16" s="1354" t="s">
        <v>974</v>
      </c>
      <c r="D16" s="1355"/>
      <c r="E16" s="1179">
        <v>1000</v>
      </c>
      <c r="F16" s="439">
        <v>1043.95</v>
      </c>
      <c r="G16" s="344">
        <v>874.25</v>
      </c>
      <c r="H16" s="416">
        <f>+G16/F16*100</f>
        <v>83.7444322046075</v>
      </c>
    </row>
    <row r="17" spans="1:8" ht="12" customHeight="1">
      <c r="A17" s="341"/>
      <c r="B17" s="342"/>
      <c r="C17" s="1354" t="s">
        <v>788</v>
      </c>
      <c r="D17" s="1355"/>
      <c r="E17" s="1179">
        <v>0</v>
      </c>
      <c r="F17" s="439">
        <v>385</v>
      </c>
      <c r="G17" s="344">
        <v>449.2</v>
      </c>
      <c r="H17" s="416">
        <f>+G17/F17*100</f>
        <v>116.67532467532466</v>
      </c>
    </row>
    <row r="18" spans="1:8" ht="12.75" customHeight="1">
      <c r="A18" s="341" t="s">
        <v>966</v>
      </c>
      <c r="B18" s="1352" t="s">
        <v>975</v>
      </c>
      <c r="C18" s="1352"/>
      <c r="D18" s="1353"/>
      <c r="E18" s="1171">
        <f>SUM(E19:E30)</f>
        <v>57932</v>
      </c>
      <c r="F18" s="430">
        <f>SUM(F19:F30)</f>
        <v>226564.53</v>
      </c>
      <c r="G18" s="430">
        <f>SUM(G19:G30)</f>
        <v>236479.80000000002</v>
      </c>
      <c r="H18" s="431">
        <f aca="true" t="shared" si="1" ref="H18:H30">(G18/F18)*100</f>
        <v>104.3763558223346</v>
      </c>
    </row>
    <row r="19" spans="1:10" ht="12" customHeight="1">
      <c r="A19" s="349"/>
      <c r="B19" s="323"/>
      <c r="C19" s="1359" t="s">
        <v>976</v>
      </c>
      <c r="D19" s="1369"/>
      <c r="E19" s="1075">
        <v>3000</v>
      </c>
      <c r="F19" s="405">
        <v>4245.62</v>
      </c>
      <c r="G19" s="344">
        <v>4777.95</v>
      </c>
      <c r="H19" s="432">
        <f t="shared" si="1"/>
        <v>112.53833362382879</v>
      </c>
      <c r="I19" s="354"/>
      <c r="J19" s="328"/>
    </row>
    <row r="20" spans="1:10" ht="12" customHeight="1">
      <c r="A20" s="349"/>
      <c r="B20" s="323"/>
      <c r="C20" s="1358" t="s">
        <v>977</v>
      </c>
      <c r="D20" s="1359"/>
      <c r="E20" s="1075">
        <v>29602</v>
      </c>
      <c r="F20" s="405">
        <v>63939.43</v>
      </c>
      <c r="G20" s="344">
        <v>63746.98</v>
      </c>
      <c r="H20" s="432">
        <f t="shared" si="1"/>
        <v>99.69901201809274</v>
      </c>
      <c r="I20" s="328"/>
      <c r="J20" s="328"/>
    </row>
    <row r="21" spans="1:10" ht="12" customHeight="1">
      <c r="A21" s="349"/>
      <c r="B21" s="323"/>
      <c r="C21" s="1358" t="s">
        <v>978</v>
      </c>
      <c r="D21" s="1359"/>
      <c r="E21" s="1075">
        <v>1000</v>
      </c>
      <c r="F21" s="405">
        <v>1000</v>
      </c>
      <c r="G21" s="344">
        <v>2211.08</v>
      </c>
      <c r="H21" s="432">
        <f t="shared" si="1"/>
        <v>221.108</v>
      </c>
      <c r="I21" s="354"/>
      <c r="J21" s="328"/>
    </row>
    <row r="22" spans="1:10" ht="12" customHeight="1">
      <c r="A22" s="349"/>
      <c r="B22" s="323"/>
      <c r="C22" s="1358" t="s">
        <v>979</v>
      </c>
      <c r="D22" s="1359"/>
      <c r="E22" s="1075">
        <v>4330</v>
      </c>
      <c r="F22" s="405">
        <v>4330</v>
      </c>
      <c r="G22" s="344">
        <v>4851.2</v>
      </c>
      <c r="H22" s="432">
        <f t="shared" si="1"/>
        <v>112.03695150115473</v>
      </c>
      <c r="I22" s="354"/>
      <c r="J22" s="328"/>
    </row>
    <row r="23" spans="1:10" ht="12" customHeight="1">
      <c r="A23" s="349"/>
      <c r="B23" s="323"/>
      <c r="C23" s="1359" t="s">
        <v>980</v>
      </c>
      <c r="D23" s="1369"/>
      <c r="E23" s="1075">
        <v>2000</v>
      </c>
      <c r="F23" s="405">
        <v>5642.63</v>
      </c>
      <c r="G23" s="344">
        <v>8965.63</v>
      </c>
      <c r="H23" s="432">
        <f t="shared" si="1"/>
        <v>158.89097814317083</v>
      </c>
      <c r="I23" s="328"/>
      <c r="J23" s="328"/>
    </row>
    <row r="24" spans="1:10" ht="12" customHeight="1">
      <c r="A24" s="349"/>
      <c r="B24" s="323"/>
      <c r="C24" s="1359" t="s">
        <v>2308</v>
      </c>
      <c r="D24" s="1369"/>
      <c r="E24" s="1075">
        <v>0</v>
      </c>
      <c r="F24" s="405">
        <v>5726.13</v>
      </c>
      <c r="G24" s="344">
        <v>5798.78</v>
      </c>
      <c r="H24" s="432">
        <f t="shared" si="1"/>
        <v>101.26874520836935</v>
      </c>
      <c r="I24" s="328"/>
      <c r="J24" s="328"/>
    </row>
    <row r="25" spans="1:10" ht="12" customHeight="1">
      <c r="A25" s="349"/>
      <c r="B25" s="323"/>
      <c r="C25" s="1359" t="s">
        <v>981</v>
      </c>
      <c r="D25" s="1369"/>
      <c r="E25" s="1075">
        <v>0</v>
      </c>
      <c r="F25" s="405">
        <v>707.86</v>
      </c>
      <c r="G25" s="344">
        <v>707.86</v>
      </c>
      <c r="H25" s="432">
        <f t="shared" si="1"/>
        <v>100</v>
      </c>
      <c r="I25" s="328"/>
      <c r="J25" s="328"/>
    </row>
    <row r="26" spans="1:10" ht="12" customHeight="1">
      <c r="A26" s="349"/>
      <c r="B26" s="323"/>
      <c r="C26" s="1359" t="s">
        <v>590</v>
      </c>
      <c r="D26" s="1369"/>
      <c r="E26" s="1075">
        <v>0</v>
      </c>
      <c r="F26" s="405">
        <v>36920.84</v>
      </c>
      <c r="G26" s="344">
        <v>37753.11</v>
      </c>
      <c r="H26" s="432">
        <f t="shared" si="1"/>
        <v>102.25420115035304</v>
      </c>
      <c r="I26" s="328"/>
      <c r="J26" s="328"/>
    </row>
    <row r="27" spans="1:10" ht="12" customHeight="1">
      <c r="A27" s="349"/>
      <c r="B27" s="323"/>
      <c r="C27" s="1359" t="s">
        <v>591</v>
      </c>
      <c r="D27" s="1369"/>
      <c r="E27" s="1075">
        <v>0</v>
      </c>
      <c r="F27" s="405">
        <v>31224.86</v>
      </c>
      <c r="G27" s="344">
        <v>33220.93</v>
      </c>
      <c r="H27" s="432">
        <f t="shared" si="1"/>
        <v>106.39256669205241</v>
      </c>
      <c r="I27" s="328"/>
      <c r="J27" s="328"/>
    </row>
    <row r="28" spans="1:10" ht="12" customHeight="1">
      <c r="A28" s="349"/>
      <c r="B28" s="323"/>
      <c r="C28" s="1358" t="s">
        <v>592</v>
      </c>
      <c r="D28" s="1359"/>
      <c r="E28" s="1075">
        <v>18000</v>
      </c>
      <c r="F28" s="405">
        <v>18000</v>
      </c>
      <c r="G28" s="344">
        <v>19156.05</v>
      </c>
      <c r="H28" s="432">
        <f t="shared" si="1"/>
        <v>106.4225</v>
      </c>
      <c r="I28" s="328"/>
      <c r="J28" s="328"/>
    </row>
    <row r="29" spans="1:10" ht="12" customHeight="1">
      <c r="A29" s="349"/>
      <c r="B29" s="323"/>
      <c r="C29" s="1359" t="s">
        <v>593</v>
      </c>
      <c r="D29" s="1369"/>
      <c r="E29" s="1075">
        <v>0</v>
      </c>
      <c r="F29" s="405">
        <v>46000</v>
      </c>
      <c r="G29" s="344">
        <v>46000</v>
      </c>
      <c r="H29" s="432">
        <f t="shared" si="1"/>
        <v>100</v>
      </c>
      <c r="I29" s="328"/>
      <c r="J29" s="328"/>
    </row>
    <row r="30" spans="1:10" ht="12" customHeight="1">
      <c r="A30" s="349"/>
      <c r="B30" s="323"/>
      <c r="C30" s="1359" t="s">
        <v>594</v>
      </c>
      <c r="D30" s="1369"/>
      <c r="E30" s="1075">
        <v>0</v>
      </c>
      <c r="F30" s="405">
        <v>8827.16</v>
      </c>
      <c r="G30" s="344">
        <v>9290.23</v>
      </c>
      <c r="H30" s="432">
        <f t="shared" si="1"/>
        <v>105.24596812564857</v>
      </c>
      <c r="I30" s="433"/>
      <c r="J30" s="328"/>
    </row>
    <row r="31" spans="1:8" ht="12.75" customHeight="1">
      <c r="A31" s="349" t="s">
        <v>966</v>
      </c>
      <c r="B31" s="1352" t="s">
        <v>595</v>
      </c>
      <c r="C31" s="1352"/>
      <c r="D31" s="1353"/>
      <c r="E31" s="1180">
        <f>SUM(E32:E33)</f>
        <v>0</v>
      </c>
      <c r="F31" s="372">
        <f>SUM(F32:F33)</f>
        <v>14120.76</v>
      </c>
      <c r="G31" s="372">
        <f>SUM(G32:G33)</f>
        <v>14552.13</v>
      </c>
      <c r="H31" s="434">
        <f aca="true" t="shared" si="2" ref="H31:H47">+G31/F31*100</f>
        <v>103.05486390250948</v>
      </c>
    </row>
    <row r="32" spans="1:8" ht="12" customHeight="1">
      <c r="A32" s="349"/>
      <c r="B32" s="565" t="s">
        <v>596</v>
      </c>
      <c r="C32" s="1358" t="s">
        <v>2310</v>
      </c>
      <c r="D32" s="1359"/>
      <c r="E32" s="1075">
        <v>0</v>
      </c>
      <c r="F32" s="439">
        <v>12490.76</v>
      </c>
      <c r="G32" s="344">
        <v>12902.65</v>
      </c>
      <c r="H32" s="386">
        <f t="shared" si="2"/>
        <v>103.29755755454431</v>
      </c>
    </row>
    <row r="33" spans="1:8" ht="12" customHeight="1" thickBot="1">
      <c r="A33" s="349"/>
      <c r="B33" s="323"/>
      <c r="C33" s="1359" t="s">
        <v>2309</v>
      </c>
      <c r="D33" s="1369"/>
      <c r="E33" s="1075">
        <v>0</v>
      </c>
      <c r="F33" s="405">
        <v>1630</v>
      </c>
      <c r="G33" s="344">
        <v>1649.48</v>
      </c>
      <c r="H33" s="432">
        <f>(G33/F33)*100</f>
        <v>101.19509202453986</v>
      </c>
    </row>
    <row r="34" spans="1:8" ht="13.5" customHeight="1" thickBot="1">
      <c r="A34" s="1342" t="s">
        <v>597</v>
      </c>
      <c r="B34" s="1343"/>
      <c r="C34" s="1343"/>
      <c r="D34" s="1343"/>
      <c r="E34" s="1174">
        <f>E35+E37+E40+E70+E57+E55+E80</f>
        <v>85842</v>
      </c>
      <c r="F34" s="436">
        <f>F35+F37+F40+F70+F57+F55+F80</f>
        <v>4417828.36</v>
      </c>
      <c r="G34" s="436">
        <f>G35+G37+G40+G70+G57+G55+G80</f>
        <v>4391843.93</v>
      </c>
      <c r="H34" s="396">
        <f t="shared" si="2"/>
        <v>99.41182798690711</v>
      </c>
    </row>
    <row r="35" spans="1:8" ht="12.75" customHeight="1">
      <c r="A35" s="334" t="s">
        <v>966</v>
      </c>
      <c r="B35" s="1344" t="s">
        <v>2313</v>
      </c>
      <c r="C35" s="1345"/>
      <c r="D35" s="1345"/>
      <c r="E35" s="1181">
        <f>SUM(E36:E36)</f>
        <v>61072</v>
      </c>
      <c r="F35" s="335">
        <f>SUM(F36:F36)</f>
        <v>61072</v>
      </c>
      <c r="G35" s="335">
        <f>SUM(G36:G36)</f>
        <v>61072</v>
      </c>
      <c r="H35" s="336">
        <f t="shared" si="2"/>
        <v>100</v>
      </c>
    </row>
    <row r="36" spans="1:8" ht="12" customHeight="1">
      <c r="A36" s="355"/>
      <c r="B36" s="338" t="s">
        <v>968</v>
      </c>
      <c r="C36" s="1362" t="s">
        <v>598</v>
      </c>
      <c r="D36" s="1363"/>
      <c r="E36" s="1075">
        <v>61072</v>
      </c>
      <c r="F36" s="684">
        <v>61072</v>
      </c>
      <c r="G36" s="439">
        <v>61072</v>
      </c>
      <c r="H36" s="386">
        <f t="shared" si="2"/>
        <v>100</v>
      </c>
    </row>
    <row r="37" spans="1:8" ht="12.75" customHeight="1">
      <c r="A37" s="341" t="s">
        <v>966</v>
      </c>
      <c r="B37" s="1442" t="s">
        <v>2314</v>
      </c>
      <c r="C37" s="1443"/>
      <c r="D37" s="1443"/>
      <c r="E37" s="1171">
        <f>SUM(E38:E39)</f>
        <v>24770</v>
      </c>
      <c r="F37" s="372">
        <f>SUM(F38:F39)</f>
        <v>28290.989999999998</v>
      </c>
      <c r="G37" s="372">
        <f>SUM(G38:G39)</f>
        <v>28290.989999999998</v>
      </c>
      <c r="H37" s="438">
        <f t="shared" si="2"/>
        <v>100</v>
      </c>
    </row>
    <row r="38" spans="1:8" ht="12" customHeight="1">
      <c r="A38" s="341"/>
      <c r="B38" s="342" t="s">
        <v>968</v>
      </c>
      <c r="C38" s="1355" t="s">
        <v>599</v>
      </c>
      <c r="D38" s="1445"/>
      <c r="E38" s="1068">
        <v>24770</v>
      </c>
      <c r="F38" s="439">
        <v>25779.91</v>
      </c>
      <c r="G38" s="344">
        <v>25779.91</v>
      </c>
      <c r="H38" s="386">
        <f t="shared" si="2"/>
        <v>100</v>
      </c>
    </row>
    <row r="39" spans="1:8" ht="12" customHeight="1">
      <c r="A39" s="341"/>
      <c r="B39" s="342"/>
      <c r="C39" s="1355" t="s">
        <v>211</v>
      </c>
      <c r="D39" s="1384"/>
      <c r="E39" s="1068">
        <v>0</v>
      </c>
      <c r="F39" s="439">
        <v>2511.08</v>
      </c>
      <c r="G39" s="344">
        <v>2511.08</v>
      </c>
      <c r="H39" s="386">
        <f t="shared" si="2"/>
        <v>100</v>
      </c>
    </row>
    <row r="40" spans="1:8" ht="24.75" customHeight="1">
      <c r="A40" s="341" t="s">
        <v>966</v>
      </c>
      <c r="B40" s="1439" t="s">
        <v>2315</v>
      </c>
      <c r="C40" s="1440"/>
      <c r="D40" s="1441"/>
      <c r="E40" s="1182">
        <f>SUM(E41:E54)</f>
        <v>0</v>
      </c>
      <c r="F40" s="662">
        <f>SUM(F41:F54)</f>
        <v>4084182.08</v>
      </c>
      <c r="G40" s="662">
        <f>SUM(G41:G54)</f>
        <v>4085349.6999999997</v>
      </c>
      <c r="H40" s="1165">
        <f t="shared" si="2"/>
        <v>100.02858883314036</v>
      </c>
    </row>
    <row r="41" spans="1:10" ht="12.75" customHeight="1">
      <c r="A41" s="356"/>
      <c r="B41" s="357" t="s">
        <v>968</v>
      </c>
      <c r="C41" s="358" t="s">
        <v>579</v>
      </c>
      <c r="D41" s="359" t="s">
        <v>2319</v>
      </c>
      <c r="E41" s="1068">
        <v>0</v>
      </c>
      <c r="F41" s="289">
        <v>3640178.49</v>
      </c>
      <c r="G41" s="289">
        <v>3640178.49</v>
      </c>
      <c r="H41" s="440">
        <f t="shared" si="2"/>
        <v>100</v>
      </c>
      <c r="J41" s="6"/>
    </row>
    <row r="42" spans="1:8" ht="12.75" customHeight="1">
      <c r="A42" s="360"/>
      <c r="B42" s="358"/>
      <c r="C42" s="358" t="s">
        <v>580</v>
      </c>
      <c r="D42" s="359" t="s">
        <v>2319</v>
      </c>
      <c r="E42" s="1066">
        <v>0</v>
      </c>
      <c r="F42" s="289">
        <v>184529.63</v>
      </c>
      <c r="G42" s="289">
        <v>184540.63</v>
      </c>
      <c r="H42" s="386">
        <f t="shared" si="2"/>
        <v>100.00596110229019</v>
      </c>
    </row>
    <row r="43" spans="1:8" ht="12.75" customHeight="1">
      <c r="A43" s="360"/>
      <c r="B43" s="358"/>
      <c r="C43" s="358" t="s">
        <v>869</v>
      </c>
      <c r="D43" s="359" t="s">
        <v>2319</v>
      </c>
      <c r="E43" s="1066">
        <v>0</v>
      </c>
      <c r="F43" s="289">
        <v>135981.53</v>
      </c>
      <c r="G43" s="289">
        <v>135981.53</v>
      </c>
      <c r="H43" s="386">
        <f t="shared" si="2"/>
        <v>100</v>
      </c>
    </row>
    <row r="44" spans="1:8" ht="12.75" customHeight="1">
      <c r="A44" s="361"/>
      <c r="B44" s="358"/>
      <c r="C44" s="358" t="s">
        <v>583</v>
      </c>
      <c r="D44" s="359" t="s">
        <v>2319</v>
      </c>
      <c r="E44" s="1066">
        <v>0</v>
      </c>
      <c r="F44" s="439">
        <v>92565.71</v>
      </c>
      <c r="G44" s="344">
        <v>92565.71</v>
      </c>
      <c r="H44" s="386">
        <f t="shared" si="2"/>
        <v>100</v>
      </c>
    </row>
    <row r="45" spans="1:8" ht="12" customHeight="1">
      <c r="A45" s="356"/>
      <c r="B45" s="342"/>
      <c r="C45" s="358" t="s">
        <v>582</v>
      </c>
      <c r="D45" s="359" t="s">
        <v>2319</v>
      </c>
      <c r="E45" s="1068">
        <v>0</v>
      </c>
      <c r="F45" s="289">
        <v>15674.62</v>
      </c>
      <c r="G45" s="289">
        <v>15674.62</v>
      </c>
      <c r="H45" s="441">
        <f t="shared" si="2"/>
        <v>100</v>
      </c>
    </row>
    <row r="46" spans="1:8" ht="12" customHeight="1">
      <c r="A46" s="356"/>
      <c r="B46" s="342"/>
      <c r="C46" s="732" t="s">
        <v>296</v>
      </c>
      <c r="D46" s="359" t="s">
        <v>2319</v>
      </c>
      <c r="E46" s="1068">
        <v>0</v>
      </c>
      <c r="F46" s="289">
        <v>6745.08</v>
      </c>
      <c r="G46" s="657">
        <v>6745.08</v>
      </c>
      <c r="H46" s="441">
        <f t="shared" si="2"/>
        <v>100</v>
      </c>
    </row>
    <row r="47" spans="1:8" ht="12" customHeight="1">
      <c r="A47" s="356"/>
      <c r="B47" s="342"/>
      <c r="C47" s="365" t="s">
        <v>868</v>
      </c>
      <c r="D47" s="359" t="s">
        <v>2319</v>
      </c>
      <c r="E47" s="1068">
        <v>0</v>
      </c>
      <c r="F47" s="289">
        <v>2757.28</v>
      </c>
      <c r="G47" s="400">
        <v>2757.28</v>
      </c>
      <c r="H47" s="441">
        <f t="shared" si="2"/>
        <v>100</v>
      </c>
    </row>
    <row r="48" spans="1:8" ht="12" customHeight="1">
      <c r="A48" s="733"/>
      <c r="B48" s="734"/>
      <c r="C48" s="358" t="s">
        <v>508</v>
      </c>
      <c r="D48" s="359" t="s">
        <v>2320</v>
      </c>
      <c r="E48" s="1068">
        <v>0</v>
      </c>
      <c r="F48" s="289">
        <v>2224.68</v>
      </c>
      <c r="G48" s="400">
        <v>3340.5</v>
      </c>
      <c r="H48" s="441">
        <f aca="true" t="shared" si="3" ref="H48:H53">+G48/F48*100</f>
        <v>150.15642699174714</v>
      </c>
    </row>
    <row r="49" spans="1:8" ht="12" customHeight="1">
      <c r="A49" s="356"/>
      <c r="B49" s="342"/>
      <c r="C49" s="362" t="s">
        <v>585</v>
      </c>
      <c r="D49" s="359" t="s">
        <v>2319</v>
      </c>
      <c r="E49" s="1068">
        <v>0</v>
      </c>
      <c r="F49" s="289">
        <v>1520.54</v>
      </c>
      <c r="G49" s="400">
        <v>1520.54</v>
      </c>
      <c r="H49" s="386">
        <f t="shared" si="3"/>
        <v>100</v>
      </c>
    </row>
    <row r="50" spans="1:8" ht="12" customHeight="1">
      <c r="A50" s="356"/>
      <c r="B50" s="342"/>
      <c r="C50" s="358" t="s">
        <v>586</v>
      </c>
      <c r="D50" s="359" t="s">
        <v>2319</v>
      </c>
      <c r="E50" s="1068">
        <v>0</v>
      </c>
      <c r="F50" s="289">
        <v>961.25</v>
      </c>
      <c r="G50" s="289">
        <v>961.25</v>
      </c>
      <c r="H50" s="441">
        <f t="shared" si="3"/>
        <v>100</v>
      </c>
    </row>
    <row r="51" spans="1:8" ht="12" customHeight="1">
      <c r="A51" s="356"/>
      <c r="B51" s="342"/>
      <c r="C51" s="365" t="s">
        <v>584</v>
      </c>
      <c r="D51" s="359" t="s">
        <v>2319</v>
      </c>
      <c r="E51" s="1068">
        <v>0</v>
      </c>
      <c r="F51" s="289">
        <v>515.12</v>
      </c>
      <c r="G51" s="400">
        <v>515.12</v>
      </c>
      <c r="H51" s="441">
        <f t="shared" si="3"/>
        <v>100</v>
      </c>
    </row>
    <row r="52" spans="1:8" ht="12" customHeight="1">
      <c r="A52" s="356"/>
      <c r="B52" s="342"/>
      <c r="C52" s="362" t="s">
        <v>600</v>
      </c>
      <c r="D52" s="359" t="s">
        <v>2319</v>
      </c>
      <c r="E52" s="1068">
        <v>0</v>
      </c>
      <c r="F52" s="289">
        <v>450</v>
      </c>
      <c r="G52" s="289">
        <v>450</v>
      </c>
      <c r="H52" s="441">
        <f t="shared" si="3"/>
        <v>100</v>
      </c>
    </row>
    <row r="53" spans="1:8" ht="12" customHeight="1">
      <c r="A53" s="356"/>
      <c r="B53" s="342"/>
      <c r="C53" s="358" t="s">
        <v>572</v>
      </c>
      <c r="D53" s="359" t="s">
        <v>2319</v>
      </c>
      <c r="E53" s="1068">
        <v>0</v>
      </c>
      <c r="F53" s="289">
        <v>78.15</v>
      </c>
      <c r="G53" s="289">
        <v>78.15</v>
      </c>
      <c r="H53" s="386">
        <f t="shared" si="3"/>
        <v>100</v>
      </c>
    </row>
    <row r="54" spans="1:8" ht="12" customHeight="1">
      <c r="A54" s="356"/>
      <c r="B54" s="342"/>
      <c r="C54" s="362" t="s">
        <v>297</v>
      </c>
      <c r="D54" s="359" t="s">
        <v>2319</v>
      </c>
      <c r="E54" s="1068">
        <v>0</v>
      </c>
      <c r="F54" s="289">
        <v>0</v>
      </c>
      <c r="G54" s="400">
        <v>40.8</v>
      </c>
      <c r="H54" s="1168" t="s">
        <v>246</v>
      </c>
    </row>
    <row r="55" spans="1:8" ht="12.75" customHeight="1">
      <c r="A55" s="341" t="s">
        <v>966</v>
      </c>
      <c r="B55" s="1442" t="s">
        <v>212</v>
      </c>
      <c r="C55" s="1443"/>
      <c r="D55" s="1444"/>
      <c r="E55" s="1171">
        <f>E56</f>
        <v>0</v>
      </c>
      <c r="F55" s="437">
        <f>SUM(F56:F56)</f>
        <v>19283.66</v>
      </c>
      <c r="G55" s="437">
        <f>SUM(G56:G56)</f>
        <v>19283.66</v>
      </c>
      <c r="H55" s="438">
        <f>+G55/F55*100</f>
        <v>100</v>
      </c>
    </row>
    <row r="56" spans="1:8" ht="12" customHeight="1">
      <c r="A56" s="341"/>
      <c r="B56" s="342" t="s">
        <v>968</v>
      </c>
      <c r="C56" s="1355" t="s">
        <v>446</v>
      </c>
      <c r="D56" s="1384"/>
      <c r="E56" s="1068">
        <v>0</v>
      </c>
      <c r="F56" s="684">
        <v>19283.66</v>
      </c>
      <c r="G56" s="439">
        <v>19283.66</v>
      </c>
      <c r="H56" s="386">
        <f>+G56/F56*100</f>
        <v>100</v>
      </c>
    </row>
    <row r="57" spans="1:8" ht="12.75" customHeight="1">
      <c r="A57" s="341" t="s">
        <v>966</v>
      </c>
      <c r="B57" s="1435" t="s">
        <v>2317</v>
      </c>
      <c r="C57" s="1436"/>
      <c r="D57" s="1436"/>
      <c r="E57" s="1171">
        <f>E58</f>
        <v>0</v>
      </c>
      <c r="F57" s="372">
        <f>F58</f>
        <v>54176.47</v>
      </c>
      <c r="G57" s="372">
        <f>G58</f>
        <v>54900.18</v>
      </c>
      <c r="H57" s="431">
        <f>H58</f>
        <v>101.33583823383103</v>
      </c>
    </row>
    <row r="58" spans="1:8" ht="12" customHeight="1" thickBot="1">
      <c r="A58" s="623"/>
      <c r="B58" s="624" t="s">
        <v>968</v>
      </c>
      <c r="C58" s="1437" t="s">
        <v>213</v>
      </c>
      <c r="D58" s="1438"/>
      <c r="E58" s="1183">
        <v>0</v>
      </c>
      <c r="F58" s="683">
        <v>54176.47</v>
      </c>
      <c r="G58" s="352">
        <v>54900.18</v>
      </c>
      <c r="H58" s="621">
        <f>+G58/F58*100</f>
        <v>101.33583823383103</v>
      </c>
    </row>
    <row r="59" ht="12.75" customHeight="1"/>
    <row r="60" ht="12.75" customHeight="1">
      <c r="G60" s="354"/>
    </row>
    <row r="61" ht="12.75" customHeight="1">
      <c r="G61" s="328" t="s">
        <v>757</v>
      </c>
    </row>
    <row r="62" ht="12" customHeight="1"/>
    <row r="63" spans="1:8" ht="12.75">
      <c r="A63" s="326"/>
      <c r="B63" s="326"/>
      <c r="C63" s="326"/>
      <c r="D63" s="326"/>
      <c r="E63" s="326"/>
      <c r="F63" s="327"/>
      <c r="G63" s="442"/>
      <c r="H63" s="377" t="s">
        <v>116</v>
      </c>
    </row>
    <row r="64" spans="1:8" ht="9.75" customHeight="1">
      <c r="A64" s="326"/>
      <c r="B64" s="326"/>
      <c r="C64" s="326"/>
      <c r="D64" s="326"/>
      <c r="E64" s="326"/>
      <c r="F64" s="329"/>
      <c r="G64" s="329"/>
      <c r="H64" s="326"/>
    </row>
    <row r="65" spans="1:8" ht="15.75">
      <c r="A65" s="1388" t="s">
        <v>1919</v>
      </c>
      <c r="B65" s="1388"/>
      <c r="C65" s="1388"/>
      <c r="D65" s="1388"/>
      <c r="E65" s="1388"/>
      <c r="F65" s="1388"/>
      <c r="G65" s="1388"/>
      <c r="H65" s="1388"/>
    </row>
    <row r="66" spans="1:8" ht="9.75" customHeight="1">
      <c r="A66" s="326"/>
      <c r="B66" s="326"/>
      <c r="C66" s="326"/>
      <c r="D66" s="326"/>
      <c r="E66" s="326"/>
      <c r="F66" s="326"/>
      <c r="G66" s="326"/>
      <c r="H66" s="326"/>
    </row>
    <row r="67" spans="1:8" ht="15.75">
      <c r="A67" s="1389" t="s">
        <v>1920</v>
      </c>
      <c r="B67" s="1389"/>
      <c r="C67" s="1389"/>
      <c r="D67" s="1389"/>
      <c r="E67" s="1389"/>
      <c r="F67" s="1389"/>
      <c r="G67" s="1389"/>
      <c r="H67" s="1389"/>
    </row>
    <row r="68" spans="1:8" ht="13.5" thickBot="1">
      <c r="A68" s="331"/>
      <c r="B68" s="332"/>
      <c r="C68" s="332"/>
      <c r="D68" s="332"/>
      <c r="E68" s="332"/>
      <c r="F68" s="332"/>
      <c r="G68" s="326"/>
      <c r="H68" s="332" t="s">
        <v>241</v>
      </c>
    </row>
    <row r="69" spans="1:8" ht="12" customHeight="1" thickBot="1">
      <c r="A69" s="1397" t="s">
        <v>964</v>
      </c>
      <c r="B69" s="1398"/>
      <c r="C69" s="1398"/>
      <c r="D69" s="1398"/>
      <c r="E69" s="1063" t="s">
        <v>1921</v>
      </c>
      <c r="F69" s="427" t="s">
        <v>1859</v>
      </c>
      <c r="G69" s="427" t="s">
        <v>243</v>
      </c>
      <c r="H69" s="428" t="s">
        <v>637</v>
      </c>
    </row>
    <row r="70" spans="1:8" ht="24.75" customHeight="1">
      <c r="A70" s="337" t="s">
        <v>966</v>
      </c>
      <c r="B70" s="1430" t="s">
        <v>2316</v>
      </c>
      <c r="C70" s="1431"/>
      <c r="D70" s="1432"/>
      <c r="E70" s="1172">
        <f>SUM(E71:E79)</f>
        <v>0</v>
      </c>
      <c r="F70" s="1166">
        <f>SUM(F71:F79)</f>
        <v>152539.96</v>
      </c>
      <c r="G70" s="1166">
        <f>SUM(G71:G79)</f>
        <v>124664.20000000001</v>
      </c>
      <c r="H70" s="1167">
        <f aca="true" t="shared" si="4" ref="H70:H83">+G70/F70*100</f>
        <v>81.72560160629386</v>
      </c>
    </row>
    <row r="71" spans="1:8" ht="12" customHeight="1">
      <c r="A71" s="361"/>
      <c r="B71" s="358" t="s">
        <v>968</v>
      </c>
      <c r="C71" s="358" t="s">
        <v>584</v>
      </c>
      <c r="D71" s="359" t="s">
        <v>866</v>
      </c>
      <c r="E71" s="1173">
        <v>0</v>
      </c>
      <c r="F71" s="344">
        <v>104484.31</v>
      </c>
      <c r="G71" s="344">
        <v>76608.55</v>
      </c>
      <c r="H71" s="386">
        <f t="shared" si="4"/>
        <v>73.32062584324862</v>
      </c>
    </row>
    <row r="72" spans="1:8" ht="12" customHeight="1">
      <c r="A72" s="361"/>
      <c r="B72" s="358"/>
      <c r="C72" s="358" t="s">
        <v>585</v>
      </c>
      <c r="D72" s="359" t="s">
        <v>866</v>
      </c>
      <c r="E72" s="1173">
        <v>0</v>
      </c>
      <c r="F72" s="344">
        <v>33122.14</v>
      </c>
      <c r="G72" s="344">
        <v>33122.14</v>
      </c>
      <c r="H72" s="386">
        <f t="shared" si="4"/>
        <v>100</v>
      </c>
    </row>
    <row r="73" spans="1:8" ht="12" customHeight="1">
      <c r="A73" s="361"/>
      <c r="B73" s="358"/>
      <c r="C73" s="358" t="s">
        <v>447</v>
      </c>
      <c r="D73" s="359" t="s">
        <v>866</v>
      </c>
      <c r="E73" s="1173">
        <v>0</v>
      </c>
      <c r="F73" s="344">
        <v>3895.13</v>
      </c>
      <c r="G73" s="344">
        <v>3895.13</v>
      </c>
      <c r="H73" s="386">
        <f>+G73/F73*100</f>
        <v>100</v>
      </c>
    </row>
    <row r="74" spans="1:8" ht="12" customHeight="1">
      <c r="A74" s="361"/>
      <c r="B74" s="358"/>
      <c r="C74" s="362" t="s">
        <v>580</v>
      </c>
      <c r="D74" s="359" t="s">
        <v>866</v>
      </c>
      <c r="E74" s="1173">
        <v>0</v>
      </c>
      <c r="F74" s="344">
        <v>3076.86</v>
      </c>
      <c r="G74" s="344">
        <v>3076.86</v>
      </c>
      <c r="H74" s="386">
        <f>+G74/F74*100</f>
        <v>100</v>
      </c>
    </row>
    <row r="75" spans="1:8" ht="12" customHeight="1">
      <c r="A75" s="361"/>
      <c r="B75" s="358"/>
      <c r="C75" s="358" t="s">
        <v>508</v>
      </c>
      <c r="D75" s="359" t="s">
        <v>2318</v>
      </c>
      <c r="E75" s="1173">
        <v>0</v>
      </c>
      <c r="F75" s="344">
        <v>2024.08</v>
      </c>
      <c r="G75" s="344">
        <v>2024.08</v>
      </c>
      <c r="H75" s="386">
        <f>+G75/F75*100</f>
        <v>100</v>
      </c>
    </row>
    <row r="76" spans="1:8" ht="12" customHeight="1">
      <c r="A76" s="361"/>
      <c r="B76" s="358"/>
      <c r="C76" s="358" t="s">
        <v>572</v>
      </c>
      <c r="D76" s="359" t="s">
        <v>866</v>
      </c>
      <c r="E76" s="1173">
        <v>0</v>
      </c>
      <c r="F76" s="344">
        <v>1932.69</v>
      </c>
      <c r="G76" s="344">
        <v>1932.69</v>
      </c>
      <c r="H76" s="386">
        <f t="shared" si="4"/>
        <v>100</v>
      </c>
    </row>
    <row r="77" spans="1:8" ht="12" customHeight="1">
      <c r="A77" s="361"/>
      <c r="B77" s="358"/>
      <c r="C77" s="358" t="s">
        <v>582</v>
      </c>
      <c r="D77" s="359" t="s">
        <v>866</v>
      </c>
      <c r="E77" s="1173">
        <v>0</v>
      </c>
      <c r="F77" s="344">
        <v>1404.54</v>
      </c>
      <c r="G77" s="344">
        <v>1404.54</v>
      </c>
      <c r="H77" s="386">
        <f>+G77/F77*100</f>
        <v>100</v>
      </c>
    </row>
    <row r="78" spans="1:8" ht="12" customHeight="1">
      <c r="A78" s="361"/>
      <c r="B78" s="358"/>
      <c r="C78" s="358" t="s">
        <v>867</v>
      </c>
      <c r="D78" s="359" t="s">
        <v>866</v>
      </c>
      <c r="E78" s="1173">
        <v>0</v>
      </c>
      <c r="F78" s="344">
        <v>1368.21</v>
      </c>
      <c r="G78" s="344">
        <v>1368.21</v>
      </c>
      <c r="H78" s="386">
        <f>+G78/F78*100</f>
        <v>100</v>
      </c>
    </row>
    <row r="79" spans="1:8" ht="12" customHeight="1">
      <c r="A79" s="361"/>
      <c r="B79" s="358"/>
      <c r="C79" s="358" t="s">
        <v>586</v>
      </c>
      <c r="D79" s="359" t="s">
        <v>866</v>
      </c>
      <c r="E79" s="1173">
        <v>0</v>
      </c>
      <c r="F79" s="344">
        <v>1232</v>
      </c>
      <c r="G79" s="344">
        <v>1232</v>
      </c>
      <c r="H79" s="386">
        <f t="shared" si="4"/>
        <v>100</v>
      </c>
    </row>
    <row r="80" spans="1:8" ht="12" customHeight="1">
      <c r="A80" s="341" t="s">
        <v>966</v>
      </c>
      <c r="B80" s="1442" t="s">
        <v>2311</v>
      </c>
      <c r="C80" s="1443"/>
      <c r="D80" s="1444"/>
      <c r="E80" s="1171">
        <f>E81</f>
        <v>0</v>
      </c>
      <c r="F80" s="437">
        <f>SUM(F81:F81)</f>
        <v>18283.2</v>
      </c>
      <c r="G80" s="437">
        <f>SUM(G81:G81)</f>
        <v>18283.2</v>
      </c>
      <c r="H80" s="438">
        <f>+G80/F80*100</f>
        <v>100</v>
      </c>
    </row>
    <row r="81" spans="1:8" ht="12" customHeight="1" thickBot="1">
      <c r="A81" s="341"/>
      <c r="B81" s="342" t="s">
        <v>968</v>
      </c>
      <c r="C81" s="1355" t="s">
        <v>2312</v>
      </c>
      <c r="D81" s="1384"/>
      <c r="E81" s="1068">
        <v>0</v>
      </c>
      <c r="F81" s="684">
        <v>18283.2</v>
      </c>
      <c r="G81" s="439">
        <v>18283.2</v>
      </c>
      <c r="H81" s="386">
        <f>+G81/F81*100</f>
        <v>100</v>
      </c>
    </row>
    <row r="82" spans="1:8" ht="13.5" customHeight="1" thickBot="1">
      <c r="A82" s="1342" t="s">
        <v>1922</v>
      </c>
      <c r="B82" s="1343"/>
      <c r="C82" s="1343"/>
      <c r="D82" s="1343"/>
      <c r="E82" s="1174">
        <f>E8+E34</f>
        <v>2265774</v>
      </c>
      <c r="F82" s="436">
        <f>F8+F34</f>
        <v>6863300.28</v>
      </c>
      <c r="G82" s="436">
        <f>G8+G34</f>
        <v>7020573.68</v>
      </c>
      <c r="H82" s="396">
        <f t="shared" si="4"/>
        <v>102.29151273561936</v>
      </c>
    </row>
    <row r="83" spans="1:8" ht="13.5" customHeight="1" thickBot="1">
      <c r="A83" s="1342" t="s">
        <v>601</v>
      </c>
      <c r="B83" s="1343"/>
      <c r="C83" s="1343"/>
      <c r="D83" s="1343"/>
      <c r="E83" s="1070">
        <f>SUM(E84:E87)</f>
        <v>-96875</v>
      </c>
      <c r="F83" s="367">
        <f>SUM(F84:F87)</f>
        <v>1072090.48</v>
      </c>
      <c r="G83" s="367">
        <f>SUM(G84:G87)</f>
        <v>-24497.72</v>
      </c>
      <c r="H83" s="368">
        <f t="shared" si="4"/>
        <v>-2.2850422102433</v>
      </c>
    </row>
    <row r="84" spans="1:8" ht="12" customHeight="1">
      <c r="A84" s="369" t="s">
        <v>968</v>
      </c>
      <c r="B84" s="1446" t="s">
        <v>2322</v>
      </c>
      <c r="C84" s="1447"/>
      <c r="D84" s="1448"/>
      <c r="E84" s="1175">
        <v>0</v>
      </c>
      <c r="F84" s="370">
        <v>88242.1</v>
      </c>
      <c r="G84" s="1428">
        <v>72371.06</v>
      </c>
      <c r="H84" s="1433">
        <f>G84/(F84+F85)*100</f>
        <v>6.191034828504945</v>
      </c>
    </row>
    <row r="85" spans="1:8" ht="12.75">
      <c r="A85" s="371"/>
      <c r="B85" s="1353" t="s">
        <v>2321</v>
      </c>
      <c r="C85" s="1449"/>
      <c r="D85" s="1450"/>
      <c r="E85" s="1171">
        <v>0</v>
      </c>
      <c r="F85" s="372">
        <v>1080723.38</v>
      </c>
      <c r="G85" s="1429"/>
      <c r="H85" s="1434"/>
    </row>
    <row r="86" spans="1:8" ht="12.75">
      <c r="A86" s="663"/>
      <c r="B86" s="1353" t="s">
        <v>308</v>
      </c>
      <c r="C86" s="1449"/>
      <c r="D86" s="1449"/>
      <c r="E86" s="1171">
        <v>-96875</v>
      </c>
      <c r="F86" s="372">
        <v>-96875</v>
      </c>
      <c r="G86" s="372">
        <v>-96875</v>
      </c>
      <c r="H86" s="348">
        <f>+G86/F86*100</f>
        <v>100</v>
      </c>
    </row>
    <row r="87" spans="1:8" ht="13.5" thickBot="1">
      <c r="A87" s="373"/>
      <c r="B87" s="1451" t="s">
        <v>448</v>
      </c>
      <c r="C87" s="1452"/>
      <c r="D87" s="1453"/>
      <c r="E87" s="1176">
        <v>0</v>
      </c>
      <c r="F87" s="685">
        <v>0</v>
      </c>
      <c r="G87" s="374">
        <v>6.22</v>
      </c>
      <c r="H87" s="1184" t="s">
        <v>246</v>
      </c>
    </row>
    <row r="88" spans="1:8" ht="13.5" thickBot="1">
      <c r="A88" s="1348" t="s">
        <v>1923</v>
      </c>
      <c r="B88" s="1349"/>
      <c r="C88" s="1349"/>
      <c r="D88" s="1349"/>
      <c r="E88" s="910">
        <f>E8+E34+E83</f>
        <v>2168899</v>
      </c>
      <c r="F88" s="911">
        <f>F8+F34+F83</f>
        <v>7935390.76</v>
      </c>
      <c r="G88" s="911">
        <f>G8+G34+G83</f>
        <v>6996075.96</v>
      </c>
      <c r="H88" s="912">
        <f>+G88/F88*100</f>
        <v>88.1629672890866</v>
      </c>
    </row>
    <row r="89" ht="12.75">
      <c r="F89" s="354"/>
    </row>
    <row r="90" spans="1:8" ht="39.75" customHeight="1">
      <c r="A90" s="1458" t="s">
        <v>2323</v>
      </c>
      <c r="B90" s="1458"/>
      <c r="C90" s="1458"/>
      <c r="D90" s="1458"/>
      <c r="E90" s="1458"/>
      <c r="F90" s="1458"/>
      <c r="G90" s="1458"/>
      <c r="H90" s="1458"/>
    </row>
    <row r="91" ht="15">
      <c r="D91" s="703"/>
    </row>
    <row r="93" spans="4:5" ht="12.75">
      <c r="D93" s="354"/>
      <c r="E93" s="354"/>
    </row>
  </sheetData>
  <sheetProtection/>
  <mergeCells count="56">
    <mergeCell ref="C33:D33"/>
    <mergeCell ref="B80:D80"/>
    <mergeCell ref="C81:D81"/>
    <mergeCell ref="A90:H90"/>
    <mergeCell ref="C20:D20"/>
    <mergeCell ref="C13:D13"/>
    <mergeCell ref="C14:D14"/>
    <mergeCell ref="C17:D17"/>
    <mergeCell ref="B18:D18"/>
    <mergeCell ref="C16:D16"/>
    <mergeCell ref="C15:D15"/>
    <mergeCell ref="C27:D27"/>
    <mergeCell ref="A3:H3"/>
    <mergeCell ref="A5:H5"/>
    <mergeCell ref="C12:D12"/>
    <mergeCell ref="A8:D8"/>
    <mergeCell ref="B9:D9"/>
    <mergeCell ref="C10:D10"/>
    <mergeCell ref="C11:D11"/>
    <mergeCell ref="A7:D7"/>
    <mergeCell ref="C19:D19"/>
    <mergeCell ref="C21:D21"/>
    <mergeCell ref="C22:D22"/>
    <mergeCell ref="C23:D23"/>
    <mergeCell ref="C24:D24"/>
    <mergeCell ref="B87:D87"/>
    <mergeCell ref="B31:D31"/>
    <mergeCell ref="C30:D30"/>
    <mergeCell ref="C25:D25"/>
    <mergeCell ref="C26:D26"/>
    <mergeCell ref="C36:D36"/>
    <mergeCell ref="C38:D38"/>
    <mergeCell ref="A34:D34"/>
    <mergeCell ref="B37:D37"/>
    <mergeCell ref="B35:D35"/>
    <mergeCell ref="A88:D88"/>
    <mergeCell ref="A83:D83"/>
    <mergeCell ref="B84:D84"/>
    <mergeCell ref="B85:D85"/>
    <mergeCell ref="B86:D86"/>
    <mergeCell ref="C28:D28"/>
    <mergeCell ref="C29:D29"/>
    <mergeCell ref="B57:D57"/>
    <mergeCell ref="C58:D58"/>
    <mergeCell ref="A65:H65"/>
    <mergeCell ref="B40:D40"/>
    <mergeCell ref="B55:D55"/>
    <mergeCell ref="C56:D56"/>
    <mergeCell ref="C39:D39"/>
    <mergeCell ref="C32:D32"/>
    <mergeCell ref="A82:D82"/>
    <mergeCell ref="A67:H67"/>
    <mergeCell ref="A69:D69"/>
    <mergeCell ref="G84:G85"/>
    <mergeCell ref="B70:D70"/>
    <mergeCell ref="H84:H85"/>
  </mergeCells>
  <printOptions/>
  <pageMargins left="0.5118110236220472" right="0.2755905511811024" top="0.984251968503937" bottom="0.5905511811023623" header="0" footer="0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3.7109375" style="0" customWidth="1"/>
    <col min="2" max="9" width="15.7109375" style="0" customWidth="1"/>
  </cols>
  <sheetData>
    <row r="1" ht="12.75">
      <c r="H1" s="1">
        <v>6</v>
      </c>
    </row>
    <row r="3" spans="1:8" ht="15.75">
      <c r="A3" s="1334" t="s">
        <v>1857</v>
      </c>
      <c r="B3" s="1459"/>
      <c r="C3" s="1459"/>
      <c r="D3" s="1459"/>
      <c r="E3" s="1459"/>
      <c r="F3" s="1459"/>
      <c r="G3" s="1459"/>
      <c r="H3" s="1459"/>
    </row>
    <row r="4" spans="1:8" ht="12.75" customHeight="1">
      <c r="A4" s="5"/>
      <c r="B4" s="146"/>
      <c r="C4" s="1459" t="s">
        <v>738</v>
      </c>
      <c r="D4" s="1459"/>
      <c r="E4" s="1459"/>
      <c r="F4" s="1459"/>
      <c r="G4" s="146"/>
      <c r="H4" s="146"/>
    </row>
    <row r="5" ht="13.5" thickBot="1"/>
    <row r="6" spans="1:9" ht="12.75">
      <c r="A6" s="147"/>
      <c r="B6" s="148" t="s">
        <v>739</v>
      </c>
      <c r="C6" s="149" t="s">
        <v>739</v>
      </c>
      <c r="D6" s="148" t="s">
        <v>740</v>
      </c>
      <c r="E6" s="149" t="s">
        <v>740</v>
      </c>
      <c r="F6" s="148" t="s">
        <v>741</v>
      </c>
      <c r="G6" s="150"/>
      <c r="H6" s="147" t="s">
        <v>244</v>
      </c>
      <c r="I6" s="43"/>
    </row>
    <row r="7" spans="1:9" ht="12.75">
      <c r="A7" s="151" t="s">
        <v>742</v>
      </c>
      <c r="B7" s="152" t="s">
        <v>743</v>
      </c>
      <c r="C7" s="153" t="s">
        <v>743</v>
      </c>
      <c r="D7" s="152" t="s">
        <v>744</v>
      </c>
      <c r="E7" s="153" t="s">
        <v>745</v>
      </c>
      <c r="F7" s="152" t="s">
        <v>746</v>
      </c>
      <c r="G7" s="154" t="s">
        <v>747</v>
      </c>
      <c r="H7" s="151" t="s">
        <v>748</v>
      </c>
      <c r="I7" s="43"/>
    </row>
    <row r="8" spans="1:9" ht="13.5" thickBot="1">
      <c r="A8" s="151" t="s">
        <v>749</v>
      </c>
      <c r="B8" s="152" t="s">
        <v>750</v>
      </c>
      <c r="C8" s="153" t="s">
        <v>751</v>
      </c>
      <c r="D8" s="152" t="s">
        <v>752</v>
      </c>
      <c r="E8" s="153" t="s">
        <v>753</v>
      </c>
      <c r="F8" s="152" t="s">
        <v>754</v>
      </c>
      <c r="G8" s="154" t="s">
        <v>755</v>
      </c>
      <c r="H8" s="151" t="s">
        <v>1858</v>
      </c>
      <c r="I8" s="43"/>
    </row>
    <row r="9" spans="1:9" ht="13.5" thickBot="1">
      <c r="A9" s="917" t="s">
        <v>1859</v>
      </c>
      <c r="B9" s="918">
        <v>443000</v>
      </c>
      <c r="C9" s="919">
        <v>7000</v>
      </c>
      <c r="D9" s="919">
        <v>50000</v>
      </c>
      <c r="E9" s="919">
        <v>550000</v>
      </c>
      <c r="F9" s="919">
        <v>1146422.11</v>
      </c>
      <c r="G9" s="920">
        <f aca="true" t="shared" si="0" ref="G9:G16">SUM(B9:F9)</f>
        <v>2196422.1100000003</v>
      </c>
      <c r="H9" s="155" t="s">
        <v>246</v>
      </c>
      <c r="I9" s="16"/>
    </row>
    <row r="10" spans="1:9" ht="12.75">
      <c r="A10" s="156" t="s">
        <v>759</v>
      </c>
      <c r="B10" s="157">
        <v>52695.66</v>
      </c>
      <c r="C10" s="158">
        <v>2032.51</v>
      </c>
      <c r="D10" s="158">
        <v>4446.53</v>
      </c>
      <c r="E10" s="158">
        <v>51826.92</v>
      </c>
      <c r="F10" s="159">
        <v>100343.72</v>
      </c>
      <c r="G10" s="160">
        <f t="shared" si="0"/>
        <v>211345.34</v>
      </c>
      <c r="H10" s="161">
        <f>+G10/G9*100</f>
        <v>9.622255168429348</v>
      </c>
      <c r="I10" s="16"/>
    </row>
    <row r="11" spans="1:9" ht="12.75">
      <c r="A11" s="162" t="s">
        <v>760</v>
      </c>
      <c r="B11" s="163">
        <v>45756.61</v>
      </c>
      <c r="C11" s="164">
        <v>590.21</v>
      </c>
      <c r="D11" s="164">
        <v>8874.8</v>
      </c>
      <c r="E11" s="164">
        <v>4119.23</v>
      </c>
      <c r="F11" s="164">
        <v>167652.56</v>
      </c>
      <c r="G11" s="165">
        <f t="shared" si="0"/>
        <v>226993.40999999997</v>
      </c>
      <c r="H11" s="161">
        <f>+G11/G9*100</f>
        <v>10.334689719545755</v>
      </c>
      <c r="I11" s="16"/>
    </row>
    <row r="12" spans="1:9" ht="12.75">
      <c r="A12" s="162" t="s">
        <v>761</v>
      </c>
      <c r="B12" s="163">
        <v>37561.69</v>
      </c>
      <c r="C12" s="164">
        <v>1078.69</v>
      </c>
      <c r="D12" s="164">
        <v>3303.42</v>
      </c>
      <c r="E12" s="164">
        <v>54513.87</v>
      </c>
      <c r="F12" s="164">
        <v>67826.37</v>
      </c>
      <c r="G12" s="165">
        <f t="shared" si="0"/>
        <v>164284.04</v>
      </c>
      <c r="H12" s="161">
        <f>+G12/G9*100</f>
        <v>7.479620572568358</v>
      </c>
      <c r="I12" s="16"/>
    </row>
    <row r="13" spans="1:9" ht="12.75">
      <c r="A13" s="162" t="s">
        <v>762</v>
      </c>
      <c r="B13" s="163">
        <v>34264.36</v>
      </c>
      <c r="C13" s="164">
        <v>0</v>
      </c>
      <c r="D13" s="164">
        <v>3958.63</v>
      </c>
      <c r="E13" s="164">
        <v>65864.44</v>
      </c>
      <c r="F13" s="164">
        <v>68893.5</v>
      </c>
      <c r="G13" s="165">
        <f t="shared" si="0"/>
        <v>172980.93</v>
      </c>
      <c r="H13" s="161">
        <f>+G13/G9*100</f>
        <v>7.875577704870215</v>
      </c>
      <c r="I13" s="16"/>
    </row>
    <row r="14" spans="1:9" ht="12.75">
      <c r="A14" s="162" t="s">
        <v>763</v>
      </c>
      <c r="B14" s="163">
        <v>39301.16</v>
      </c>
      <c r="C14" s="164">
        <v>0</v>
      </c>
      <c r="D14" s="164">
        <v>4327.82</v>
      </c>
      <c r="E14" s="164">
        <v>157.55</v>
      </c>
      <c r="F14" s="164">
        <v>121018.9</v>
      </c>
      <c r="G14" s="165">
        <f t="shared" si="0"/>
        <v>164805.43</v>
      </c>
      <c r="H14" s="161">
        <f>+G14/G9*100</f>
        <v>7.503358723701792</v>
      </c>
      <c r="I14" s="16"/>
    </row>
    <row r="15" spans="1:9" ht="13.5" thickBot="1">
      <c r="A15" s="166" t="s">
        <v>764</v>
      </c>
      <c r="B15" s="167">
        <v>42785.16</v>
      </c>
      <c r="C15" s="168">
        <v>0</v>
      </c>
      <c r="D15" s="168">
        <v>4575.6</v>
      </c>
      <c r="E15" s="168">
        <v>58644.59</v>
      </c>
      <c r="F15" s="168">
        <v>67131.23</v>
      </c>
      <c r="G15" s="169">
        <f t="shared" si="0"/>
        <v>173136.58000000002</v>
      </c>
      <c r="H15" s="170">
        <f>+G15/G9*100</f>
        <v>7.882664229782316</v>
      </c>
      <c r="I15" s="16"/>
    </row>
    <row r="16" spans="1:9" ht="13.5" thickBot="1">
      <c r="A16" s="171" t="s">
        <v>1860</v>
      </c>
      <c r="B16" s="172">
        <f>SUM(B10:B15)</f>
        <v>252364.64</v>
      </c>
      <c r="C16" s="173">
        <f>SUM(C10:C15)</f>
        <v>3701.4100000000003</v>
      </c>
      <c r="D16" s="173">
        <f>SUM(D10:D15)</f>
        <v>29486.800000000003</v>
      </c>
      <c r="E16" s="173">
        <f>SUM(E10:E15)</f>
        <v>235126.59999999998</v>
      </c>
      <c r="F16" s="173">
        <f>SUM(F10:F15)</f>
        <v>592866.28</v>
      </c>
      <c r="G16" s="174">
        <f t="shared" si="0"/>
        <v>1113545.73</v>
      </c>
      <c r="H16" s="175">
        <f>+G16/G9*100</f>
        <v>50.69816611889778</v>
      </c>
      <c r="I16" s="16"/>
    </row>
    <row r="17" spans="1:9" ht="13.5" thickBot="1">
      <c r="A17" s="176" t="s">
        <v>756</v>
      </c>
      <c r="B17" s="177">
        <f aca="true" t="shared" si="1" ref="B17:G17">+B16/B9*100</f>
        <v>56.96718735891648</v>
      </c>
      <c r="C17" s="178">
        <f t="shared" si="1"/>
        <v>52.87728571428572</v>
      </c>
      <c r="D17" s="178">
        <f t="shared" si="1"/>
        <v>58.973600000000005</v>
      </c>
      <c r="E17" s="178">
        <f t="shared" si="1"/>
        <v>42.75029090909091</v>
      </c>
      <c r="F17" s="178">
        <f t="shared" si="1"/>
        <v>51.714484117896156</v>
      </c>
      <c r="G17" s="179">
        <f t="shared" si="1"/>
        <v>50.69816611889778</v>
      </c>
      <c r="H17" s="180" t="s">
        <v>246</v>
      </c>
      <c r="I17" s="16"/>
    </row>
    <row r="18" spans="1:9" ht="13.5" thickBot="1">
      <c r="A18" s="181"/>
      <c r="B18" s="182"/>
      <c r="C18" s="182"/>
      <c r="D18" s="182"/>
      <c r="E18" s="182"/>
      <c r="F18" s="182"/>
      <c r="G18" s="183"/>
      <c r="H18" s="184"/>
      <c r="I18" s="16"/>
    </row>
    <row r="19" spans="1:9" ht="12.75">
      <c r="A19" s="185" t="s">
        <v>765</v>
      </c>
      <c r="B19" s="186">
        <v>49182.38</v>
      </c>
      <c r="C19" s="187">
        <v>0</v>
      </c>
      <c r="D19" s="187">
        <v>5820.85</v>
      </c>
      <c r="E19" s="187">
        <v>154836.19</v>
      </c>
      <c r="F19" s="187">
        <v>80769.16</v>
      </c>
      <c r="G19" s="188">
        <f aca="true" t="shared" si="2" ref="G19:G24">SUM(B19:F19)</f>
        <v>290608.57999999996</v>
      </c>
      <c r="H19" s="189">
        <f>+G19/G9*100</f>
        <v>13.230998662638664</v>
      </c>
      <c r="I19" s="16"/>
    </row>
    <row r="20" spans="1:9" ht="12.75">
      <c r="A20" s="162" t="s">
        <v>766</v>
      </c>
      <c r="B20" s="163">
        <v>46443.5</v>
      </c>
      <c r="C20" s="164">
        <v>0</v>
      </c>
      <c r="D20" s="164">
        <v>5903.96</v>
      </c>
      <c r="E20" s="164">
        <v>0</v>
      </c>
      <c r="F20" s="164">
        <v>127987.89</v>
      </c>
      <c r="G20" s="169">
        <f t="shared" si="2"/>
        <v>180335.35</v>
      </c>
      <c r="H20" s="190">
        <f>+G20/G9*100</f>
        <v>8.210414072001852</v>
      </c>
      <c r="I20" s="16"/>
    </row>
    <row r="21" spans="1:9" ht="12.75">
      <c r="A21" s="162" t="s">
        <v>767</v>
      </c>
      <c r="B21" s="163">
        <v>42287.82</v>
      </c>
      <c r="C21" s="168">
        <v>0</v>
      </c>
      <c r="D21" s="164">
        <v>6176.95</v>
      </c>
      <c r="E21" s="164">
        <v>74828.21</v>
      </c>
      <c r="F21" s="164">
        <v>73938.78</v>
      </c>
      <c r="G21" s="169">
        <f t="shared" si="2"/>
        <v>197231.76</v>
      </c>
      <c r="H21" s="190">
        <f>+G21/G9*100</f>
        <v>8.979683782185202</v>
      </c>
      <c r="I21" s="16"/>
    </row>
    <row r="22" spans="1:9" ht="12.75">
      <c r="A22" s="162" t="s">
        <v>706</v>
      </c>
      <c r="B22" s="163">
        <v>44294.75</v>
      </c>
      <c r="C22" s="191">
        <v>1071.32</v>
      </c>
      <c r="D22" s="164">
        <v>5229.18</v>
      </c>
      <c r="E22" s="164">
        <v>19800.82</v>
      </c>
      <c r="F22" s="164">
        <v>79564.04</v>
      </c>
      <c r="G22" s="169">
        <f t="shared" si="2"/>
        <v>149960.11</v>
      </c>
      <c r="H22" s="190">
        <f>+G22/G9*100</f>
        <v>6.827472247581771</v>
      </c>
      <c r="I22" s="16"/>
    </row>
    <row r="23" spans="1:9" ht="12.75">
      <c r="A23" s="162" t="s">
        <v>707</v>
      </c>
      <c r="B23" s="163">
        <v>43526.47</v>
      </c>
      <c r="C23" s="158">
        <v>0</v>
      </c>
      <c r="D23" s="164">
        <v>4281.38</v>
      </c>
      <c r="E23" s="164">
        <v>4472.07</v>
      </c>
      <c r="F23" s="164">
        <v>144255.77</v>
      </c>
      <c r="G23" s="165">
        <f t="shared" si="2"/>
        <v>196535.69</v>
      </c>
      <c r="H23" s="190">
        <f>+G23/G9*100</f>
        <v>8.947992697086809</v>
      </c>
      <c r="I23" s="16"/>
    </row>
    <row r="24" spans="1:9" ht="13.5" thickBot="1">
      <c r="A24" s="192" t="s">
        <v>708</v>
      </c>
      <c r="B24" s="193">
        <v>46372.35</v>
      </c>
      <c r="C24" s="194">
        <v>1540.22</v>
      </c>
      <c r="D24" s="194">
        <v>4421.83</v>
      </c>
      <c r="E24" s="194">
        <v>97899.97</v>
      </c>
      <c r="F24" s="194">
        <v>90987.21</v>
      </c>
      <c r="G24" s="195">
        <f t="shared" si="2"/>
        <v>241221.58000000002</v>
      </c>
      <c r="H24" s="196">
        <f>+G24/G9*100</f>
        <v>10.982478226828631</v>
      </c>
      <c r="I24" s="197"/>
    </row>
    <row r="25" spans="1:9" ht="13.5" thickBot="1">
      <c r="A25" s="171" t="s">
        <v>1861</v>
      </c>
      <c r="B25" s="172">
        <f aca="true" t="shared" si="3" ref="B25:G25">SUM(B19:B24)</f>
        <v>272107.27</v>
      </c>
      <c r="C25" s="173">
        <f t="shared" si="3"/>
        <v>2611.54</v>
      </c>
      <c r="D25" s="173">
        <f t="shared" si="3"/>
        <v>31834.15</v>
      </c>
      <c r="E25" s="173">
        <f t="shared" si="3"/>
        <v>351837.26</v>
      </c>
      <c r="F25" s="173">
        <f t="shared" si="3"/>
        <v>597502.8499999999</v>
      </c>
      <c r="G25" s="174">
        <f t="shared" si="3"/>
        <v>1255893.07</v>
      </c>
      <c r="H25" s="175">
        <f>+G25/G9*100</f>
        <v>57.17903968832293</v>
      </c>
      <c r="I25" s="16"/>
    </row>
    <row r="26" spans="1:9" ht="13.5" thickBot="1">
      <c r="A26" s="176" t="s">
        <v>756</v>
      </c>
      <c r="B26" s="177">
        <f>B25/B9*100</f>
        <v>61.423762979683985</v>
      </c>
      <c r="C26" s="178">
        <f>+C25/C9*100</f>
        <v>37.30771428571428</v>
      </c>
      <c r="D26" s="178">
        <f>+D25/D9*100</f>
        <v>63.6683</v>
      </c>
      <c r="E26" s="178">
        <f>+E25/E9*100</f>
        <v>63.970410909090916</v>
      </c>
      <c r="F26" s="178">
        <f>+F25/F9*100</f>
        <v>52.11892240982685</v>
      </c>
      <c r="G26" s="179">
        <f>+G25/G9*100</f>
        <v>57.17903968832293</v>
      </c>
      <c r="H26" s="198" t="s">
        <v>246</v>
      </c>
      <c r="I26" s="16"/>
    </row>
    <row r="27" spans="1:9" ht="13.5" thickBot="1">
      <c r="A27" s="199"/>
      <c r="B27" s="200"/>
      <c r="C27" s="200"/>
      <c r="D27" s="200"/>
      <c r="E27" s="200"/>
      <c r="F27" s="200"/>
      <c r="G27" s="27"/>
      <c r="H27" s="16"/>
      <c r="I27" s="16"/>
    </row>
    <row r="28" spans="1:9" ht="13.5" thickBot="1">
      <c r="A28" s="913" t="s">
        <v>2324</v>
      </c>
      <c r="B28" s="914">
        <f aca="true" t="shared" si="4" ref="B28:G28">SUM(B16+B25)</f>
        <v>524471.91</v>
      </c>
      <c r="C28" s="915">
        <f t="shared" si="4"/>
        <v>6312.950000000001</v>
      </c>
      <c r="D28" s="915">
        <f t="shared" si="4"/>
        <v>61320.950000000004</v>
      </c>
      <c r="E28" s="915">
        <f t="shared" si="4"/>
        <v>586963.86</v>
      </c>
      <c r="F28" s="915">
        <f t="shared" si="4"/>
        <v>1190369.13</v>
      </c>
      <c r="G28" s="916">
        <f t="shared" si="4"/>
        <v>2369438.8</v>
      </c>
      <c r="H28" s="175">
        <f>+G28/G9*100</f>
        <v>107.8772058072207</v>
      </c>
      <c r="I28" s="16"/>
    </row>
    <row r="29" spans="1:9" ht="13.5" thickBot="1">
      <c r="A29" s="176" t="s">
        <v>756</v>
      </c>
      <c r="B29" s="177">
        <f aca="true" t="shared" si="5" ref="B29:G29">+B28/B9*100</f>
        <v>118.39095033860045</v>
      </c>
      <c r="C29" s="178">
        <f t="shared" si="5"/>
        <v>90.18500000000002</v>
      </c>
      <c r="D29" s="178">
        <f t="shared" si="5"/>
        <v>122.64190000000002</v>
      </c>
      <c r="E29" s="178">
        <f t="shared" si="5"/>
        <v>106.72070181818181</v>
      </c>
      <c r="F29" s="178">
        <f t="shared" si="5"/>
        <v>103.833406527723</v>
      </c>
      <c r="G29" s="179">
        <f t="shared" si="5"/>
        <v>107.8772058072207</v>
      </c>
      <c r="H29" s="198" t="s">
        <v>246</v>
      </c>
      <c r="I29" s="16"/>
    </row>
    <row r="30" spans="1:9" ht="13.5" thickBot="1">
      <c r="A30" s="199" t="s">
        <v>757</v>
      </c>
      <c r="B30" s="201"/>
      <c r="C30" s="201"/>
      <c r="D30" s="201"/>
      <c r="E30" s="201"/>
      <c r="F30" s="201"/>
      <c r="G30" s="16"/>
      <c r="H30" s="16"/>
      <c r="I30" s="16"/>
    </row>
    <row r="31" spans="1:9" ht="12.75">
      <c r="A31" s="998" t="s">
        <v>1862</v>
      </c>
      <c r="B31" s="202">
        <f>SUM(B10:B12)</f>
        <v>136013.96000000002</v>
      </c>
      <c r="C31" s="203">
        <f>SUM(C10:C12)</f>
        <v>3701.4100000000003</v>
      </c>
      <c r="D31" s="203">
        <f>SUM(D10:D12)</f>
        <v>16624.75</v>
      </c>
      <c r="E31" s="203">
        <f>SUM(E10:E12)</f>
        <v>110460.01999999999</v>
      </c>
      <c r="F31" s="203">
        <f>SUM(F10:F12)</f>
        <v>335822.65</v>
      </c>
      <c r="G31" s="204">
        <f>SUM(B31:F31)</f>
        <v>602622.79</v>
      </c>
      <c r="H31" s="189">
        <f>+G31/G9*100</f>
        <v>27.43656546054346</v>
      </c>
      <c r="I31" s="16"/>
    </row>
    <row r="32" spans="1:9" ht="12.75">
      <c r="A32" s="999" t="s">
        <v>1863</v>
      </c>
      <c r="B32" s="205">
        <f>SUM(B13:B15)</f>
        <v>116350.68000000001</v>
      </c>
      <c r="C32" s="206">
        <f>SUM(C13:C15)</f>
        <v>0</v>
      </c>
      <c r="D32" s="206">
        <f>SUM(D13:D15)</f>
        <v>12862.050000000001</v>
      </c>
      <c r="E32" s="206">
        <f>SUM(E13:E15)</f>
        <v>124666.58</v>
      </c>
      <c r="F32" s="206">
        <f>SUM(F13:F15)</f>
        <v>257043.63</v>
      </c>
      <c r="G32" s="165">
        <f>SUM(B32:F32)</f>
        <v>510922.94</v>
      </c>
      <c r="H32" s="190">
        <f>+G32/G9*100</f>
        <v>23.261600658354322</v>
      </c>
      <c r="I32" s="16"/>
    </row>
    <row r="33" spans="1:9" ht="12.75">
      <c r="A33" s="999" t="s">
        <v>1864</v>
      </c>
      <c r="B33" s="205">
        <f>SUM(B19:B21)</f>
        <v>137913.7</v>
      </c>
      <c r="C33" s="206">
        <f>SUM(C19:C21)</f>
        <v>0</v>
      </c>
      <c r="D33" s="206">
        <f>SUM(D19:D21)</f>
        <v>17901.760000000002</v>
      </c>
      <c r="E33" s="206">
        <f>SUM(E19:E21)</f>
        <v>229664.40000000002</v>
      </c>
      <c r="F33" s="206">
        <f>SUM(F19:F21)</f>
        <v>282695.82999999996</v>
      </c>
      <c r="G33" s="165">
        <f>SUM(B33:F33)</f>
        <v>668175.69</v>
      </c>
      <c r="H33" s="190">
        <f>+G33/G9*100</f>
        <v>30.421096516825713</v>
      </c>
      <c r="I33" s="16"/>
    </row>
    <row r="34" spans="1:9" ht="13.5" thickBot="1">
      <c r="A34" s="1000" t="s">
        <v>1865</v>
      </c>
      <c r="B34" s="207">
        <f>SUM(B22:B24)</f>
        <v>134193.57</v>
      </c>
      <c r="C34" s="208">
        <f>SUM(C22:C24)</f>
        <v>2611.54</v>
      </c>
      <c r="D34" s="208">
        <f>SUM(D22:D24)</f>
        <v>13932.390000000001</v>
      </c>
      <c r="E34" s="208">
        <f>SUM(E22:E24)</f>
        <v>122172.86</v>
      </c>
      <c r="F34" s="208">
        <f>SUM(F22:F24)</f>
        <v>314807.02</v>
      </c>
      <c r="G34" s="195">
        <f>SUM(B34:F34)</f>
        <v>587717.3800000001</v>
      </c>
      <c r="H34" s="196">
        <f>+G34/G9*100</f>
        <v>26.75794317149721</v>
      </c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7" ht="12.75">
      <c r="H37" s="6"/>
    </row>
  </sheetData>
  <sheetProtection/>
  <mergeCells count="2">
    <mergeCell ref="A3:H3"/>
    <mergeCell ref="C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3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00390625" style="0" customWidth="1"/>
    <col min="2" max="2" width="11.7109375" style="0" bestFit="1" customWidth="1"/>
    <col min="3" max="3" width="9.7109375" style="0" customWidth="1"/>
    <col min="4" max="6" width="20.7109375" style="0" customWidth="1"/>
    <col min="7" max="7" width="7.57421875" style="0" customWidth="1"/>
    <col min="8" max="8" width="7.28125" style="0" customWidth="1"/>
    <col min="12" max="12" width="10.57421875" style="0" customWidth="1"/>
  </cols>
  <sheetData>
    <row r="1" ht="12.75">
      <c r="J1" s="1">
        <v>7</v>
      </c>
    </row>
    <row r="2" spans="1:12" ht="15.75">
      <c r="A2" s="1334" t="s">
        <v>1866</v>
      </c>
      <c r="B2" s="1334"/>
      <c r="C2" s="1334"/>
      <c r="D2" s="1334"/>
      <c r="E2" s="1334"/>
      <c r="F2" s="1334"/>
      <c r="G2" s="1334"/>
      <c r="H2" s="1334"/>
      <c r="I2" s="1334"/>
      <c r="J2" s="1334"/>
      <c r="K2" s="14"/>
      <c r="L2" s="14"/>
    </row>
    <row r="3" spans="1:12" ht="11.25" customHeight="1" thickBo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4:6" s="132" customFormat="1" ht="26.25" customHeight="1" thickBot="1">
      <c r="D4" s="694" t="s">
        <v>1867</v>
      </c>
      <c r="E4" s="695" t="s">
        <v>1868</v>
      </c>
      <c r="F4" s="993" t="s">
        <v>758</v>
      </c>
    </row>
    <row r="5" spans="4:7" ht="12" customHeight="1">
      <c r="D5" s="1001" t="s">
        <v>759</v>
      </c>
      <c r="E5" s="657">
        <v>255000</v>
      </c>
      <c r="F5" s="1002">
        <v>211345.34</v>
      </c>
      <c r="G5" s="6"/>
    </row>
    <row r="6" spans="4:7" ht="12" customHeight="1">
      <c r="D6" s="1003" t="s">
        <v>760</v>
      </c>
      <c r="E6" s="289">
        <v>230000</v>
      </c>
      <c r="F6" s="1004">
        <v>226993.41</v>
      </c>
      <c r="G6" s="6"/>
    </row>
    <row r="7" spans="4:7" ht="12" customHeight="1">
      <c r="D7" s="1003" t="s">
        <v>761</v>
      </c>
      <c r="E7" s="289">
        <v>135000</v>
      </c>
      <c r="F7" s="1004">
        <v>164284.04</v>
      </c>
      <c r="G7" s="6"/>
    </row>
    <row r="8" spans="4:7" ht="12" customHeight="1">
      <c r="D8" s="1003" t="s">
        <v>762</v>
      </c>
      <c r="E8" s="289">
        <v>115000</v>
      </c>
      <c r="F8" s="1004">
        <v>172980.93</v>
      </c>
      <c r="G8" s="6"/>
    </row>
    <row r="9" spans="4:7" ht="12" customHeight="1">
      <c r="D9" s="1003" t="s">
        <v>763</v>
      </c>
      <c r="E9" s="289">
        <v>190000</v>
      </c>
      <c r="F9" s="1004">
        <v>164805.43</v>
      </c>
      <c r="G9" s="6"/>
    </row>
    <row r="10" spans="4:7" ht="12" customHeight="1">
      <c r="D10" s="1003" t="s">
        <v>764</v>
      </c>
      <c r="E10" s="289">
        <v>165000</v>
      </c>
      <c r="F10" s="1004">
        <v>173136.58</v>
      </c>
      <c r="G10" s="6"/>
    </row>
    <row r="11" spans="4:7" ht="12" customHeight="1">
      <c r="D11" s="1003" t="s">
        <v>765</v>
      </c>
      <c r="E11" s="289">
        <v>260000</v>
      </c>
      <c r="F11" s="1004">
        <v>290608.58</v>
      </c>
      <c r="G11" s="6"/>
    </row>
    <row r="12" spans="4:7" ht="12" customHeight="1">
      <c r="D12" s="1003" t="s">
        <v>766</v>
      </c>
      <c r="E12" s="289">
        <v>200000</v>
      </c>
      <c r="F12" s="1004">
        <v>180335.35</v>
      </c>
      <c r="G12" s="6"/>
    </row>
    <row r="13" spans="4:7" ht="12" customHeight="1">
      <c r="D13" s="1003" t="s">
        <v>767</v>
      </c>
      <c r="E13" s="289">
        <v>121000</v>
      </c>
      <c r="F13" s="1004">
        <v>197231.76</v>
      </c>
      <c r="G13" s="6"/>
    </row>
    <row r="14" spans="4:7" ht="12" customHeight="1">
      <c r="D14" s="1003" t="s">
        <v>706</v>
      </c>
      <c r="E14" s="289">
        <v>163722.11</v>
      </c>
      <c r="F14" s="1004">
        <v>149960.11</v>
      </c>
      <c r="G14" s="6"/>
    </row>
    <row r="15" spans="4:7" ht="12" customHeight="1">
      <c r="D15" s="1003" t="s">
        <v>707</v>
      </c>
      <c r="E15" s="289">
        <v>261700</v>
      </c>
      <c r="F15" s="1004">
        <v>196535.69</v>
      </c>
      <c r="G15" s="6"/>
    </row>
    <row r="16" spans="4:6" ht="12" customHeight="1" thickBot="1">
      <c r="D16" s="1005" t="s">
        <v>708</v>
      </c>
      <c r="E16" s="287">
        <v>100000</v>
      </c>
      <c r="F16" s="1006">
        <v>241221.58</v>
      </c>
    </row>
    <row r="17" spans="4:6" ht="13.5" thickBot="1">
      <c r="D17" s="1007" t="s">
        <v>709</v>
      </c>
      <c r="E17" s="915">
        <f>SUM(E5:E16)</f>
        <v>2196422.11</v>
      </c>
      <c r="F17" s="909">
        <f>SUM(F5:F16)</f>
        <v>2369438.8000000003</v>
      </c>
    </row>
    <row r="18" spans="4:6" ht="13.5" thickBot="1">
      <c r="D18" s="1008" t="s">
        <v>710</v>
      </c>
      <c r="E18" s="1009"/>
      <c r="F18" s="1010">
        <f>F17-E17</f>
        <v>173016.6900000004</v>
      </c>
    </row>
    <row r="19" spans="1:3" ht="12.75">
      <c r="A19" s="214"/>
      <c r="B19" s="214"/>
      <c r="C19" s="214"/>
    </row>
    <row r="20" spans="1:3" ht="12.75">
      <c r="A20" s="15"/>
      <c r="B20" s="15"/>
      <c r="C20" s="214"/>
    </row>
    <row r="29" spans="1:6" ht="12.75">
      <c r="A29" s="1460"/>
      <c r="B29" s="1460"/>
      <c r="C29" s="1460"/>
      <c r="D29" s="1460"/>
      <c r="E29" s="1460"/>
      <c r="F29" s="1460"/>
    </row>
    <row r="30" spans="1:6" ht="12.75">
      <c r="A30" s="1460"/>
      <c r="B30" s="1460"/>
      <c r="C30" s="1460"/>
      <c r="D30" s="1460"/>
      <c r="E30" s="1460"/>
      <c r="F30" s="1460"/>
    </row>
    <row r="31" spans="1:6" ht="12.75">
      <c r="A31" s="1459"/>
      <c r="B31" s="1459"/>
      <c r="C31" s="1459"/>
      <c r="D31" s="1459"/>
      <c r="E31" s="1459"/>
      <c r="F31" s="1459"/>
    </row>
  </sheetData>
  <sheetProtection/>
  <mergeCells count="4">
    <mergeCell ref="A30:F30"/>
    <mergeCell ref="A31:F31"/>
    <mergeCell ref="A29:F29"/>
    <mergeCell ref="A2:J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51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2" width="5.7109375" style="328" customWidth="1"/>
    <col min="3" max="3" width="22.7109375" style="328" customWidth="1"/>
    <col min="4" max="4" width="18.28125" style="328" customWidth="1"/>
    <col min="5" max="7" width="11.7109375" style="328" customWidth="1"/>
    <col min="8" max="8" width="9.28125" style="328" customWidth="1"/>
    <col min="9" max="16384" width="9.140625" style="328" customWidth="1"/>
  </cols>
  <sheetData>
    <row r="1" spans="1:9" ht="12.75">
      <c r="A1" s="326"/>
      <c r="B1" s="326"/>
      <c r="C1" s="326"/>
      <c r="D1" s="326"/>
      <c r="E1" s="326"/>
      <c r="F1" s="329"/>
      <c r="G1" s="1461">
        <v>8</v>
      </c>
      <c r="H1" s="1461"/>
      <c r="I1" s="326"/>
    </row>
    <row r="2" spans="1:9" ht="12.75">
      <c r="A2" s="326"/>
      <c r="B2" s="326"/>
      <c r="C2" s="326"/>
      <c r="D2" s="326"/>
      <c r="E2" s="326"/>
      <c r="F2" s="378"/>
      <c r="G2" s="326"/>
      <c r="H2" s="326"/>
      <c r="I2" s="326"/>
    </row>
    <row r="3" spans="1:9" ht="15.75">
      <c r="A3" s="1388" t="s">
        <v>1919</v>
      </c>
      <c r="B3" s="1388"/>
      <c r="C3" s="1388"/>
      <c r="D3" s="1388"/>
      <c r="E3" s="1388"/>
      <c r="F3" s="1388"/>
      <c r="G3" s="1388"/>
      <c r="H3" s="1388"/>
      <c r="I3" s="326"/>
    </row>
    <row r="4" spans="1:9" ht="12.75">
      <c r="A4" s="326"/>
      <c r="B4" s="326"/>
      <c r="C4" s="326"/>
      <c r="D4" s="326"/>
      <c r="E4" s="326"/>
      <c r="F4" s="378"/>
      <c r="G4" s="326"/>
      <c r="H4" s="326"/>
      <c r="I4" s="326"/>
    </row>
    <row r="5" spans="1:9" ht="15.75">
      <c r="A5" s="1388" t="s">
        <v>1008</v>
      </c>
      <c r="B5" s="1388"/>
      <c r="C5" s="1388"/>
      <c r="D5" s="1388"/>
      <c r="E5" s="1388"/>
      <c r="F5" s="1388"/>
      <c r="G5" s="1388"/>
      <c r="H5" s="1388"/>
      <c r="I5" s="326"/>
    </row>
    <row r="6" spans="1:9" ht="12.75" customHeight="1">
      <c r="A6" s="330"/>
      <c r="B6" s="330"/>
      <c r="C6" s="330"/>
      <c r="D6" s="330"/>
      <c r="E6" s="330"/>
      <c r="F6" s="330"/>
      <c r="G6" s="330"/>
      <c r="H6" s="330"/>
      <c r="I6" s="326"/>
    </row>
    <row r="7" spans="1:9" ht="13.5" thickBot="1">
      <c r="A7" s="331"/>
      <c r="B7" s="332"/>
      <c r="C7" s="332"/>
      <c r="D7" s="332"/>
      <c r="E7" s="332"/>
      <c r="F7" s="332"/>
      <c r="G7" s="326"/>
      <c r="H7" s="332" t="s">
        <v>241</v>
      </c>
      <c r="I7" s="326"/>
    </row>
    <row r="8" spans="1:9" ht="12" customHeight="1" thickBot="1">
      <c r="A8" s="1397" t="s">
        <v>964</v>
      </c>
      <c r="B8" s="1398"/>
      <c r="C8" s="1398"/>
      <c r="D8" s="1398"/>
      <c r="E8" s="1063" t="s">
        <v>1921</v>
      </c>
      <c r="F8" s="427" t="s">
        <v>1859</v>
      </c>
      <c r="G8" s="427" t="s">
        <v>243</v>
      </c>
      <c r="H8" s="428" t="s">
        <v>637</v>
      </c>
      <c r="I8" s="326"/>
    </row>
    <row r="9" spans="1:9" ht="15.75" customHeight="1" thickBot="1">
      <c r="A9" s="1462" t="s">
        <v>635</v>
      </c>
      <c r="B9" s="1463"/>
      <c r="C9" s="1463"/>
      <c r="D9" s="1463"/>
      <c r="E9" s="1064">
        <f>E10+E16+E20+E24+E30+E35+E38</f>
        <v>57932</v>
      </c>
      <c r="F9" s="706">
        <f>F10+F16+F20+F24+F30+F35+F38</f>
        <v>226564.53000000003</v>
      </c>
      <c r="G9" s="706">
        <f>G10+G16+G20+G24+G30+G35+G38</f>
        <v>236479.8</v>
      </c>
      <c r="H9" s="443">
        <f aca="true" t="shared" si="0" ref="H9:H17">+G9/F9*100</f>
        <v>104.37635582233457</v>
      </c>
      <c r="I9" s="326"/>
    </row>
    <row r="10" spans="1:9" ht="13.5" customHeight="1">
      <c r="A10" s="845" t="s">
        <v>966</v>
      </c>
      <c r="B10" s="1442" t="s">
        <v>282</v>
      </c>
      <c r="C10" s="1443"/>
      <c r="D10" s="1443"/>
      <c r="E10" s="1185">
        <f>SUM(E11:E15)</f>
        <v>29602</v>
      </c>
      <c r="F10" s="686">
        <f>SUM(F11:F15)</f>
        <v>63939.43000000001</v>
      </c>
      <c r="G10" s="444">
        <f>SUM(G11:G15)</f>
        <v>63746.979999999996</v>
      </c>
      <c r="H10" s="445">
        <f t="shared" si="0"/>
        <v>99.69901201809273</v>
      </c>
      <c r="I10" s="376"/>
    </row>
    <row r="11" spans="1:9" ht="12.75" customHeight="1">
      <c r="A11" s="419"/>
      <c r="B11" s="357" t="s">
        <v>968</v>
      </c>
      <c r="C11" s="1362" t="s">
        <v>797</v>
      </c>
      <c r="D11" s="1363"/>
      <c r="E11" s="1186">
        <v>17866</v>
      </c>
      <c r="F11" s="687">
        <v>19055.59</v>
      </c>
      <c r="G11" s="344">
        <v>19653.31</v>
      </c>
      <c r="H11" s="345">
        <f t="shared" si="0"/>
        <v>103.13671736220186</v>
      </c>
      <c r="I11" s="326"/>
    </row>
    <row r="12" spans="1:9" ht="12.75" customHeight="1">
      <c r="A12" s="419"/>
      <c r="B12" s="357"/>
      <c r="C12" s="1355" t="s">
        <v>685</v>
      </c>
      <c r="D12" s="1445"/>
      <c r="E12" s="1186">
        <v>7916</v>
      </c>
      <c r="F12" s="687">
        <v>7916</v>
      </c>
      <c r="G12" s="344">
        <v>7862.12</v>
      </c>
      <c r="H12" s="345">
        <f t="shared" si="0"/>
        <v>99.31935320869125</v>
      </c>
      <c r="I12" s="326"/>
    </row>
    <row r="13" spans="1:9" ht="12.75" customHeight="1">
      <c r="A13" s="419"/>
      <c r="B13" s="846"/>
      <c r="C13" s="1355" t="s">
        <v>870</v>
      </c>
      <c r="D13" s="1445"/>
      <c r="E13" s="1186">
        <v>3700</v>
      </c>
      <c r="F13" s="688">
        <v>9309.78</v>
      </c>
      <c r="G13" s="339">
        <v>9309.78</v>
      </c>
      <c r="H13" s="340">
        <f t="shared" si="0"/>
        <v>100</v>
      </c>
      <c r="I13" s="326"/>
    </row>
    <row r="14" spans="1:9" ht="12.75" customHeight="1">
      <c r="A14" s="419"/>
      <c r="B14" s="847"/>
      <c r="C14" s="1355" t="s">
        <v>800</v>
      </c>
      <c r="D14" s="1445"/>
      <c r="E14" s="1186">
        <v>120</v>
      </c>
      <c r="F14" s="689">
        <v>120</v>
      </c>
      <c r="G14" s="339">
        <v>120</v>
      </c>
      <c r="H14" s="340">
        <f t="shared" si="0"/>
        <v>100</v>
      </c>
      <c r="I14" s="326"/>
    </row>
    <row r="15" spans="1:9" ht="12.75" customHeight="1">
      <c r="A15" s="419"/>
      <c r="B15" s="847"/>
      <c r="C15" s="1355" t="s">
        <v>871</v>
      </c>
      <c r="D15" s="1445"/>
      <c r="E15" s="1187">
        <v>0</v>
      </c>
      <c r="F15" s="848">
        <v>27538.06</v>
      </c>
      <c r="G15" s="849">
        <v>26801.77</v>
      </c>
      <c r="H15" s="345">
        <f t="shared" si="0"/>
        <v>97.32628224355673</v>
      </c>
      <c r="I15" s="326"/>
    </row>
    <row r="16" spans="1:9" ht="12.75" customHeight="1">
      <c r="A16" s="851" t="s">
        <v>966</v>
      </c>
      <c r="B16" s="1442" t="s">
        <v>640</v>
      </c>
      <c r="C16" s="1443"/>
      <c r="D16" s="1443"/>
      <c r="E16" s="1185">
        <f>SUM(E17:E19)</f>
        <v>4330</v>
      </c>
      <c r="F16" s="444">
        <f>SUM(F17:F19)</f>
        <v>4330</v>
      </c>
      <c r="G16" s="444">
        <f>SUM(G17:G19)</f>
        <v>4851.2</v>
      </c>
      <c r="H16" s="735">
        <f t="shared" si="0"/>
        <v>112.03695150115473</v>
      </c>
      <c r="I16" s="326"/>
    </row>
    <row r="17" spans="1:9" ht="12.75" customHeight="1">
      <c r="A17" s="419"/>
      <c r="B17" s="852" t="s">
        <v>968</v>
      </c>
      <c r="C17" s="1355" t="s">
        <v>641</v>
      </c>
      <c r="D17" s="1384"/>
      <c r="E17" s="1188">
        <v>4330</v>
      </c>
      <c r="F17" s="848">
        <v>4330</v>
      </c>
      <c r="G17" s="849">
        <v>4375.44</v>
      </c>
      <c r="H17" s="345">
        <f t="shared" si="0"/>
        <v>101.04942263279443</v>
      </c>
      <c r="I17" s="326"/>
    </row>
    <row r="18" spans="1:9" ht="12.75" customHeight="1">
      <c r="A18" s="419"/>
      <c r="B18" s="852"/>
      <c r="C18" s="1355" t="s">
        <v>642</v>
      </c>
      <c r="D18" s="1384"/>
      <c r="E18" s="1188">
        <v>0</v>
      </c>
      <c r="F18" s="848">
        <v>0</v>
      </c>
      <c r="G18" s="849">
        <v>269.66</v>
      </c>
      <c r="H18" s="850" t="s">
        <v>246</v>
      </c>
      <c r="I18" s="326"/>
    </row>
    <row r="19" spans="1:9" ht="12.75" customHeight="1">
      <c r="A19" s="419"/>
      <c r="B19" s="852"/>
      <c r="C19" s="1355" t="s">
        <v>643</v>
      </c>
      <c r="D19" s="1384"/>
      <c r="E19" s="1188">
        <v>0</v>
      </c>
      <c r="F19" s="848">
        <v>0</v>
      </c>
      <c r="G19" s="849">
        <v>206.1</v>
      </c>
      <c r="H19" s="850" t="s">
        <v>246</v>
      </c>
      <c r="I19" s="326"/>
    </row>
    <row r="20" spans="1:9" ht="12.75" customHeight="1">
      <c r="A20" s="851" t="s">
        <v>966</v>
      </c>
      <c r="B20" s="1442" t="s">
        <v>980</v>
      </c>
      <c r="C20" s="1443"/>
      <c r="D20" s="1443"/>
      <c r="E20" s="1185">
        <f>SUM(E21:E23)</f>
        <v>2000</v>
      </c>
      <c r="F20" s="444">
        <f>SUM(F21:F23)</f>
        <v>5642.629999999999</v>
      </c>
      <c r="G20" s="444">
        <f>SUM(G21:G23)</f>
        <v>8965.63</v>
      </c>
      <c r="H20" s="735">
        <f aca="true" t="shared" si="1" ref="H20:H28">+G20/F20*100</f>
        <v>158.89097814317083</v>
      </c>
      <c r="I20" s="326"/>
    </row>
    <row r="21" spans="1:9" ht="12.75" customHeight="1">
      <c r="A21" s="419"/>
      <c r="B21" s="852" t="s">
        <v>968</v>
      </c>
      <c r="C21" s="1355" t="s">
        <v>2325</v>
      </c>
      <c r="D21" s="1384"/>
      <c r="E21" s="1188">
        <v>2000</v>
      </c>
      <c r="F21" s="848">
        <v>4520.73</v>
      </c>
      <c r="G21" s="849">
        <v>7693.29</v>
      </c>
      <c r="H21" s="345">
        <f t="shared" si="1"/>
        <v>170.1780464659469</v>
      </c>
      <c r="I21" s="326"/>
    </row>
    <row r="22" spans="1:9" ht="12.75" customHeight="1">
      <c r="A22" s="419"/>
      <c r="B22" s="852"/>
      <c r="C22" s="1355" t="s">
        <v>2329</v>
      </c>
      <c r="D22" s="1384"/>
      <c r="E22" s="1188">
        <v>0</v>
      </c>
      <c r="F22" s="848">
        <v>1061.9</v>
      </c>
      <c r="G22" s="849">
        <v>1073.6</v>
      </c>
      <c r="H22" s="345">
        <f t="shared" si="1"/>
        <v>101.10179866277424</v>
      </c>
      <c r="I22" s="326"/>
    </row>
    <row r="23" spans="1:9" ht="12.75" customHeight="1">
      <c r="A23" s="419"/>
      <c r="B23" s="852"/>
      <c r="C23" s="1355" t="s">
        <v>2326</v>
      </c>
      <c r="D23" s="1384"/>
      <c r="E23" s="1188">
        <v>0</v>
      </c>
      <c r="F23" s="848">
        <v>60</v>
      </c>
      <c r="G23" s="849">
        <v>198.74</v>
      </c>
      <c r="H23" s="345">
        <f t="shared" si="1"/>
        <v>331.23333333333335</v>
      </c>
      <c r="I23" s="326"/>
    </row>
    <row r="24" spans="1:9" ht="12.75" customHeight="1">
      <c r="A24" s="851" t="s">
        <v>966</v>
      </c>
      <c r="B24" s="1442" t="s">
        <v>590</v>
      </c>
      <c r="C24" s="1443"/>
      <c r="D24" s="1443"/>
      <c r="E24" s="1185">
        <f>SUM(E25:E29)</f>
        <v>0</v>
      </c>
      <c r="F24" s="444">
        <f>SUM(F25:F29)</f>
        <v>36920.840000000004</v>
      </c>
      <c r="G24" s="444">
        <f>SUM(G25:G29)</f>
        <v>37753.11</v>
      </c>
      <c r="H24" s="735">
        <f t="shared" si="1"/>
        <v>102.25420115035303</v>
      </c>
      <c r="I24" s="326"/>
    </row>
    <row r="25" spans="1:9" ht="12.75" customHeight="1">
      <c r="A25" s="419"/>
      <c r="B25" s="852" t="s">
        <v>968</v>
      </c>
      <c r="C25" s="1355" t="s">
        <v>2327</v>
      </c>
      <c r="D25" s="1384"/>
      <c r="E25" s="1188">
        <v>0</v>
      </c>
      <c r="F25" s="848">
        <v>957.5</v>
      </c>
      <c r="G25" s="849">
        <v>957.5</v>
      </c>
      <c r="H25" s="345">
        <f t="shared" si="1"/>
        <v>100</v>
      </c>
      <c r="I25" s="326"/>
    </row>
    <row r="26" spans="1:9" ht="22.5" customHeight="1">
      <c r="A26" s="419"/>
      <c r="B26" s="852"/>
      <c r="C26" s="1466" t="s">
        <v>2330</v>
      </c>
      <c r="D26" s="1467"/>
      <c r="E26" s="1188">
        <v>0</v>
      </c>
      <c r="F26" s="848">
        <v>9717.22</v>
      </c>
      <c r="G26" s="849">
        <v>10213.68</v>
      </c>
      <c r="H26" s="1189">
        <f t="shared" si="1"/>
        <v>105.10907440605442</v>
      </c>
      <c r="I26" s="326"/>
    </row>
    <row r="27" spans="1:9" ht="22.5" customHeight="1">
      <c r="A27" s="419"/>
      <c r="B27" s="852"/>
      <c r="C27" s="1466" t="s">
        <v>2331</v>
      </c>
      <c r="D27" s="1467"/>
      <c r="E27" s="1188">
        <v>0</v>
      </c>
      <c r="F27" s="848">
        <v>21388.47</v>
      </c>
      <c r="G27" s="849">
        <v>20812.09</v>
      </c>
      <c r="H27" s="1189">
        <f t="shared" si="1"/>
        <v>97.30518358723181</v>
      </c>
      <c r="I27" s="326"/>
    </row>
    <row r="28" spans="1:9" ht="12.75" customHeight="1">
      <c r="A28" s="419"/>
      <c r="B28" s="852"/>
      <c r="C28" s="1466" t="s">
        <v>2332</v>
      </c>
      <c r="D28" s="1467"/>
      <c r="E28" s="1188">
        <v>0</v>
      </c>
      <c r="F28" s="848">
        <v>4857.65</v>
      </c>
      <c r="G28" s="849">
        <v>5540.99</v>
      </c>
      <c r="H28" s="1189">
        <f t="shared" si="1"/>
        <v>114.06729591469127</v>
      </c>
      <c r="I28" s="326"/>
    </row>
    <row r="29" spans="1:9" ht="12.75" customHeight="1">
      <c r="A29" s="419"/>
      <c r="B29" s="852"/>
      <c r="C29" s="1466" t="s">
        <v>2328</v>
      </c>
      <c r="D29" s="1467"/>
      <c r="E29" s="1188">
        <v>0</v>
      </c>
      <c r="F29" s="848">
        <v>0</v>
      </c>
      <c r="G29" s="849">
        <v>228.85</v>
      </c>
      <c r="H29" s="1190" t="s">
        <v>246</v>
      </c>
      <c r="I29" s="326"/>
    </row>
    <row r="30" spans="1:9" ht="12.75" customHeight="1">
      <c r="A30" s="851" t="s">
        <v>966</v>
      </c>
      <c r="B30" s="1442" t="s">
        <v>591</v>
      </c>
      <c r="C30" s="1443"/>
      <c r="D30" s="1443"/>
      <c r="E30" s="1185">
        <f>SUM(E31:E34)</f>
        <v>0</v>
      </c>
      <c r="F30" s="444">
        <f>SUM(F31:F34)</f>
        <v>31224.859999999997</v>
      </c>
      <c r="G30" s="444">
        <f>SUM(G31:G34)</f>
        <v>33220.93</v>
      </c>
      <c r="H30" s="735">
        <f aca="true" t="shared" si="2" ref="H30:H38">+G30/F30*100</f>
        <v>106.39256669205244</v>
      </c>
      <c r="I30" s="326"/>
    </row>
    <row r="31" spans="1:9" ht="22.5" customHeight="1">
      <c r="A31" s="419"/>
      <c r="B31" s="1191" t="s">
        <v>968</v>
      </c>
      <c r="C31" s="1471" t="s">
        <v>2333</v>
      </c>
      <c r="D31" s="1472"/>
      <c r="E31" s="1188">
        <v>0</v>
      </c>
      <c r="F31" s="848">
        <v>16621.53</v>
      </c>
      <c r="G31" s="849">
        <v>16621.53</v>
      </c>
      <c r="H31" s="1189">
        <f t="shared" si="2"/>
        <v>100</v>
      </c>
      <c r="I31" s="326"/>
    </row>
    <row r="32" spans="1:9" ht="22.5" customHeight="1">
      <c r="A32" s="419"/>
      <c r="B32" s="852"/>
      <c r="C32" s="1471" t="s">
        <v>2334</v>
      </c>
      <c r="D32" s="1472"/>
      <c r="E32" s="1188">
        <v>0</v>
      </c>
      <c r="F32" s="848">
        <v>10955.75</v>
      </c>
      <c r="G32" s="849">
        <v>11010.07</v>
      </c>
      <c r="H32" s="1189">
        <f t="shared" si="2"/>
        <v>100.49581270109303</v>
      </c>
      <c r="I32" s="326"/>
    </row>
    <row r="33" spans="1:9" ht="22.5" customHeight="1">
      <c r="A33" s="419"/>
      <c r="B33" s="852"/>
      <c r="C33" s="1471" t="s">
        <v>2335</v>
      </c>
      <c r="D33" s="1472"/>
      <c r="E33" s="1188">
        <v>0</v>
      </c>
      <c r="F33" s="848">
        <v>280.89</v>
      </c>
      <c r="G33" s="849">
        <v>2003.16</v>
      </c>
      <c r="H33" s="1189">
        <f t="shared" si="2"/>
        <v>713.1474954608566</v>
      </c>
      <c r="I33" s="326"/>
    </row>
    <row r="34" spans="1:9" ht="12.75" customHeight="1">
      <c r="A34" s="419"/>
      <c r="B34" s="852"/>
      <c r="C34" s="1471" t="s">
        <v>2336</v>
      </c>
      <c r="D34" s="1472"/>
      <c r="E34" s="1188">
        <v>0</v>
      </c>
      <c r="F34" s="848">
        <v>3366.69</v>
      </c>
      <c r="G34" s="849">
        <v>3586.17</v>
      </c>
      <c r="H34" s="1189">
        <f t="shared" si="2"/>
        <v>106.51916273847608</v>
      </c>
      <c r="I34" s="326"/>
    </row>
    <row r="35" spans="1:9" ht="12.75" customHeight="1">
      <c r="A35" s="851" t="s">
        <v>966</v>
      </c>
      <c r="B35" s="1442" t="s">
        <v>593</v>
      </c>
      <c r="C35" s="1443"/>
      <c r="D35" s="1443"/>
      <c r="E35" s="1185">
        <f>SUM(E36:E37)</f>
        <v>0</v>
      </c>
      <c r="F35" s="444">
        <f>SUM(F36:F37)</f>
        <v>46000</v>
      </c>
      <c r="G35" s="444">
        <f>SUM(G36:G37)</f>
        <v>46000</v>
      </c>
      <c r="H35" s="735">
        <f t="shared" si="2"/>
        <v>100</v>
      </c>
      <c r="I35" s="326"/>
    </row>
    <row r="36" spans="1:9" ht="12.75" customHeight="1">
      <c r="A36" s="419"/>
      <c r="B36" s="852" t="s">
        <v>968</v>
      </c>
      <c r="C36" s="1355" t="s">
        <v>2337</v>
      </c>
      <c r="D36" s="1384"/>
      <c r="E36" s="1188">
        <v>0</v>
      </c>
      <c r="F36" s="848">
        <v>25000</v>
      </c>
      <c r="G36" s="849">
        <v>25000</v>
      </c>
      <c r="H36" s="345">
        <f t="shared" si="2"/>
        <v>100</v>
      </c>
      <c r="I36" s="326"/>
    </row>
    <row r="37" spans="1:9" ht="12.75" customHeight="1">
      <c r="A37" s="419"/>
      <c r="B37" s="852"/>
      <c r="C37" s="1355" t="s">
        <v>2338</v>
      </c>
      <c r="D37" s="1384"/>
      <c r="E37" s="1188">
        <v>0</v>
      </c>
      <c r="F37" s="848">
        <v>21000</v>
      </c>
      <c r="G37" s="849">
        <v>21000</v>
      </c>
      <c r="H37" s="345">
        <f t="shared" si="2"/>
        <v>100</v>
      </c>
      <c r="I37" s="326"/>
    </row>
    <row r="38" spans="1:9" ht="13.5" customHeight="1">
      <c r="A38" s="851" t="s">
        <v>966</v>
      </c>
      <c r="B38" s="1442" t="s">
        <v>267</v>
      </c>
      <c r="C38" s="1443"/>
      <c r="D38" s="1443"/>
      <c r="E38" s="1192">
        <f>SUM(E39:E44)</f>
        <v>22000</v>
      </c>
      <c r="F38" s="350">
        <f>SUM(F39:F44)</f>
        <v>38506.770000000004</v>
      </c>
      <c r="G38" s="350">
        <f>SUM(G39:G44)</f>
        <v>41941.95</v>
      </c>
      <c r="H38" s="445">
        <f t="shared" si="2"/>
        <v>108.920976752919</v>
      </c>
      <c r="I38" s="326"/>
    </row>
    <row r="39" spans="1:9" ht="13.5" customHeight="1">
      <c r="A39" s="851"/>
      <c r="B39" s="852" t="s">
        <v>968</v>
      </c>
      <c r="C39" s="1358" t="s">
        <v>2191</v>
      </c>
      <c r="D39" s="1359"/>
      <c r="E39" s="1075">
        <v>3000</v>
      </c>
      <c r="F39" s="405">
        <v>4245.62</v>
      </c>
      <c r="G39" s="344">
        <v>4777.95</v>
      </c>
      <c r="H39" s="345">
        <f aca="true" t="shared" si="3" ref="H39:H44">(G39/F39)*100</f>
        <v>112.53833362382879</v>
      </c>
      <c r="I39" s="326"/>
    </row>
    <row r="40" spans="1:8" ht="12" customHeight="1">
      <c r="A40" s="349"/>
      <c r="B40" s="323"/>
      <c r="C40" s="1358" t="s">
        <v>978</v>
      </c>
      <c r="D40" s="1359"/>
      <c r="E40" s="1075">
        <v>1000</v>
      </c>
      <c r="F40" s="405">
        <v>1000</v>
      </c>
      <c r="G40" s="344">
        <v>2211.08</v>
      </c>
      <c r="H40" s="345">
        <f t="shared" si="3"/>
        <v>221.108</v>
      </c>
    </row>
    <row r="41" spans="1:8" ht="12" customHeight="1">
      <c r="A41" s="349"/>
      <c r="B41" s="323"/>
      <c r="C41" s="1359" t="s">
        <v>2308</v>
      </c>
      <c r="D41" s="1404"/>
      <c r="E41" s="1075">
        <v>0</v>
      </c>
      <c r="F41" s="405">
        <v>5726.13</v>
      </c>
      <c r="G41" s="344">
        <v>5798.78</v>
      </c>
      <c r="H41" s="345">
        <f t="shared" si="3"/>
        <v>101.26874520836935</v>
      </c>
    </row>
    <row r="42" spans="1:8" ht="12" customHeight="1">
      <c r="A42" s="349"/>
      <c r="B42" s="323"/>
      <c r="C42" s="1359" t="s">
        <v>981</v>
      </c>
      <c r="D42" s="1404"/>
      <c r="E42" s="1075">
        <v>0</v>
      </c>
      <c r="F42" s="405">
        <v>707.86</v>
      </c>
      <c r="G42" s="344">
        <v>707.86</v>
      </c>
      <c r="H42" s="345">
        <f t="shared" si="3"/>
        <v>100</v>
      </c>
    </row>
    <row r="43" spans="1:8" ht="12" customHeight="1">
      <c r="A43" s="349"/>
      <c r="B43" s="323"/>
      <c r="C43" s="1358" t="s">
        <v>592</v>
      </c>
      <c r="D43" s="1359"/>
      <c r="E43" s="1075">
        <v>18000</v>
      </c>
      <c r="F43" s="405">
        <v>18000</v>
      </c>
      <c r="G43" s="344">
        <v>19156.05</v>
      </c>
      <c r="H43" s="345">
        <f t="shared" si="3"/>
        <v>106.4225</v>
      </c>
    </row>
    <row r="44" spans="1:8" ht="12" customHeight="1" thickBot="1">
      <c r="A44" s="349"/>
      <c r="B44" s="323"/>
      <c r="C44" s="1359" t="s">
        <v>594</v>
      </c>
      <c r="D44" s="1404"/>
      <c r="E44" s="1075">
        <v>0</v>
      </c>
      <c r="F44" s="707">
        <v>8827.16</v>
      </c>
      <c r="G44" s="344">
        <v>9290.23</v>
      </c>
      <c r="H44" s="345">
        <f t="shared" si="3"/>
        <v>105.24596812564857</v>
      </c>
    </row>
    <row r="45" spans="1:9" ht="15.75" customHeight="1" thickBot="1">
      <c r="A45" s="1473" t="s">
        <v>268</v>
      </c>
      <c r="B45" s="1474"/>
      <c r="C45" s="1474"/>
      <c r="D45" s="1474"/>
      <c r="E45" s="1193">
        <f>E46</f>
        <v>0</v>
      </c>
      <c r="F45" s="853">
        <f>F46</f>
        <v>14120.76</v>
      </c>
      <c r="G45" s="333">
        <f>G46</f>
        <v>14552.130000000001</v>
      </c>
      <c r="H45" s="446">
        <f aca="true" t="shared" si="4" ref="H45:H51">+G45/F45*100</f>
        <v>103.05486390250951</v>
      </c>
      <c r="I45" s="326"/>
    </row>
    <row r="46" spans="1:9" ht="13.5" customHeight="1">
      <c r="A46" s="851" t="s">
        <v>966</v>
      </c>
      <c r="B46" s="1475" t="s">
        <v>2339</v>
      </c>
      <c r="C46" s="1476"/>
      <c r="D46" s="1477"/>
      <c r="E46" s="1194">
        <f>SUM(E47:E50)</f>
        <v>0</v>
      </c>
      <c r="F46" s="1195">
        <f>SUM(F47:F50)</f>
        <v>14120.76</v>
      </c>
      <c r="G46" s="1196">
        <f>SUM(G47:G50)</f>
        <v>14552.130000000001</v>
      </c>
      <c r="H46" s="1197">
        <f t="shared" si="4"/>
        <v>103.05486390250951</v>
      </c>
      <c r="I46" s="326"/>
    </row>
    <row r="47" spans="1:9" ht="12.75" customHeight="1">
      <c r="A47" s="854"/>
      <c r="B47" s="357" t="s">
        <v>968</v>
      </c>
      <c r="C47" s="1362" t="s">
        <v>797</v>
      </c>
      <c r="D47" s="1363"/>
      <c r="E47" s="1186">
        <v>0</v>
      </c>
      <c r="F47" s="687">
        <v>8010.11</v>
      </c>
      <c r="G47" s="344">
        <v>8111.11</v>
      </c>
      <c r="H47" s="345">
        <f t="shared" si="4"/>
        <v>101.2609065293735</v>
      </c>
      <c r="I47" s="326"/>
    </row>
    <row r="48" spans="1:9" ht="12.75" customHeight="1">
      <c r="A48" s="854"/>
      <c r="B48" s="855"/>
      <c r="C48" s="1355" t="s">
        <v>685</v>
      </c>
      <c r="D48" s="1445"/>
      <c r="E48" s="1186">
        <v>0</v>
      </c>
      <c r="F48" s="687">
        <v>0</v>
      </c>
      <c r="G48" s="344">
        <v>300</v>
      </c>
      <c r="H48" s="850" t="s">
        <v>246</v>
      </c>
      <c r="I48" s="326"/>
    </row>
    <row r="49" spans="1:9" ht="12.75" customHeight="1">
      <c r="A49" s="854"/>
      <c r="B49" s="855"/>
      <c r="C49" s="1355" t="s">
        <v>798</v>
      </c>
      <c r="D49" s="1445"/>
      <c r="E49" s="1186">
        <v>0</v>
      </c>
      <c r="F49" s="687">
        <v>4307.93</v>
      </c>
      <c r="G49" s="344">
        <v>4307.93</v>
      </c>
      <c r="H49" s="345">
        <f t="shared" si="4"/>
        <v>100</v>
      </c>
      <c r="I49" s="326"/>
    </row>
    <row r="50" spans="1:9" ht="12.75" customHeight="1" thickBot="1">
      <c r="A50" s="851" t="s">
        <v>966</v>
      </c>
      <c r="B50" s="1468" t="s">
        <v>2340</v>
      </c>
      <c r="C50" s="1469"/>
      <c r="D50" s="1470"/>
      <c r="E50" s="1198">
        <v>0</v>
      </c>
      <c r="F50" s="1199">
        <v>1802.72</v>
      </c>
      <c r="G50" s="1200">
        <v>1833.09</v>
      </c>
      <c r="H50" s="1197">
        <f t="shared" si="4"/>
        <v>101.68467648886129</v>
      </c>
      <c r="I50" s="326"/>
    </row>
    <row r="51" spans="1:9" ht="15.75" customHeight="1" thickBot="1">
      <c r="A51" s="1464" t="s">
        <v>1924</v>
      </c>
      <c r="B51" s="1465"/>
      <c r="C51" s="1465"/>
      <c r="D51" s="1465"/>
      <c r="E51" s="921">
        <f>E45+E9</f>
        <v>57932</v>
      </c>
      <c r="F51" s="922">
        <f>F45+F9</f>
        <v>240685.29000000004</v>
      </c>
      <c r="G51" s="923">
        <f>+G9+G45</f>
        <v>251031.93</v>
      </c>
      <c r="H51" s="924">
        <f t="shared" si="4"/>
        <v>104.29882524187497</v>
      </c>
      <c r="I51" s="326"/>
    </row>
  </sheetData>
  <sheetProtection/>
  <mergeCells count="47">
    <mergeCell ref="C27:D27"/>
    <mergeCell ref="C34:D34"/>
    <mergeCell ref="B35:D35"/>
    <mergeCell ref="C36:D36"/>
    <mergeCell ref="C37:D37"/>
    <mergeCell ref="C49:D49"/>
    <mergeCell ref="A45:D45"/>
    <mergeCell ref="B46:D46"/>
    <mergeCell ref="C47:D47"/>
    <mergeCell ref="C33:D33"/>
    <mergeCell ref="C32:D32"/>
    <mergeCell ref="C26:D26"/>
    <mergeCell ref="C11:D11"/>
    <mergeCell ref="C12:D12"/>
    <mergeCell ref="C13:D13"/>
    <mergeCell ref="C14:D14"/>
    <mergeCell ref="B50:D50"/>
    <mergeCell ref="C28:D28"/>
    <mergeCell ref="C29:D29"/>
    <mergeCell ref="B30:D30"/>
    <mergeCell ref="C31:D31"/>
    <mergeCell ref="C39:D39"/>
    <mergeCell ref="C18:D18"/>
    <mergeCell ref="C19:D19"/>
    <mergeCell ref="B20:D20"/>
    <mergeCell ref="C17:D17"/>
    <mergeCell ref="B16:D16"/>
    <mergeCell ref="C22:D22"/>
    <mergeCell ref="C23:D23"/>
    <mergeCell ref="B24:D24"/>
    <mergeCell ref="C25:D25"/>
    <mergeCell ref="A51:D51"/>
    <mergeCell ref="C48:D48"/>
    <mergeCell ref="C15:D15"/>
    <mergeCell ref="C40:D40"/>
    <mergeCell ref="B38:D38"/>
    <mergeCell ref="C21:D21"/>
    <mergeCell ref="C44:D44"/>
    <mergeCell ref="C41:D41"/>
    <mergeCell ref="C42:D42"/>
    <mergeCell ref="C43:D43"/>
    <mergeCell ref="B10:D10"/>
    <mergeCell ref="G1:H1"/>
    <mergeCell ref="A9:D9"/>
    <mergeCell ref="A5:H5"/>
    <mergeCell ref="A8:D8"/>
    <mergeCell ref="A3:H3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2015-05-25T15:58:19Z</cp:lastPrinted>
  <dcterms:created xsi:type="dcterms:W3CDTF">2011-05-10T08:34:07Z</dcterms:created>
  <dcterms:modified xsi:type="dcterms:W3CDTF">2015-06-09T10:18:02Z</dcterms:modified>
  <cp:category/>
  <cp:version/>
  <cp:contentType/>
  <cp:contentStatus/>
</cp:coreProperties>
</file>