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6" windowWidth="11340" windowHeight="8580" activeTab="0"/>
  </bookViews>
  <sheets>
    <sheet name="92006" sheetId="1" r:id="rId1"/>
  </sheets>
  <definedNames>
    <definedName name="_xlnm.Print_Titles" localSheetId="0">'92006'!$7:$8</definedName>
  </definedNames>
  <calcPr fullCalcOnLoad="1"/>
</workbook>
</file>

<file path=xl/sharedStrings.xml><?xml version="1.0" encoding="utf-8"?>
<sst xmlns="http://schemas.openxmlformats.org/spreadsheetml/2006/main" count="754" uniqueCount="238">
  <si>
    <t>x</t>
  </si>
  <si>
    <t>uk.</t>
  </si>
  <si>
    <t>SU</t>
  </si>
  <si>
    <t>č.a.</t>
  </si>
  <si>
    <t>§</t>
  </si>
  <si>
    <t>pol.</t>
  </si>
  <si>
    <t>změna</t>
  </si>
  <si>
    <t>správce rozpočtových výdajů = odbor dopravy</t>
  </si>
  <si>
    <t>tis. Kč</t>
  </si>
  <si>
    <t>kap.</t>
  </si>
  <si>
    <t>K A P I T Á L O V É  V Ý D A J E</t>
  </si>
  <si>
    <t>kapitálové (investiční) výdaje resortu celkem</t>
  </si>
  <si>
    <t>0670000000</t>
  </si>
  <si>
    <t>výkupy pozemků</t>
  </si>
  <si>
    <t>pozemky</t>
  </si>
  <si>
    <t>0690690000</t>
  </si>
  <si>
    <t>Modernizace silnice Horka u Staré Paky – Dolní Branná</t>
  </si>
  <si>
    <t>ZJ 035</t>
  </si>
  <si>
    <t>investiční transfery krajům</t>
  </si>
  <si>
    <t>0690710000</t>
  </si>
  <si>
    <t>silnice II/592 Chrastava (II. etapa) - povodně</t>
  </si>
  <si>
    <t>0690720000</t>
  </si>
  <si>
    <t>SR 2015</t>
  </si>
  <si>
    <t>UR I 2015</t>
  </si>
  <si>
    <t>UR II 2015</t>
  </si>
  <si>
    <t>nespecifikované rezervy</t>
  </si>
  <si>
    <t>silnice II/290 Frýdlant - Bílý Potok (II. etapa) - povodně</t>
  </si>
  <si>
    <t>stavba nebo rekonstrukce silnice</t>
  </si>
  <si>
    <t>0690531601</t>
  </si>
  <si>
    <t>Telematika Mísečky</t>
  </si>
  <si>
    <t>investiční transfery zřízeným příspěvkovým organizacím</t>
  </si>
  <si>
    <t>0682510000</t>
  </si>
  <si>
    <t>0682630000</t>
  </si>
  <si>
    <t>0682640000</t>
  </si>
  <si>
    <t>0682650000</t>
  </si>
  <si>
    <t>0682660000</t>
  </si>
  <si>
    <t>III/0357 Předlánce, havárie propustku</t>
  </si>
  <si>
    <t>II/278 Hamr na Jezeře, havárie silnice</t>
  </si>
  <si>
    <t>II/278 Břevniště, havárie propustku</t>
  </si>
  <si>
    <t>III/26842 Rousínov, havárie propustku</t>
  </si>
  <si>
    <t>II/278 Stráž pod Ralskem, havárie silnice</t>
  </si>
  <si>
    <t>0690620000</t>
  </si>
  <si>
    <t>silnice II/290 Frýdlant - Bílý Potok (I.etapa) - povodně</t>
  </si>
  <si>
    <t>budovy, haly a stavby</t>
  </si>
  <si>
    <t>0690630000</t>
  </si>
  <si>
    <t>silnice II/592 Chrastava (I.etapa) - povodně</t>
  </si>
  <si>
    <t>0690640000</t>
  </si>
  <si>
    <t>silnice III/03513 a III/03515 Heřmanice - Dětřichov - povodně</t>
  </si>
  <si>
    <t>0690650000</t>
  </si>
  <si>
    <t>silnice III/0353 a III/0357 Víska - Višňová - Poustka - povodně</t>
  </si>
  <si>
    <t>0690700000</t>
  </si>
  <si>
    <t>II/290 rekonstrukce opěrné zdi v km 12,5 - 12,6 a mostu 290-011 - povodně</t>
  </si>
  <si>
    <t>0690730000</t>
  </si>
  <si>
    <t>silnice III/27252 Vítkov - povodně</t>
  </si>
  <si>
    <t>0690761601</t>
  </si>
  <si>
    <t>příprava a projektové dokumentace havarijních objektů a úseků silnic</t>
  </si>
  <si>
    <t>Povodně 2013 - SFDI</t>
  </si>
  <si>
    <t>0682280000</t>
  </si>
  <si>
    <t>opravy silnic II. a III. tříd včetně opěrných zdí</t>
  </si>
  <si>
    <t>neinvestiční transfery zřízeným příspěvkovým organizacím</t>
  </si>
  <si>
    <t>0690771601</t>
  </si>
  <si>
    <t>příprava a projektové dokumentace havarijních propustků</t>
  </si>
  <si>
    <t>0682370000</t>
  </si>
  <si>
    <t>III/26314 Prysk, havárie opěrné zdi</t>
  </si>
  <si>
    <t>nákup ostatních služeb</t>
  </si>
  <si>
    <t>opravy a udržování</t>
  </si>
  <si>
    <t>0683400000</t>
  </si>
  <si>
    <t>0683330000</t>
  </si>
  <si>
    <t>0683350000</t>
  </si>
  <si>
    <t>0683360000</t>
  </si>
  <si>
    <t>0683370000</t>
  </si>
  <si>
    <t>0683380000</t>
  </si>
  <si>
    <t>0683390000</t>
  </si>
  <si>
    <t>0683410000</t>
  </si>
  <si>
    <t>0683420000</t>
  </si>
  <si>
    <t>0683430000</t>
  </si>
  <si>
    <t>0683440000</t>
  </si>
  <si>
    <t>0683450000</t>
  </si>
  <si>
    <t>0683460000</t>
  </si>
  <si>
    <t>0683470000</t>
  </si>
  <si>
    <t>0683480000</t>
  </si>
  <si>
    <t>0683490000</t>
  </si>
  <si>
    <t>0683500000</t>
  </si>
  <si>
    <t>0683340000</t>
  </si>
  <si>
    <t>III/2719 Hrádek n. N. - Oldřichov na Hranicích</t>
  </si>
  <si>
    <t>III/27110 Oldřichov na Hranicích</t>
  </si>
  <si>
    <t>II/263 Heřmanice</t>
  </si>
  <si>
    <t>II/288 Podbozkov - Cimbál</t>
  </si>
  <si>
    <t>III/29013 a III/29015 Raspenava - Hajniště</t>
  </si>
  <si>
    <t>III/03520 Dlouhý Most - Javorník</t>
  </si>
  <si>
    <t>II/270 Doksy - Mimoň</t>
  </si>
  <si>
    <t>III/26318 od I/13 - Polevsko</t>
  </si>
  <si>
    <t>III/26317 Prysk - křižovatka s III/26318</t>
  </si>
  <si>
    <t>III/27019, úsek od křiž. s I/13 po křiž. s III/27014</t>
  </si>
  <si>
    <t>0683510000</t>
  </si>
  <si>
    <t>0683520000</t>
  </si>
  <si>
    <t>0683530000</t>
  </si>
  <si>
    <t>0683540000</t>
  </si>
  <si>
    <t>0683550000</t>
  </si>
  <si>
    <t>0683560000</t>
  </si>
  <si>
    <t>0683570000</t>
  </si>
  <si>
    <t>0683580000</t>
  </si>
  <si>
    <t>II/270 úsek od úrov. přejezdu po křiž. s I/13</t>
  </si>
  <si>
    <t>III/27015 Jablonné v Podještědí</t>
  </si>
  <si>
    <t>III/28721 Malá Skála - Sněhov</t>
  </si>
  <si>
    <t>III/28115 Troskovice (Krčák, Vidlák)</t>
  </si>
  <si>
    <t>III/28116 Borek - Troskovice</t>
  </si>
  <si>
    <t>III/28115 hranice LB kraje - Troskovice</t>
  </si>
  <si>
    <t>III/2892 Semily - Bítouchov</t>
  </si>
  <si>
    <t>III/2923 Chuchelna</t>
  </si>
  <si>
    <t>0683590000</t>
  </si>
  <si>
    <t>III/29022 Josefův Důl</t>
  </si>
  <si>
    <t>III/29022 Bedřichov - Hrabětice</t>
  </si>
  <si>
    <t>III/29022 Hrabětice - Josefův Důl</t>
  </si>
  <si>
    <t>III/28043 Lomnice nad Popelkou - Rváčov - Bítouchov</t>
  </si>
  <si>
    <t>III/25935 hranice kraje LB - hranice kraje SČ</t>
  </si>
  <si>
    <t>Projektový manažer (supervize) při přípravě PD - Západ</t>
  </si>
  <si>
    <t>Projektový manažer (supervize) při přípravě PD - Východ</t>
  </si>
  <si>
    <t>0682530000</t>
  </si>
  <si>
    <t>III/0357 Pertoltice, havárie propustku</t>
  </si>
  <si>
    <t>Financování silnic II. a III. třídy ve vlastnictví kraje - SFDI</t>
  </si>
  <si>
    <t>0690681601</t>
  </si>
  <si>
    <t>přeložka ČEZ na akci „Rekonstrukce mostu Jablonec nad Nisou, nám. B. Němcové III/28733-1“</t>
  </si>
  <si>
    <t>0682460000</t>
  </si>
  <si>
    <t>III/2914 Bulovka, havárie opěrné zdi</t>
  </si>
  <si>
    <t>(ÚZ 91252)</t>
  </si>
  <si>
    <t>0682340000</t>
  </si>
  <si>
    <t>III/26839 Kunratice u Cvikova, havárie opěrné zdi</t>
  </si>
  <si>
    <t>0682350000</t>
  </si>
  <si>
    <t>III/26841 Cvikov, havárie opěrné zdi</t>
  </si>
  <si>
    <t>0682360000</t>
  </si>
  <si>
    <t>III/26836 Lindava, havárie opěrné zdi</t>
  </si>
  <si>
    <t>0682390000</t>
  </si>
  <si>
    <t>III/2627 Volfartice, havárie opěrné zdi a propustku</t>
  </si>
  <si>
    <t>0682400000</t>
  </si>
  <si>
    <t>III/2628 Skalice u České Lípy, havárie opěrné zdi</t>
  </si>
  <si>
    <t>0682940000</t>
  </si>
  <si>
    <t>II/592 Křižany, havárie silnice</t>
  </si>
  <si>
    <t>0682950000</t>
  </si>
  <si>
    <t>III/27241 Žibřidice, havárie silnice</t>
  </si>
  <si>
    <t>0682730000</t>
  </si>
  <si>
    <t>III/27241 Křižany, havárie opěrné zdi, p.k. 76</t>
  </si>
  <si>
    <t>0682740000</t>
  </si>
  <si>
    <t>III/27241 Křižany, havárie opěrné zdi, p.k. 77</t>
  </si>
  <si>
    <t>0682750000</t>
  </si>
  <si>
    <t>III/27241 Křižany, havárie opěrné zdi, p.k. 78</t>
  </si>
  <si>
    <t>0682760000</t>
  </si>
  <si>
    <t>III/27243 Zdislava, havárie opěrné zdi</t>
  </si>
  <si>
    <t>0682770000</t>
  </si>
  <si>
    <t>II/592 Kryštofovo Údolí, havárie opěrné zdi, p.k. 58</t>
  </si>
  <si>
    <t>0682780000</t>
  </si>
  <si>
    <t>II/592 Kryštofovo Údolí, havárie opěrné zdi, p.k. 61</t>
  </si>
  <si>
    <t>0682690000</t>
  </si>
  <si>
    <t>592-008 Kryštofovo Údolí, havárie mostu</t>
  </si>
  <si>
    <t>0682700000</t>
  </si>
  <si>
    <t>592-010 Kryštofovo Údolí, havárie mostu</t>
  </si>
  <si>
    <t>0682710000</t>
  </si>
  <si>
    <t>27241-1 Křižany, havárie mostu</t>
  </si>
  <si>
    <t>0682720000</t>
  </si>
  <si>
    <t>2713-5 Chotyně, havárie mostu</t>
  </si>
  <si>
    <t>III/29011 Ludvíkov - Nové Město p. Smrkem</t>
  </si>
  <si>
    <t>0683600000</t>
  </si>
  <si>
    <t>0683700000</t>
  </si>
  <si>
    <t>0683710000</t>
  </si>
  <si>
    <t>0683720000</t>
  </si>
  <si>
    <t>0683730000</t>
  </si>
  <si>
    <t>0683740000</t>
  </si>
  <si>
    <t>0683750000</t>
  </si>
  <si>
    <t>0683760000</t>
  </si>
  <si>
    <t>0683770000</t>
  </si>
  <si>
    <t>0683780000</t>
  </si>
  <si>
    <t>0683610000</t>
  </si>
  <si>
    <t>0683620000</t>
  </si>
  <si>
    <t>0683630000</t>
  </si>
  <si>
    <t>0683640000</t>
  </si>
  <si>
    <t>0683650000</t>
  </si>
  <si>
    <t>0683660000</t>
  </si>
  <si>
    <t>0683680000</t>
  </si>
  <si>
    <t>0683690000</t>
  </si>
  <si>
    <t>290-016 - most přes Smědou za obcí Bílý Potok</t>
  </si>
  <si>
    <t>II/291 Hajniště - havárie propustku</t>
  </si>
  <si>
    <t>III/2711 Bílý Kostel nad Nisou - rekonstrukce silnice</t>
  </si>
  <si>
    <t>III/2713 Václavice, oprava svahu</t>
  </si>
  <si>
    <t>III/28315 Turnov, zajištění stability svahu</t>
  </si>
  <si>
    <t>0683790000</t>
  </si>
  <si>
    <t>III/28713 Radoňovice, sesuv svahu</t>
  </si>
  <si>
    <t>opravy silnic II. a III. tříd</t>
  </si>
  <si>
    <t>III/27242 Křižany - Zdislava</t>
  </si>
  <si>
    <t>III/27716 Český Dub - havárie propustku</t>
  </si>
  <si>
    <t>III/2631 Kravaře - hranice kraje</t>
  </si>
  <si>
    <t>III/28619 Peřimov</t>
  </si>
  <si>
    <t>III/28621 Víchová nad Jizerou - oprava čela propustku</t>
  </si>
  <si>
    <t>III/2887 Bozkov II. etapa - rekonstrukce silnice</t>
  </si>
  <si>
    <t>III/2903 Frýdlant - ulice Zámecká, havárie propustku</t>
  </si>
  <si>
    <t>III/29037 Lučany - Horní Lučany</t>
  </si>
  <si>
    <t xml:space="preserve">III/29042 Tanvald - havárie propustku </t>
  </si>
  <si>
    <t>III/29056 Paseky nad Jizerou</t>
  </si>
  <si>
    <t>III/3527 Žďárek - sesuv svahu</t>
  </si>
  <si>
    <t>most přes Tampelačku u žst. Roztoky u Jilemnice 28614-7</t>
  </si>
  <si>
    <t>III/28713 Hodkovice, podjezd pod mostem SŽDC</t>
  </si>
  <si>
    <t>II/277 Podhora - havárie silnice</t>
  </si>
  <si>
    <t>0683670000</t>
  </si>
  <si>
    <t>0690781601</t>
  </si>
  <si>
    <t>příprava a projektové dokumentace velkoplošných oprav silnic II. a III. tříd</t>
  </si>
  <si>
    <t>0690791601</t>
  </si>
  <si>
    <t>regulace provozu a výsprava cest v areálu bývalého vojenského letiště Hradčany</t>
  </si>
  <si>
    <t>0683800000</t>
  </si>
  <si>
    <t>III/27921 Vyskeř - havárie propustku</t>
  </si>
  <si>
    <t>0683810000</t>
  </si>
  <si>
    <t>most ev.č. 270-013 - přes potok u Postřelné</t>
  </si>
  <si>
    <t>0683820000</t>
  </si>
  <si>
    <t>II/268 Bohatice, vjezdový ostrůvek</t>
  </si>
  <si>
    <t>(UZ 17789)</t>
  </si>
  <si>
    <t>Kapitola 920 06 - Kapitálové výdaje</t>
  </si>
  <si>
    <t>Odbor dopravy</t>
  </si>
  <si>
    <t>0683830000</t>
  </si>
  <si>
    <t>II/268 Mimoň - oprava silnice nám. 1. máje</t>
  </si>
  <si>
    <t>0682500000</t>
  </si>
  <si>
    <t>III/0353 Černousy, havárie propustku</t>
  </si>
  <si>
    <t>0682680000</t>
  </si>
  <si>
    <t>III/2627 Horní Libchava, havárie propustku</t>
  </si>
  <si>
    <t>0682990000</t>
  </si>
  <si>
    <t>III/2784 Ještěd, havárie silnice (065a + 065b)</t>
  </si>
  <si>
    <t>0684000000</t>
  </si>
  <si>
    <t>III/27253 Nová Ves - Mlýnice - havárie silnice</t>
  </si>
  <si>
    <t>0683840000</t>
  </si>
  <si>
    <t>II/268 Svojkov, deformace tělesa komunikace</t>
  </si>
  <si>
    <t>0683850000</t>
  </si>
  <si>
    <t>II/290 Smědava, havárie propustku</t>
  </si>
  <si>
    <t>(ÚZ 91628)</t>
  </si>
  <si>
    <t>0683860000</t>
  </si>
  <si>
    <t>III/2711 Hrádek n. N. - odvodnění Donínská</t>
  </si>
  <si>
    <t>0683870000</t>
  </si>
  <si>
    <t>III/2702 Drchlava</t>
  </si>
  <si>
    <t>0683880000</t>
  </si>
  <si>
    <t>III/2791 Radimovice - R35 (zámek Sychrov)</t>
  </si>
  <si>
    <t>Změna rozpočtu - rozpočtové opatření č. 142/II/15</t>
  </si>
  <si>
    <t>12.změna-RO č. 142/II/15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</si>
</sst>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  <numFmt numFmtId="168" formatCode="0.0"/>
    <numFmt numFmtId="169" formatCode="0.0000"/>
    <numFmt numFmtId="170" formatCode="0.000"/>
    <numFmt numFmtId="171" formatCode="#,##0.000"/>
    <numFmt numFmtId="172" formatCode="#,##0.0000"/>
    <numFmt numFmtId="173" formatCode="#,##0.00000"/>
    <numFmt numFmtId="174" formatCode="0#########"/>
    <numFmt numFmtId="175" formatCode="00000000"/>
    <numFmt numFmtId="176" formatCode="000000####"/>
    <numFmt numFmtId="177" formatCode="#,##0.000000"/>
    <numFmt numFmtId="178" formatCode="#,##0.0000000"/>
  </numFmts>
  <fonts count="3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name val="Arial"/>
      <family val="2"/>
    </font>
    <font>
      <sz val="10"/>
      <name val="Arial CE"/>
      <family val="0"/>
    </font>
    <font>
      <sz val="8"/>
      <name val="Arial CE"/>
      <family val="0"/>
    </font>
    <font>
      <b/>
      <sz val="14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/>
      <right style="thin"/>
      <top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/>
      <top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/>
      <top style="thin"/>
      <bottom style="medium"/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/>
      <top style="thin"/>
      <bottom style="thin"/>
    </border>
    <border>
      <left/>
      <right/>
      <top style="medium"/>
      <bottom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6" fillId="18" borderId="6" applyNumberFormat="0" applyFont="0" applyAlignment="0" applyProtection="0"/>
    <xf numFmtId="9" fontId="0" fillId="0" borderId="0" applyFont="0" applyFill="0" applyBorder="0" applyAlignment="0" applyProtection="0"/>
    <xf numFmtId="0" fontId="16" fillId="0" borderId="7" applyNumberFormat="0" applyFill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7" borderId="8" applyNumberFormat="0" applyAlignment="0" applyProtection="0"/>
    <xf numFmtId="0" fontId="20" fillId="19" borderId="8" applyNumberFormat="0" applyAlignment="0" applyProtection="0"/>
    <xf numFmtId="0" fontId="21" fillId="19" borderId="9" applyNumberFormat="0" applyAlignment="0" applyProtection="0"/>
    <xf numFmtId="0" fontId="22" fillId="0" borderId="0" applyNumberFormat="0" applyFill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3" borderId="0" applyNumberFormat="0" applyBorder="0" applyAlignment="0" applyProtection="0"/>
  </cellStyleXfs>
  <cellXfs count="186">
    <xf numFmtId="0" fontId="0" fillId="0" borderId="0" xfId="0" applyAlignment="1">
      <alignment/>
    </xf>
    <xf numFmtId="4" fontId="4" fillId="0" borderId="10" xfId="50" applyNumberFormat="1" applyFont="1" applyFill="1" applyBorder="1" applyAlignment="1">
      <alignment vertical="center"/>
      <protection/>
    </xf>
    <xf numFmtId="4" fontId="1" fillId="0" borderId="11" xfId="50" applyNumberFormat="1" applyFont="1" applyFill="1" applyBorder="1" applyAlignment="1">
      <alignment vertical="center"/>
      <protection/>
    </xf>
    <xf numFmtId="4" fontId="1" fillId="0" borderId="12" xfId="50" applyNumberFormat="1" applyFont="1" applyFill="1" applyBorder="1" applyAlignment="1">
      <alignment vertical="center"/>
      <protection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4" fillId="0" borderId="13" xfId="50" applyNumberFormat="1" applyFont="1" applyFill="1" applyBorder="1" applyAlignment="1">
      <alignment vertical="center"/>
      <protection/>
    </xf>
    <xf numFmtId="1" fontId="4" fillId="0" borderId="14" xfId="50" applyNumberFormat="1" applyFont="1" applyFill="1" applyBorder="1" applyAlignment="1">
      <alignment horizontal="center" vertical="center"/>
      <protection/>
    </xf>
    <xf numFmtId="2" fontId="4" fillId="0" borderId="15" xfId="50" applyNumberFormat="1" applyFont="1" applyBorder="1" applyAlignment="1">
      <alignment horizontal="center" vertical="center"/>
      <protection/>
    </xf>
    <xf numFmtId="2" fontId="4" fillId="0" borderId="16" xfId="50" applyNumberFormat="1" applyFont="1" applyBorder="1" applyAlignment="1">
      <alignment horizontal="center" vertical="center"/>
      <protection/>
    </xf>
    <xf numFmtId="2" fontId="4" fillId="0" borderId="17" xfId="50" applyNumberFormat="1" applyFont="1" applyBorder="1" applyAlignment="1">
      <alignment horizontal="center" vertical="center"/>
      <protection/>
    </xf>
    <xf numFmtId="2" fontId="4" fillId="0" borderId="18" xfId="50" applyNumberFormat="1" applyFont="1" applyBorder="1" applyAlignment="1">
      <alignment horizontal="center" vertical="center"/>
      <protection/>
    </xf>
    <xf numFmtId="4" fontId="4" fillId="0" borderId="19" xfId="50" applyNumberFormat="1" applyFont="1" applyFill="1" applyBorder="1" applyAlignment="1">
      <alignment vertical="center"/>
      <protection/>
    </xf>
    <xf numFmtId="49" fontId="4" fillId="0" borderId="20" xfId="50" applyNumberFormat="1" applyFont="1" applyBorder="1" applyAlignment="1">
      <alignment horizontal="center" vertical="center"/>
      <protection/>
    </xf>
    <xf numFmtId="2" fontId="4" fillId="0" borderId="20" xfId="50" applyNumberFormat="1" applyFont="1" applyBorder="1" applyAlignment="1">
      <alignment horizontal="center" vertical="center"/>
      <protection/>
    </xf>
    <xf numFmtId="2" fontId="4" fillId="0" borderId="21" xfId="50" applyNumberFormat="1" applyFont="1" applyBorder="1" applyAlignment="1">
      <alignment vertical="center"/>
      <protection/>
    </xf>
    <xf numFmtId="4" fontId="4" fillId="0" borderId="22" xfId="50" applyNumberFormat="1" applyFont="1" applyFill="1" applyBorder="1" applyAlignment="1">
      <alignment vertical="center"/>
      <protection/>
    </xf>
    <xf numFmtId="2" fontId="1" fillId="0" borderId="23" xfId="50" applyNumberFormat="1" applyFont="1" applyBorder="1" applyAlignment="1">
      <alignment horizontal="center" vertical="center"/>
      <protection/>
    </xf>
    <xf numFmtId="1" fontId="1" fillId="0" borderId="23" xfId="50" applyNumberFormat="1" applyFont="1" applyBorder="1" applyAlignment="1">
      <alignment horizontal="center" vertical="center"/>
      <protection/>
    </xf>
    <xf numFmtId="2" fontId="1" fillId="0" borderId="24" xfId="50" applyNumberFormat="1" applyFont="1" applyBorder="1" applyAlignment="1">
      <alignment vertical="center"/>
      <protection/>
    </xf>
    <xf numFmtId="4" fontId="1" fillId="0" borderId="25" xfId="50" applyNumberFormat="1" applyFont="1" applyFill="1" applyBorder="1" applyAlignment="1">
      <alignment vertical="center"/>
      <protection/>
    </xf>
    <xf numFmtId="49" fontId="4" fillId="0" borderId="20" xfId="50" applyNumberFormat="1" applyFont="1" applyFill="1" applyBorder="1" applyAlignment="1">
      <alignment horizontal="center" vertical="center" wrapText="1"/>
      <protection/>
    </xf>
    <xf numFmtId="2" fontId="4" fillId="0" borderId="26" xfId="50" applyNumberFormat="1" applyFont="1" applyBorder="1" applyAlignment="1">
      <alignment horizontal="center" vertical="center"/>
      <protection/>
    </xf>
    <xf numFmtId="1" fontId="1" fillId="0" borderId="23" xfId="50" applyNumberFormat="1" applyFont="1" applyFill="1" applyBorder="1" applyAlignment="1">
      <alignment horizontal="center" vertical="center"/>
      <protection/>
    </xf>
    <xf numFmtId="1" fontId="4" fillId="0" borderId="20" xfId="50" applyNumberFormat="1" applyFont="1" applyBorder="1" applyAlignment="1">
      <alignment horizontal="center" vertical="center" wrapText="1"/>
      <protection/>
    </xf>
    <xf numFmtId="2" fontId="4" fillId="0" borderId="21" xfId="50" applyNumberFormat="1" applyFont="1" applyFill="1" applyBorder="1" applyAlignment="1">
      <alignment vertical="center" wrapText="1"/>
      <protection/>
    </xf>
    <xf numFmtId="1" fontId="1" fillId="0" borderId="26" xfId="50" applyNumberFormat="1" applyFont="1" applyFill="1" applyBorder="1" applyAlignment="1">
      <alignment horizontal="center" vertical="center"/>
      <protection/>
    </xf>
    <xf numFmtId="2" fontId="4" fillId="0" borderId="27" xfId="50" applyNumberFormat="1" applyFont="1" applyBorder="1" applyAlignment="1">
      <alignment horizontal="center" vertical="center" wrapText="1"/>
      <protection/>
    </xf>
    <xf numFmtId="2" fontId="1" fillId="0" borderId="28" xfId="50" applyNumberFormat="1" applyFont="1" applyBorder="1" applyAlignment="1">
      <alignment horizontal="center" vertical="center"/>
      <protection/>
    </xf>
    <xf numFmtId="0" fontId="4" fillId="0" borderId="27" xfId="50" applyFont="1" applyFill="1" applyBorder="1" applyAlignment="1">
      <alignment horizontal="center" vertical="center"/>
      <protection/>
    </xf>
    <xf numFmtId="0" fontId="4" fillId="0" borderId="20" xfId="50" applyFont="1" applyFill="1" applyBorder="1" applyAlignment="1">
      <alignment horizontal="center" vertical="center"/>
      <protection/>
    </xf>
    <xf numFmtId="0" fontId="4" fillId="0" borderId="21" xfId="50" applyFont="1" applyFill="1" applyBorder="1" applyAlignment="1">
      <alignment vertical="center"/>
      <protection/>
    </xf>
    <xf numFmtId="0" fontId="25" fillId="0" borderId="29" xfId="49" applyFont="1" applyFill="1" applyBorder="1" applyAlignment="1">
      <alignment vertical="center"/>
      <protection/>
    </xf>
    <xf numFmtId="0" fontId="1" fillId="0" borderId="30" xfId="50" applyFont="1" applyFill="1" applyBorder="1" applyAlignment="1">
      <alignment horizontal="center" vertical="center"/>
      <protection/>
    </xf>
    <xf numFmtId="2" fontId="4" fillId="0" borderId="27" xfId="50" applyNumberFormat="1" applyFont="1" applyBorder="1" applyAlignment="1">
      <alignment horizontal="center" vertical="center"/>
      <protection/>
    </xf>
    <xf numFmtId="2" fontId="1" fillId="0" borderId="30" xfId="50" applyNumberFormat="1" applyFont="1" applyBorder="1" applyAlignment="1">
      <alignment horizontal="center" vertical="center"/>
      <protection/>
    </xf>
    <xf numFmtId="0" fontId="4" fillId="0" borderId="31" xfId="0" applyFont="1" applyBorder="1" applyAlignment="1">
      <alignment horizontal="center" vertical="center"/>
    </xf>
    <xf numFmtId="0" fontId="4" fillId="0" borderId="10" xfId="52" applyFont="1" applyBorder="1" applyAlignment="1">
      <alignment horizontal="center" vertical="center"/>
      <protection/>
    </xf>
    <xf numFmtId="4" fontId="1" fillId="0" borderId="32" xfId="50" applyNumberFormat="1" applyFont="1" applyFill="1" applyBorder="1" applyAlignment="1">
      <alignment vertical="center"/>
      <protection/>
    </xf>
    <xf numFmtId="4" fontId="1" fillId="0" borderId="33" xfId="50" applyNumberFormat="1" applyFont="1" applyFill="1" applyBorder="1" applyAlignment="1">
      <alignment vertical="center"/>
      <protection/>
    </xf>
    <xf numFmtId="0" fontId="4" fillId="0" borderId="34" xfId="51" applyFont="1" applyFill="1" applyBorder="1" applyAlignment="1">
      <alignment vertical="center"/>
      <protection/>
    </xf>
    <xf numFmtId="4" fontId="4" fillId="0" borderId="13" xfId="51" applyNumberFormat="1" applyFont="1" applyFill="1" applyBorder="1" applyAlignment="1">
      <alignment vertical="center"/>
      <protection/>
    </xf>
    <xf numFmtId="4" fontId="1" fillId="0" borderId="33" xfId="51" applyNumberFormat="1" applyFont="1" applyFill="1" applyBorder="1" applyAlignment="1">
      <alignment vertical="center"/>
      <protection/>
    </xf>
    <xf numFmtId="49" fontId="4" fillId="0" borderId="21" xfId="51" applyNumberFormat="1" applyFont="1" applyFill="1" applyBorder="1" applyAlignment="1">
      <alignment horizontal="center" vertical="center"/>
      <protection/>
    </xf>
    <xf numFmtId="2" fontId="4" fillId="0" borderId="21" xfId="50" applyNumberFormat="1" applyFont="1" applyFill="1" applyBorder="1" applyAlignment="1">
      <alignment horizontal="left" vertical="center"/>
      <protection/>
    </xf>
    <xf numFmtId="1" fontId="1" fillId="0" borderId="35" xfId="50" applyNumberFormat="1" applyFont="1" applyFill="1" applyBorder="1" applyAlignment="1">
      <alignment horizontal="center" vertical="center"/>
      <protection/>
    </xf>
    <xf numFmtId="2" fontId="1" fillId="0" borderId="26" xfId="50" applyNumberFormat="1" applyFont="1" applyFill="1" applyBorder="1" applyAlignment="1">
      <alignment horizontal="left" vertical="center"/>
      <protection/>
    </xf>
    <xf numFmtId="4" fontId="1" fillId="0" borderId="36" xfId="50" applyNumberFormat="1" applyFont="1" applyFill="1" applyBorder="1" applyAlignment="1">
      <alignment vertical="center"/>
      <protection/>
    </xf>
    <xf numFmtId="0" fontId="4" fillId="0" borderId="34" xfId="50" applyFont="1" applyFill="1" applyBorder="1" applyAlignment="1">
      <alignment vertical="center"/>
      <protection/>
    </xf>
    <xf numFmtId="0" fontId="1" fillId="0" borderId="37" xfId="50" applyFont="1" applyFill="1" applyBorder="1" applyAlignment="1">
      <alignment horizontal="center" vertical="center"/>
      <protection/>
    </xf>
    <xf numFmtId="2" fontId="4" fillId="0" borderId="38" xfId="50" applyNumberFormat="1" applyFont="1" applyBorder="1" applyAlignment="1">
      <alignment horizontal="center" vertical="center"/>
      <protection/>
    </xf>
    <xf numFmtId="1" fontId="1" fillId="0" borderId="38" xfId="50" applyNumberFormat="1" applyFont="1" applyFill="1" applyBorder="1" applyAlignment="1">
      <alignment horizontal="center" vertical="center"/>
      <protection/>
    </xf>
    <xf numFmtId="0" fontId="25" fillId="0" borderId="39" xfId="49" applyFont="1" applyFill="1" applyBorder="1" applyAlignment="1">
      <alignment vertical="center" wrapText="1"/>
      <protection/>
    </xf>
    <xf numFmtId="0" fontId="4" fillId="0" borderId="34" xfId="50" applyFont="1" applyFill="1" applyBorder="1" applyAlignment="1">
      <alignment vertical="center" wrapText="1"/>
      <protection/>
    </xf>
    <xf numFmtId="2" fontId="4" fillId="0" borderId="34" xfId="50" applyNumberFormat="1" applyFont="1" applyFill="1" applyBorder="1" applyAlignment="1">
      <alignment vertical="center" wrapText="1"/>
      <protection/>
    </xf>
    <xf numFmtId="2" fontId="4" fillId="0" borderId="40" xfId="50" applyNumberFormat="1" applyFont="1" applyBorder="1" applyAlignment="1">
      <alignment horizontal="center" vertical="center"/>
      <protection/>
    </xf>
    <xf numFmtId="49" fontId="4" fillId="0" borderId="20" xfId="51" applyNumberFormat="1" applyFont="1" applyFill="1" applyBorder="1" applyAlignment="1">
      <alignment horizontal="center" vertical="center" wrapText="1"/>
      <protection/>
    </xf>
    <xf numFmtId="1" fontId="4" fillId="0" borderId="20" xfId="51" applyNumberFormat="1" applyFont="1" applyBorder="1" applyAlignment="1">
      <alignment horizontal="center" vertical="center" wrapText="1"/>
      <protection/>
    </xf>
    <xf numFmtId="2" fontId="4" fillId="0" borderId="21" xfId="51" applyNumberFormat="1" applyFont="1" applyFill="1" applyBorder="1" applyAlignment="1">
      <alignment vertical="center" wrapText="1"/>
      <protection/>
    </xf>
    <xf numFmtId="2" fontId="4" fillId="0" borderId="26" xfId="51" applyNumberFormat="1" applyFont="1" applyBorder="1" applyAlignment="1">
      <alignment horizontal="center" vertical="center"/>
      <protection/>
    </xf>
    <xf numFmtId="1" fontId="1" fillId="0" borderId="26" xfId="51" applyNumberFormat="1" applyFont="1" applyFill="1" applyBorder="1" applyAlignment="1">
      <alignment horizontal="center" vertical="center"/>
      <protection/>
    </xf>
    <xf numFmtId="1" fontId="1" fillId="0" borderId="23" xfId="51" applyNumberFormat="1" applyFont="1" applyFill="1" applyBorder="1" applyAlignment="1">
      <alignment horizontal="center" vertical="center"/>
      <protection/>
    </xf>
    <xf numFmtId="0" fontId="29" fillId="0" borderId="41" xfId="51" applyFont="1" applyFill="1" applyBorder="1" applyAlignment="1">
      <alignment horizontal="center" vertical="center"/>
      <protection/>
    </xf>
    <xf numFmtId="0" fontId="30" fillId="0" borderId="16" xfId="50" applyFont="1" applyFill="1" applyBorder="1" applyAlignment="1">
      <alignment horizontal="center" vertical="center"/>
      <protection/>
    </xf>
    <xf numFmtId="0" fontId="29" fillId="0" borderId="42" xfId="50" applyFont="1" applyFill="1" applyBorder="1" applyAlignment="1">
      <alignment vertical="center"/>
      <protection/>
    </xf>
    <xf numFmtId="4" fontId="29" fillId="0" borderId="10" xfId="50" applyNumberFormat="1" applyFont="1" applyFill="1" applyBorder="1" applyAlignment="1">
      <alignment vertical="center"/>
      <protection/>
    </xf>
    <xf numFmtId="0" fontId="0" fillId="0" borderId="0" xfId="50" applyFill="1" applyAlignment="1">
      <alignment vertical="center"/>
      <protection/>
    </xf>
    <xf numFmtId="1" fontId="1" fillId="0" borderId="24" xfId="50" applyNumberFormat="1" applyFont="1" applyFill="1" applyBorder="1" applyAlignment="1">
      <alignment horizontal="center" vertical="center"/>
      <protection/>
    </xf>
    <xf numFmtId="2" fontId="1" fillId="0" borderId="29" xfId="50" applyNumberFormat="1" applyFont="1" applyFill="1" applyBorder="1" applyAlignment="1">
      <alignment horizontal="left" vertical="center"/>
      <protection/>
    </xf>
    <xf numFmtId="2" fontId="1" fillId="0" borderId="11" xfId="47" applyNumberFormat="1" applyFont="1" applyFill="1" applyBorder="1" applyAlignment="1">
      <alignment horizontal="right" vertical="center"/>
      <protection/>
    </xf>
    <xf numFmtId="4" fontId="4" fillId="0" borderId="22" xfId="51" applyNumberFormat="1" applyFont="1" applyFill="1" applyBorder="1" applyAlignment="1">
      <alignment vertical="center"/>
      <protection/>
    </xf>
    <xf numFmtId="4" fontId="1" fillId="0" borderId="11" xfId="51" applyNumberFormat="1" applyFont="1" applyFill="1" applyBorder="1" applyAlignment="1">
      <alignment vertical="center"/>
      <protection/>
    </xf>
    <xf numFmtId="4" fontId="1" fillId="0" borderId="43" xfId="51" applyNumberFormat="1" applyFont="1" applyFill="1" applyBorder="1" applyAlignment="1">
      <alignment vertical="center"/>
      <protection/>
    </xf>
    <xf numFmtId="1" fontId="1" fillId="0" borderId="24" xfId="51" applyNumberFormat="1" applyFont="1" applyFill="1" applyBorder="1" applyAlignment="1">
      <alignment horizontal="center" vertical="center"/>
      <protection/>
    </xf>
    <xf numFmtId="0" fontId="1" fillId="0" borderId="24" xfId="51" applyFont="1" applyBorder="1" applyAlignment="1">
      <alignment vertical="center"/>
      <protection/>
    </xf>
    <xf numFmtId="0" fontId="4" fillId="0" borderId="20" xfId="51" applyFont="1" applyFill="1" applyBorder="1" applyAlignment="1">
      <alignment horizontal="center" vertical="center"/>
      <protection/>
    </xf>
    <xf numFmtId="0" fontId="4" fillId="0" borderId="27" xfId="51" applyFont="1" applyFill="1" applyBorder="1" applyAlignment="1">
      <alignment horizontal="center" vertical="center"/>
      <protection/>
    </xf>
    <xf numFmtId="1" fontId="1" fillId="0" borderId="44" xfId="50" applyNumberFormat="1" applyFont="1" applyFill="1" applyBorder="1" applyAlignment="1">
      <alignment horizontal="center" vertical="center"/>
      <protection/>
    </xf>
    <xf numFmtId="0" fontId="1" fillId="0" borderId="39" xfId="50" applyFont="1" applyFill="1" applyBorder="1" applyAlignment="1">
      <alignment vertical="center"/>
      <protection/>
    </xf>
    <xf numFmtId="0" fontId="1" fillId="0" borderId="28" xfId="50" applyFont="1" applyFill="1" applyBorder="1" applyAlignment="1">
      <alignment horizontal="center" vertical="center"/>
      <protection/>
    </xf>
    <xf numFmtId="0" fontId="4" fillId="0" borderId="45" xfId="48" applyFont="1" applyFill="1" applyBorder="1" applyAlignment="1">
      <alignment horizontal="center" vertical="center"/>
      <protection/>
    </xf>
    <xf numFmtId="0" fontId="1" fillId="0" borderId="46" xfId="48" applyFont="1" applyFill="1" applyBorder="1" applyAlignment="1">
      <alignment horizontal="center" vertical="center"/>
      <protection/>
    </xf>
    <xf numFmtId="0" fontId="29" fillId="0" borderId="47" xfId="51" applyFont="1" applyFill="1" applyBorder="1" applyAlignment="1">
      <alignment horizontal="center" vertical="center"/>
      <protection/>
    </xf>
    <xf numFmtId="0" fontId="1" fillId="0" borderId="48" xfId="51" applyFont="1" applyFill="1" applyBorder="1" applyAlignment="1">
      <alignment horizontal="center" vertical="center"/>
      <protection/>
    </xf>
    <xf numFmtId="2" fontId="4" fillId="0" borderId="23" xfId="50" applyNumberFormat="1" applyFont="1" applyBorder="1" applyAlignment="1">
      <alignment horizontal="center" vertical="center"/>
      <protection/>
    </xf>
    <xf numFmtId="0" fontId="1" fillId="0" borderId="29" xfId="50" applyFont="1" applyFill="1" applyBorder="1" applyAlignment="1">
      <alignment vertical="center"/>
      <protection/>
    </xf>
    <xf numFmtId="0" fontId="29" fillId="0" borderId="42" xfId="50" applyFont="1" applyFill="1" applyBorder="1" applyAlignment="1">
      <alignment vertical="center" wrapText="1"/>
      <protection/>
    </xf>
    <xf numFmtId="2" fontId="1" fillId="0" borderId="23" xfId="51" applyNumberFormat="1" applyFont="1" applyBorder="1" applyAlignment="1">
      <alignment horizontal="left" vertical="center"/>
      <protection/>
    </xf>
    <xf numFmtId="0" fontId="1" fillId="0" borderId="28" xfId="51" applyFont="1" applyFill="1" applyBorder="1" applyAlignment="1">
      <alignment horizontal="center" vertical="center"/>
      <protection/>
    </xf>
    <xf numFmtId="2" fontId="4" fillId="0" borderId="27" xfId="51" applyNumberFormat="1" applyFont="1" applyBorder="1" applyAlignment="1">
      <alignment horizontal="center" vertical="center" wrapText="1"/>
      <protection/>
    </xf>
    <xf numFmtId="2" fontId="1" fillId="0" borderId="28" xfId="51" applyNumberFormat="1" applyFont="1" applyBorder="1" applyAlignment="1">
      <alignment horizontal="center" vertical="center"/>
      <protection/>
    </xf>
    <xf numFmtId="4" fontId="1" fillId="0" borderId="25" xfId="51" applyNumberFormat="1" applyFont="1" applyFill="1" applyBorder="1" applyAlignment="1">
      <alignment vertical="center"/>
      <protection/>
    </xf>
    <xf numFmtId="0" fontId="1" fillId="0" borderId="49" xfId="51" applyFont="1" applyFill="1" applyBorder="1" applyAlignment="1">
      <alignment horizontal="center" vertical="center"/>
      <protection/>
    </xf>
    <xf numFmtId="49" fontId="4" fillId="0" borderId="44" xfId="51" applyNumberFormat="1" applyFont="1" applyFill="1" applyBorder="1" applyAlignment="1">
      <alignment horizontal="center" vertical="center"/>
      <protection/>
    </xf>
    <xf numFmtId="2" fontId="1" fillId="0" borderId="12" xfId="47" applyNumberFormat="1" applyFont="1" applyFill="1" applyBorder="1" applyAlignment="1">
      <alignment horizontal="right" vertical="center"/>
      <protection/>
    </xf>
    <xf numFmtId="4" fontId="1" fillId="0" borderId="50" xfId="50" applyNumberFormat="1" applyFont="1" applyFill="1" applyBorder="1" applyAlignment="1">
      <alignment vertical="center"/>
      <protection/>
    </xf>
    <xf numFmtId="2" fontId="1" fillId="24" borderId="26" xfId="50" applyNumberFormat="1" applyFont="1" applyFill="1" applyBorder="1" applyAlignment="1">
      <alignment horizontal="center" vertical="center"/>
      <protection/>
    </xf>
    <xf numFmtId="2" fontId="1" fillId="0" borderId="51" xfId="50" applyNumberFormat="1" applyFont="1" applyFill="1" applyBorder="1" applyAlignment="1">
      <alignment horizontal="left" vertical="center"/>
      <protection/>
    </xf>
    <xf numFmtId="0" fontId="4" fillId="0" borderId="52" xfId="51" applyFont="1" applyFill="1" applyBorder="1" applyAlignment="1">
      <alignment horizontal="center" vertical="center"/>
      <protection/>
    </xf>
    <xf numFmtId="49" fontId="4" fillId="0" borderId="53" xfId="51" applyNumberFormat="1" applyFont="1" applyFill="1" applyBorder="1" applyAlignment="1">
      <alignment horizontal="center" vertical="center"/>
      <protection/>
    </xf>
    <xf numFmtId="0" fontId="4" fillId="0" borderId="40" xfId="50" applyFont="1" applyFill="1" applyBorder="1" applyAlignment="1">
      <alignment horizontal="center" vertical="center"/>
      <protection/>
    </xf>
    <xf numFmtId="0" fontId="4" fillId="0" borderId="54" xfId="50" applyFont="1" applyFill="1" applyBorder="1" applyAlignment="1">
      <alignment vertical="center"/>
      <protection/>
    </xf>
    <xf numFmtId="4" fontId="4" fillId="0" borderId="32" xfId="50" applyNumberFormat="1" applyFont="1" applyFill="1" applyBorder="1" applyAlignment="1">
      <alignment vertical="center"/>
      <protection/>
    </xf>
    <xf numFmtId="171" fontId="0" fillId="0" borderId="0" xfId="0" applyNumberFormat="1" applyAlignment="1">
      <alignment vertical="center"/>
    </xf>
    <xf numFmtId="49" fontId="4" fillId="0" borderId="24" xfId="51" applyNumberFormat="1" applyFont="1" applyFill="1" applyBorder="1" applyAlignment="1">
      <alignment horizontal="center" vertical="center"/>
      <protection/>
    </xf>
    <xf numFmtId="4" fontId="1" fillId="0" borderId="55" xfId="50" applyNumberFormat="1" applyFont="1" applyFill="1" applyBorder="1" applyAlignment="1">
      <alignment vertical="center"/>
      <protection/>
    </xf>
    <xf numFmtId="0" fontId="25" fillId="0" borderId="29" xfId="49" applyFont="1" applyFill="1" applyBorder="1" applyAlignment="1">
      <alignment vertical="center" wrapText="1"/>
      <protection/>
    </xf>
    <xf numFmtId="1" fontId="1" fillId="0" borderId="38" xfId="51" applyNumberFormat="1" applyFont="1" applyFill="1" applyBorder="1" applyAlignment="1">
      <alignment horizontal="center" vertical="center"/>
      <protection/>
    </xf>
    <xf numFmtId="0" fontId="1" fillId="0" borderId="46" xfId="51" applyFont="1" applyFill="1" applyBorder="1" applyAlignment="1">
      <alignment horizontal="center" vertical="center"/>
      <protection/>
    </xf>
    <xf numFmtId="0" fontId="1" fillId="0" borderId="30" xfId="51" applyFont="1" applyFill="1" applyBorder="1" applyAlignment="1">
      <alignment horizontal="center" vertical="center"/>
      <protection/>
    </xf>
    <xf numFmtId="2" fontId="1" fillId="24" borderId="23" xfId="50" applyNumberFormat="1" applyFont="1" applyFill="1" applyBorder="1" applyAlignment="1">
      <alignment horizontal="center" vertical="center"/>
      <protection/>
    </xf>
    <xf numFmtId="2" fontId="1" fillId="0" borderId="33" xfId="47" applyNumberFormat="1" applyFont="1" applyFill="1" applyBorder="1" applyAlignment="1">
      <alignment horizontal="right" vertical="center"/>
      <protection/>
    </xf>
    <xf numFmtId="49" fontId="1" fillId="0" borderId="44" xfId="51" applyNumberFormat="1" applyFont="1" applyFill="1" applyBorder="1" applyAlignment="1">
      <alignment horizontal="center" vertical="center"/>
      <protection/>
    </xf>
    <xf numFmtId="2" fontId="1" fillId="0" borderId="39" xfId="50" applyNumberFormat="1" applyFont="1" applyFill="1" applyBorder="1" applyAlignment="1">
      <alignment horizontal="left" vertical="center"/>
      <protection/>
    </xf>
    <xf numFmtId="0" fontId="1" fillId="0" borderId="37" xfId="51" applyFont="1" applyFill="1" applyBorder="1" applyAlignment="1">
      <alignment horizontal="center" vertical="center"/>
      <protection/>
    </xf>
    <xf numFmtId="4" fontId="1" fillId="0" borderId="12" xfId="51" applyNumberFormat="1" applyFont="1" applyFill="1" applyBorder="1" applyAlignment="1">
      <alignment vertical="center"/>
      <protection/>
    </xf>
    <xf numFmtId="0" fontId="25" fillId="0" borderId="51" xfId="49" applyFont="1" applyFill="1" applyBorder="1" applyAlignment="1">
      <alignment vertical="center" wrapText="1"/>
      <protection/>
    </xf>
    <xf numFmtId="0" fontId="1" fillId="0" borderId="40" xfId="50" applyFont="1" applyFill="1" applyBorder="1" applyAlignment="1">
      <alignment horizontal="left" vertical="center" wrapText="1"/>
      <protection/>
    </xf>
    <xf numFmtId="0" fontId="1" fillId="0" borderId="26" xfId="50" applyFont="1" applyBorder="1" applyAlignment="1">
      <alignment horizontal="center" vertical="center"/>
      <protection/>
    </xf>
    <xf numFmtId="4" fontId="1" fillId="0" borderId="56" xfId="50" applyNumberFormat="1" applyFont="1" applyFill="1" applyBorder="1" applyAlignment="1">
      <alignment vertical="center"/>
      <protection/>
    </xf>
    <xf numFmtId="2" fontId="1" fillId="0" borderId="57" xfId="50" applyNumberFormat="1" applyFont="1" applyBorder="1" applyAlignment="1">
      <alignment horizontal="center" vertical="center"/>
      <protection/>
    </xf>
    <xf numFmtId="49" fontId="1" fillId="17" borderId="26" xfId="50" applyNumberFormat="1" applyFont="1" applyFill="1" applyBorder="1" applyAlignment="1">
      <alignment horizontal="center" vertical="center"/>
      <protection/>
    </xf>
    <xf numFmtId="1" fontId="1" fillId="0" borderId="26" xfId="50" applyNumberFormat="1" applyFont="1" applyBorder="1" applyAlignment="1">
      <alignment horizontal="center" vertical="center"/>
      <protection/>
    </xf>
    <xf numFmtId="4" fontId="1" fillId="0" borderId="43" xfId="50" applyNumberFormat="1" applyFont="1" applyFill="1" applyBorder="1" applyAlignment="1">
      <alignment vertical="center"/>
      <protection/>
    </xf>
    <xf numFmtId="0" fontId="25" fillId="0" borderId="44" xfId="49" applyFont="1" applyFill="1" applyBorder="1" applyAlignment="1">
      <alignment vertical="center" wrapText="1"/>
      <protection/>
    </xf>
    <xf numFmtId="4" fontId="0" fillId="0" borderId="0" xfId="0" applyNumberFormat="1" applyAlignment="1">
      <alignment vertical="center"/>
    </xf>
    <xf numFmtId="4" fontId="1" fillId="0" borderId="32" xfId="51" applyNumberFormat="1" applyFont="1" applyFill="1" applyBorder="1" applyAlignment="1">
      <alignment vertical="center"/>
      <protection/>
    </xf>
    <xf numFmtId="2" fontId="4" fillId="0" borderId="38" xfId="51" applyNumberFormat="1" applyFont="1" applyBorder="1" applyAlignment="1">
      <alignment horizontal="center" vertical="center"/>
      <protection/>
    </xf>
    <xf numFmtId="1" fontId="1" fillId="0" borderId="44" xfId="51" applyNumberFormat="1" applyFont="1" applyBorder="1" applyAlignment="1">
      <alignment horizontal="center" vertical="center"/>
      <protection/>
    </xf>
    <xf numFmtId="0" fontId="1" fillId="0" borderId="44" xfId="51" applyFont="1" applyBorder="1" applyAlignment="1">
      <alignment vertical="center"/>
      <protection/>
    </xf>
    <xf numFmtId="2" fontId="1" fillId="24" borderId="38" xfId="51" applyNumberFormat="1" applyFont="1" applyFill="1" applyBorder="1" applyAlignment="1">
      <alignment horizontal="center" vertical="center"/>
      <protection/>
    </xf>
    <xf numFmtId="2" fontId="4" fillId="0" borderId="40" xfId="51" applyNumberFormat="1" applyFont="1" applyBorder="1" applyAlignment="1">
      <alignment horizontal="center" vertical="center"/>
      <protection/>
    </xf>
    <xf numFmtId="1" fontId="1" fillId="0" borderId="40" xfId="51" applyNumberFormat="1" applyFont="1" applyFill="1" applyBorder="1" applyAlignment="1">
      <alignment horizontal="center" vertical="center"/>
      <protection/>
    </xf>
    <xf numFmtId="1" fontId="1" fillId="0" borderId="53" xfId="51" applyNumberFormat="1" applyFont="1" applyBorder="1" applyAlignment="1">
      <alignment horizontal="center" vertical="center"/>
      <protection/>
    </xf>
    <xf numFmtId="2" fontId="1" fillId="0" borderId="40" xfId="51" applyNumberFormat="1" applyFont="1" applyBorder="1" applyAlignment="1">
      <alignment horizontal="left" vertical="center"/>
      <protection/>
    </xf>
    <xf numFmtId="2" fontId="1" fillId="24" borderId="26" xfId="51" applyNumberFormat="1" applyFont="1" applyFill="1" applyBorder="1" applyAlignment="1">
      <alignment horizontal="center" vertical="center"/>
      <protection/>
    </xf>
    <xf numFmtId="1" fontId="1" fillId="0" borderId="35" xfId="51" applyNumberFormat="1" applyFont="1" applyBorder="1" applyAlignment="1">
      <alignment horizontal="center" vertical="center"/>
      <protection/>
    </xf>
    <xf numFmtId="2" fontId="1" fillId="0" borderId="26" xfId="51" applyNumberFormat="1" applyFont="1" applyBorder="1" applyAlignment="1">
      <alignment horizontal="left" vertical="center"/>
      <protection/>
    </xf>
    <xf numFmtId="171" fontId="4" fillId="0" borderId="13" xfId="51" applyNumberFormat="1" applyFont="1" applyFill="1" applyBorder="1" applyAlignment="1">
      <alignment vertical="center"/>
      <protection/>
    </xf>
    <xf numFmtId="171" fontId="1" fillId="0" borderId="32" xfId="51" applyNumberFormat="1" applyFont="1" applyFill="1" applyBorder="1" applyAlignment="1">
      <alignment vertical="center"/>
      <protection/>
    </xf>
    <xf numFmtId="171" fontId="1" fillId="0" borderId="33" xfId="51" applyNumberFormat="1" applyFont="1" applyFill="1" applyBorder="1" applyAlignment="1">
      <alignment vertical="center"/>
      <protection/>
    </xf>
    <xf numFmtId="171" fontId="4" fillId="0" borderId="19" xfId="50" applyNumberFormat="1" applyFont="1" applyFill="1" applyBorder="1" applyAlignment="1">
      <alignment vertical="center"/>
      <protection/>
    </xf>
    <xf numFmtId="2" fontId="1" fillId="0" borderId="38" xfId="51" applyNumberFormat="1" applyFont="1" applyBorder="1" applyAlignment="1">
      <alignment horizontal="left" vertical="center"/>
      <protection/>
    </xf>
    <xf numFmtId="171" fontId="1" fillId="0" borderId="11" xfId="50" applyNumberFormat="1" applyFont="1" applyFill="1" applyBorder="1" applyAlignment="1">
      <alignment vertical="center"/>
      <protection/>
    </xf>
    <xf numFmtId="171" fontId="4" fillId="0" borderId="13" xfId="50" applyNumberFormat="1" applyFont="1" applyFill="1" applyBorder="1" applyAlignment="1">
      <alignment vertical="center"/>
      <protection/>
    </xf>
    <xf numFmtId="171" fontId="1" fillId="0" borderId="32" xfId="50" applyNumberFormat="1" applyFont="1" applyFill="1" applyBorder="1" applyAlignment="1">
      <alignment vertical="center"/>
      <protection/>
    </xf>
    <xf numFmtId="2" fontId="1" fillId="24" borderId="23" xfId="51" applyNumberFormat="1" applyFont="1" applyFill="1" applyBorder="1" applyAlignment="1">
      <alignment horizontal="center" vertical="center"/>
      <protection/>
    </xf>
    <xf numFmtId="1" fontId="1" fillId="0" borderId="24" xfId="51" applyNumberFormat="1" applyFont="1" applyBorder="1" applyAlignment="1">
      <alignment horizontal="center" vertical="center"/>
      <protection/>
    </xf>
    <xf numFmtId="171" fontId="1" fillId="0" borderId="11" xfId="51" applyNumberFormat="1" applyFont="1" applyFill="1" applyBorder="1" applyAlignment="1">
      <alignment vertical="center"/>
      <protection/>
    </xf>
    <xf numFmtId="171" fontId="1" fillId="0" borderId="12" xfId="50" applyNumberFormat="1" applyFont="1" applyFill="1" applyBorder="1" applyAlignment="1">
      <alignment vertical="center"/>
      <protection/>
    </xf>
    <xf numFmtId="171" fontId="1" fillId="0" borderId="33" xfId="50" applyNumberFormat="1" applyFont="1" applyFill="1" applyBorder="1" applyAlignment="1">
      <alignment vertical="center"/>
      <protection/>
    </xf>
    <xf numFmtId="0" fontId="1" fillId="0" borderId="52" xfId="51" applyFont="1" applyFill="1" applyBorder="1" applyAlignment="1">
      <alignment horizontal="center" vertical="center"/>
      <protection/>
    </xf>
    <xf numFmtId="2" fontId="4" fillId="0" borderId="23" xfId="51" applyNumberFormat="1" applyFont="1" applyBorder="1" applyAlignment="1">
      <alignment horizontal="center" vertical="center"/>
      <protection/>
    </xf>
    <xf numFmtId="0" fontId="1" fillId="0" borderId="52" xfId="50" applyFont="1" applyFill="1" applyBorder="1" applyAlignment="1">
      <alignment horizontal="center" vertical="center"/>
      <protection/>
    </xf>
    <xf numFmtId="1" fontId="1" fillId="0" borderId="40" xfId="50" applyNumberFormat="1" applyFont="1" applyFill="1" applyBorder="1" applyAlignment="1">
      <alignment horizontal="center" vertical="center"/>
      <protection/>
    </xf>
    <xf numFmtId="1" fontId="1" fillId="0" borderId="53" xfId="50" applyNumberFormat="1" applyFont="1" applyFill="1" applyBorder="1" applyAlignment="1">
      <alignment horizontal="center" vertical="center"/>
      <protection/>
    </xf>
    <xf numFmtId="2" fontId="1" fillId="0" borderId="54" xfId="50" applyNumberFormat="1" applyFont="1" applyFill="1" applyBorder="1" applyAlignment="1">
      <alignment horizontal="left" vertical="center"/>
      <protection/>
    </xf>
    <xf numFmtId="171" fontId="1" fillId="0" borderId="50" xfId="50" applyNumberFormat="1" applyFont="1" applyFill="1" applyBorder="1" applyAlignment="1">
      <alignment vertical="center"/>
      <protection/>
    </xf>
    <xf numFmtId="171" fontId="1" fillId="0" borderId="55" xfId="50" applyNumberFormat="1" applyFont="1" applyFill="1" applyBorder="1" applyAlignment="1">
      <alignment vertical="center"/>
      <protection/>
    </xf>
    <xf numFmtId="2" fontId="1" fillId="25" borderId="26" xfId="50" applyNumberFormat="1" applyFont="1" applyFill="1" applyBorder="1" applyAlignment="1">
      <alignment horizontal="center" vertical="center"/>
      <protection/>
    </xf>
    <xf numFmtId="0" fontId="1" fillId="0" borderId="58" xfId="51" applyFont="1" applyFill="1" applyBorder="1" applyAlignment="1">
      <alignment horizontal="center" vertical="center"/>
      <protection/>
    </xf>
    <xf numFmtId="2" fontId="1" fillId="24" borderId="38" xfId="50" applyNumberFormat="1" applyFont="1" applyFill="1" applyBorder="1" applyAlignment="1">
      <alignment horizontal="center" vertical="center"/>
      <protection/>
    </xf>
    <xf numFmtId="0" fontId="26" fillId="0" borderId="0" xfId="0" applyFont="1" applyAlignment="1">
      <alignment horizontal="center" vertical="center"/>
    </xf>
    <xf numFmtId="2" fontId="4" fillId="0" borderId="17" xfId="50" applyNumberFormat="1" applyFont="1" applyBorder="1" applyAlignment="1">
      <alignment horizontal="center" vertical="center"/>
      <protection/>
    </xf>
    <xf numFmtId="2" fontId="4" fillId="0" borderId="26" xfId="50" applyNumberFormat="1" applyFont="1" applyBorder="1" applyAlignment="1">
      <alignment horizontal="center" vertical="center"/>
      <protection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4" fillId="0" borderId="59" xfId="52" applyFont="1" applyBorder="1" applyAlignment="1">
      <alignment horizontal="center" vertical="center"/>
      <protection/>
    </xf>
    <xf numFmtId="0" fontId="4" fillId="0" borderId="46" xfId="52" applyFont="1" applyBorder="1" applyAlignment="1">
      <alignment horizontal="center" vertical="center"/>
      <protection/>
    </xf>
    <xf numFmtId="0" fontId="4" fillId="0" borderId="14" xfId="50" applyFont="1" applyFill="1" applyBorder="1" applyAlignment="1">
      <alignment horizontal="center" vertical="center"/>
      <protection/>
    </xf>
    <xf numFmtId="0" fontId="4" fillId="0" borderId="60" xfId="50" applyFont="1" applyFill="1" applyBorder="1" applyAlignment="1">
      <alignment horizontal="center" vertical="center"/>
      <protection/>
    </xf>
    <xf numFmtId="2" fontId="4" fillId="0" borderId="18" xfId="50" applyNumberFormat="1" applyFont="1" applyBorder="1" applyAlignment="1">
      <alignment horizontal="center" vertical="center"/>
      <protection/>
    </xf>
    <xf numFmtId="2" fontId="4" fillId="0" borderId="35" xfId="50" applyNumberFormat="1" applyFont="1" applyBorder="1" applyAlignment="1">
      <alignment horizontal="center" vertical="center"/>
      <protection/>
    </xf>
    <xf numFmtId="0" fontId="4" fillId="0" borderId="61" xfId="52" applyFont="1" applyBorder="1" applyAlignment="1">
      <alignment horizontal="center" vertical="center"/>
      <protection/>
    </xf>
    <xf numFmtId="0" fontId="4" fillId="0" borderId="33" xfId="52" applyFont="1" applyBorder="1" applyAlignment="1">
      <alignment horizontal="center" vertical="center"/>
      <protection/>
    </xf>
    <xf numFmtId="0" fontId="1" fillId="0" borderId="61" xfId="50" applyFont="1" applyBorder="1" applyAlignment="1">
      <alignment horizontal="center" vertical="center" textRotation="90" wrapText="1"/>
      <protection/>
    </xf>
    <xf numFmtId="0" fontId="1" fillId="0" borderId="62" xfId="50" applyFont="1" applyBorder="1" applyAlignment="1">
      <alignment horizontal="center" vertical="center" textRotation="90" wrapText="1"/>
      <protection/>
    </xf>
    <xf numFmtId="0" fontId="1" fillId="0" borderId="33" xfId="50" applyFont="1" applyBorder="1" applyAlignment="1">
      <alignment horizontal="center" vertical="center" textRotation="90" wrapText="1"/>
      <protection/>
    </xf>
    <xf numFmtId="2" fontId="4" fillId="0" borderId="63" xfId="50" applyNumberFormat="1" applyFont="1" applyBorder="1" applyAlignment="1">
      <alignment horizontal="center" vertical="center"/>
      <protection/>
    </xf>
    <xf numFmtId="2" fontId="4" fillId="0" borderId="56" xfId="50" applyNumberFormat="1" applyFont="1" applyBorder="1" applyAlignment="1">
      <alignment horizontal="center" vertical="center"/>
      <protection/>
    </xf>
    <xf numFmtId="2" fontId="4" fillId="0" borderId="36" xfId="50" applyNumberFormat="1" applyFont="1" applyBorder="1" applyAlignment="1">
      <alignment horizontal="center" vertical="center"/>
      <protection/>
    </xf>
    <xf numFmtId="0" fontId="1" fillId="0" borderId="25" xfId="50" applyFont="1" applyFill="1" applyBorder="1" applyAlignment="1">
      <alignment horizontal="center" vertical="center"/>
      <protection/>
    </xf>
    <xf numFmtId="0" fontId="1" fillId="0" borderId="25" xfId="51" applyFont="1" applyFill="1" applyBorder="1" applyAlignment="1">
      <alignment horizontal="center" vertical="center"/>
      <protection/>
    </xf>
  </cellXfs>
  <cellStyles count="5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06 - OD" xfId="48"/>
    <cellStyle name="normální_2. čtení rozpočtu 2006 - příjmy" xfId="49"/>
    <cellStyle name="normální_Rozpis výdajů 03 bez PO 2" xfId="50"/>
    <cellStyle name="normální_Rozpis výdajů 03 bez PO 2 2" xfId="51"/>
    <cellStyle name="normální_Rozpis výdajů 03 bez PO 3" xfId="52"/>
    <cellStyle name="Followed Hyperlink" xfId="53"/>
    <cellStyle name="Poznámka" xfId="54"/>
    <cellStyle name="Percent" xfId="55"/>
    <cellStyle name="Propojená buňka" xfId="56"/>
    <cellStyle name="Správně" xfId="57"/>
    <cellStyle name="Text upozornění" xfId="58"/>
    <cellStyle name="Vstup" xfId="59"/>
    <cellStyle name="Výpočet" xfId="60"/>
    <cellStyle name="Výstup" xfId="61"/>
    <cellStyle name="Vysvětlující text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K275"/>
  <sheetViews>
    <sheetView tabSelected="1" zoomScalePageLayoutView="0" workbookViewId="0" topLeftCell="A1">
      <pane xSplit="1" ySplit="9" topLeftCell="B265" activePane="bottomRight" state="frozen"/>
      <selection pane="topLeft" activeCell="A1" sqref="A1"/>
      <selection pane="topRight" activeCell="B1" sqref="B1"/>
      <selection pane="bottomLeft" activeCell="A8" sqref="A8"/>
      <selection pane="bottomRight" activeCell="I8" sqref="I8"/>
    </sheetView>
  </sheetViews>
  <sheetFormatPr defaultColWidth="9.140625" defaultRowHeight="12.75"/>
  <cols>
    <col min="1" max="1" width="3.8515625" style="4" customWidth="1"/>
    <col min="2" max="2" width="3.421875" style="4" bestFit="1" customWidth="1"/>
    <col min="3" max="3" width="10.00390625" style="4" bestFit="1" customWidth="1"/>
    <col min="4" max="4" width="5.57421875" style="4" customWidth="1"/>
    <col min="5" max="5" width="5.7109375" style="4" customWidth="1"/>
    <col min="6" max="6" width="40.8515625" style="4" customWidth="1"/>
    <col min="7" max="7" width="8.421875" style="4" customWidth="1"/>
    <col min="8" max="8" width="8.140625" style="4" customWidth="1"/>
    <col min="9" max="9" width="9.7109375" style="4" customWidth="1"/>
    <col min="10" max="16384" width="9.140625" style="4" customWidth="1"/>
  </cols>
  <sheetData>
    <row r="1" spans="1:10" ht="17.25">
      <c r="A1" s="165" t="s">
        <v>236</v>
      </c>
      <c r="B1" s="165"/>
      <c r="C1" s="165"/>
      <c r="D1" s="165"/>
      <c r="E1" s="165"/>
      <c r="F1" s="165"/>
      <c r="G1" s="165"/>
      <c r="H1" s="165"/>
      <c r="I1" s="165"/>
      <c r="J1" s="165"/>
    </row>
    <row r="3" spans="1:10" ht="15">
      <c r="A3" s="168" t="s">
        <v>213</v>
      </c>
      <c r="B3" s="168"/>
      <c r="C3" s="168"/>
      <c r="D3" s="168"/>
      <c r="E3" s="168"/>
      <c r="F3" s="168"/>
      <c r="G3" s="168"/>
      <c r="H3" s="168"/>
      <c r="I3" s="168"/>
      <c r="J3" s="168"/>
    </row>
    <row r="4" spans="1:10" ht="12.75">
      <c r="A4" s="5"/>
      <c r="B4" s="5"/>
      <c r="C4" s="5"/>
      <c r="D4" s="5"/>
      <c r="E4" s="5"/>
      <c r="F4" s="5"/>
      <c r="G4" s="5"/>
      <c r="H4" s="5"/>
      <c r="I4" s="5"/>
      <c r="J4" s="6"/>
    </row>
    <row r="5" spans="1:10" ht="15">
      <c r="A5" s="169" t="s">
        <v>214</v>
      </c>
      <c r="B5" s="169"/>
      <c r="C5" s="169"/>
      <c r="D5" s="169"/>
      <c r="E5" s="169"/>
      <c r="F5" s="169"/>
      <c r="G5" s="169"/>
      <c r="H5" s="169"/>
      <c r="I5" s="169"/>
      <c r="J5" s="169"/>
    </row>
    <row r="6" spans="1:10" ht="13.5" thickBot="1">
      <c r="A6" s="7"/>
      <c r="B6" s="7"/>
      <c r="C6" s="7"/>
      <c r="D6" s="7"/>
      <c r="E6" s="7"/>
      <c r="F6" s="7"/>
      <c r="G6" s="7"/>
      <c r="H6" s="7"/>
      <c r="I6" s="7"/>
      <c r="J6" s="8" t="s">
        <v>8</v>
      </c>
    </row>
    <row r="7" spans="1:10" ht="12.75" customHeight="1" thickBot="1">
      <c r="A7" s="181" t="s">
        <v>9</v>
      </c>
      <c r="B7" s="181" t="s">
        <v>1</v>
      </c>
      <c r="C7" s="166" t="s">
        <v>3</v>
      </c>
      <c r="D7" s="166" t="s">
        <v>4</v>
      </c>
      <c r="E7" s="166" t="s">
        <v>5</v>
      </c>
      <c r="F7" s="174" t="s">
        <v>10</v>
      </c>
      <c r="G7" s="176" t="s">
        <v>22</v>
      </c>
      <c r="H7" s="170" t="s">
        <v>23</v>
      </c>
      <c r="I7" s="172" t="s">
        <v>237</v>
      </c>
      <c r="J7" s="173"/>
    </row>
    <row r="8" spans="1:10" ht="12.75" customHeight="1" thickBot="1">
      <c r="A8" s="182"/>
      <c r="B8" s="183"/>
      <c r="C8" s="167"/>
      <c r="D8" s="167"/>
      <c r="E8" s="167"/>
      <c r="F8" s="175"/>
      <c r="G8" s="177"/>
      <c r="H8" s="171"/>
      <c r="I8" s="39" t="s">
        <v>6</v>
      </c>
      <c r="J8" s="40" t="s">
        <v>24</v>
      </c>
    </row>
    <row r="9" spans="1:10" ht="12.75" customHeight="1" thickBot="1">
      <c r="A9" s="10">
        <v>920</v>
      </c>
      <c r="B9" s="11" t="s">
        <v>2</v>
      </c>
      <c r="C9" s="12" t="s">
        <v>3</v>
      </c>
      <c r="D9" s="13" t="s">
        <v>4</v>
      </c>
      <c r="E9" s="13" t="s">
        <v>5</v>
      </c>
      <c r="F9" s="14" t="s">
        <v>11</v>
      </c>
      <c r="G9" s="15">
        <f>G10+G12+G14+G16+G18+G20+G22+G24+G26+G29+G32+G35+G38+G40+G42+G44+G46+G124</f>
        <v>69902</v>
      </c>
      <c r="H9" s="15">
        <f>H10+H12+H14+H16+H18+H20+H22+H24+H26+H29+H32+H35+H38+H40+H42+H44+H46+H124</f>
        <v>785912.5500000002</v>
      </c>
      <c r="I9" s="144">
        <f>I10+I12+I14+I16+I18+I20+I22+I24+I26+I29+I32+I35+I38+I40+I42+I44+I46+I124</f>
        <v>0</v>
      </c>
      <c r="J9" s="1">
        <f>J10+J12+J14+J16+J18+J20+J22+J24+J26+J29+J32+J35+J38+J40+J42+J44+J46+J124</f>
        <v>785912.55</v>
      </c>
    </row>
    <row r="10" spans="1:10" ht="12.75" customHeight="1">
      <c r="A10" s="178" t="s">
        <v>7</v>
      </c>
      <c r="B10" s="37" t="s">
        <v>2</v>
      </c>
      <c r="C10" s="16" t="s">
        <v>12</v>
      </c>
      <c r="D10" s="17" t="s">
        <v>0</v>
      </c>
      <c r="E10" s="17" t="s">
        <v>0</v>
      </c>
      <c r="F10" s="18" t="s">
        <v>13</v>
      </c>
      <c r="G10" s="9">
        <f>SUM(G11:G11)</f>
        <v>200</v>
      </c>
      <c r="H10" s="19">
        <f>SUM(H11:H11)</f>
        <v>3200</v>
      </c>
      <c r="I10" s="19">
        <f>SUM(I11:I11)</f>
        <v>0</v>
      </c>
      <c r="J10" s="9">
        <f>SUM(J11:J11)</f>
        <v>3200</v>
      </c>
    </row>
    <row r="11" spans="1:10" ht="12.75" customHeight="1" thickBot="1">
      <c r="A11" s="179"/>
      <c r="B11" s="38"/>
      <c r="C11" s="20"/>
      <c r="D11" s="21">
        <v>2212</v>
      </c>
      <c r="E11" s="21">
        <v>6130</v>
      </c>
      <c r="F11" s="22" t="s">
        <v>14</v>
      </c>
      <c r="G11" s="2">
        <v>200</v>
      </c>
      <c r="H11" s="75">
        <f>200+3000</f>
        <v>3200</v>
      </c>
      <c r="I11" s="23"/>
      <c r="J11" s="2">
        <f>H11+I11</f>
        <v>3200</v>
      </c>
    </row>
    <row r="12" spans="1:10" ht="12.75">
      <c r="A12" s="179"/>
      <c r="B12" s="83" t="s">
        <v>2</v>
      </c>
      <c r="C12" s="24" t="s">
        <v>28</v>
      </c>
      <c r="D12" s="27" t="s">
        <v>0</v>
      </c>
      <c r="E12" s="27" t="s">
        <v>0</v>
      </c>
      <c r="F12" s="47" t="s">
        <v>29</v>
      </c>
      <c r="G12" s="19">
        <f>G13</f>
        <v>0</v>
      </c>
      <c r="H12" s="19">
        <f>H13</f>
        <v>2350</v>
      </c>
      <c r="I12" s="19">
        <f>SUM(I13:I13)</f>
        <v>0</v>
      </c>
      <c r="J12" s="9">
        <f>J13</f>
        <v>2350</v>
      </c>
    </row>
    <row r="13" spans="1:10" ht="13.5" thickBot="1">
      <c r="A13" s="179"/>
      <c r="B13" s="84"/>
      <c r="C13" s="25"/>
      <c r="D13" s="29">
        <v>2212</v>
      </c>
      <c r="E13" s="48">
        <v>6351</v>
      </c>
      <c r="F13" s="49" t="s">
        <v>30</v>
      </c>
      <c r="G13" s="50">
        <v>0</v>
      </c>
      <c r="H13" s="50">
        <v>2350</v>
      </c>
      <c r="I13" s="23"/>
      <c r="J13" s="42">
        <f>H13+I13</f>
        <v>2350</v>
      </c>
    </row>
    <row r="14" spans="1:10" ht="12" customHeight="1">
      <c r="A14" s="179"/>
      <c r="B14" s="32" t="s">
        <v>2</v>
      </c>
      <c r="C14" s="24" t="s">
        <v>41</v>
      </c>
      <c r="D14" s="33" t="s">
        <v>0</v>
      </c>
      <c r="E14" s="33" t="s">
        <v>0</v>
      </c>
      <c r="F14" s="51" t="s">
        <v>42</v>
      </c>
      <c r="G14" s="19">
        <f>SUM(G15:G15)</f>
        <v>0</v>
      </c>
      <c r="H14" s="44">
        <f>SUM(H15:H15)</f>
        <v>486.65699999999924</v>
      </c>
      <c r="I14" s="19">
        <f>SUM(I15:I15)</f>
        <v>0</v>
      </c>
      <c r="J14" s="44">
        <f>SUM(J15:J15)</f>
        <v>486.65699999999924</v>
      </c>
    </row>
    <row r="15" spans="1:10" ht="12" customHeight="1" thickBot="1">
      <c r="A15" s="179"/>
      <c r="B15" s="52"/>
      <c r="C15" s="53"/>
      <c r="D15" s="54">
        <v>2212</v>
      </c>
      <c r="E15" s="54">
        <v>6121</v>
      </c>
      <c r="F15" s="55" t="s">
        <v>43</v>
      </c>
      <c r="G15" s="2">
        <v>0</v>
      </c>
      <c r="H15" s="2">
        <f>9486.657-5000-4000</f>
        <v>486.65699999999924</v>
      </c>
      <c r="I15" s="23"/>
      <c r="J15" s="3">
        <f>H15+I15</f>
        <v>486.65699999999924</v>
      </c>
    </row>
    <row r="16" spans="1:10" ht="12" customHeight="1">
      <c r="A16" s="179"/>
      <c r="B16" s="32" t="s">
        <v>2</v>
      </c>
      <c r="C16" s="24" t="s">
        <v>44</v>
      </c>
      <c r="D16" s="33" t="s">
        <v>0</v>
      </c>
      <c r="E16" s="33" t="s">
        <v>0</v>
      </c>
      <c r="F16" s="56" t="s">
        <v>45</v>
      </c>
      <c r="G16" s="19">
        <f>SUM(G17:G17)</f>
        <v>0</v>
      </c>
      <c r="H16" s="44">
        <f>SUM(H17:H17)</f>
        <v>22937.331</v>
      </c>
      <c r="I16" s="19">
        <f>SUM(I17:I17)</f>
        <v>0</v>
      </c>
      <c r="J16" s="44">
        <f>SUM(J17:J17)</f>
        <v>22937.331</v>
      </c>
    </row>
    <row r="17" spans="1:10" ht="12" customHeight="1" thickBot="1">
      <c r="A17" s="179"/>
      <c r="B17" s="52"/>
      <c r="C17" s="53"/>
      <c r="D17" s="54">
        <v>2212</v>
      </c>
      <c r="E17" s="54">
        <v>6121</v>
      </c>
      <c r="F17" s="55" t="s">
        <v>43</v>
      </c>
      <c r="G17" s="2">
        <v>0</v>
      </c>
      <c r="H17" s="2">
        <f>35937.331-13000</f>
        <v>22937.331</v>
      </c>
      <c r="I17" s="23"/>
      <c r="J17" s="3">
        <f>H17+I17</f>
        <v>22937.331</v>
      </c>
    </row>
    <row r="18" spans="1:10" ht="24.75" customHeight="1">
      <c r="A18" s="179"/>
      <c r="B18" s="32" t="s">
        <v>2</v>
      </c>
      <c r="C18" s="24" t="s">
        <v>46</v>
      </c>
      <c r="D18" s="33" t="s">
        <v>0</v>
      </c>
      <c r="E18" s="33" t="s">
        <v>0</v>
      </c>
      <c r="F18" s="57" t="s">
        <v>47</v>
      </c>
      <c r="G18" s="19">
        <f>SUM(G19:G19)</f>
        <v>0</v>
      </c>
      <c r="H18" s="73">
        <f>SUM(H19:H19)</f>
        <v>711.0230000000001</v>
      </c>
      <c r="I18" s="19">
        <f>SUM(I19:I19)</f>
        <v>0</v>
      </c>
      <c r="J18" s="9">
        <f>J19</f>
        <v>711.0230000000001</v>
      </c>
    </row>
    <row r="19" spans="1:10" ht="12" customHeight="1" thickBot="1">
      <c r="A19" s="179"/>
      <c r="B19" s="52"/>
      <c r="C19" s="25"/>
      <c r="D19" s="54">
        <v>2212</v>
      </c>
      <c r="E19" s="54">
        <v>6121</v>
      </c>
      <c r="F19" s="55" t="s">
        <v>43</v>
      </c>
      <c r="G19" s="2">
        <v>0</v>
      </c>
      <c r="H19" s="2">
        <f>7711.023-7000</f>
        <v>711.0230000000001</v>
      </c>
      <c r="I19" s="23"/>
      <c r="J19" s="2">
        <f>H19+I19</f>
        <v>711.0230000000001</v>
      </c>
    </row>
    <row r="20" spans="1:10" ht="24.75" customHeight="1">
      <c r="A20" s="179"/>
      <c r="B20" s="32" t="s">
        <v>2</v>
      </c>
      <c r="C20" s="24" t="s">
        <v>48</v>
      </c>
      <c r="D20" s="33" t="s">
        <v>0</v>
      </c>
      <c r="E20" s="33" t="s">
        <v>0</v>
      </c>
      <c r="F20" s="57" t="s">
        <v>49</v>
      </c>
      <c r="G20" s="19">
        <f>SUM(G21:G21)</f>
        <v>0</v>
      </c>
      <c r="H20" s="44">
        <f>SUM(H21:H21)</f>
        <v>10847.813999999998</v>
      </c>
      <c r="I20" s="19">
        <f>SUM(I21:I21)</f>
        <v>0</v>
      </c>
      <c r="J20" s="44">
        <f>SUM(J21:J21)</f>
        <v>10847.813999999998</v>
      </c>
    </row>
    <row r="21" spans="1:10" ht="12" customHeight="1" thickBot="1">
      <c r="A21" s="179"/>
      <c r="B21" s="52"/>
      <c r="C21" s="58"/>
      <c r="D21" s="54">
        <v>2212</v>
      </c>
      <c r="E21" s="54">
        <v>6121</v>
      </c>
      <c r="F21" s="55" t="s">
        <v>43</v>
      </c>
      <c r="G21" s="2">
        <v>0</v>
      </c>
      <c r="H21" s="2">
        <f>18847.814-8000</f>
        <v>10847.813999999998</v>
      </c>
      <c r="I21" s="23"/>
      <c r="J21" s="3">
        <f>H21+I21</f>
        <v>10847.813999999998</v>
      </c>
    </row>
    <row r="22" spans="1:10" ht="24.75" customHeight="1">
      <c r="A22" s="179"/>
      <c r="B22" s="92" t="s">
        <v>2</v>
      </c>
      <c r="C22" s="59" t="s">
        <v>121</v>
      </c>
      <c r="D22" s="60" t="s">
        <v>0</v>
      </c>
      <c r="E22" s="60" t="s">
        <v>0</v>
      </c>
      <c r="F22" s="61" t="s">
        <v>122</v>
      </c>
      <c r="G22" s="44">
        <f>SUM(G23:G23)</f>
        <v>0</v>
      </c>
      <c r="H22" s="44">
        <f>SUM(H23:H23)</f>
        <v>85.65</v>
      </c>
      <c r="I22" s="19">
        <f>SUM(I23:I23)</f>
        <v>0</v>
      </c>
      <c r="J22" s="44">
        <f>SUM(J23:J23)</f>
        <v>85.65</v>
      </c>
    </row>
    <row r="23" spans="1:10" ht="12" customHeight="1" thickBot="1">
      <c r="A23" s="179"/>
      <c r="B23" s="93"/>
      <c r="C23" s="62"/>
      <c r="D23" s="63">
        <v>2212</v>
      </c>
      <c r="E23" s="64">
        <v>6351</v>
      </c>
      <c r="F23" s="35" t="s">
        <v>30</v>
      </c>
      <c r="G23" s="74">
        <v>0</v>
      </c>
      <c r="H23" s="23">
        <v>85.65</v>
      </c>
      <c r="I23" s="23"/>
      <c r="J23" s="3">
        <f>H23+I23</f>
        <v>85.65</v>
      </c>
    </row>
    <row r="24" spans="1:10" ht="12.75" customHeight="1">
      <c r="A24" s="179"/>
      <c r="B24" s="30" t="s">
        <v>2</v>
      </c>
      <c r="C24" s="24" t="s">
        <v>15</v>
      </c>
      <c r="D24" s="27" t="s">
        <v>0</v>
      </c>
      <c r="E24" s="27" t="s">
        <v>0</v>
      </c>
      <c r="F24" s="28" t="s">
        <v>16</v>
      </c>
      <c r="G24" s="9">
        <f>SUM(G25:G25)</f>
        <v>20000</v>
      </c>
      <c r="H24" s="44">
        <f>SUM(H25:H25)</f>
        <v>26855.513</v>
      </c>
      <c r="I24" s="19">
        <f>SUM(I25:I25)</f>
        <v>0</v>
      </c>
      <c r="J24" s="9">
        <f>J25</f>
        <v>26855.513</v>
      </c>
    </row>
    <row r="25" spans="1:10" ht="12.75" customHeight="1" thickBot="1">
      <c r="A25" s="179"/>
      <c r="B25" s="31"/>
      <c r="C25" s="25" t="s">
        <v>17</v>
      </c>
      <c r="D25" s="29">
        <v>2212</v>
      </c>
      <c r="E25" s="26">
        <v>6342</v>
      </c>
      <c r="F25" s="35" t="s">
        <v>18</v>
      </c>
      <c r="G25" s="2">
        <v>20000</v>
      </c>
      <c r="H25" s="2">
        <f>20000+1920.513+7000-2065</f>
        <v>26855.513</v>
      </c>
      <c r="I25" s="23"/>
      <c r="J25" s="2">
        <f>H25+I25</f>
        <v>26855.513</v>
      </c>
    </row>
    <row r="26" spans="1:10" ht="24.75" customHeight="1">
      <c r="A26" s="179"/>
      <c r="B26" s="32" t="s">
        <v>2</v>
      </c>
      <c r="C26" s="24" t="s">
        <v>50</v>
      </c>
      <c r="D26" s="33" t="s">
        <v>0</v>
      </c>
      <c r="E26" s="33" t="s">
        <v>0</v>
      </c>
      <c r="F26" s="57" t="s">
        <v>51</v>
      </c>
      <c r="G26" s="9">
        <f>SUM(G27:G28)</f>
        <v>0</v>
      </c>
      <c r="H26" s="9">
        <f>SUM(H27:H28)</f>
        <v>18711.206</v>
      </c>
      <c r="I26" s="9">
        <f>SUM(I27:I28)</f>
        <v>0</v>
      </c>
      <c r="J26" s="9">
        <f>SUM(J27:J28)</f>
        <v>18711.206</v>
      </c>
    </row>
    <row r="27" spans="1:10" ht="12" customHeight="1">
      <c r="A27" s="179"/>
      <c r="B27" s="52"/>
      <c r="C27" s="53"/>
      <c r="D27" s="54">
        <v>2212</v>
      </c>
      <c r="E27" s="54">
        <v>6121</v>
      </c>
      <c r="F27" s="55" t="s">
        <v>43</v>
      </c>
      <c r="G27" s="3">
        <v>0</v>
      </c>
      <c r="H27" s="3">
        <f>3602.206+2109</f>
        <v>5711.206</v>
      </c>
      <c r="I27" s="126"/>
      <c r="J27" s="3">
        <f>H27+I27</f>
        <v>5711.206</v>
      </c>
    </row>
    <row r="28" spans="1:10" ht="12" customHeight="1" thickBot="1">
      <c r="A28" s="179"/>
      <c r="B28" s="123"/>
      <c r="C28" s="124" t="s">
        <v>212</v>
      </c>
      <c r="D28" s="125"/>
      <c r="E28" s="121">
        <v>6121</v>
      </c>
      <c r="F28" s="120" t="s">
        <v>43</v>
      </c>
      <c r="G28" s="50">
        <v>0</v>
      </c>
      <c r="H28" s="122">
        <v>13000</v>
      </c>
      <c r="I28" s="122"/>
      <c r="J28" s="42">
        <f>H28+I28</f>
        <v>13000</v>
      </c>
    </row>
    <row r="29" spans="1:10" ht="12.75">
      <c r="A29" s="179"/>
      <c r="B29" s="32" t="s">
        <v>2</v>
      </c>
      <c r="C29" s="24" t="s">
        <v>19</v>
      </c>
      <c r="D29" s="33" t="s">
        <v>0</v>
      </c>
      <c r="E29" s="33" t="s">
        <v>0</v>
      </c>
      <c r="F29" s="34" t="s">
        <v>26</v>
      </c>
      <c r="G29" s="9">
        <f>SUM(G30:G31)</f>
        <v>27680</v>
      </c>
      <c r="H29" s="9">
        <f>SUM(H30:H31)</f>
        <v>185602.86800000002</v>
      </c>
      <c r="I29" s="9">
        <f>SUM(I30:I31)</f>
        <v>0</v>
      </c>
      <c r="J29" s="9">
        <f>SUM(J30:J31)</f>
        <v>185602.86800000002</v>
      </c>
    </row>
    <row r="30" spans="1:10" ht="12.75">
      <c r="A30" s="179"/>
      <c r="B30" s="52"/>
      <c r="C30" s="53"/>
      <c r="D30" s="54">
        <v>2212</v>
      </c>
      <c r="E30" s="54">
        <v>6121</v>
      </c>
      <c r="F30" s="127" t="s">
        <v>27</v>
      </c>
      <c r="G30" s="3">
        <v>27680</v>
      </c>
      <c r="H30" s="3">
        <f>27680+575.868+12347</f>
        <v>40602.868</v>
      </c>
      <c r="I30" s="126"/>
      <c r="J30" s="3">
        <f>H30+I30</f>
        <v>40602.868</v>
      </c>
    </row>
    <row r="31" spans="1:10" ht="12" customHeight="1" thickBot="1">
      <c r="A31" s="179"/>
      <c r="B31" s="123"/>
      <c r="C31" s="124" t="s">
        <v>212</v>
      </c>
      <c r="D31" s="125"/>
      <c r="E31" s="121">
        <v>6121</v>
      </c>
      <c r="F31" s="120" t="s">
        <v>43</v>
      </c>
      <c r="G31" s="50">
        <v>0</v>
      </c>
      <c r="H31" s="122">
        <v>145000</v>
      </c>
      <c r="I31" s="122"/>
      <c r="J31" s="42">
        <f>H31+I31</f>
        <v>145000</v>
      </c>
    </row>
    <row r="32" spans="1:10" ht="12.75">
      <c r="A32" s="179"/>
      <c r="B32" s="32" t="s">
        <v>2</v>
      </c>
      <c r="C32" s="24" t="s">
        <v>21</v>
      </c>
      <c r="D32" s="33" t="s">
        <v>0</v>
      </c>
      <c r="E32" s="33" t="s">
        <v>0</v>
      </c>
      <c r="F32" s="34" t="s">
        <v>20</v>
      </c>
      <c r="G32" s="9">
        <f>SUM(G33:G34)</f>
        <v>22022</v>
      </c>
      <c r="H32" s="9">
        <f>SUM(H33:H34)</f>
        <v>174441.051</v>
      </c>
      <c r="I32" s="9">
        <f>SUM(I33:I34)</f>
        <v>0</v>
      </c>
      <c r="J32" s="9">
        <f>SUM(J33:J34)</f>
        <v>174441.051</v>
      </c>
    </row>
    <row r="33" spans="1:10" ht="12.75">
      <c r="A33" s="179"/>
      <c r="B33" s="52"/>
      <c r="C33" s="53"/>
      <c r="D33" s="54">
        <v>2212</v>
      </c>
      <c r="E33" s="54">
        <v>6121</v>
      </c>
      <c r="F33" s="127" t="s">
        <v>27</v>
      </c>
      <c r="G33" s="3">
        <v>22022</v>
      </c>
      <c r="H33" s="3">
        <f>22022+480.051+25000+11939</f>
        <v>59441.051</v>
      </c>
      <c r="I33" s="126"/>
      <c r="J33" s="3">
        <f>H33+I33</f>
        <v>59441.051</v>
      </c>
    </row>
    <row r="34" spans="1:10" ht="12" customHeight="1" thickBot="1">
      <c r="A34" s="179"/>
      <c r="B34" s="123"/>
      <c r="C34" s="124" t="s">
        <v>212</v>
      </c>
      <c r="D34" s="125"/>
      <c r="E34" s="121">
        <v>6121</v>
      </c>
      <c r="F34" s="120" t="s">
        <v>43</v>
      </c>
      <c r="G34" s="50">
        <v>0</v>
      </c>
      <c r="H34" s="122">
        <v>115000</v>
      </c>
      <c r="I34" s="122"/>
      <c r="J34" s="42">
        <f>H34+I34</f>
        <v>115000</v>
      </c>
    </row>
    <row r="35" spans="1:10" ht="12" customHeight="1">
      <c r="A35" s="179"/>
      <c r="B35" s="32" t="s">
        <v>2</v>
      </c>
      <c r="C35" s="24" t="s">
        <v>52</v>
      </c>
      <c r="D35" s="33" t="s">
        <v>0</v>
      </c>
      <c r="E35" s="33" t="s">
        <v>0</v>
      </c>
      <c r="F35" s="51" t="s">
        <v>53</v>
      </c>
      <c r="G35" s="9">
        <f>SUM(G36:G37)</f>
        <v>0</v>
      </c>
      <c r="H35" s="9">
        <f>SUM(H36:H37)</f>
        <v>69841.011</v>
      </c>
      <c r="I35" s="9">
        <f>SUM(I36:I37)</f>
        <v>0</v>
      </c>
      <c r="J35" s="9">
        <f>SUM(J36:J37)</f>
        <v>69841.011</v>
      </c>
    </row>
    <row r="36" spans="1:10" ht="12" customHeight="1">
      <c r="A36" s="179"/>
      <c r="B36" s="52"/>
      <c r="C36" s="53"/>
      <c r="D36" s="54">
        <v>2212</v>
      </c>
      <c r="E36" s="54">
        <v>6121</v>
      </c>
      <c r="F36" s="55" t="s">
        <v>43</v>
      </c>
      <c r="G36" s="3">
        <v>0</v>
      </c>
      <c r="H36" s="3">
        <f>717.011+8000+47000-43876</f>
        <v>11841.010999999999</v>
      </c>
      <c r="I36" s="126"/>
      <c r="J36" s="3">
        <f>H36+I36</f>
        <v>11841.010999999999</v>
      </c>
    </row>
    <row r="37" spans="1:11" ht="12" customHeight="1" thickBot="1">
      <c r="A37" s="179"/>
      <c r="B37" s="123"/>
      <c r="C37" s="124" t="s">
        <v>212</v>
      </c>
      <c r="D37" s="125"/>
      <c r="E37" s="121">
        <v>6121</v>
      </c>
      <c r="F37" s="120" t="s">
        <v>43</v>
      </c>
      <c r="G37" s="50">
        <v>0</v>
      </c>
      <c r="H37" s="122">
        <v>58000</v>
      </c>
      <c r="I37" s="122"/>
      <c r="J37" s="42">
        <f>H37+I37</f>
        <v>58000</v>
      </c>
      <c r="K37" s="128"/>
    </row>
    <row r="38" spans="1:10" ht="20.25">
      <c r="A38" s="179"/>
      <c r="B38" s="32" t="s">
        <v>2</v>
      </c>
      <c r="C38" s="59" t="s">
        <v>54</v>
      </c>
      <c r="D38" s="60" t="s">
        <v>0</v>
      </c>
      <c r="E38" s="60" t="s">
        <v>0</v>
      </c>
      <c r="F38" s="61" t="s">
        <v>55</v>
      </c>
      <c r="G38" s="19">
        <f>SUM(G39:G39)</f>
        <v>0</v>
      </c>
      <c r="H38" s="73">
        <f>SUM(H39:H39)</f>
        <v>8500</v>
      </c>
      <c r="I38" s="19">
        <f>SUM(I39:I39)</f>
        <v>0</v>
      </c>
      <c r="J38" s="9">
        <f>J39</f>
        <v>8500</v>
      </c>
    </row>
    <row r="39" spans="1:10" ht="13.5" thickBot="1">
      <c r="A39" s="179"/>
      <c r="B39" s="36"/>
      <c r="C39" s="62"/>
      <c r="D39" s="63">
        <v>2212</v>
      </c>
      <c r="E39" s="64">
        <v>6351</v>
      </c>
      <c r="F39" s="35" t="s">
        <v>30</v>
      </c>
      <c r="G39" s="2">
        <v>0</v>
      </c>
      <c r="H39" s="74">
        <v>8500</v>
      </c>
      <c r="I39" s="23"/>
      <c r="J39" s="2">
        <f>H39+I39</f>
        <v>8500</v>
      </c>
    </row>
    <row r="40" spans="1:10" ht="20.25">
      <c r="A40" s="179"/>
      <c r="B40" s="32" t="s">
        <v>2</v>
      </c>
      <c r="C40" s="59" t="s">
        <v>60</v>
      </c>
      <c r="D40" s="60" t="s">
        <v>0</v>
      </c>
      <c r="E40" s="60" t="s">
        <v>0</v>
      </c>
      <c r="F40" s="61" t="s">
        <v>61</v>
      </c>
      <c r="G40" s="19">
        <f>SUM(G41:G41)</f>
        <v>0</v>
      </c>
      <c r="H40" s="73">
        <f>SUM(H41:H41)</f>
        <v>277.73</v>
      </c>
      <c r="I40" s="19">
        <f>SUM(I41:I41)</f>
        <v>0</v>
      </c>
      <c r="J40" s="9">
        <f>J41</f>
        <v>277.73</v>
      </c>
    </row>
    <row r="41" spans="1:10" ht="13.5" thickBot="1">
      <c r="A41" s="179"/>
      <c r="B41" s="36"/>
      <c r="C41" s="62"/>
      <c r="D41" s="63">
        <v>2212</v>
      </c>
      <c r="E41" s="76">
        <v>5331</v>
      </c>
      <c r="F41" s="77" t="s">
        <v>59</v>
      </c>
      <c r="G41" s="2">
        <v>0</v>
      </c>
      <c r="H41" s="94">
        <v>277.73</v>
      </c>
      <c r="I41" s="23"/>
      <c r="J41" s="2">
        <f>H41+I41</f>
        <v>277.73</v>
      </c>
    </row>
    <row r="42" spans="1:10" ht="20.25">
      <c r="A42" s="179"/>
      <c r="B42" s="32" t="s">
        <v>2</v>
      </c>
      <c r="C42" s="59" t="s">
        <v>202</v>
      </c>
      <c r="D42" s="60" t="s">
        <v>0</v>
      </c>
      <c r="E42" s="60" t="s">
        <v>0</v>
      </c>
      <c r="F42" s="61" t="s">
        <v>203</v>
      </c>
      <c r="G42" s="19">
        <f>SUM(G43:G43)</f>
        <v>0</v>
      </c>
      <c r="H42" s="19">
        <f>SUM(H43:H43)</f>
        <v>5000</v>
      </c>
      <c r="I42" s="19">
        <f>SUM(I43:I43)</f>
        <v>0</v>
      </c>
      <c r="J42" s="9">
        <f>J43</f>
        <v>5000</v>
      </c>
    </row>
    <row r="43" spans="1:10" ht="13.5" thickBot="1">
      <c r="A43" s="179"/>
      <c r="B43" s="36"/>
      <c r="C43" s="62"/>
      <c r="D43" s="63">
        <v>2212</v>
      </c>
      <c r="E43" s="76">
        <v>5331</v>
      </c>
      <c r="F43" s="77" t="s">
        <v>59</v>
      </c>
      <c r="G43" s="2">
        <v>0</v>
      </c>
      <c r="H43" s="23">
        <v>5000</v>
      </c>
      <c r="I43" s="23"/>
      <c r="J43" s="2">
        <f>H43+I43</f>
        <v>5000</v>
      </c>
    </row>
    <row r="44" spans="1:10" ht="20.25">
      <c r="A44" s="179"/>
      <c r="B44" s="32" t="s">
        <v>2</v>
      </c>
      <c r="C44" s="59" t="s">
        <v>204</v>
      </c>
      <c r="D44" s="60" t="s">
        <v>0</v>
      </c>
      <c r="E44" s="60" t="s">
        <v>0</v>
      </c>
      <c r="F44" s="61" t="s">
        <v>205</v>
      </c>
      <c r="G44" s="19">
        <f>SUM(G45:G45)</f>
        <v>0</v>
      </c>
      <c r="H44" s="19">
        <f>SUM(H45:H45)</f>
        <v>660</v>
      </c>
      <c r="I44" s="19">
        <f>SUM(I45:I45)</f>
        <v>0</v>
      </c>
      <c r="J44" s="9">
        <f>J45</f>
        <v>660</v>
      </c>
    </row>
    <row r="45" spans="1:10" ht="13.5" thickBot="1">
      <c r="A45" s="179"/>
      <c r="B45" s="36"/>
      <c r="C45" s="62"/>
      <c r="D45" s="63">
        <v>2212</v>
      </c>
      <c r="E45" s="76">
        <v>5331</v>
      </c>
      <c r="F45" s="77" t="s">
        <v>59</v>
      </c>
      <c r="G45" s="2">
        <v>0</v>
      </c>
      <c r="H45" s="23">
        <v>660</v>
      </c>
      <c r="I45" s="23"/>
      <c r="J45" s="2">
        <f>H45+I45</f>
        <v>660</v>
      </c>
    </row>
    <row r="46" spans="1:10" s="69" customFormat="1" ht="12.75" customHeight="1" thickBot="1">
      <c r="A46" s="179"/>
      <c r="B46" s="85" t="s">
        <v>2</v>
      </c>
      <c r="C46" s="65" t="s">
        <v>0</v>
      </c>
      <c r="D46" s="66" t="s">
        <v>0</v>
      </c>
      <c r="E46" s="66" t="s">
        <v>0</v>
      </c>
      <c r="F46" s="67" t="s">
        <v>56</v>
      </c>
      <c r="G46" s="68">
        <f>G47+G50+G52+G54+G56+G58+G60+G62+G66+G71+G74+G77+G79+G81+G83+G85+G90+G92+G94+G96+G98+G100+G102+G104+G106+G108+G110+G112+G114+G119</f>
        <v>0</v>
      </c>
      <c r="H46" s="68">
        <f>H47+H50+H52+H54+H56+H58+H60+H62+H66+H71+H74+H77+H79+H81+H83+H85+H90+H92+H94+H96+H98+H100+H102+H104+H106+H108+H110+H112+H114+H119</f>
        <v>13491.765000000005</v>
      </c>
      <c r="I46" s="68">
        <f>I47+I50+I52+I54+I56+I58+I60+I62+I66+I71+I74+I77+I79+I81+I83+I85+I90+I92+I94+I96+I98+I100+I102+I104+I106+I108+I110+I112+I114+I119</f>
        <v>0</v>
      </c>
      <c r="J46" s="68">
        <f>J47+J50+J52+J54+J56+J58+J60+J62+J66+J71+J74+J77+J79+J81+J83+J85+J90+J92+J94+J96+J98+J100+J102+J104+J106+J108+J110+J112+J114+J119</f>
        <v>13491.765</v>
      </c>
    </row>
    <row r="47" spans="1:10" s="69" customFormat="1" ht="12.75" customHeight="1" hidden="1">
      <c r="A47" s="179"/>
      <c r="B47" s="79" t="s">
        <v>2</v>
      </c>
      <c r="C47" s="46" t="s">
        <v>57</v>
      </c>
      <c r="D47" s="33" t="s">
        <v>0</v>
      </c>
      <c r="E47" s="33" t="s">
        <v>0</v>
      </c>
      <c r="F47" s="51" t="s">
        <v>58</v>
      </c>
      <c r="G47" s="9">
        <f>SUM(G48:G49)</f>
        <v>0</v>
      </c>
      <c r="H47" s="9">
        <f>SUM(H48:H49)</f>
        <v>10106.306999999999</v>
      </c>
      <c r="I47" s="147">
        <f>SUM(I48:I49)</f>
        <v>-10106.306999999999</v>
      </c>
      <c r="J47" s="9">
        <f>SUM(J48:J49)</f>
        <v>0</v>
      </c>
    </row>
    <row r="48" spans="1:10" s="69" customFormat="1" ht="12.75" customHeight="1" hidden="1">
      <c r="A48" s="179"/>
      <c r="B48" s="95"/>
      <c r="C48" s="96"/>
      <c r="D48" s="54">
        <v>2212</v>
      </c>
      <c r="E48" s="80">
        <v>5901</v>
      </c>
      <c r="F48" s="81" t="s">
        <v>25</v>
      </c>
      <c r="G48" s="97">
        <v>0</v>
      </c>
      <c r="H48" s="98">
        <f>1565.824-435.123+(457.941-344.68)</f>
        <v>1243.962</v>
      </c>
      <c r="I48" s="148">
        <v>-1243.962</v>
      </c>
      <c r="J48" s="98">
        <f>H48+I48</f>
        <v>0</v>
      </c>
    </row>
    <row r="49" spans="1:10" s="69" customFormat="1" ht="12.75" customHeight="1" hidden="1" thickBot="1">
      <c r="A49" s="179"/>
      <c r="B49" s="111"/>
      <c r="C49" s="99" t="s">
        <v>125</v>
      </c>
      <c r="D49" s="26">
        <v>2212</v>
      </c>
      <c r="E49" s="70">
        <v>5901</v>
      </c>
      <c r="F49" s="71" t="s">
        <v>25</v>
      </c>
      <c r="G49" s="72">
        <v>0</v>
      </c>
      <c r="H49" s="2">
        <f>11468-2605.655</f>
        <v>8862.345</v>
      </c>
      <c r="I49" s="146">
        <v>-8862.345</v>
      </c>
      <c r="J49" s="2">
        <f>H49+I49</f>
        <v>0</v>
      </c>
    </row>
    <row r="50" spans="1:10" s="69" customFormat="1" ht="12.75" customHeight="1" hidden="1">
      <c r="A50" s="179"/>
      <c r="B50" s="101" t="s">
        <v>2</v>
      </c>
      <c r="C50" s="102" t="s">
        <v>126</v>
      </c>
      <c r="D50" s="103" t="s">
        <v>0</v>
      </c>
      <c r="E50" s="103" t="s">
        <v>0</v>
      </c>
      <c r="F50" s="104" t="s">
        <v>127</v>
      </c>
      <c r="G50" s="105">
        <f>SUM(G51:G51)</f>
        <v>0</v>
      </c>
      <c r="H50" s="105">
        <f>SUM(H51:H51)</f>
        <v>18.031</v>
      </c>
      <c r="I50" s="44">
        <f aca="true" t="shared" si="0" ref="I50:I60">SUM(I51:I51)</f>
        <v>0</v>
      </c>
      <c r="J50" s="105">
        <f>SUM(J51:J51)</f>
        <v>18.031</v>
      </c>
    </row>
    <row r="51" spans="1:10" s="69" customFormat="1" ht="12.75" customHeight="1" hidden="1" thickBot="1">
      <c r="A51" s="179"/>
      <c r="B51" s="95"/>
      <c r="C51" s="96"/>
      <c r="D51" s="54">
        <v>2212</v>
      </c>
      <c r="E51" s="80">
        <v>5169</v>
      </c>
      <c r="F51" s="81" t="s">
        <v>64</v>
      </c>
      <c r="G51" s="97">
        <v>0</v>
      </c>
      <c r="H51" s="41">
        <v>18.031</v>
      </c>
      <c r="I51" s="2"/>
      <c r="J51" s="98">
        <f>H51+I51</f>
        <v>18.031</v>
      </c>
    </row>
    <row r="52" spans="1:10" s="69" customFormat="1" ht="12.75" customHeight="1" hidden="1">
      <c r="A52" s="179"/>
      <c r="B52" s="79" t="s">
        <v>2</v>
      </c>
      <c r="C52" s="46" t="s">
        <v>128</v>
      </c>
      <c r="D52" s="33" t="s">
        <v>0</v>
      </c>
      <c r="E52" s="33" t="s">
        <v>0</v>
      </c>
      <c r="F52" s="51" t="s">
        <v>129</v>
      </c>
      <c r="G52" s="9">
        <f>SUM(G53:G53)</f>
        <v>0</v>
      </c>
      <c r="H52" s="9">
        <f>SUM(H53:H53)</f>
        <v>18.031</v>
      </c>
      <c r="I52" s="44">
        <f t="shared" si="0"/>
        <v>0</v>
      </c>
      <c r="J52" s="9">
        <f>SUM(J53:J53)</f>
        <v>18.031</v>
      </c>
    </row>
    <row r="53" spans="1:10" s="69" customFormat="1" ht="12.75" customHeight="1" hidden="1" thickBot="1">
      <c r="A53" s="179"/>
      <c r="B53" s="86"/>
      <c r="C53" s="107"/>
      <c r="D53" s="26">
        <v>2212</v>
      </c>
      <c r="E53" s="70">
        <v>5169</v>
      </c>
      <c r="F53" s="88" t="s">
        <v>64</v>
      </c>
      <c r="G53" s="72">
        <v>0</v>
      </c>
      <c r="H53" s="42">
        <v>18.031</v>
      </c>
      <c r="I53" s="2"/>
      <c r="J53" s="108">
        <f>H53+I53</f>
        <v>18.031</v>
      </c>
    </row>
    <row r="54" spans="1:10" s="69" customFormat="1" ht="12.75" customHeight="1" hidden="1">
      <c r="A54" s="179"/>
      <c r="B54" s="101" t="s">
        <v>2</v>
      </c>
      <c r="C54" s="102" t="s">
        <v>130</v>
      </c>
      <c r="D54" s="103" t="s">
        <v>0</v>
      </c>
      <c r="E54" s="103" t="s">
        <v>0</v>
      </c>
      <c r="F54" s="104" t="s">
        <v>131</v>
      </c>
      <c r="G54" s="105">
        <f>SUM(G55:G55)</f>
        <v>0</v>
      </c>
      <c r="H54" s="105">
        <f>SUM(H55:H55)</f>
        <v>18.031</v>
      </c>
      <c r="I54" s="44">
        <f t="shared" si="0"/>
        <v>0</v>
      </c>
      <c r="J54" s="105">
        <f>SUM(J55:J55)</f>
        <v>18.031</v>
      </c>
    </row>
    <row r="55" spans="1:10" s="69" customFormat="1" ht="12.75" customHeight="1" hidden="1" thickBot="1">
      <c r="A55" s="179"/>
      <c r="B55" s="95"/>
      <c r="C55" s="96"/>
      <c r="D55" s="54">
        <v>2212</v>
      </c>
      <c r="E55" s="80">
        <v>5169</v>
      </c>
      <c r="F55" s="81" t="s">
        <v>64</v>
      </c>
      <c r="G55" s="97">
        <v>0</v>
      </c>
      <c r="H55" s="41">
        <v>18.031</v>
      </c>
      <c r="I55" s="2"/>
      <c r="J55" s="98">
        <f>H55+I55</f>
        <v>18.031</v>
      </c>
    </row>
    <row r="56" spans="1:10" s="69" customFormat="1" ht="12.75" customHeight="1" hidden="1">
      <c r="A56" s="179"/>
      <c r="B56" s="79" t="s">
        <v>2</v>
      </c>
      <c r="C56" s="46" t="s">
        <v>62</v>
      </c>
      <c r="D56" s="33" t="s">
        <v>0</v>
      </c>
      <c r="E56" s="33" t="s">
        <v>0</v>
      </c>
      <c r="F56" s="51" t="s">
        <v>63</v>
      </c>
      <c r="G56" s="9">
        <f>SUM(G57:G57)</f>
        <v>0</v>
      </c>
      <c r="H56" s="9">
        <f>SUM(H57:H57)</f>
        <v>386.267</v>
      </c>
      <c r="I56" s="44">
        <f t="shared" si="0"/>
        <v>0</v>
      </c>
      <c r="J56" s="9">
        <f>SUM(J57:J57)</f>
        <v>386.267</v>
      </c>
    </row>
    <row r="57" spans="1:10" ht="12.75" customHeight="1" hidden="1" thickBot="1">
      <c r="A57" s="179"/>
      <c r="B57" s="36"/>
      <c r="C57" s="87"/>
      <c r="D57" s="26">
        <v>2212</v>
      </c>
      <c r="E57" s="70">
        <v>5171</v>
      </c>
      <c r="F57" s="71" t="s">
        <v>65</v>
      </c>
      <c r="G57" s="2">
        <v>0</v>
      </c>
      <c r="H57" s="2">
        <v>386.267</v>
      </c>
      <c r="I57" s="2"/>
      <c r="J57" s="2">
        <f>H57+I57</f>
        <v>386.267</v>
      </c>
    </row>
    <row r="58" spans="1:10" s="69" customFormat="1" ht="12.75" customHeight="1" hidden="1">
      <c r="A58" s="179"/>
      <c r="B58" s="79" t="s">
        <v>2</v>
      </c>
      <c r="C58" s="46" t="s">
        <v>132</v>
      </c>
      <c r="D58" s="33" t="s">
        <v>0</v>
      </c>
      <c r="E58" s="33" t="s">
        <v>0</v>
      </c>
      <c r="F58" s="51" t="s">
        <v>133</v>
      </c>
      <c r="G58" s="9">
        <f>SUM(G59:G59)</f>
        <v>0</v>
      </c>
      <c r="H58" s="9">
        <f>SUM(H59:H59)</f>
        <v>9.227</v>
      </c>
      <c r="I58" s="44">
        <f t="shared" si="0"/>
        <v>0</v>
      </c>
      <c r="J58" s="9">
        <f>SUM(J59:J59)</f>
        <v>9.227</v>
      </c>
    </row>
    <row r="59" spans="1:10" s="69" customFormat="1" ht="12.75" customHeight="1" hidden="1" thickBot="1">
      <c r="A59" s="179"/>
      <c r="B59" s="95"/>
      <c r="C59" s="96"/>
      <c r="D59" s="54">
        <v>2212</v>
      </c>
      <c r="E59" s="80">
        <v>5169</v>
      </c>
      <c r="F59" s="81" t="s">
        <v>64</v>
      </c>
      <c r="G59" s="97">
        <v>0</v>
      </c>
      <c r="H59" s="41">
        <v>9.227</v>
      </c>
      <c r="I59" s="2"/>
      <c r="J59" s="98">
        <f>H59+I59</f>
        <v>9.227</v>
      </c>
    </row>
    <row r="60" spans="1:10" s="69" customFormat="1" ht="12.75" customHeight="1" hidden="1">
      <c r="A60" s="179"/>
      <c r="B60" s="79" t="s">
        <v>2</v>
      </c>
      <c r="C60" s="46" t="s">
        <v>134</v>
      </c>
      <c r="D60" s="33" t="s">
        <v>0</v>
      </c>
      <c r="E60" s="33" t="s">
        <v>0</v>
      </c>
      <c r="F60" s="51" t="s">
        <v>135</v>
      </c>
      <c r="G60" s="9">
        <f>SUM(G61:G61)</f>
        <v>0</v>
      </c>
      <c r="H60" s="9">
        <f>SUM(H61:H61)</f>
        <v>9.227</v>
      </c>
      <c r="I60" s="44">
        <f t="shared" si="0"/>
        <v>0</v>
      </c>
      <c r="J60" s="9">
        <f>SUM(J61:J61)</f>
        <v>9.227</v>
      </c>
    </row>
    <row r="61" spans="1:10" s="69" customFormat="1" ht="12.75" customHeight="1" hidden="1" thickBot="1">
      <c r="A61" s="179"/>
      <c r="B61" s="95"/>
      <c r="C61" s="96"/>
      <c r="D61" s="54">
        <v>2212</v>
      </c>
      <c r="E61" s="80">
        <v>5169</v>
      </c>
      <c r="F61" s="81" t="s">
        <v>64</v>
      </c>
      <c r="G61" s="97">
        <v>0</v>
      </c>
      <c r="H61" s="41">
        <v>9.227</v>
      </c>
      <c r="I61" s="2"/>
      <c r="J61" s="98">
        <f>H61+I61</f>
        <v>9.227</v>
      </c>
    </row>
    <row r="62" spans="1:10" s="69" customFormat="1" ht="12.75" customHeight="1" hidden="1">
      <c r="A62" s="179"/>
      <c r="B62" s="79" t="s">
        <v>2</v>
      </c>
      <c r="C62" s="46" t="s">
        <v>123</v>
      </c>
      <c r="D62" s="33" t="s">
        <v>0</v>
      </c>
      <c r="E62" s="33" t="s">
        <v>0</v>
      </c>
      <c r="F62" s="51" t="s">
        <v>124</v>
      </c>
      <c r="G62" s="9">
        <f>SUM(G63:G65)</f>
        <v>0</v>
      </c>
      <c r="H62" s="9">
        <f>SUM(H63:H65)</f>
        <v>2354.577</v>
      </c>
      <c r="I62" s="147">
        <f>SUM(I63:I65)</f>
        <v>-919.397</v>
      </c>
      <c r="J62" s="9">
        <f>SUM(J63:J65)</f>
        <v>1435.18</v>
      </c>
    </row>
    <row r="63" spans="1:10" s="69" customFormat="1" ht="12.75" customHeight="1" hidden="1">
      <c r="A63" s="179"/>
      <c r="B63" s="95"/>
      <c r="C63" s="96"/>
      <c r="D63" s="54">
        <v>2212</v>
      </c>
      <c r="E63" s="80">
        <v>5169</v>
      </c>
      <c r="F63" s="81" t="s">
        <v>64</v>
      </c>
      <c r="G63" s="97">
        <v>0</v>
      </c>
      <c r="H63" s="41">
        <v>87.967</v>
      </c>
      <c r="I63" s="148"/>
      <c r="J63" s="98">
        <f>H63+I63</f>
        <v>87.967</v>
      </c>
    </row>
    <row r="64" spans="1:10" s="69" customFormat="1" ht="12.75" customHeight="1" hidden="1">
      <c r="A64" s="179"/>
      <c r="B64" s="154"/>
      <c r="C64" s="134"/>
      <c r="D64" s="135">
        <v>2212</v>
      </c>
      <c r="E64" s="136">
        <v>5171</v>
      </c>
      <c r="F64" s="137" t="s">
        <v>65</v>
      </c>
      <c r="G64" s="129">
        <v>0</v>
      </c>
      <c r="H64" s="129">
        <v>0</v>
      </c>
      <c r="I64" s="142">
        <v>202.082</v>
      </c>
      <c r="J64" s="98">
        <f>H64+I64</f>
        <v>202.082</v>
      </c>
    </row>
    <row r="65" spans="1:10" ht="12.75" customHeight="1" hidden="1" thickBot="1">
      <c r="A65" s="179"/>
      <c r="B65" s="82"/>
      <c r="C65" s="99" t="s">
        <v>125</v>
      </c>
      <c r="D65" s="29">
        <v>2212</v>
      </c>
      <c r="E65" s="48">
        <v>5171</v>
      </c>
      <c r="F65" s="100" t="s">
        <v>65</v>
      </c>
      <c r="G65" s="42">
        <v>0</v>
      </c>
      <c r="H65" s="2">
        <v>2266.61</v>
      </c>
      <c r="I65" s="143">
        <f>-919.397-202.082</f>
        <v>-1121.479</v>
      </c>
      <c r="J65" s="153">
        <f>H65+I65</f>
        <v>1145.131</v>
      </c>
    </row>
    <row r="66" spans="1:10" ht="12.75" customHeight="1" hidden="1">
      <c r="A66" s="179"/>
      <c r="B66" s="79" t="s">
        <v>2</v>
      </c>
      <c r="C66" s="59" t="s">
        <v>217</v>
      </c>
      <c r="D66" s="78" t="s">
        <v>0</v>
      </c>
      <c r="E66" s="78" t="s">
        <v>0</v>
      </c>
      <c r="F66" s="43" t="s">
        <v>218</v>
      </c>
      <c r="G66" s="44">
        <f>SUM(G67:G70)</f>
        <v>0</v>
      </c>
      <c r="H66" s="44">
        <f>SUM(H67:H70)</f>
        <v>0</v>
      </c>
      <c r="I66" s="141">
        <f>SUM(I67:I70)</f>
        <v>1487.855</v>
      </c>
      <c r="J66" s="44">
        <f>SUM(J67:J70)</f>
        <v>1487.855</v>
      </c>
    </row>
    <row r="67" spans="1:10" ht="12.75" customHeight="1" hidden="1">
      <c r="A67" s="179"/>
      <c r="B67" s="117"/>
      <c r="C67" s="130"/>
      <c r="D67" s="110">
        <v>2212</v>
      </c>
      <c r="E67" s="131">
        <v>5169</v>
      </c>
      <c r="F67" s="132" t="s">
        <v>64</v>
      </c>
      <c r="G67" s="118">
        <v>0</v>
      </c>
      <c r="H67" s="129">
        <v>0</v>
      </c>
      <c r="I67" s="142">
        <v>5.677</v>
      </c>
      <c r="J67" s="98">
        <f>H67+I67</f>
        <v>5.677</v>
      </c>
    </row>
    <row r="68" spans="1:10" ht="12.75" customHeight="1" hidden="1">
      <c r="A68" s="179"/>
      <c r="B68" s="117"/>
      <c r="C68" s="133" t="s">
        <v>125</v>
      </c>
      <c r="D68" s="110">
        <v>2212</v>
      </c>
      <c r="E68" s="131">
        <v>5169</v>
      </c>
      <c r="F68" s="132" t="s">
        <v>64</v>
      </c>
      <c r="G68" s="118">
        <v>0</v>
      </c>
      <c r="H68" s="129">
        <v>0</v>
      </c>
      <c r="I68" s="142">
        <v>32.166</v>
      </c>
      <c r="J68" s="160">
        <f>H68+I68</f>
        <v>32.166</v>
      </c>
    </row>
    <row r="69" spans="1:10" ht="12.75" customHeight="1" hidden="1">
      <c r="A69" s="179"/>
      <c r="B69" s="154"/>
      <c r="C69" s="134"/>
      <c r="D69" s="135">
        <v>2212</v>
      </c>
      <c r="E69" s="136">
        <v>5171</v>
      </c>
      <c r="F69" s="137" t="s">
        <v>65</v>
      </c>
      <c r="G69" s="129">
        <v>0</v>
      </c>
      <c r="H69" s="129">
        <v>0</v>
      </c>
      <c r="I69" s="142">
        <v>217.502</v>
      </c>
      <c r="J69" s="98">
        <f>H69+I69</f>
        <v>217.502</v>
      </c>
    </row>
    <row r="70" spans="1:10" ht="12.75" customHeight="1" hidden="1" thickBot="1">
      <c r="A70" s="179"/>
      <c r="B70" s="91"/>
      <c r="C70" s="138" t="s">
        <v>125</v>
      </c>
      <c r="D70" s="63">
        <v>2212</v>
      </c>
      <c r="E70" s="139">
        <v>5171</v>
      </c>
      <c r="F70" s="140" t="s">
        <v>65</v>
      </c>
      <c r="G70" s="45">
        <v>0</v>
      </c>
      <c r="H70" s="45">
        <v>0</v>
      </c>
      <c r="I70" s="143">
        <v>1232.51</v>
      </c>
      <c r="J70" s="160">
        <f>H70+I70</f>
        <v>1232.51</v>
      </c>
    </row>
    <row r="71" spans="1:10" ht="12.75" customHeight="1" hidden="1">
      <c r="A71" s="179"/>
      <c r="B71" s="79" t="s">
        <v>2</v>
      </c>
      <c r="C71" s="24" t="s">
        <v>31</v>
      </c>
      <c r="D71" s="33" t="s">
        <v>0</v>
      </c>
      <c r="E71" s="33" t="s">
        <v>0</v>
      </c>
      <c r="F71" s="51" t="s">
        <v>36</v>
      </c>
      <c r="G71" s="9">
        <f>SUM(G72:G73)</f>
        <v>0</v>
      </c>
      <c r="H71" s="9">
        <f>SUM(H72:H73)</f>
        <v>21.402</v>
      </c>
      <c r="I71" s="9">
        <f>SUM(I72:I73)</f>
        <v>0</v>
      </c>
      <c r="J71" s="9">
        <f>SUM(J72:J73)</f>
        <v>21.402</v>
      </c>
    </row>
    <row r="72" spans="1:11" ht="12.75" customHeight="1" hidden="1">
      <c r="A72" s="179"/>
      <c r="B72" s="52"/>
      <c r="C72" s="53"/>
      <c r="D72" s="54">
        <v>2212</v>
      </c>
      <c r="E72" s="80">
        <v>5169</v>
      </c>
      <c r="F72" s="81" t="s">
        <v>64</v>
      </c>
      <c r="G72" s="3">
        <v>0</v>
      </c>
      <c r="H72" s="3">
        <f>7.79+13.612</f>
        <v>21.402</v>
      </c>
      <c r="I72" s="41"/>
      <c r="J72" s="3">
        <f>H72+I72</f>
        <v>21.402</v>
      </c>
      <c r="K72" s="106"/>
    </row>
    <row r="73" spans="1:10" ht="12.75" customHeight="1" hidden="1" thickBot="1">
      <c r="A73" s="179"/>
      <c r="B73" s="82"/>
      <c r="C73" s="99" t="s">
        <v>125</v>
      </c>
      <c r="D73" s="29">
        <v>2212</v>
      </c>
      <c r="E73" s="48">
        <v>5171</v>
      </c>
      <c r="F73" s="100" t="s">
        <v>65</v>
      </c>
      <c r="G73" s="42">
        <v>0</v>
      </c>
      <c r="H73" s="2">
        <v>0</v>
      </c>
      <c r="I73" s="2"/>
      <c r="J73" s="42">
        <f>H73+I73</f>
        <v>0</v>
      </c>
    </row>
    <row r="74" spans="1:10" ht="12.75" customHeight="1" hidden="1">
      <c r="A74" s="179"/>
      <c r="B74" s="79" t="s">
        <v>2</v>
      </c>
      <c r="C74" s="24" t="s">
        <v>118</v>
      </c>
      <c r="D74" s="33" t="s">
        <v>0</v>
      </c>
      <c r="E74" s="33" t="s">
        <v>0</v>
      </c>
      <c r="F74" s="51" t="s">
        <v>119</v>
      </c>
      <c r="G74" s="9">
        <f>SUM(G75:G76)</f>
        <v>0</v>
      </c>
      <c r="H74" s="9">
        <f>SUM(H75:H76)</f>
        <v>360.447</v>
      </c>
      <c r="I74" s="147">
        <f>SUM(I75:I76)</f>
        <v>-89.298</v>
      </c>
      <c r="J74" s="9">
        <f>SUM(J75:J76)</f>
        <v>271.149</v>
      </c>
    </row>
    <row r="75" spans="1:10" ht="12.75" customHeight="1" hidden="1">
      <c r="A75" s="179"/>
      <c r="B75" s="52"/>
      <c r="C75" s="53"/>
      <c r="D75" s="54">
        <v>2212</v>
      </c>
      <c r="E75" s="80">
        <v>5169</v>
      </c>
      <c r="F75" s="81" t="s">
        <v>64</v>
      </c>
      <c r="G75" s="3">
        <v>0</v>
      </c>
      <c r="H75" s="3">
        <f>7.79+13.612</f>
        <v>21.402</v>
      </c>
      <c r="I75" s="152"/>
      <c r="J75" s="3">
        <f>H75+I75</f>
        <v>21.402</v>
      </c>
    </row>
    <row r="76" spans="1:10" ht="12.75" customHeight="1" hidden="1" thickBot="1">
      <c r="A76" s="179"/>
      <c r="B76" s="82"/>
      <c r="C76" s="99" t="s">
        <v>125</v>
      </c>
      <c r="D76" s="29">
        <v>2212</v>
      </c>
      <c r="E76" s="48">
        <v>5171</v>
      </c>
      <c r="F76" s="100" t="s">
        <v>65</v>
      </c>
      <c r="G76" s="42">
        <v>0</v>
      </c>
      <c r="H76" s="42">
        <v>339.045</v>
      </c>
      <c r="I76" s="153">
        <v>-89.298</v>
      </c>
      <c r="J76" s="153">
        <f>H76+I76</f>
        <v>249.747</v>
      </c>
    </row>
    <row r="77" spans="1:10" ht="12.75" customHeight="1" hidden="1">
      <c r="A77" s="179"/>
      <c r="B77" s="79" t="s">
        <v>2</v>
      </c>
      <c r="C77" s="24" t="s">
        <v>32</v>
      </c>
      <c r="D77" s="33" t="s">
        <v>0</v>
      </c>
      <c r="E77" s="33" t="s">
        <v>0</v>
      </c>
      <c r="F77" s="51" t="s">
        <v>37</v>
      </c>
      <c r="G77" s="9">
        <f>SUM(G78:G78)</f>
        <v>0</v>
      </c>
      <c r="H77" s="9">
        <f>SUM(H78:H78)</f>
        <v>8.319</v>
      </c>
      <c r="I77" s="44">
        <f>SUM(I78:I78)</f>
        <v>0</v>
      </c>
      <c r="J77" s="9">
        <f>SUM(J78:J78)</f>
        <v>8.319</v>
      </c>
    </row>
    <row r="78" spans="1:10" ht="12.75" customHeight="1" hidden="1" thickBot="1">
      <c r="A78" s="179"/>
      <c r="B78" s="52"/>
      <c r="C78" s="53"/>
      <c r="D78" s="54">
        <v>2212</v>
      </c>
      <c r="E78" s="80">
        <v>5169</v>
      </c>
      <c r="F78" s="81" t="s">
        <v>64</v>
      </c>
      <c r="G78" s="3">
        <v>0</v>
      </c>
      <c r="H78" s="3">
        <v>8.319</v>
      </c>
      <c r="I78" s="2"/>
      <c r="J78" s="3">
        <f>H78+I78</f>
        <v>8.319</v>
      </c>
    </row>
    <row r="79" spans="1:10" ht="12.75" customHeight="1" hidden="1">
      <c r="A79" s="179"/>
      <c r="B79" s="79" t="s">
        <v>2</v>
      </c>
      <c r="C79" s="24" t="s">
        <v>33</v>
      </c>
      <c r="D79" s="33" t="s">
        <v>0</v>
      </c>
      <c r="E79" s="33" t="s">
        <v>0</v>
      </c>
      <c r="F79" s="51" t="s">
        <v>38</v>
      </c>
      <c r="G79" s="9">
        <f>SUM(G80:G80)</f>
        <v>0</v>
      </c>
      <c r="H79" s="9">
        <f>SUM(H80:H80)</f>
        <v>8.319</v>
      </c>
      <c r="I79" s="44">
        <f>SUM(I80:I80)</f>
        <v>0</v>
      </c>
      <c r="J79" s="9">
        <f>SUM(J80:J80)</f>
        <v>8.319</v>
      </c>
    </row>
    <row r="80" spans="1:10" ht="12.75" customHeight="1" hidden="1" thickBot="1">
      <c r="A80" s="179"/>
      <c r="B80" s="52"/>
      <c r="C80" s="53"/>
      <c r="D80" s="54">
        <v>2212</v>
      </c>
      <c r="E80" s="80">
        <v>5169</v>
      </c>
      <c r="F80" s="81" t="s">
        <v>64</v>
      </c>
      <c r="G80" s="3">
        <v>0</v>
      </c>
      <c r="H80" s="3">
        <v>8.319</v>
      </c>
      <c r="I80" s="2"/>
      <c r="J80" s="3">
        <f>H80+I80</f>
        <v>8.319</v>
      </c>
    </row>
    <row r="81" spans="1:10" ht="12.75" customHeight="1" hidden="1">
      <c r="A81" s="179"/>
      <c r="B81" s="79" t="s">
        <v>2</v>
      </c>
      <c r="C81" s="24" t="s">
        <v>34</v>
      </c>
      <c r="D81" s="33" t="s">
        <v>0</v>
      </c>
      <c r="E81" s="33" t="s">
        <v>0</v>
      </c>
      <c r="F81" s="51" t="s">
        <v>39</v>
      </c>
      <c r="G81" s="9">
        <f>SUM(G82:G82)</f>
        <v>0</v>
      </c>
      <c r="H81" s="9">
        <f>SUM(H82:H82)</f>
        <v>8.319</v>
      </c>
      <c r="I81" s="44">
        <f>SUM(I82:I82)</f>
        <v>0</v>
      </c>
      <c r="J81" s="9">
        <f>SUM(J82:J82)</f>
        <v>8.319</v>
      </c>
    </row>
    <row r="82" spans="1:10" ht="12.75" customHeight="1" hidden="1" thickBot="1">
      <c r="A82" s="179"/>
      <c r="B82" s="52"/>
      <c r="C82" s="53"/>
      <c r="D82" s="54">
        <v>2212</v>
      </c>
      <c r="E82" s="80">
        <v>5169</v>
      </c>
      <c r="F82" s="81" t="s">
        <v>64</v>
      </c>
      <c r="G82" s="3">
        <v>0</v>
      </c>
      <c r="H82" s="3">
        <v>8.319</v>
      </c>
      <c r="I82" s="2"/>
      <c r="J82" s="3">
        <f>H82+I82</f>
        <v>8.319</v>
      </c>
    </row>
    <row r="83" spans="1:10" ht="12.75" customHeight="1" hidden="1">
      <c r="A83" s="179"/>
      <c r="B83" s="79" t="s">
        <v>2</v>
      </c>
      <c r="C83" s="24" t="s">
        <v>35</v>
      </c>
      <c r="D83" s="33" t="s">
        <v>0</v>
      </c>
      <c r="E83" s="33" t="s">
        <v>0</v>
      </c>
      <c r="F83" s="51" t="s">
        <v>40</v>
      </c>
      <c r="G83" s="9">
        <f>SUM(G84:G84)</f>
        <v>0</v>
      </c>
      <c r="H83" s="9">
        <f>SUM(H84:H84)</f>
        <v>8.319</v>
      </c>
      <c r="I83" s="44">
        <f>SUM(I84:I84)</f>
        <v>0</v>
      </c>
      <c r="J83" s="9">
        <f>SUM(J84:J84)</f>
        <v>8.319</v>
      </c>
    </row>
    <row r="84" spans="1:10" ht="12.75" customHeight="1" hidden="1" thickBot="1">
      <c r="A84" s="179"/>
      <c r="B84" s="36"/>
      <c r="C84" s="87"/>
      <c r="D84" s="26">
        <v>2212</v>
      </c>
      <c r="E84" s="70">
        <v>5169</v>
      </c>
      <c r="F84" s="88" t="s">
        <v>64</v>
      </c>
      <c r="G84" s="2">
        <v>0</v>
      </c>
      <c r="H84" s="3">
        <v>8.319</v>
      </c>
      <c r="I84" s="2"/>
      <c r="J84" s="2">
        <f>H84+I84</f>
        <v>8.319</v>
      </c>
    </row>
    <row r="85" spans="1:10" ht="12.75" customHeight="1" hidden="1">
      <c r="A85" s="179"/>
      <c r="B85" s="79" t="s">
        <v>2</v>
      </c>
      <c r="C85" s="59" t="s">
        <v>219</v>
      </c>
      <c r="D85" s="78" t="s">
        <v>0</v>
      </c>
      <c r="E85" s="78" t="s">
        <v>0</v>
      </c>
      <c r="F85" s="43" t="s">
        <v>220</v>
      </c>
      <c r="G85" s="44">
        <f>SUM(G86:G89)</f>
        <v>0</v>
      </c>
      <c r="H85" s="44">
        <f>SUM(H86:H89)</f>
        <v>0</v>
      </c>
      <c r="I85" s="141">
        <f>SUM(I86:I89)</f>
        <v>1200.017</v>
      </c>
      <c r="J85" s="44">
        <f>SUM(J86:J89)</f>
        <v>1200.017</v>
      </c>
    </row>
    <row r="86" spans="1:10" ht="12.75" customHeight="1" hidden="1">
      <c r="A86" s="179"/>
      <c r="B86" s="117"/>
      <c r="C86" s="130"/>
      <c r="D86" s="110">
        <v>2212</v>
      </c>
      <c r="E86" s="131">
        <v>5169</v>
      </c>
      <c r="F86" s="132" t="s">
        <v>64</v>
      </c>
      <c r="G86" s="118">
        <v>0</v>
      </c>
      <c r="H86" s="129">
        <v>0</v>
      </c>
      <c r="I86" s="142">
        <v>5.691</v>
      </c>
      <c r="J86" s="98">
        <f>H86+I86</f>
        <v>5.691</v>
      </c>
    </row>
    <row r="87" spans="1:10" ht="12.75" customHeight="1" hidden="1">
      <c r="A87" s="179"/>
      <c r="B87" s="117"/>
      <c r="C87" s="133" t="s">
        <v>125</v>
      </c>
      <c r="D87" s="110">
        <v>2212</v>
      </c>
      <c r="E87" s="131">
        <v>5169</v>
      </c>
      <c r="F87" s="132" t="s">
        <v>64</v>
      </c>
      <c r="G87" s="118">
        <v>0</v>
      </c>
      <c r="H87" s="129">
        <v>0</v>
      </c>
      <c r="I87" s="142">
        <v>32.248</v>
      </c>
      <c r="J87" s="160">
        <f>H87+I87</f>
        <v>32.248</v>
      </c>
    </row>
    <row r="88" spans="1:10" ht="12.75" customHeight="1" hidden="1">
      <c r="A88" s="179"/>
      <c r="B88" s="117"/>
      <c r="C88" s="130"/>
      <c r="D88" s="110">
        <v>2212</v>
      </c>
      <c r="E88" s="131">
        <v>5171</v>
      </c>
      <c r="F88" s="145" t="s">
        <v>65</v>
      </c>
      <c r="G88" s="129">
        <v>0</v>
      </c>
      <c r="H88" s="129">
        <v>0</v>
      </c>
      <c r="I88" s="142">
        <v>174.312</v>
      </c>
      <c r="J88" s="98">
        <f>H88+I88</f>
        <v>174.312</v>
      </c>
    </row>
    <row r="89" spans="1:10" ht="12.75" customHeight="1" hidden="1" thickBot="1">
      <c r="A89" s="179"/>
      <c r="B89" s="91"/>
      <c r="C89" s="138" t="s">
        <v>125</v>
      </c>
      <c r="D89" s="63">
        <v>2212</v>
      </c>
      <c r="E89" s="139">
        <v>5171</v>
      </c>
      <c r="F89" s="140" t="s">
        <v>65</v>
      </c>
      <c r="G89" s="45">
        <v>0</v>
      </c>
      <c r="H89" s="45">
        <v>0</v>
      </c>
      <c r="I89" s="143">
        <v>987.766</v>
      </c>
      <c r="J89" s="160">
        <f>H89+I89</f>
        <v>987.766</v>
      </c>
    </row>
    <row r="90" spans="1:10" ht="12.75" customHeight="1" hidden="1">
      <c r="A90" s="179"/>
      <c r="B90" s="79" t="s">
        <v>2</v>
      </c>
      <c r="C90" s="24" t="s">
        <v>152</v>
      </c>
      <c r="D90" s="33" t="s">
        <v>0</v>
      </c>
      <c r="E90" s="33" t="s">
        <v>0</v>
      </c>
      <c r="F90" s="51" t="s">
        <v>153</v>
      </c>
      <c r="G90" s="9">
        <f>SUM(G91:G91)</f>
        <v>0</v>
      </c>
      <c r="H90" s="9">
        <f>SUM(H91:H91)</f>
        <v>3.933</v>
      </c>
      <c r="I90" s="44">
        <f>SUM(I91:I91)</f>
        <v>0</v>
      </c>
      <c r="J90" s="9">
        <f>SUM(J91:J91)</f>
        <v>3.933</v>
      </c>
    </row>
    <row r="91" spans="1:10" ht="12.75" customHeight="1" hidden="1" thickBot="1">
      <c r="A91" s="179"/>
      <c r="B91" s="52"/>
      <c r="C91" s="53"/>
      <c r="D91" s="54">
        <v>2212</v>
      </c>
      <c r="E91" s="80">
        <v>5169</v>
      </c>
      <c r="F91" s="81" t="s">
        <v>64</v>
      </c>
      <c r="G91" s="3">
        <v>0</v>
      </c>
      <c r="H91" s="3">
        <v>3.933</v>
      </c>
      <c r="I91" s="2"/>
      <c r="J91" s="3">
        <f>H91+I91</f>
        <v>3.933</v>
      </c>
    </row>
    <row r="92" spans="1:10" ht="12.75" customHeight="1" hidden="1">
      <c r="A92" s="179"/>
      <c r="B92" s="79" t="s">
        <v>2</v>
      </c>
      <c r="C92" s="24" t="s">
        <v>154</v>
      </c>
      <c r="D92" s="33" t="s">
        <v>0</v>
      </c>
      <c r="E92" s="33" t="s">
        <v>0</v>
      </c>
      <c r="F92" s="51" t="s">
        <v>155</v>
      </c>
      <c r="G92" s="9">
        <f>SUM(G93:G93)</f>
        <v>0</v>
      </c>
      <c r="H92" s="9">
        <f>SUM(H93:H93)</f>
        <v>3.933</v>
      </c>
      <c r="I92" s="44">
        <f>SUM(I93:I93)</f>
        <v>0</v>
      </c>
      <c r="J92" s="9">
        <f>SUM(J93:J93)</f>
        <v>3.933</v>
      </c>
    </row>
    <row r="93" spans="1:10" ht="12.75" customHeight="1" hidden="1" thickBot="1">
      <c r="A93" s="179"/>
      <c r="B93" s="52"/>
      <c r="C93" s="53"/>
      <c r="D93" s="54">
        <v>2212</v>
      </c>
      <c r="E93" s="80">
        <v>5169</v>
      </c>
      <c r="F93" s="81" t="s">
        <v>64</v>
      </c>
      <c r="G93" s="3">
        <v>0</v>
      </c>
      <c r="H93" s="3">
        <v>3.933</v>
      </c>
      <c r="I93" s="2"/>
      <c r="J93" s="3">
        <f>H93+I93</f>
        <v>3.933</v>
      </c>
    </row>
    <row r="94" spans="1:10" ht="12.75" customHeight="1" hidden="1">
      <c r="A94" s="179"/>
      <c r="B94" s="79" t="s">
        <v>2</v>
      </c>
      <c r="C94" s="24" t="s">
        <v>156</v>
      </c>
      <c r="D94" s="33" t="s">
        <v>0</v>
      </c>
      <c r="E94" s="33" t="s">
        <v>0</v>
      </c>
      <c r="F94" s="51" t="s">
        <v>157</v>
      </c>
      <c r="G94" s="9">
        <f>SUM(G95:G95)</f>
        <v>0</v>
      </c>
      <c r="H94" s="9">
        <f>SUM(H95:H95)</f>
        <v>14.46</v>
      </c>
      <c r="I94" s="44">
        <f>SUM(I95:I95)</f>
        <v>0</v>
      </c>
      <c r="J94" s="9">
        <f>SUM(J95:J95)</f>
        <v>14.46</v>
      </c>
    </row>
    <row r="95" spans="1:10" ht="12.75" customHeight="1" hidden="1" thickBot="1">
      <c r="A95" s="179"/>
      <c r="B95" s="52"/>
      <c r="C95" s="53"/>
      <c r="D95" s="54">
        <v>2212</v>
      </c>
      <c r="E95" s="80">
        <v>5169</v>
      </c>
      <c r="F95" s="81" t="s">
        <v>64</v>
      </c>
      <c r="G95" s="3">
        <v>0</v>
      </c>
      <c r="H95" s="3">
        <v>14.46</v>
      </c>
      <c r="I95" s="2"/>
      <c r="J95" s="3">
        <f>H95+I95</f>
        <v>14.46</v>
      </c>
    </row>
    <row r="96" spans="1:10" ht="12.75" customHeight="1" hidden="1">
      <c r="A96" s="179"/>
      <c r="B96" s="79" t="s">
        <v>2</v>
      </c>
      <c r="C96" s="24" t="s">
        <v>158</v>
      </c>
      <c r="D96" s="33" t="s">
        <v>0</v>
      </c>
      <c r="E96" s="33" t="s">
        <v>0</v>
      </c>
      <c r="F96" s="51" t="s">
        <v>159</v>
      </c>
      <c r="G96" s="9">
        <f>SUM(G97:G97)</f>
        <v>0</v>
      </c>
      <c r="H96" s="9">
        <f>SUM(H97:H97)</f>
        <v>34.183</v>
      </c>
      <c r="I96" s="44">
        <f>SUM(I97:I97)</f>
        <v>0</v>
      </c>
      <c r="J96" s="9">
        <f>SUM(J97:J97)</f>
        <v>34.183</v>
      </c>
    </row>
    <row r="97" spans="1:10" ht="12.75" customHeight="1" hidden="1" thickBot="1">
      <c r="A97" s="179"/>
      <c r="B97" s="52"/>
      <c r="C97" s="53"/>
      <c r="D97" s="54">
        <v>2212</v>
      </c>
      <c r="E97" s="80">
        <v>5169</v>
      </c>
      <c r="F97" s="81" t="s">
        <v>64</v>
      </c>
      <c r="G97" s="3">
        <v>0</v>
      </c>
      <c r="H97" s="3">
        <v>34.183</v>
      </c>
      <c r="I97" s="2"/>
      <c r="J97" s="3">
        <f>H97+I97</f>
        <v>34.183</v>
      </c>
    </row>
    <row r="98" spans="1:10" ht="12.75" customHeight="1" hidden="1">
      <c r="A98" s="179"/>
      <c r="B98" s="79" t="s">
        <v>2</v>
      </c>
      <c r="C98" s="24" t="s">
        <v>140</v>
      </c>
      <c r="D98" s="33" t="s">
        <v>0</v>
      </c>
      <c r="E98" s="33" t="s">
        <v>0</v>
      </c>
      <c r="F98" s="51" t="s">
        <v>141</v>
      </c>
      <c r="G98" s="9">
        <f>SUM(G99:G99)</f>
        <v>0</v>
      </c>
      <c r="H98" s="9">
        <f>SUM(H99:H99)</f>
        <v>38.66</v>
      </c>
      <c r="I98" s="44">
        <f>SUM(I99:I99)</f>
        <v>0</v>
      </c>
      <c r="J98" s="9">
        <f>SUM(J99:J99)</f>
        <v>38.66</v>
      </c>
    </row>
    <row r="99" spans="1:10" ht="12.75" customHeight="1" hidden="1" thickBot="1">
      <c r="A99" s="179"/>
      <c r="B99" s="52"/>
      <c r="C99" s="53"/>
      <c r="D99" s="54">
        <v>2212</v>
      </c>
      <c r="E99" s="80">
        <v>5169</v>
      </c>
      <c r="F99" s="81" t="s">
        <v>64</v>
      </c>
      <c r="G99" s="3">
        <v>0</v>
      </c>
      <c r="H99" s="3">
        <v>38.66</v>
      </c>
      <c r="I99" s="2"/>
      <c r="J99" s="3">
        <f>H99+I99</f>
        <v>38.66</v>
      </c>
    </row>
    <row r="100" spans="1:10" ht="12.75" customHeight="1" hidden="1">
      <c r="A100" s="179"/>
      <c r="B100" s="79" t="s">
        <v>2</v>
      </c>
      <c r="C100" s="24" t="s">
        <v>142</v>
      </c>
      <c r="D100" s="33" t="s">
        <v>0</v>
      </c>
      <c r="E100" s="33" t="s">
        <v>0</v>
      </c>
      <c r="F100" s="51" t="s">
        <v>143</v>
      </c>
      <c r="G100" s="9">
        <f>SUM(G101:G101)</f>
        <v>0</v>
      </c>
      <c r="H100" s="9">
        <f>SUM(H101:H101)</f>
        <v>14.46</v>
      </c>
      <c r="I100" s="44">
        <f>SUM(I101:I101)</f>
        <v>0</v>
      </c>
      <c r="J100" s="9">
        <f>SUM(J101:J101)</f>
        <v>14.46</v>
      </c>
    </row>
    <row r="101" spans="1:10" ht="12.75" customHeight="1" hidden="1" thickBot="1">
      <c r="A101" s="179"/>
      <c r="B101" s="52"/>
      <c r="C101" s="53"/>
      <c r="D101" s="54">
        <v>2212</v>
      </c>
      <c r="E101" s="80">
        <v>5169</v>
      </c>
      <c r="F101" s="81" t="s">
        <v>64</v>
      </c>
      <c r="G101" s="3">
        <v>0</v>
      </c>
      <c r="H101" s="3">
        <v>14.46</v>
      </c>
      <c r="I101" s="2"/>
      <c r="J101" s="3">
        <f>H101+I101</f>
        <v>14.46</v>
      </c>
    </row>
    <row r="102" spans="1:10" ht="12.75" customHeight="1" hidden="1">
      <c r="A102" s="179"/>
      <c r="B102" s="79" t="s">
        <v>2</v>
      </c>
      <c r="C102" s="24" t="s">
        <v>144</v>
      </c>
      <c r="D102" s="33" t="s">
        <v>0</v>
      </c>
      <c r="E102" s="33" t="s">
        <v>0</v>
      </c>
      <c r="F102" s="51" t="s">
        <v>145</v>
      </c>
      <c r="G102" s="9">
        <f>SUM(G103:G103)</f>
        <v>0</v>
      </c>
      <c r="H102" s="9">
        <f>SUM(H103:H103)</f>
        <v>14.46</v>
      </c>
      <c r="I102" s="44">
        <f>SUM(I103:I103)</f>
        <v>0</v>
      </c>
      <c r="J102" s="9">
        <f>SUM(J103:J103)</f>
        <v>14.46</v>
      </c>
    </row>
    <row r="103" spans="1:10" ht="12.75" customHeight="1" hidden="1" thickBot="1">
      <c r="A103" s="179"/>
      <c r="B103" s="52"/>
      <c r="C103" s="53"/>
      <c r="D103" s="54">
        <v>2212</v>
      </c>
      <c r="E103" s="80">
        <v>5169</v>
      </c>
      <c r="F103" s="81" t="s">
        <v>64</v>
      </c>
      <c r="G103" s="3">
        <v>0</v>
      </c>
      <c r="H103" s="3">
        <v>14.46</v>
      </c>
      <c r="I103" s="2"/>
      <c r="J103" s="3">
        <f>H103+I103</f>
        <v>14.46</v>
      </c>
    </row>
    <row r="104" spans="1:10" ht="12.75" customHeight="1" hidden="1">
      <c r="A104" s="179"/>
      <c r="B104" s="79" t="s">
        <v>2</v>
      </c>
      <c r="C104" s="24" t="s">
        <v>146</v>
      </c>
      <c r="D104" s="33" t="s">
        <v>0</v>
      </c>
      <c r="E104" s="33" t="s">
        <v>0</v>
      </c>
      <c r="F104" s="51" t="s">
        <v>147</v>
      </c>
      <c r="G104" s="9">
        <f>SUM(G105:G105)</f>
        <v>0</v>
      </c>
      <c r="H104" s="9">
        <f>SUM(H105:H105)</f>
        <v>3.933</v>
      </c>
      <c r="I104" s="44">
        <f>SUM(I105:I105)</f>
        <v>0</v>
      </c>
      <c r="J104" s="9">
        <f>SUM(J105:J105)</f>
        <v>3.933</v>
      </c>
    </row>
    <row r="105" spans="1:10" ht="12.75" customHeight="1" hidden="1" thickBot="1">
      <c r="A105" s="179"/>
      <c r="B105" s="52"/>
      <c r="C105" s="53"/>
      <c r="D105" s="54">
        <v>2212</v>
      </c>
      <c r="E105" s="80">
        <v>5169</v>
      </c>
      <c r="F105" s="81" t="s">
        <v>64</v>
      </c>
      <c r="G105" s="3">
        <v>0</v>
      </c>
      <c r="H105" s="3">
        <v>3.933</v>
      </c>
      <c r="I105" s="2"/>
      <c r="J105" s="3">
        <f>H105+I105</f>
        <v>3.933</v>
      </c>
    </row>
    <row r="106" spans="1:10" ht="12.75" customHeight="1" hidden="1">
      <c r="A106" s="179"/>
      <c r="B106" s="79" t="s">
        <v>2</v>
      </c>
      <c r="C106" s="24" t="s">
        <v>148</v>
      </c>
      <c r="D106" s="33" t="s">
        <v>0</v>
      </c>
      <c r="E106" s="33" t="s">
        <v>0</v>
      </c>
      <c r="F106" s="51" t="s">
        <v>149</v>
      </c>
      <c r="G106" s="9">
        <f>SUM(G107:G107)</f>
        <v>0</v>
      </c>
      <c r="H106" s="9">
        <f>SUM(H107:H107)</f>
        <v>3.933</v>
      </c>
      <c r="I106" s="44">
        <f>SUM(I107:I107)</f>
        <v>0</v>
      </c>
      <c r="J106" s="9">
        <f>SUM(J107:J107)</f>
        <v>3.933</v>
      </c>
    </row>
    <row r="107" spans="1:10" ht="12.75" customHeight="1" hidden="1" thickBot="1">
      <c r="A107" s="179"/>
      <c r="B107" s="52"/>
      <c r="C107" s="53"/>
      <c r="D107" s="54">
        <v>2212</v>
      </c>
      <c r="E107" s="80">
        <v>5169</v>
      </c>
      <c r="F107" s="81" t="s">
        <v>64</v>
      </c>
      <c r="G107" s="3">
        <v>0</v>
      </c>
      <c r="H107" s="3">
        <v>3.933</v>
      </c>
      <c r="I107" s="2"/>
      <c r="J107" s="3">
        <f>H107+I107</f>
        <v>3.933</v>
      </c>
    </row>
    <row r="108" spans="1:10" ht="12.75" customHeight="1" hidden="1">
      <c r="A108" s="179"/>
      <c r="B108" s="79" t="s">
        <v>2</v>
      </c>
      <c r="C108" s="24" t="s">
        <v>150</v>
      </c>
      <c r="D108" s="33" t="s">
        <v>0</v>
      </c>
      <c r="E108" s="33" t="s">
        <v>0</v>
      </c>
      <c r="F108" s="51" t="s">
        <v>151</v>
      </c>
      <c r="G108" s="9">
        <f>SUM(G109:G109)</f>
        <v>0</v>
      </c>
      <c r="H108" s="9">
        <f>SUM(H109:H109)</f>
        <v>3.933</v>
      </c>
      <c r="I108" s="44">
        <f>SUM(I109:I109)</f>
        <v>0</v>
      </c>
      <c r="J108" s="9">
        <f>SUM(J109:J109)</f>
        <v>3.933</v>
      </c>
    </row>
    <row r="109" spans="1:10" ht="12.75" customHeight="1" hidden="1" thickBot="1">
      <c r="A109" s="179"/>
      <c r="B109" s="52"/>
      <c r="C109" s="53"/>
      <c r="D109" s="54">
        <v>2212</v>
      </c>
      <c r="E109" s="80">
        <v>5169</v>
      </c>
      <c r="F109" s="81" t="s">
        <v>64</v>
      </c>
      <c r="G109" s="3">
        <v>0</v>
      </c>
      <c r="H109" s="3">
        <v>3.933</v>
      </c>
      <c r="I109" s="2"/>
      <c r="J109" s="3">
        <f>H109+I109</f>
        <v>3.933</v>
      </c>
    </row>
    <row r="110" spans="1:10" ht="12.75" customHeight="1" hidden="1">
      <c r="A110" s="179"/>
      <c r="B110" s="79" t="s">
        <v>2</v>
      </c>
      <c r="C110" s="24" t="s">
        <v>136</v>
      </c>
      <c r="D110" s="33" t="s">
        <v>0</v>
      </c>
      <c r="E110" s="33" t="s">
        <v>0</v>
      </c>
      <c r="F110" s="51" t="s">
        <v>137</v>
      </c>
      <c r="G110" s="9">
        <f>SUM(G111:G111)</f>
        <v>0</v>
      </c>
      <c r="H110" s="9">
        <f>SUM(H111:H111)</f>
        <v>10.527</v>
      </c>
      <c r="I110" s="44">
        <f>SUM(I111:I111)</f>
        <v>0</v>
      </c>
      <c r="J110" s="9">
        <f>SUM(J111:J111)</f>
        <v>10.527</v>
      </c>
    </row>
    <row r="111" spans="1:10" ht="12.75" customHeight="1" hidden="1" thickBot="1">
      <c r="A111" s="179"/>
      <c r="B111" s="52"/>
      <c r="C111" s="53"/>
      <c r="D111" s="54">
        <v>2212</v>
      </c>
      <c r="E111" s="80">
        <v>5169</v>
      </c>
      <c r="F111" s="81" t="s">
        <v>64</v>
      </c>
      <c r="G111" s="3">
        <v>0</v>
      </c>
      <c r="H111" s="3">
        <v>10.527</v>
      </c>
      <c r="I111" s="2"/>
      <c r="J111" s="3">
        <f>H111+I111</f>
        <v>10.527</v>
      </c>
    </row>
    <row r="112" spans="1:10" ht="12.75" customHeight="1" hidden="1">
      <c r="A112" s="179"/>
      <c r="B112" s="79" t="s">
        <v>2</v>
      </c>
      <c r="C112" s="24" t="s">
        <v>138</v>
      </c>
      <c r="D112" s="33" t="s">
        <v>0</v>
      </c>
      <c r="E112" s="33" t="s">
        <v>0</v>
      </c>
      <c r="F112" s="51" t="s">
        <v>139</v>
      </c>
      <c r="G112" s="9">
        <f>SUM(G113:G113)</f>
        <v>0</v>
      </c>
      <c r="H112" s="9">
        <f>SUM(H113:H113)</f>
        <v>10.527</v>
      </c>
      <c r="I112" s="44">
        <f>SUM(I113:I113)</f>
        <v>0</v>
      </c>
      <c r="J112" s="9">
        <f>SUM(J113:J113)</f>
        <v>10.527</v>
      </c>
    </row>
    <row r="113" spans="1:10" ht="12.75" customHeight="1" hidden="1" thickBot="1">
      <c r="A113" s="179"/>
      <c r="B113" s="52"/>
      <c r="C113" s="53"/>
      <c r="D113" s="54">
        <v>2212</v>
      </c>
      <c r="E113" s="80">
        <v>5169</v>
      </c>
      <c r="F113" s="81" t="s">
        <v>64</v>
      </c>
      <c r="G113" s="3">
        <v>0</v>
      </c>
      <c r="H113" s="3">
        <v>10.527</v>
      </c>
      <c r="I113" s="2"/>
      <c r="J113" s="3">
        <f>H113+I113</f>
        <v>10.527</v>
      </c>
    </row>
    <row r="114" spans="1:10" ht="12.75" customHeight="1" hidden="1">
      <c r="A114" s="179"/>
      <c r="B114" s="79" t="s">
        <v>2</v>
      </c>
      <c r="C114" s="59" t="s">
        <v>221</v>
      </c>
      <c r="D114" s="78" t="s">
        <v>0</v>
      </c>
      <c r="E114" s="78" t="s">
        <v>0</v>
      </c>
      <c r="F114" s="43" t="s">
        <v>222</v>
      </c>
      <c r="G114" s="44">
        <f>SUM(G115:G118)</f>
        <v>0</v>
      </c>
      <c r="H114" s="44">
        <f>SUM(H115:H118)</f>
        <v>0</v>
      </c>
      <c r="I114" s="141">
        <f>SUM(I115:I118)</f>
        <v>3027.668</v>
      </c>
      <c r="J114" s="44">
        <f>SUM(J115:J118)</f>
        <v>3027.668</v>
      </c>
    </row>
    <row r="115" spans="1:10" ht="12.75" customHeight="1" hidden="1">
      <c r="A115" s="179"/>
      <c r="B115" s="117"/>
      <c r="C115" s="130"/>
      <c r="D115" s="110">
        <v>2212</v>
      </c>
      <c r="E115" s="131">
        <v>5169</v>
      </c>
      <c r="F115" s="132" t="s">
        <v>64</v>
      </c>
      <c r="G115" s="118">
        <v>0</v>
      </c>
      <c r="H115" s="129">
        <v>0</v>
      </c>
      <c r="I115" s="142">
        <v>3.232</v>
      </c>
      <c r="J115" s="98">
        <f>H115+I115</f>
        <v>3.232</v>
      </c>
    </row>
    <row r="116" spans="1:10" ht="12.75" customHeight="1" hidden="1">
      <c r="A116" s="179"/>
      <c r="B116" s="117"/>
      <c r="C116" s="133" t="s">
        <v>125</v>
      </c>
      <c r="D116" s="110">
        <v>2212</v>
      </c>
      <c r="E116" s="131">
        <v>5169</v>
      </c>
      <c r="F116" s="132" t="s">
        <v>64</v>
      </c>
      <c r="G116" s="118">
        <v>0</v>
      </c>
      <c r="H116" s="129">
        <v>0</v>
      </c>
      <c r="I116" s="142">
        <v>18.311</v>
      </c>
      <c r="J116" s="160">
        <f>H116+I116</f>
        <v>18.311</v>
      </c>
    </row>
    <row r="117" spans="1:10" ht="12.75" customHeight="1" hidden="1">
      <c r="A117" s="179"/>
      <c r="B117" s="154"/>
      <c r="C117" s="134"/>
      <c r="D117" s="135">
        <v>2212</v>
      </c>
      <c r="E117" s="136">
        <v>5171</v>
      </c>
      <c r="F117" s="137" t="s">
        <v>65</v>
      </c>
      <c r="G117" s="129">
        <v>0</v>
      </c>
      <c r="H117" s="129">
        <v>0</v>
      </c>
      <c r="I117" s="142">
        <v>450.919</v>
      </c>
      <c r="J117" s="98">
        <f>H117+I117</f>
        <v>450.919</v>
      </c>
    </row>
    <row r="118" spans="1:10" ht="12.75" customHeight="1" hidden="1" thickBot="1">
      <c r="A118" s="179"/>
      <c r="B118" s="112"/>
      <c r="C118" s="149" t="s">
        <v>125</v>
      </c>
      <c r="D118" s="64">
        <v>2212</v>
      </c>
      <c r="E118" s="150">
        <v>5171</v>
      </c>
      <c r="F118" s="90" t="s">
        <v>65</v>
      </c>
      <c r="G118" s="74">
        <v>0</v>
      </c>
      <c r="H118" s="74">
        <v>0</v>
      </c>
      <c r="I118" s="151">
        <v>2555.206</v>
      </c>
      <c r="J118" s="161">
        <f>H118+I118</f>
        <v>2555.206</v>
      </c>
    </row>
    <row r="119" spans="1:10" ht="12.75" customHeight="1" hidden="1">
      <c r="A119" s="179"/>
      <c r="B119" s="79" t="s">
        <v>2</v>
      </c>
      <c r="C119" s="59" t="s">
        <v>223</v>
      </c>
      <c r="D119" s="78" t="s">
        <v>0</v>
      </c>
      <c r="E119" s="78" t="s">
        <v>0</v>
      </c>
      <c r="F119" s="43" t="s">
        <v>224</v>
      </c>
      <c r="G119" s="44">
        <f>SUM(G120:G123)</f>
        <v>0</v>
      </c>
      <c r="H119" s="44">
        <f>SUM(H120:H123)</f>
        <v>0</v>
      </c>
      <c r="I119" s="141">
        <f>SUM(I120:I123)</f>
        <v>5399.4619999999995</v>
      </c>
      <c r="J119" s="44">
        <f>SUM(J120:J123)</f>
        <v>5399.4619999999995</v>
      </c>
    </row>
    <row r="120" spans="1:10" ht="12.75" customHeight="1" hidden="1">
      <c r="A120" s="179"/>
      <c r="B120" s="117"/>
      <c r="C120" s="130"/>
      <c r="D120" s="110">
        <v>2212</v>
      </c>
      <c r="E120" s="131">
        <v>5169</v>
      </c>
      <c r="F120" s="132" t="s">
        <v>64</v>
      </c>
      <c r="G120" s="118">
        <v>0</v>
      </c>
      <c r="H120" s="129">
        <v>0</v>
      </c>
      <c r="I120" s="142">
        <v>2.868</v>
      </c>
      <c r="J120" s="98">
        <f>H120+I120</f>
        <v>2.868</v>
      </c>
    </row>
    <row r="121" spans="1:10" ht="12.75" customHeight="1" hidden="1">
      <c r="A121" s="179"/>
      <c r="B121" s="117"/>
      <c r="C121" s="133" t="s">
        <v>125</v>
      </c>
      <c r="D121" s="110">
        <v>2212</v>
      </c>
      <c r="E121" s="131">
        <v>5169</v>
      </c>
      <c r="F121" s="132" t="s">
        <v>64</v>
      </c>
      <c r="G121" s="118">
        <v>0</v>
      </c>
      <c r="H121" s="129">
        <v>0</v>
      </c>
      <c r="I121" s="142">
        <v>16.248</v>
      </c>
      <c r="J121" s="160">
        <f>H121+I121</f>
        <v>16.248</v>
      </c>
    </row>
    <row r="122" spans="1:10" ht="12.75" customHeight="1" hidden="1">
      <c r="A122" s="179"/>
      <c r="B122" s="154"/>
      <c r="C122" s="134"/>
      <c r="D122" s="135">
        <v>2212</v>
      </c>
      <c r="E122" s="136">
        <v>5171</v>
      </c>
      <c r="F122" s="137" t="s">
        <v>65</v>
      </c>
      <c r="G122" s="129">
        <v>0</v>
      </c>
      <c r="H122" s="129">
        <v>0</v>
      </c>
      <c r="I122" s="142">
        <f>807.052-625.373</f>
        <v>181.67899999999997</v>
      </c>
      <c r="J122" s="98">
        <f>H122+I122</f>
        <v>181.67899999999997</v>
      </c>
    </row>
    <row r="123" spans="1:10" ht="13.5" customHeight="1" hidden="1" thickBot="1">
      <c r="A123" s="179"/>
      <c r="B123" s="91"/>
      <c r="C123" s="138" t="s">
        <v>125</v>
      </c>
      <c r="D123" s="63">
        <v>2212</v>
      </c>
      <c r="E123" s="139">
        <v>5171</v>
      </c>
      <c r="F123" s="140" t="s">
        <v>65</v>
      </c>
      <c r="G123" s="45">
        <v>0</v>
      </c>
      <c r="H123" s="45">
        <v>0</v>
      </c>
      <c r="I123" s="143">
        <f>4573.294+625.373</f>
        <v>5198.6669999999995</v>
      </c>
      <c r="J123" s="160">
        <f>H123+I123</f>
        <v>5198.6669999999995</v>
      </c>
    </row>
    <row r="124" spans="1:10" ht="12.75" customHeight="1" thickBot="1">
      <c r="A124" s="179"/>
      <c r="B124" s="85" t="s">
        <v>2</v>
      </c>
      <c r="C124" s="65" t="s">
        <v>0</v>
      </c>
      <c r="D124" s="66" t="s">
        <v>0</v>
      </c>
      <c r="E124" s="66" t="s">
        <v>0</v>
      </c>
      <c r="F124" s="89" t="s">
        <v>120</v>
      </c>
      <c r="G124" s="68">
        <f>G125+G129+G131+G133+G137+G139+G141+G143+G145+G147+G150+G152+G154+G156+G158+G161+G163+G165+G167+G170+G172+G174+G176+G178+G180+G183+G185+G187+G191+G194+G197+G200+G203+G207+G210+G213+G216+G219+G222+G226+G229+G232+G235+G238+G241+G245+G248+G251+G254+G257+G260+G262+G264+G267+G270+G273</f>
        <v>0</v>
      </c>
      <c r="H124" s="68">
        <f>H125+H129+H131+H133+H137+H139+H141+H143+H145+H147+H150+H152+H154+H156+H158+H161+H163+H165+H167+H170+H172+H174+H176+H178+H180+H183+H185+H187+H191+H194+H197+H200+H203+H207+H210+H213+H216+H219+H222+H226+H229+H232+H235+H238+H241+H245+H248+H251+H254+H257+H260+H262+H264+H267+H270+H273</f>
        <v>241912.9310000001</v>
      </c>
      <c r="I124" s="68">
        <f>I125+I129+I131+I133+I137+I139+I141+I143+I145+I147+I150+I152+I154+I156+I158+I161+I163+I165+I167+I170+I172+I174+I176+I178+I180+I183+I185+I187+I191+I194+I197+I200+I203+I207+I210+I213+I216+I219+I222+I226+I229+I232+I235+I238+I241+I245+I248+I251+I254+I257+I260+I262+I264+I267+I270+I273</f>
        <v>0</v>
      </c>
      <c r="J124" s="68">
        <f>J125+J129+J131+J133+J137+J139+J141+J143+J145+J147+J150+J152+J154+J156+J158+J161+J163+J165+J167+J170+J172+J174+J176+J178+J180+J183+J185+J187+J191+J194+J197+J200+J203+J207+J210+J213+J216+J219+J222+J226+J229+J232+J235+J238+J241+J245+J248+J251+J254+J257+J260+J262+J264+J267+J270+J273</f>
        <v>241912.93100000004</v>
      </c>
    </row>
    <row r="125" spans="1:10" s="69" customFormat="1" ht="12.75" customHeight="1">
      <c r="A125" s="179"/>
      <c r="B125" s="79" t="s">
        <v>2</v>
      </c>
      <c r="C125" s="46" t="s">
        <v>67</v>
      </c>
      <c r="D125" s="33" t="s">
        <v>0</v>
      </c>
      <c r="E125" s="33" t="s">
        <v>0</v>
      </c>
      <c r="F125" s="51" t="s">
        <v>186</v>
      </c>
      <c r="G125" s="9">
        <f>SUM(G126:G128)</f>
        <v>0</v>
      </c>
      <c r="H125" s="9">
        <f>SUM(H126:H128)</f>
        <v>159977.86800000002</v>
      </c>
      <c r="I125" s="147">
        <f>SUM(I126:I128)</f>
        <v>-118410.813</v>
      </c>
      <c r="J125" s="9">
        <f>SUM(J126:J128)</f>
        <v>41567.055</v>
      </c>
    </row>
    <row r="126" spans="1:10" s="69" customFormat="1" ht="12.75" customHeight="1">
      <c r="A126" s="179"/>
      <c r="B126" s="95"/>
      <c r="C126" s="115"/>
      <c r="D126" s="54">
        <v>2212</v>
      </c>
      <c r="E126" s="80">
        <v>5901</v>
      </c>
      <c r="F126" s="116" t="s">
        <v>25</v>
      </c>
      <c r="G126" s="97">
        <v>0</v>
      </c>
      <c r="H126" s="3">
        <f>4000+(23000-8344.243)-2418.372+17000</f>
        <v>33237.384999999995</v>
      </c>
      <c r="I126" s="152">
        <f>-18454.229-5735.307</f>
        <v>-24189.536</v>
      </c>
      <c r="J126" s="3">
        <f>H126+I126</f>
        <v>9047.848999999995</v>
      </c>
    </row>
    <row r="127" spans="1:10" s="69" customFormat="1" ht="12.75" customHeight="1">
      <c r="A127" s="179"/>
      <c r="B127" s="163"/>
      <c r="C127" s="164" t="s">
        <v>125</v>
      </c>
      <c r="D127" s="54">
        <v>2212</v>
      </c>
      <c r="E127" s="80">
        <v>5901</v>
      </c>
      <c r="F127" s="116" t="s">
        <v>25</v>
      </c>
      <c r="G127" s="97">
        <v>0</v>
      </c>
      <c r="H127" s="3">
        <f>38000-24203.417-66.586</f>
        <v>13729.997</v>
      </c>
      <c r="I127" s="152">
        <f>-17556.49+5735.307</f>
        <v>-11821.183</v>
      </c>
      <c r="J127" s="3">
        <f>H127+I127</f>
        <v>1908.8139999999985</v>
      </c>
    </row>
    <row r="128" spans="1:10" s="69" customFormat="1" ht="12.75" customHeight="1" thickBot="1">
      <c r="A128" s="179"/>
      <c r="B128" s="111"/>
      <c r="C128" s="162" t="s">
        <v>229</v>
      </c>
      <c r="D128" s="29">
        <v>2212</v>
      </c>
      <c r="E128" s="48">
        <v>5901</v>
      </c>
      <c r="F128" s="100" t="s">
        <v>25</v>
      </c>
      <c r="G128" s="114">
        <v>0</v>
      </c>
      <c r="H128" s="42">
        <f>149440-16978.628-19450.886</f>
        <v>113010.486</v>
      </c>
      <c r="I128" s="153">
        <v>-82400.094</v>
      </c>
      <c r="J128" s="42">
        <f>H128+I128</f>
        <v>30610.392000000007</v>
      </c>
    </row>
    <row r="129" spans="1:10" ht="12.75" customHeight="1">
      <c r="A129" s="179"/>
      <c r="B129" s="79" t="s">
        <v>2</v>
      </c>
      <c r="C129" s="59" t="s">
        <v>83</v>
      </c>
      <c r="D129" s="78" t="s">
        <v>0</v>
      </c>
      <c r="E129" s="78" t="s">
        <v>0</v>
      </c>
      <c r="F129" s="43" t="s">
        <v>84</v>
      </c>
      <c r="G129" s="44">
        <f>SUM(G130:G130)</f>
        <v>0</v>
      </c>
      <c r="H129" s="44">
        <f>SUM(H130:H130)</f>
        <v>264.385</v>
      </c>
      <c r="I129" s="44">
        <f>SUM(I130:I130)</f>
        <v>0</v>
      </c>
      <c r="J129" s="44">
        <f>SUM(J130:J130)</f>
        <v>264.385</v>
      </c>
    </row>
    <row r="130" spans="1:10" ht="12.75" customHeight="1" thickBot="1">
      <c r="A130" s="179"/>
      <c r="B130" s="91"/>
      <c r="C130" s="87"/>
      <c r="D130" s="64">
        <v>2212</v>
      </c>
      <c r="E130" s="64">
        <v>5169</v>
      </c>
      <c r="F130" s="90" t="s">
        <v>64</v>
      </c>
      <c r="G130" s="45">
        <v>0</v>
      </c>
      <c r="H130" s="45">
        <v>264.385</v>
      </c>
      <c r="I130" s="2"/>
      <c r="J130" s="2">
        <f>H130+I130</f>
        <v>264.385</v>
      </c>
    </row>
    <row r="131" spans="1:10" ht="12.75" customHeight="1">
      <c r="A131" s="179"/>
      <c r="B131" s="79" t="s">
        <v>2</v>
      </c>
      <c r="C131" s="59" t="s">
        <v>68</v>
      </c>
      <c r="D131" s="78" t="s">
        <v>0</v>
      </c>
      <c r="E131" s="78" t="s">
        <v>0</v>
      </c>
      <c r="F131" s="43" t="s">
        <v>85</v>
      </c>
      <c r="G131" s="44">
        <f>SUM(G132:G132)</f>
        <v>0</v>
      </c>
      <c r="H131" s="44">
        <f>SUM(H132:H132)</f>
        <v>554.785</v>
      </c>
      <c r="I131" s="44">
        <f>SUM(I132:I132)</f>
        <v>0</v>
      </c>
      <c r="J131" s="44">
        <f>SUM(J132:J132)</f>
        <v>554.785</v>
      </c>
    </row>
    <row r="132" spans="1:10" ht="12.75" customHeight="1" thickBot="1">
      <c r="A132" s="179"/>
      <c r="B132" s="91"/>
      <c r="C132" s="87"/>
      <c r="D132" s="64">
        <v>2212</v>
      </c>
      <c r="E132" s="64">
        <v>5169</v>
      </c>
      <c r="F132" s="90" t="s">
        <v>64</v>
      </c>
      <c r="G132" s="45">
        <v>0</v>
      </c>
      <c r="H132" s="45">
        <v>554.785</v>
      </c>
      <c r="I132" s="2"/>
      <c r="J132" s="2">
        <f>H132+I132</f>
        <v>554.785</v>
      </c>
    </row>
    <row r="133" spans="1:10" ht="12.75" customHeight="1">
      <c r="A133" s="179"/>
      <c r="B133" s="79" t="s">
        <v>2</v>
      </c>
      <c r="C133" s="59" t="s">
        <v>69</v>
      </c>
      <c r="D133" s="78" t="s">
        <v>0</v>
      </c>
      <c r="E133" s="78" t="s">
        <v>0</v>
      </c>
      <c r="F133" s="43" t="s">
        <v>86</v>
      </c>
      <c r="G133" s="9">
        <f>SUM(G134:G136)</f>
        <v>0</v>
      </c>
      <c r="H133" s="9">
        <f>SUM(H134:H136)</f>
        <v>99.22</v>
      </c>
      <c r="I133" s="147">
        <f>SUM(I134:I136)</f>
        <v>3114.298</v>
      </c>
      <c r="J133" s="9">
        <f>SUM(J134:J136)</f>
        <v>3213.518</v>
      </c>
    </row>
    <row r="134" spans="1:10" ht="12.75" customHeight="1">
      <c r="A134" s="179"/>
      <c r="B134" s="117"/>
      <c r="C134" s="53"/>
      <c r="D134" s="110">
        <v>2212</v>
      </c>
      <c r="E134" s="110">
        <v>5169</v>
      </c>
      <c r="F134" s="145" t="s">
        <v>64</v>
      </c>
      <c r="G134" s="118">
        <v>0</v>
      </c>
      <c r="H134" s="118">
        <v>99.22</v>
      </c>
      <c r="I134" s="3"/>
      <c r="J134" s="3">
        <f>H134+I134</f>
        <v>99.22</v>
      </c>
    </row>
    <row r="135" spans="1:10" ht="12.75" customHeight="1">
      <c r="A135" s="179"/>
      <c r="B135" s="156"/>
      <c r="C135" s="58"/>
      <c r="D135" s="157">
        <v>2212</v>
      </c>
      <c r="E135" s="158">
        <v>5171</v>
      </c>
      <c r="F135" s="159" t="s">
        <v>65</v>
      </c>
      <c r="G135" s="41">
        <v>0</v>
      </c>
      <c r="H135" s="41">
        <v>0</v>
      </c>
      <c r="I135" s="148">
        <v>467.145</v>
      </c>
      <c r="J135" s="41">
        <f>H135+I135</f>
        <v>467.145</v>
      </c>
    </row>
    <row r="136" spans="1:10" ht="12.75" customHeight="1" thickBot="1">
      <c r="A136" s="179"/>
      <c r="B136" s="184"/>
      <c r="C136" s="113" t="s">
        <v>125</v>
      </c>
      <c r="D136" s="26">
        <v>2212</v>
      </c>
      <c r="E136" s="70">
        <v>5171</v>
      </c>
      <c r="F136" s="71" t="s">
        <v>65</v>
      </c>
      <c r="G136" s="2">
        <v>0</v>
      </c>
      <c r="H136" s="2">
        <v>0</v>
      </c>
      <c r="I136" s="146">
        <v>2647.153</v>
      </c>
      <c r="J136" s="2">
        <f>H136+I136</f>
        <v>2647.153</v>
      </c>
    </row>
    <row r="137" spans="1:10" ht="12.75" customHeight="1">
      <c r="A137" s="179"/>
      <c r="B137" s="79" t="s">
        <v>2</v>
      </c>
      <c r="C137" s="59" t="s">
        <v>70</v>
      </c>
      <c r="D137" s="78" t="s">
        <v>0</v>
      </c>
      <c r="E137" s="78" t="s">
        <v>0</v>
      </c>
      <c r="F137" s="43" t="s">
        <v>87</v>
      </c>
      <c r="G137" s="44">
        <f>SUM(G138:G138)</f>
        <v>0</v>
      </c>
      <c r="H137" s="44">
        <f>SUM(H138:H138)</f>
        <v>505.78</v>
      </c>
      <c r="I137" s="44">
        <f>SUM(I138:I138)</f>
        <v>0</v>
      </c>
      <c r="J137" s="44">
        <f>SUM(J138:J138)</f>
        <v>505.78</v>
      </c>
    </row>
    <row r="138" spans="1:10" ht="12.75" customHeight="1" thickBot="1">
      <c r="A138" s="179"/>
      <c r="B138" s="91"/>
      <c r="C138" s="87"/>
      <c r="D138" s="64">
        <v>2212</v>
      </c>
      <c r="E138" s="64">
        <v>5169</v>
      </c>
      <c r="F138" s="90" t="s">
        <v>64</v>
      </c>
      <c r="G138" s="45">
        <v>0</v>
      </c>
      <c r="H138" s="45">
        <v>505.78</v>
      </c>
      <c r="I138" s="2"/>
      <c r="J138" s="2">
        <f>H138+I138</f>
        <v>505.78</v>
      </c>
    </row>
    <row r="139" spans="1:10" ht="12.75" customHeight="1">
      <c r="A139" s="179"/>
      <c r="B139" s="79" t="s">
        <v>2</v>
      </c>
      <c r="C139" s="59" t="s">
        <v>71</v>
      </c>
      <c r="D139" s="78" t="s">
        <v>0</v>
      </c>
      <c r="E139" s="78" t="s">
        <v>0</v>
      </c>
      <c r="F139" s="43" t="s">
        <v>160</v>
      </c>
      <c r="G139" s="44">
        <f>SUM(G140:G140)</f>
        <v>0</v>
      </c>
      <c r="H139" s="44">
        <f>SUM(H140:H140)</f>
        <v>638.88</v>
      </c>
      <c r="I139" s="44">
        <f>SUM(I140:I140)</f>
        <v>0</v>
      </c>
      <c r="J139" s="44">
        <f>SUM(J140:J140)</f>
        <v>638.88</v>
      </c>
    </row>
    <row r="140" spans="1:10" ht="12.75" customHeight="1" thickBot="1">
      <c r="A140" s="179"/>
      <c r="B140" s="91"/>
      <c r="C140" s="87"/>
      <c r="D140" s="64">
        <v>2212</v>
      </c>
      <c r="E140" s="64">
        <v>5169</v>
      </c>
      <c r="F140" s="90" t="s">
        <v>64</v>
      </c>
      <c r="G140" s="45">
        <v>0</v>
      </c>
      <c r="H140" s="45">
        <v>638.88</v>
      </c>
      <c r="I140" s="2"/>
      <c r="J140" s="2">
        <f>H140+I140</f>
        <v>638.88</v>
      </c>
    </row>
    <row r="141" spans="1:10" ht="12.75" customHeight="1">
      <c r="A141" s="179"/>
      <c r="B141" s="79" t="s">
        <v>2</v>
      </c>
      <c r="C141" s="59" t="s">
        <v>72</v>
      </c>
      <c r="D141" s="78" t="s">
        <v>0</v>
      </c>
      <c r="E141" s="78" t="s">
        <v>0</v>
      </c>
      <c r="F141" s="43" t="s">
        <v>88</v>
      </c>
      <c r="G141" s="44">
        <f>SUM(G142:G142)</f>
        <v>0</v>
      </c>
      <c r="H141" s="44">
        <f>SUM(H142:H142)</f>
        <v>1097.47</v>
      </c>
      <c r="I141" s="44">
        <f>SUM(I142:I142)</f>
        <v>0</v>
      </c>
      <c r="J141" s="44">
        <f>SUM(J142:J142)</f>
        <v>1097.47</v>
      </c>
    </row>
    <row r="142" spans="1:10" ht="12.75" customHeight="1" thickBot="1">
      <c r="A142" s="179"/>
      <c r="B142" s="91"/>
      <c r="C142" s="87"/>
      <c r="D142" s="64">
        <v>2212</v>
      </c>
      <c r="E142" s="64">
        <v>5169</v>
      </c>
      <c r="F142" s="90" t="s">
        <v>64</v>
      </c>
      <c r="G142" s="45">
        <v>0</v>
      </c>
      <c r="H142" s="45">
        <v>1097.47</v>
      </c>
      <c r="I142" s="2"/>
      <c r="J142" s="2">
        <f>H142+I142</f>
        <v>1097.47</v>
      </c>
    </row>
    <row r="143" spans="1:10" ht="12.75" customHeight="1">
      <c r="A143" s="179"/>
      <c r="B143" s="79" t="s">
        <v>2</v>
      </c>
      <c r="C143" s="59" t="s">
        <v>66</v>
      </c>
      <c r="D143" s="78" t="s">
        <v>0</v>
      </c>
      <c r="E143" s="78" t="s">
        <v>0</v>
      </c>
      <c r="F143" s="43" t="s">
        <v>89</v>
      </c>
      <c r="G143" s="44">
        <f>SUM(G144:G144)</f>
        <v>0</v>
      </c>
      <c r="H143" s="44">
        <f>SUM(H144:H144)</f>
        <v>318.23</v>
      </c>
      <c r="I143" s="44">
        <f>SUM(I144:I144)</f>
        <v>0</v>
      </c>
      <c r="J143" s="44">
        <f>SUM(J144:J144)</f>
        <v>318.23</v>
      </c>
    </row>
    <row r="144" spans="1:10" ht="12.75" customHeight="1" thickBot="1">
      <c r="A144" s="179"/>
      <c r="B144" s="112"/>
      <c r="C144" s="87"/>
      <c r="D144" s="64">
        <v>2212</v>
      </c>
      <c r="E144" s="64">
        <v>5169</v>
      </c>
      <c r="F144" s="90" t="s">
        <v>64</v>
      </c>
      <c r="G144" s="74">
        <v>0</v>
      </c>
      <c r="H144" s="74">
        <v>318.23</v>
      </c>
      <c r="I144" s="2"/>
      <c r="J144" s="2">
        <f>H144+I144</f>
        <v>318.23</v>
      </c>
    </row>
    <row r="145" spans="1:10" ht="12.75" customHeight="1">
      <c r="A145" s="179"/>
      <c r="B145" s="79" t="s">
        <v>2</v>
      </c>
      <c r="C145" s="59" t="s">
        <v>73</v>
      </c>
      <c r="D145" s="78" t="s">
        <v>0</v>
      </c>
      <c r="E145" s="78" t="s">
        <v>0</v>
      </c>
      <c r="F145" s="43" t="s">
        <v>90</v>
      </c>
      <c r="G145" s="44">
        <f>SUM(G146:G146)</f>
        <v>0</v>
      </c>
      <c r="H145" s="44">
        <f>SUM(H146:H146)</f>
        <v>983.73</v>
      </c>
      <c r="I145" s="44">
        <f>SUM(I146:I146)</f>
        <v>0</v>
      </c>
      <c r="J145" s="44">
        <f>SUM(J146:J146)</f>
        <v>983.73</v>
      </c>
    </row>
    <row r="146" spans="1:10" ht="12.75" customHeight="1" thickBot="1">
      <c r="A146" s="179"/>
      <c r="B146" s="91"/>
      <c r="C146" s="87"/>
      <c r="D146" s="64">
        <v>2212</v>
      </c>
      <c r="E146" s="64">
        <v>5169</v>
      </c>
      <c r="F146" s="90" t="s">
        <v>64</v>
      </c>
      <c r="G146" s="45">
        <v>0</v>
      </c>
      <c r="H146" s="45">
        <v>983.73</v>
      </c>
      <c r="I146" s="2"/>
      <c r="J146" s="2">
        <f>H146+I146</f>
        <v>983.73</v>
      </c>
    </row>
    <row r="147" spans="1:10" ht="12.75" customHeight="1">
      <c r="A147" s="179"/>
      <c r="B147" s="79" t="s">
        <v>2</v>
      </c>
      <c r="C147" s="59" t="s">
        <v>74</v>
      </c>
      <c r="D147" s="78" t="s">
        <v>0</v>
      </c>
      <c r="E147" s="78" t="s">
        <v>0</v>
      </c>
      <c r="F147" s="43" t="s">
        <v>91</v>
      </c>
      <c r="G147" s="9">
        <f>SUM(G148:G149)</f>
        <v>0</v>
      </c>
      <c r="H147" s="9">
        <f>SUM(H148:H149)</f>
        <v>422.052</v>
      </c>
      <c r="I147" s="147">
        <f>SUM(I148:I149)</f>
        <v>27494.437</v>
      </c>
      <c r="J147" s="9">
        <f>SUM(J148:J149)</f>
        <v>27916.489</v>
      </c>
    </row>
    <row r="148" spans="1:10" ht="12.75" customHeight="1">
      <c r="A148" s="179"/>
      <c r="B148" s="117"/>
      <c r="C148" s="53"/>
      <c r="D148" s="110">
        <v>2212</v>
      </c>
      <c r="E148" s="54">
        <v>6121</v>
      </c>
      <c r="F148" s="55" t="s">
        <v>43</v>
      </c>
      <c r="G148" s="118">
        <v>0</v>
      </c>
      <c r="H148" s="118">
        <f>533.005-307.461+157.3+39.208</f>
        <v>422.052</v>
      </c>
      <c r="I148" s="152">
        <v>4124.166</v>
      </c>
      <c r="J148" s="3">
        <f>H148+I148</f>
        <v>4546.218</v>
      </c>
    </row>
    <row r="149" spans="1:10" ht="12.75" customHeight="1" thickBot="1">
      <c r="A149" s="179"/>
      <c r="B149" s="82"/>
      <c r="C149" s="162" t="s">
        <v>229</v>
      </c>
      <c r="D149" s="63">
        <v>2212</v>
      </c>
      <c r="E149" s="29">
        <v>6121</v>
      </c>
      <c r="F149" s="119" t="s">
        <v>43</v>
      </c>
      <c r="G149" s="42">
        <v>0</v>
      </c>
      <c r="H149" s="42">
        <v>0</v>
      </c>
      <c r="I149" s="153">
        <v>23370.271</v>
      </c>
      <c r="J149" s="42">
        <f>H149+I149</f>
        <v>23370.271</v>
      </c>
    </row>
    <row r="150" spans="1:10" ht="12.75" customHeight="1">
      <c r="A150" s="179"/>
      <c r="B150" s="79" t="s">
        <v>2</v>
      </c>
      <c r="C150" s="59" t="s">
        <v>75</v>
      </c>
      <c r="D150" s="78" t="s">
        <v>0</v>
      </c>
      <c r="E150" s="78" t="s">
        <v>0</v>
      </c>
      <c r="F150" s="43" t="s">
        <v>92</v>
      </c>
      <c r="G150" s="44">
        <f>SUM(G151:G151)</f>
        <v>0</v>
      </c>
      <c r="H150" s="44">
        <f>SUM(H151:H151)</f>
        <v>243.33099999999996</v>
      </c>
      <c r="I150" s="44">
        <f>SUM(I151:I151)</f>
        <v>0</v>
      </c>
      <c r="J150" s="44">
        <f>SUM(J151:J151)</f>
        <v>243.33099999999996</v>
      </c>
    </row>
    <row r="151" spans="1:10" ht="12.75" customHeight="1" thickBot="1">
      <c r="A151" s="179"/>
      <c r="B151" s="112"/>
      <c r="C151" s="87"/>
      <c r="D151" s="64">
        <v>2212</v>
      </c>
      <c r="E151" s="64">
        <v>5169</v>
      </c>
      <c r="F151" s="90" t="s">
        <v>64</v>
      </c>
      <c r="G151" s="74">
        <v>0</v>
      </c>
      <c r="H151" s="74">
        <f>592.295-348.964</f>
        <v>243.33099999999996</v>
      </c>
      <c r="I151" s="2"/>
      <c r="J151" s="2">
        <f>H151+I151</f>
        <v>243.33099999999996</v>
      </c>
    </row>
    <row r="152" spans="1:10" ht="12.75" customHeight="1">
      <c r="A152" s="179"/>
      <c r="B152" s="79" t="s">
        <v>2</v>
      </c>
      <c r="C152" s="59" t="s">
        <v>76</v>
      </c>
      <c r="D152" s="78" t="s">
        <v>0</v>
      </c>
      <c r="E152" s="78" t="s">
        <v>0</v>
      </c>
      <c r="F152" s="43" t="s">
        <v>93</v>
      </c>
      <c r="G152" s="44">
        <f>SUM(G153:G153)</f>
        <v>0</v>
      </c>
      <c r="H152" s="44">
        <f>SUM(H153:H153)</f>
        <v>154.27499999999998</v>
      </c>
      <c r="I152" s="44">
        <f>SUM(I153:I153)</f>
        <v>0</v>
      </c>
      <c r="J152" s="44">
        <f>SUM(J153:J153)</f>
        <v>154.27499999999998</v>
      </c>
    </row>
    <row r="153" spans="1:10" ht="12.75" customHeight="1" thickBot="1">
      <c r="A153" s="179"/>
      <c r="B153" s="91"/>
      <c r="C153" s="87"/>
      <c r="D153" s="64">
        <v>2212</v>
      </c>
      <c r="E153" s="64">
        <v>5169</v>
      </c>
      <c r="F153" s="90" t="s">
        <v>64</v>
      </c>
      <c r="G153" s="45">
        <v>0</v>
      </c>
      <c r="H153" s="45">
        <f>222.035-67.76</f>
        <v>154.27499999999998</v>
      </c>
      <c r="I153" s="2"/>
      <c r="J153" s="2">
        <f>H153+I153</f>
        <v>154.27499999999998</v>
      </c>
    </row>
    <row r="154" spans="1:10" ht="12.75" customHeight="1">
      <c r="A154" s="179"/>
      <c r="B154" s="79" t="s">
        <v>2</v>
      </c>
      <c r="C154" s="59" t="s">
        <v>77</v>
      </c>
      <c r="D154" s="78" t="s">
        <v>0</v>
      </c>
      <c r="E154" s="78" t="s">
        <v>0</v>
      </c>
      <c r="F154" s="43" t="s">
        <v>102</v>
      </c>
      <c r="G154" s="44">
        <f>SUM(G155:G155)</f>
        <v>0</v>
      </c>
      <c r="H154" s="44">
        <f>SUM(H155:H155)</f>
        <v>108.9</v>
      </c>
      <c r="I154" s="44">
        <f>SUM(I155:I155)</f>
        <v>0</v>
      </c>
      <c r="J154" s="44">
        <f>SUM(J155:J155)</f>
        <v>108.9</v>
      </c>
    </row>
    <row r="155" spans="1:10" ht="12.75" customHeight="1" thickBot="1">
      <c r="A155" s="179"/>
      <c r="B155" s="91"/>
      <c r="C155" s="87"/>
      <c r="D155" s="64">
        <v>2212</v>
      </c>
      <c r="E155" s="64">
        <v>5169</v>
      </c>
      <c r="F155" s="90" t="s">
        <v>64</v>
      </c>
      <c r="G155" s="45">
        <v>0</v>
      </c>
      <c r="H155" s="45">
        <f>155.485-46.585</f>
        <v>108.9</v>
      </c>
      <c r="I155" s="2"/>
      <c r="J155" s="2">
        <f>H155+I155</f>
        <v>108.9</v>
      </c>
    </row>
    <row r="156" spans="1:10" ht="12.75" customHeight="1">
      <c r="A156" s="179"/>
      <c r="B156" s="79" t="s">
        <v>2</v>
      </c>
      <c r="C156" s="59" t="s">
        <v>78</v>
      </c>
      <c r="D156" s="78" t="s">
        <v>0</v>
      </c>
      <c r="E156" s="78" t="s">
        <v>0</v>
      </c>
      <c r="F156" s="43" t="s">
        <v>103</v>
      </c>
      <c r="G156" s="44">
        <f>SUM(G157:G157)</f>
        <v>0</v>
      </c>
      <c r="H156" s="44">
        <f>SUM(H157:H157)</f>
        <v>425.43500000000006</v>
      </c>
      <c r="I156" s="44">
        <f>SUM(I157:I157)</f>
        <v>0</v>
      </c>
      <c r="J156" s="44">
        <f>SUM(J157:J157)</f>
        <v>425.43500000000006</v>
      </c>
    </row>
    <row r="157" spans="1:10" ht="12.75" customHeight="1" thickBot="1">
      <c r="A157" s="179"/>
      <c r="B157" s="112"/>
      <c r="C157" s="87"/>
      <c r="D157" s="64">
        <v>2212</v>
      </c>
      <c r="E157" s="26">
        <v>6121</v>
      </c>
      <c r="F157" s="109" t="s">
        <v>43</v>
      </c>
      <c r="G157" s="74">
        <v>0</v>
      </c>
      <c r="H157" s="74">
        <f>373.285-101.64+119.79+34</f>
        <v>425.43500000000006</v>
      </c>
      <c r="I157" s="2"/>
      <c r="J157" s="2">
        <f>H157+I157</f>
        <v>425.43500000000006</v>
      </c>
    </row>
    <row r="158" spans="1:10" ht="12.75" customHeight="1">
      <c r="A158" s="179"/>
      <c r="B158" s="79" t="s">
        <v>2</v>
      </c>
      <c r="C158" s="59" t="s">
        <v>79</v>
      </c>
      <c r="D158" s="78" t="s">
        <v>0</v>
      </c>
      <c r="E158" s="78" t="s">
        <v>0</v>
      </c>
      <c r="F158" s="43" t="s">
        <v>104</v>
      </c>
      <c r="G158" s="9">
        <f>SUM(G159:G160)</f>
        <v>0</v>
      </c>
      <c r="H158" s="9">
        <f>SUM(H159:H160)</f>
        <v>596.409</v>
      </c>
      <c r="I158" s="147">
        <f>SUM(I159:I160)</f>
        <v>30430.756</v>
      </c>
      <c r="J158" s="9">
        <f>SUM(J159:J160)</f>
        <v>31027.165</v>
      </c>
    </row>
    <row r="159" spans="1:10" ht="12.75" customHeight="1">
      <c r="A159" s="179"/>
      <c r="B159" s="117"/>
      <c r="C159" s="53"/>
      <c r="D159" s="110">
        <v>2212</v>
      </c>
      <c r="E159" s="54">
        <v>6121</v>
      </c>
      <c r="F159" s="55" t="s">
        <v>43</v>
      </c>
      <c r="G159" s="118">
        <v>0</v>
      </c>
      <c r="H159" s="118">
        <f>493.68+36.179+66.55</f>
        <v>596.409</v>
      </c>
      <c r="I159" s="152">
        <v>4564.614</v>
      </c>
      <c r="J159" s="3">
        <f>H159+I159</f>
        <v>5161.022999999999</v>
      </c>
    </row>
    <row r="160" spans="1:10" ht="12.75" customHeight="1" thickBot="1">
      <c r="A160" s="179"/>
      <c r="B160" s="82"/>
      <c r="C160" s="162" t="s">
        <v>229</v>
      </c>
      <c r="D160" s="63">
        <v>2212</v>
      </c>
      <c r="E160" s="29">
        <v>6121</v>
      </c>
      <c r="F160" s="119" t="s">
        <v>43</v>
      </c>
      <c r="G160" s="42">
        <v>0</v>
      </c>
      <c r="H160" s="42">
        <v>0</v>
      </c>
      <c r="I160" s="153">
        <v>25866.142</v>
      </c>
      <c r="J160" s="42">
        <f>H160+I160</f>
        <v>25866.142</v>
      </c>
    </row>
    <row r="161" spans="1:10" ht="12.75" customHeight="1">
      <c r="A161" s="179"/>
      <c r="B161" s="79" t="s">
        <v>2</v>
      </c>
      <c r="C161" s="59" t="s">
        <v>80</v>
      </c>
      <c r="D161" s="78" t="s">
        <v>0</v>
      </c>
      <c r="E161" s="78" t="s">
        <v>0</v>
      </c>
      <c r="F161" s="43" t="s">
        <v>105</v>
      </c>
      <c r="G161" s="44">
        <f>SUM(G162:G162)</f>
        <v>0</v>
      </c>
      <c r="H161" s="44">
        <f>SUM(H162:H162)</f>
        <v>839.135</v>
      </c>
      <c r="I161" s="44">
        <f>SUM(I162:I162)</f>
        <v>0</v>
      </c>
      <c r="J161" s="44">
        <f>SUM(J162:J162)</f>
        <v>839.135</v>
      </c>
    </row>
    <row r="162" spans="1:10" ht="12.75" customHeight="1" thickBot="1">
      <c r="A162" s="179"/>
      <c r="B162" s="91"/>
      <c r="C162" s="87"/>
      <c r="D162" s="64">
        <v>2212</v>
      </c>
      <c r="E162" s="64">
        <v>5169</v>
      </c>
      <c r="F162" s="90" t="s">
        <v>64</v>
      </c>
      <c r="G162" s="45">
        <v>0</v>
      </c>
      <c r="H162" s="45">
        <v>839.135</v>
      </c>
      <c r="I162" s="2"/>
      <c r="J162" s="2">
        <f>H162+I162</f>
        <v>839.135</v>
      </c>
    </row>
    <row r="163" spans="1:10" ht="12.75" customHeight="1">
      <c r="A163" s="179"/>
      <c r="B163" s="79" t="s">
        <v>2</v>
      </c>
      <c r="C163" s="59" t="s">
        <v>81</v>
      </c>
      <c r="D163" s="78" t="s">
        <v>0</v>
      </c>
      <c r="E163" s="78" t="s">
        <v>0</v>
      </c>
      <c r="F163" s="43" t="s">
        <v>106</v>
      </c>
      <c r="G163" s="44">
        <f>SUM(G164:G164)</f>
        <v>0</v>
      </c>
      <c r="H163" s="44">
        <f>SUM(H164:H164)</f>
        <v>263.17499999999995</v>
      </c>
      <c r="I163" s="141">
        <f>SUM(I164:I164)</f>
        <v>316.748</v>
      </c>
      <c r="J163" s="44">
        <f>SUM(J164:J164)</f>
        <v>579.923</v>
      </c>
    </row>
    <row r="164" spans="1:10" ht="12.75" customHeight="1" thickBot="1">
      <c r="A164" s="179"/>
      <c r="B164" s="91"/>
      <c r="C164" s="87"/>
      <c r="D164" s="64">
        <v>2212</v>
      </c>
      <c r="E164" s="64">
        <v>5169</v>
      </c>
      <c r="F164" s="90" t="s">
        <v>64</v>
      </c>
      <c r="G164" s="45">
        <v>0</v>
      </c>
      <c r="H164" s="45">
        <f>762.905-499.73</f>
        <v>263.17499999999995</v>
      </c>
      <c r="I164" s="146">
        <v>316.748</v>
      </c>
      <c r="J164" s="2">
        <f>H164+I164</f>
        <v>579.923</v>
      </c>
    </row>
    <row r="165" spans="1:10" ht="12.75" customHeight="1">
      <c r="A165" s="179"/>
      <c r="B165" s="79" t="s">
        <v>2</v>
      </c>
      <c r="C165" s="59" t="s">
        <v>82</v>
      </c>
      <c r="D165" s="78" t="s">
        <v>0</v>
      </c>
      <c r="E165" s="78" t="s">
        <v>0</v>
      </c>
      <c r="F165" s="43" t="s">
        <v>107</v>
      </c>
      <c r="G165" s="44">
        <f>SUM(G166:G166)</f>
        <v>0</v>
      </c>
      <c r="H165" s="44">
        <f>SUM(H166:H166)</f>
        <v>756.855</v>
      </c>
      <c r="I165" s="44">
        <f>SUM(I166:I166)</f>
        <v>0</v>
      </c>
      <c r="J165" s="44">
        <f>SUM(J166:J166)</f>
        <v>756.855</v>
      </c>
    </row>
    <row r="166" spans="1:10" ht="12.75" customHeight="1" thickBot="1">
      <c r="A166" s="179"/>
      <c r="B166" s="91"/>
      <c r="C166" s="87"/>
      <c r="D166" s="64">
        <v>2212</v>
      </c>
      <c r="E166" s="64">
        <v>5169</v>
      </c>
      <c r="F166" s="90" t="s">
        <v>64</v>
      </c>
      <c r="G166" s="45">
        <v>0</v>
      </c>
      <c r="H166" s="45">
        <f>756.855</f>
        <v>756.855</v>
      </c>
      <c r="I166" s="2"/>
      <c r="J166" s="2">
        <f>H166+I166</f>
        <v>756.855</v>
      </c>
    </row>
    <row r="167" spans="1:10" ht="12.75" customHeight="1">
      <c r="A167" s="179"/>
      <c r="B167" s="79" t="s">
        <v>2</v>
      </c>
      <c r="C167" s="59" t="s">
        <v>94</v>
      </c>
      <c r="D167" s="78" t="s">
        <v>0</v>
      </c>
      <c r="E167" s="78" t="s">
        <v>0</v>
      </c>
      <c r="F167" s="43" t="s">
        <v>108</v>
      </c>
      <c r="G167" s="9">
        <f>SUM(G168:G169)</f>
        <v>0</v>
      </c>
      <c r="H167" s="9">
        <f>SUM(H168:H169)</f>
        <v>317.51399999999995</v>
      </c>
      <c r="I167" s="147">
        <f>SUM(I168:I169)</f>
        <v>28422.268</v>
      </c>
      <c r="J167" s="9">
        <f>SUM(J168:J169)</f>
        <v>28739.782</v>
      </c>
    </row>
    <row r="168" spans="1:10" ht="12.75" customHeight="1">
      <c r="A168" s="179"/>
      <c r="B168" s="117"/>
      <c r="C168" s="53"/>
      <c r="D168" s="110">
        <v>2212</v>
      </c>
      <c r="E168" s="54">
        <v>6121</v>
      </c>
      <c r="F168" s="55" t="s">
        <v>43</v>
      </c>
      <c r="G168" s="118">
        <v>0</v>
      </c>
      <c r="H168" s="118">
        <f>384.78-224.455+120+37.189</f>
        <v>317.51399999999995</v>
      </c>
      <c r="I168" s="152">
        <f>132.829+4243.416</f>
        <v>4376.245</v>
      </c>
      <c r="J168" s="3">
        <f>H168+I168</f>
        <v>4693.759</v>
      </c>
    </row>
    <row r="169" spans="1:10" ht="12.75" customHeight="1" thickBot="1">
      <c r="A169" s="179"/>
      <c r="B169" s="82"/>
      <c r="C169" s="162" t="s">
        <v>229</v>
      </c>
      <c r="D169" s="63">
        <v>2212</v>
      </c>
      <c r="E169" s="29">
        <v>6121</v>
      </c>
      <c r="F169" s="119" t="s">
        <v>43</v>
      </c>
      <c r="G169" s="42">
        <v>0</v>
      </c>
      <c r="H169" s="42">
        <v>0</v>
      </c>
      <c r="I169" s="153">
        <v>24046.023</v>
      </c>
      <c r="J169" s="42">
        <f>H169+I169</f>
        <v>24046.023</v>
      </c>
    </row>
    <row r="170" spans="1:10" ht="12.75" customHeight="1">
      <c r="A170" s="179"/>
      <c r="B170" s="79" t="s">
        <v>2</v>
      </c>
      <c r="C170" s="59" t="s">
        <v>95</v>
      </c>
      <c r="D170" s="78" t="s">
        <v>0</v>
      </c>
      <c r="E170" s="78" t="s">
        <v>0</v>
      </c>
      <c r="F170" s="43" t="s">
        <v>109</v>
      </c>
      <c r="G170" s="44">
        <f>SUM(G171:G171)</f>
        <v>0</v>
      </c>
      <c r="H170" s="44">
        <f>SUM(H171:H171)</f>
        <v>191.18</v>
      </c>
      <c r="I170" s="141">
        <f>SUM(I171:I171)</f>
        <v>107.801</v>
      </c>
      <c r="J170" s="44">
        <f>SUM(J171:J171)</f>
        <v>298.981</v>
      </c>
    </row>
    <row r="171" spans="1:10" ht="12.75" customHeight="1" thickBot="1">
      <c r="A171" s="179"/>
      <c r="B171" s="91"/>
      <c r="C171" s="87"/>
      <c r="D171" s="64">
        <v>2212</v>
      </c>
      <c r="E171" s="64">
        <v>5169</v>
      </c>
      <c r="F171" s="90" t="s">
        <v>64</v>
      </c>
      <c r="G171" s="45">
        <v>0</v>
      </c>
      <c r="H171" s="45">
        <f>487.63-296.45</f>
        <v>191.18</v>
      </c>
      <c r="I171" s="146">
        <v>107.801</v>
      </c>
      <c r="J171" s="2">
        <f>H171+I171</f>
        <v>298.981</v>
      </c>
    </row>
    <row r="172" spans="1:10" ht="12.75" customHeight="1">
      <c r="A172" s="179"/>
      <c r="B172" s="79" t="s">
        <v>2</v>
      </c>
      <c r="C172" s="59" t="s">
        <v>96</v>
      </c>
      <c r="D172" s="78" t="s">
        <v>0</v>
      </c>
      <c r="E172" s="78" t="s">
        <v>0</v>
      </c>
      <c r="F172" s="43" t="s">
        <v>111</v>
      </c>
      <c r="G172" s="44">
        <f>SUM(G173:G173)</f>
        <v>0</v>
      </c>
      <c r="H172" s="44">
        <f>SUM(H173:H173)</f>
        <v>228.08499999999998</v>
      </c>
      <c r="I172" s="44">
        <f>SUM(I173:I173)</f>
        <v>0</v>
      </c>
      <c r="J172" s="44">
        <f>SUM(J173:J173)</f>
        <v>228.08499999999998</v>
      </c>
    </row>
    <row r="173" spans="1:10" ht="12.75" customHeight="1" thickBot="1">
      <c r="A173" s="179"/>
      <c r="B173" s="91"/>
      <c r="C173" s="87"/>
      <c r="D173" s="64">
        <v>2212</v>
      </c>
      <c r="E173" s="54">
        <v>6121</v>
      </c>
      <c r="F173" s="55" t="s">
        <v>43</v>
      </c>
      <c r="G173" s="45">
        <v>0</v>
      </c>
      <c r="H173" s="45">
        <f>524.535-296.45</f>
        <v>228.08499999999998</v>
      </c>
      <c r="I173" s="2"/>
      <c r="J173" s="2">
        <f>H173+I173</f>
        <v>228.08499999999998</v>
      </c>
    </row>
    <row r="174" spans="1:10" ht="12.75" customHeight="1">
      <c r="A174" s="179"/>
      <c r="B174" s="79" t="s">
        <v>2</v>
      </c>
      <c r="C174" s="59" t="s">
        <v>97</v>
      </c>
      <c r="D174" s="78" t="s">
        <v>0</v>
      </c>
      <c r="E174" s="78" t="s">
        <v>0</v>
      </c>
      <c r="F174" s="43" t="s">
        <v>112</v>
      </c>
      <c r="G174" s="44">
        <f>SUM(G175:G175)</f>
        <v>0</v>
      </c>
      <c r="H174" s="44">
        <f>SUM(H175:H175)</f>
        <v>526.469</v>
      </c>
      <c r="I174" s="44">
        <f>SUM(I175:I175)</f>
        <v>0</v>
      </c>
      <c r="J174" s="44">
        <f>SUM(J175:J175)</f>
        <v>526.469</v>
      </c>
    </row>
    <row r="175" spans="1:10" ht="12.75" customHeight="1" thickBot="1">
      <c r="A175" s="179"/>
      <c r="B175" s="91"/>
      <c r="C175" s="87"/>
      <c r="D175" s="64">
        <v>2212</v>
      </c>
      <c r="E175" s="54">
        <v>6121</v>
      </c>
      <c r="F175" s="55" t="s">
        <v>43</v>
      </c>
      <c r="G175" s="45">
        <v>0</v>
      </c>
      <c r="H175" s="45">
        <f>639.485-402.325+235.95+53.359</f>
        <v>526.469</v>
      </c>
      <c r="I175" s="2"/>
      <c r="J175" s="2">
        <f>H175+I175</f>
        <v>526.469</v>
      </c>
    </row>
    <row r="176" spans="1:10" ht="12.75" customHeight="1">
      <c r="A176" s="179"/>
      <c r="B176" s="79" t="s">
        <v>2</v>
      </c>
      <c r="C176" s="59" t="s">
        <v>98</v>
      </c>
      <c r="D176" s="78" t="s">
        <v>0</v>
      </c>
      <c r="E176" s="78" t="s">
        <v>0</v>
      </c>
      <c r="F176" s="43" t="s">
        <v>113</v>
      </c>
      <c r="G176" s="44">
        <f>SUM(G177:G177)</f>
        <v>0</v>
      </c>
      <c r="H176" s="44">
        <f>SUM(H177:H177)</f>
        <v>281.93</v>
      </c>
      <c r="I176" s="44">
        <f>SUM(I177:I177)</f>
        <v>0</v>
      </c>
      <c r="J176" s="44">
        <f>SUM(J177:J177)</f>
        <v>281.93</v>
      </c>
    </row>
    <row r="177" spans="1:10" ht="12.75" customHeight="1" thickBot="1">
      <c r="A177" s="179"/>
      <c r="B177" s="91"/>
      <c r="C177" s="87"/>
      <c r="D177" s="64">
        <v>2212</v>
      </c>
      <c r="E177" s="64">
        <v>5169</v>
      </c>
      <c r="F177" s="90" t="s">
        <v>64</v>
      </c>
      <c r="G177" s="45">
        <v>0</v>
      </c>
      <c r="H177" s="45">
        <f>760.485-478.555</f>
        <v>281.93</v>
      </c>
      <c r="I177" s="2"/>
      <c r="J177" s="2">
        <f>H177+I177</f>
        <v>281.93</v>
      </c>
    </row>
    <row r="178" spans="1:10" ht="12.75" customHeight="1">
      <c r="A178" s="179"/>
      <c r="B178" s="79" t="s">
        <v>2</v>
      </c>
      <c r="C178" s="59" t="s">
        <v>99</v>
      </c>
      <c r="D178" s="78" t="s">
        <v>0</v>
      </c>
      <c r="E178" s="78" t="s">
        <v>0</v>
      </c>
      <c r="F178" s="43" t="s">
        <v>114</v>
      </c>
      <c r="G178" s="44">
        <f>SUM(G179:G179)</f>
        <v>0</v>
      </c>
      <c r="H178" s="44">
        <f>SUM(H179:H179)</f>
        <v>42.35</v>
      </c>
      <c r="I178" s="44">
        <f>SUM(I179:I179)</f>
        <v>0</v>
      </c>
      <c r="J178" s="44">
        <f>SUM(J179:J179)</f>
        <v>42.35</v>
      </c>
    </row>
    <row r="179" spans="1:10" ht="12.75" customHeight="1" thickBot="1">
      <c r="A179" s="179"/>
      <c r="B179" s="91"/>
      <c r="C179" s="87"/>
      <c r="D179" s="64">
        <v>2212</v>
      </c>
      <c r="E179" s="64">
        <v>5169</v>
      </c>
      <c r="F179" s="90" t="s">
        <v>64</v>
      </c>
      <c r="G179" s="45">
        <v>0</v>
      </c>
      <c r="H179" s="45">
        <v>42.35</v>
      </c>
      <c r="I179" s="2"/>
      <c r="J179" s="2">
        <f>H179+I179</f>
        <v>42.35</v>
      </c>
    </row>
    <row r="180" spans="1:10" ht="12.75" customHeight="1">
      <c r="A180" s="179"/>
      <c r="B180" s="79" t="s">
        <v>2</v>
      </c>
      <c r="C180" s="59" t="s">
        <v>100</v>
      </c>
      <c r="D180" s="78" t="s">
        <v>0</v>
      </c>
      <c r="E180" s="78" t="s">
        <v>0</v>
      </c>
      <c r="F180" s="43" t="s">
        <v>115</v>
      </c>
      <c r="G180" s="9">
        <f>SUM(G181:G182)</f>
        <v>0</v>
      </c>
      <c r="H180" s="9">
        <f>SUM(H181:H182)</f>
        <v>6942.436</v>
      </c>
      <c r="I180" s="9">
        <f>SUM(I181:I182)</f>
        <v>0</v>
      </c>
      <c r="J180" s="9">
        <f>SUM(J181:J182)</f>
        <v>6942.436</v>
      </c>
    </row>
    <row r="181" spans="1:10" ht="12.75" customHeight="1">
      <c r="A181" s="179"/>
      <c r="B181" s="117"/>
      <c r="C181" s="53"/>
      <c r="D181" s="110">
        <v>2212</v>
      </c>
      <c r="E181" s="54">
        <v>6121</v>
      </c>
      <c r="F181" s="55" t="s">
        <v>43</v>
      </c>
      <c r="G181" s="118">
        <v>0</v>
      </c>
      <c r="H181" s="118">
        <f>204.49+23.716+65.34+997.334</f>
        <v>1290.88</v>
      </c>
      <c r="I181" s="3"/>
      <c r="J181" s="3">
        <f>H181+I181</f>
        <v>1290.88</v>
      </c>
    </row>
    <row r="182" spans="1:10" ht="12.75" customHeight="1" thickBot="1">
      <c r="A182" s="179"/>
      <c r="B182" s="82"/>
      <c r="C182" s="162" t="s">
        <v>229</v>
      </c>
      <c r="D182" s="63">
        <v>2212</v>
      </c>
      <c r="E182" s="29">
        <v>6121</v>
      </c>
      <c r="F182" s="119" t="s">
        <v>43</v>
      </c>
      <c r="G182" s="42">
        <v>0</v>
      </c>
      <c r="H182" s="42">
        <v>5651.556</v>
      </c>
      <c r="I182" s="42"/>
      <c r="J182" s="42">
        <f>H182+I182</f>
        <v>5651.556</v>
      </c>
    </row>
    <row r="183" spans="1:10" ht="12.75" customHeight="1">
      <c r="A183" s="179"/>
      <c r="B183" s="79" t="s">
        <v>2</v>
      </c>
      <c r="C183" s="59" t="s">
        <v>101</v>
      </c>
      <c r="D183" s="78" t="s">
        <v>0</v>
      </c>
      <c r="E183" s="78" t="s">
        <v>0</v>
      </c>
      <c r="F183" s="43" t="s">
        <v>116</v>
      </c>
      <c r="G183" s="44">
        <f>SUM(G184:G184)</f>
        <v>0</v>
      </c>
      <c r="H183" s="44">
        <f>SUM(H184:H184)</f>
        <v>264.755</v>
      </c>
      <c r="I183" s="44">
        <f>SUM(I184:I184)</f>
        <v>0</v>
      </c>
      <c r="J183" s="44">
        <f>SUM(J184:J184)</f>
        <v>264.755</v>
      </c>
    </row>
    <row r="184" spans="1:10" ht="12.75" customHeight="1" thickBot="1">
      <c r="A184" s="179"/>
      <c r="B184" s="112"/>
      <c r="C184" s="87"/>
      <c r="D184" s="64">
        <v>2212</v>
      </c>
      <c r="E184" s="64">
        <v>5169</v>
      </c>
      <c r="F184" s="90" t="s">
        <v>64</v>
      </c>
      <c r="G184" s="74">
        <v>0</v>
      </c>
      <c r="H184" s="74">
        <f>594.48-329.725</f>
        <v>264.755</v>
      </c>
      <c r="I184" s="2"/>
      <c r="J184" s="2">
        <f>H184+I184</f>
        <v>264.755</v>
      </c>
    </row>
    <row r="185" spans="1:10" ht="12.75" customHeight="1">
      <c r="A185" s="179"/>
      <c r="B185" s="79" t="s">
        <v>2</v>
      </c>
      <c r="C185" s="59" t="s">
        <v>110</v>
      </c>
      <c r="D185" s="78" t="s">
        <v>0</v>
      </c>
      <c r="E185" s="78" t="s">
        <v>0</v>
      </c>
      <c r="F185" s="43" t="s">
        <v>117</v>
      </c>
      <c r="G185" s="44">
        <f>SUM(G186:G186)</f>
        <v>0</v>
      </c>
      <c r="H185" s="44">
        <f>SUM(H186:H186)</f>
        <v>246.83999999999997</v>
      </c>
      <c r="I185" s="44">
        <f>SUM(I186:I186)</f>
        <v>0</v>
      </c>
      <c r="J185" s="44">
        <f>SUM(J186:J186)</f>
        <v>246.83999999999997</v>
      </c>
    </row>
    <row r="186" spans="1:10" ht="12.75" customHeight="1" thickBot="1">
      <c r="A186" s="179"/>
      <c r="B186" s="91"/>
      <c r="C186" s="87"/>
      <c r="D186" s="64">
        <v>2212</v>
      </c>
      <c r="E186" s="64">
        <v>5169</v>
      </c>
      <c r="F186" s="90" t="s">
        <v>64</v>
      </c>
      <c r="G186" s="45">
        <v>0</v>
      </c>
      <c r="H186" s="45">
        <f>555.39-308.55</f>
        <v>246.83999999999997</v>
      </c>
      <c r="I186" s="2"/>
      <c r="J186" s="2">
        <f>H186+I186</f>
        <v>246.83999999999997</v>
      </c>
    </row>
    <row r="187" spans="1:10" ht="12.75" customHeight="1">
      <c r="A187" s="179"/>
      <c r="B187" s="79" t="s">
        <v>2</v>
      </c>
      <c r="C187" s="59" t="s">
        <v>161</v>
      </c>
      <c r="D187" s="33" t="s">
        <v>0</v>
      </c>
      <c r="E187" s="33" t="s">
        <v>0</v>
      </c>
      <c r="F187" s="51" t="s">
        <v>179</v>
      </c>
      <c r="G187" s="9">
        <f>SUM(G188:G190)</f>
        <v>0</v>
      </c>
      <c r="H187" s="9">
        <f>SUM(H188:H190)</f>
        <v>683.896</v>
      </c>
      <c r="I187" s="147">
        <f>SUM(I188:I190)</f>
        <v>39.325</v>
      </c>
      <c r="J187" s="9">
        <f>SUM(J188:J190)</f>
        <v>723.221</v>
      </c>
    </row>
    <row r="188" spans="1:10" ht="12.75" customHeight="1">
      <c r="A188" s="179"/>
      <c r="B188" s="52"/>
      <c r="C188" s="53"/>
      <c r="D188" s="54">
        <v>2212</v>
      </c>
      <c r="E188" s="80">
        <v>5169</v>
      </c>
      <c r="F188" s="81" t="s">
        <v>64</v>
      </c>
      <c r="G188" s="3">
        <v>0</v>
      </c>
      <c r="H188" s="41">
        <v>18.029</v>
      </c>
      <c r="I188" s="148">
        <v>39.325</v>
      </c>
      <c r="J188" s="3">
        <f>H188+I188</f>
        <v>57.354</v>
      </c>
    </row>
    <row r="189" spans="1:10" ht="12.75" customHeight="1">
      <c r="A189" s="179"/>
      <c r="B189" s="52"/>
      <c r="C189" s="53"/>
      <c r="D189" s="54">
        <v>2212</v>
      </c>
      <c r="E189" s="80">
        <v>5171</v>
      </c>
      <c r="F189" s="116" t="s">
        <v>65</v>
      </c>
      <c r="G189" s="3">
        <v>0</v>
      </c>
      <c r="H189" s="41">
        <f>99.88-66.586</f>
        <v>33.294</v>
      </c>
      <c r="I189" s="148"/>
      <c r="J189" s="3">
        <f>H189+I189</f>
        <v>33.294</v>
      </c>
    </row>
    <row r="190" spans="1:10" ht="12.75" customHeight="1" thickBot="1">
      <c r="A190" s="179"/>
      <c r="B190" s="82"/>
      <c r="C190" s="99" t="s">
        <v>125</v>
      </c>
      <c r="D190" s="29">
        <v>2212</v>
      </c>
      <c r="E190" s="48">
        <v>5171</v>
      </c>
      <c r="F190" s="100" t="s">
        <v>65</v>
      </c>
      <c r="G190" s="42">
        <v>0</v>
      </c>
      <c r="H190" s="2">
        <f>565.987+66.586</f>
        <v>632.573</v>
      </c>
      <c r="I190" s="146"/>
      <c r="J190" s="42">
        <f>H190+I190</f>
        <v>632.573</v>
      </c>
    </row>
    <row r="191" spans="1:10" ht="12.75" customHeight="1">
      <c r="A191" s="179"/>
      <c r="B191" s="79" t="s">
        <v>2</v>
      </c>
      <c r="C191" s="59" t="s">
        <v>171</v>
      </c>
      <c r="D191" s="33" t="s">
        <v>0</v>
      </c>
      <c r="E191" s="33" t="s">
        <v>0</v>
      </c>
      <c r="F191" s="51" t="s">
        <v>200</v>
      </c>
      <c r="G191" s="9">
        <f>SUM(G192:G193)</f>
        <v>0</v>
      </c>
      <c r="H191" s="9">
        <f>SUM(H192:H193)</f>
        <v>917.153</v>
      </c>
      <c r="I191" s="9">
        <f>SUM(I192:I193)</f>
        <v>0</v>
      </c>
      <c r="J191" s="9">
        <f>SUM(J192:J193)</f>
        <v>917.153</v>
      </c>
    </row>
    <row r="192" spans="1:10" ht="12.75" customHeight="1">
      <c r="A192" s="179"/>
      <c r="B192" s="52"/>
      <c r="C192" s="53"/>
      <c r="D192" s="110">
        <v>2212</v>
      </c>
      <c r="E192" s="54">
        <v>6121</v>
      </c>
      <c r="F192" s="55" t="s">
        <v>43</v>
      </c>
      <c r="G192" s="3">
        <v>0</v>
      </c>
      <c r="H192" s="3">
        <f>19.36+42.35+128.317</f>
        <v>190.02700000000002</v>
      </c>
      <c r="I192" s="3"/>
      <c r="J192" s="3">
        <f>H192+I192</f>
        <v>190.02700000000002</v>
      </c>
    </row>
    <row r="193" spans="1:10" ht="12.75" customHeight="1" thickBot="1">
      <c r="A193" s="179"/>
      <c r="B193" s="82"/>
      <c r="C193" s="162" t="s">
        <v>229</v>
      </c>
      <c r="D193" s="64">
        <v>2212</v>
      </c>
      <c r="E193" s="26">
        <v>6121</v>
      </c>
      <c r="F193" s="109" t="s">
        <v>43</v>
      </c>
      <c r="G193" s="42">
        <v>0</v>
      </c>
      <c r="H193" s="42">
        <v>727.126</v>
      </c>
      <c r="I193" s="42"/>
      <c r="J193" s="42">
        <f>H193+I193</f>
        <v>727.126</v>
      </c>
    </row>
    <row r="194" spans="1:10" ht="12.75" customHeight="1">
      <c r="A194" s="179"/>
      <c r="B194" s="79" t="s">
        <v>2</v>
      </c>
      <c r="C194" s="59" t="s">
        <v>172</v>
      </c>
      <c r="D194" s="78" t="s">
        <v>0</v>
      </c>
      <c r="E194" s="78" t="s">
        <v>0</v>
      </c>
      <c r="F194" s="43" t="s">
        <v>180</v>
      </c>
      <c r="G194" s="9">
        <f>SUM(G195:G196)</f>
        <v>0</v>
      </c>
      <c r="H194" s="9">
        <f>SUM(H195:H196)</f>
        <v>30.25</v>
      </c>
      <c r="I194" s="147">
        <f>SUM(I195:I196)</f>
        <v>846.018</v>
      </c>
      <c r="J194" s="9">
        <f>SUM(J195:J196)</f>
        <v>876.268</v>
      </c>
    </row>
    <row r="195" spans="1:10" ht="12.75" customHeight="1">
      <c r="A195" s="179"/>
      <c r="B195" s="117"/>
      <c r="C195" s="53"/>
      <c r="D195" s="110">
        <v>2212</v>
      </c>
      <c r="E195" s="110">
        <v>6121</v>
      </c>
      <c r="F195" s="55" t="s">
        <v>43</v>
      </c>
      <c r="G195" s="118">
        <v>0</v>
      </c>
      <c r="H195" s="3">
        <v>30.25</v>
      </c>
      <c r="I195" s="152">
        <v>126.903</v>
      </c>
      <c r="J195" s="3">
        <f>H195+I195</f>
        <v>157.15300000000002</v>
      </c>
    </row>
    <row r="196" spans="1:10" ht="12.75" customHeight="1" thickBot="1">
      <c r="A196" s="179"/>
      <c r="B196" s="82"/>
      <c r="C196" s="162" t="s">
        <v>229</v>
      </c>
      <c r="D196" s="63">
        <v>2212</v>
      </c>
      <c r="E196" s="29">
        <v>6121</v>
      </c>
      <c r="F196" s="119" t="s">
        <v>43</v>
      </c>
      <c r="G196" s="42">
        <v>0</v>
      </c>
      <c r="H196" s="42">
        <v>0</v>
      </c>
      <c r="I196" s="153">
        <v>719.115</v>
      </c>
      <c r="J196" s="42">
        <f>H196+I196</f>
        <v>719.115</v>
      </c>
    </row>
    <row r="197" spans="1:10" ht="12.75" customHeight="1">
      <c r="A197" s="179"/>
      <c r="B197" s="79" t="s">
        <v>2</v>
      </c>
      <c r="C197" s="59" t="s">
        <v>173</v>
      </c>
      <c r="D197" s="33" t="s">
        <v>0</v>
      </c>
      <c r="E197" s="33" t="s">
        <v>0</v>
      </c>
      <c r="F197" s="51" t="s">
        <v>189</v>
      </c>
      <c r="G197" s="9">
        <f>SUM(G198:G199)</f>
        <v>0</v>
      </c>
      <c r="H197" s="9">
        <f>SUM(H198:H199)</f>
        <v>4830.419</v>
      </c>
      <c r="I197" s="9">
        <f>SUM(I198:I199)</f>
        <v>0</v>
      </c>
      <c r="J197" s="9">
        <f>SUM(J198:J199)</f>
        <v>4830.419</v>
      </c>
    </row>
    <row r="198" spans="1:10" ht="12.75" customHeight="1">
      <c r="A198" s="179"/>
      <c r="B198" s="52"/>
      <c r="C198" s="53"/>
      <c r="D198" s="54">
        <v>2212</v>
      </c>
      <c r="E198" s="80">
        <v>5171</v>
      </c>
      <c r="F198" s="116" t="s">
        <v>65</v>
      </c>
      <c r="G198" s="3">
        <v>0</v>
      </c>
      <c r="H198" s="41">
        <v>724.563</v>
      </c>
      <c r="I198" s="41"/>
      <c r="J198" s="3">
        <f>H198+I198</f>
        <v>724.563</v>
      </c>
    </row>
    <row r="199" spans="1:10" ht="12.75" customHeight="1" thickBot="1">
      <c r="A199" s="179"/>
      <c r="B199" s="184"/>
      <c r="C199" s="113" t="s">
        <v>125</v>
      </c>
      <c r="D199" s="26">
        <v>2212</v>
      </c>
      <c r="E199" s="70">
        <v>5171</v>
      </c>
      <c r="F199" s="71" t="s">
        <v>65</v>
      </c>
      <c r="G199" s="2">
        <v>0</v>
      </c>
      <c r="H199" s="2">
        <v>4105.856</v>
      </c>
      <c r="I199" s="2"/>
      <c r="J199" s="2">
        <f>H199+I199</f>
        <v>4105.856</v>
      </c>
    </row>
    <row r="200" spans="1:10" ht="12.75" customHeight="1">
      <c r="A200" s="179"/>
      <c r="B200" s="79" t="s">
        <v>2</v>
      </c>
      <c r="C200" s="59" t="s">
        <v>174</v>
      </c>
      <c r="D200" s="33" t="s">
        <v>0</v>
      </c>
      <c r="E200" s="33" t="s">
        <v>0</v>
      </c>
      <c r="F200" s="51" t="s">
        <v>181</v>
      </c>
      <c r="G200" s="9">
        <f>SUM(G201:G202)</f>
        <v>0</v>
      </c>
      <c r="H200" s="9">
        <f>SUM(H201:H202)</f>
        <v>5002.678</v>
      </c>
      <c r="I200" s="9">
        <f>SUM(I201:I202)</f>
        <v>0</v>
      </c>
      <c r="J200" s="9">
        <f>SUM(J201:J202)</f>
        <v>5002.678</v>
      </c>
    </row>
    <row r="201" spans="1:10" ht="12.75" customHeight="1">
      <c r="A201" s="179"/>
      <c r="B201" s="52"/>
      <c r="C201" s="53"/>
      <c r="D201" s="110">
        <v>2212</v>
      </c>
      <c r="E201" s="54">
        <v>6121</v>
      </c>
      <c r="F201" s="55" t="s">
        <v>43</v>
      </c>
      <c r="G201" s="3">
        <v>0</v>
      </c>
      <c r="H201" s="3">
        <f>38.72+70.18+734.067</f>
        <v>842.967</v>
      </c>
      <c r="I201" s="3"/>
      <c r="J201" s="3">
        <f>H201+I201</f>
        <v>842.967</v>
      </c>
    </row>
    <row r="202" spans="1:10" ht="12.75" customHeight="1" thickBot="1">
      <c r="A202" s="179"/>
      <c r="B202" s="82"/>
      <c r="C202" s="162" t="s">
        <v>229</v>
      </c>
      <c r="D202" s="64">
        <v>2212</v>
      </c>
      <c r="E202" s="26">
        <v>6121</v>
      </c>
      <c r="F202" s="109" t="s">
        <v>43</v>
      </c>
      <c r="G202" s="42">
        <v>0</v>
      </c>
      <c r="H202" s="42">
        <v>4159.711</v>
      </c>
      <c r="I202" s="42"/>
      <c r="J202" s="42">
        <f>H202+I202</f>
        <v>4159.711</v>
      </c>
    </row>
    <row r="203" spans="1:10" ht="12.75" customHeight="1">
      <c r="A203" s="179"/>
      <c r="B203" s="79" t="s">
        <v>2</v>
      </c>
      <c r="C203" s="59" t="s">
        <v>175</v>
      </c>
      <c r="D203" s="33" t="s">
        <v>0</v>
      </c>
      <c r="E203" s="33" t="s">
        <v>0</v>
      </c>
      <c r="F203" s="51" t="s">
        <v>182</v>
      </c>
      <c r="G203" s="9">
        <f>SUM(G204:G206)</f>
        <v>0</v>
      </c>
      <c r="H203" s="9">
        <f>SUM(H204:H206)</f>
        <v>958.7379999999999</v>
      </c>
      <c r="I203" s="9">
        <f>SUM(I204:I206)</f>
        <v>0</v>
      </c>
      <c r="J203" s="9">
        <f>SUM(J204:J206)</f>
        <v>958.7379999999999</v>
      </c>
    </row>
    <row r="204" spans="1:10" ht="12.75" customHeight="1">
      <c r="A204" s="179"/>
      <c r="B204" s="52"/>
      <c r="C204" s="53"/>
      <c r="D204" s="54">
        <v>2212</v>
      </c>
      <c r="E204" s="80">
        <v>5169</v>
      </c>
      <c r="F204" s="81" t="s">
        <v>64</v>
      </c>
      <c r="G204" s="3">
        <v>0</v>
      </c>
      <c r="H204" s="41">
        <f>25.89+27.83</f>
        <v>53.72</v>
      </c>
      <c r="I204" s="41"/>
      <c r="J204" s="3">
        <f>H204+I204</f>
        <v>53.72</v>
      </c>
    </row>
    <row r="205" spans="1:10" ht="12.75" customHeight="1">
      <c r="A205" s="179"/>
      <c r="B205" s="52"/>
      <c r="C205" s="53"/>
      <c r="D205" s="54">
        <v>2212</v>
      </c>
      <c r="E205" s="80">
        <v>5171</v>
      </c>
      <c r="F205" s="116" t="s">
        <v>65</v>
      </c>
      <c r="G205" s="3">
        <v>0</v>
      </c>
      <c r="H205" s="41">
        <v>135.753</v>
      </c>
      <c r="I205" s="41"/>
      <c r="J205" s="3">
        <f>H205+I205</f>
        <v>135.753</v>
      </c>
    </row>
    <row r="206" spans="1:10" ht="12.75" customHeight="1" thickBot="1">
      <c r="A206" s="179"/>
      <c r="B206" s="36"/>
      <c r="C206" s="113" t="s">
        <v>125</v>
      </c>
      <c r="D206" s="26">
        <v>2212</v>
      </c>
      <c r="E206" s="70">
        <v>5171</v>
      </c>
      <c r="F206" s="71" t="s">
        <v>65</v>
      </c>
      <c r="G206" s="2">
        <v>0</v>
      </c>
      <c r="H206" s="2">
        <v>769.265</v>
      </c>
      <c r="I206" s="2"/>
      <c r="J206" s="2">
        <f>H206+I206</f>
        <v>769.265</v>
      </c>
    </row>
    <row r="207" spans="1:10" ht="12.75" customHeight="1">
      <c r="A207" s="179"/>
      <c r="B207" s="79" t="s">
        <v>2</v>
      </c>
      <c r="C207" s="59" t="s">
        <v>176</v>
      </c>
      <c r="D207" s="33" t="s">
        <v>0</v>
      </c>
      <c r="E207" s="33" t="s">
        <v>0</v>
      </c>
      <c r="F207" s="51" t="s">
        <v>187</v>
      </c>
      <c r="G207" s="9">
        <f>SUM(G208:G209)</f>
        <v>0</v>
      </c>
      <c r="H207" s="9">
        <f>SUM(H208:H209)</f>
        <v>6932.8640000000005</v>
      </c>
      <c r="I207" s="9">
        <f>SUM(I208:I209)</f>
        <v>0</v>
      </c>
      <c r="J207" s="9">
        <f>SUM(J208:J209)</f>
        <v>6932.8640000000005</v>
      </c>
    </row>
    <row r="208" spans="1:10" ht="12.75" customHeight="1">
      <c r="A208" s="179"/>
      <c r="B208" s="52"/>
      <c r="C208" s="53"/>
      <c r="D208" s="54">
        <v>2212</v>
      </c>
      <c r="E208" s="80">
        <v>5171</v>
      </c>
      <c r="F208" s="116" t="s">
        <v>65</v>
      </c>
      <c r="G208" s="3">
        <v>0</v>
      </c>
      <c r="H208" s="41">
        <v>1039.93</v>
      </c>
      <c r="I208" s="41"/>
      <c r="J208" s="3">
        <f>H208+I208</f>
        <v>1039.93</v>
      </c>
    </row>
    <row r="209" spans="1:10" ht="12.75" customHeight="1" thickBot="1">
      <c r="A209" s="179"/>
      <c r="B209" s="82"/>
      <c r="C209" s="99" t="s">
        <v>125</v>
      </c>
      <c r="D209" s="29">
        <v>2212</v>
      </c>
      <c r="E209" s="48">
        <v>5171</v>
      </c>
      <c r="F209" s="100" t="s">
        <v>65</v>
      </c>
      <c r="G209" s="42">
        <v>0</v>
      </c>
      <c r="H209" s="2">
        <v>5892.934</v>
      </c>
      <c r="I209" s="2"/>
      <c r="J209" s="42">
        <f>H209+I209</f>
        <v>5892.934</v>
      </c>
    </row>
    <row r="210" spans="1:10" ht="12.75" customHeight="1">
      <c r="A210" s="179"/>
      <c r="B210" s="79" t="s">
        <v>2</v>
      </c>
      <c r="C210" s="59" t="s">
        <v>201</v>
      </c>
      <c r="D210" s="33" t="s">
        <v>0</v>
      </c>
      <c r="E210" s="33" t="s">
        <v>0</v>
      </c>
      <c r="F210" s="51" t="s">
        <v>188</v>
      </c>
      <c r="G210" s="9">
        <f>SUM(G211:G212)</f>
        <v>0</v>
      </c>
      <c r="H210" s="9">
        <f>SUM(H211:H212)</f>
        <v>734.7070000000001</v>
      </c>
      <c r="I210" s="9">
        <f>SUM(I211:I212)</f>
        <v>0</v>
      </c>
      <c r="J210" s="9">
        <f>SUM(J211:J212)</f>
        <v>734.7070000000001</v>
      </c>
    </row>
    <row r="211" spans="1:10" ht="12.75" customHeight="1">
      <c r="A211" s="179"/>
      <c r="B211" s="52"/>
      <c r="C211" s="53"/>
      <c r="D211" s="110">
        <v>2212</v>
      </c>
      <c r="E211" s="54">
        <v>6121</v>
      </c>
      <c r="F211" s="55" t="s">
        <v>43</v>
      </c>
      <c r="G211" s="3">
        <v>0</v>
      </c>
      <c r="H211" s="3">
        <f>19.36+36.3+101.857</f>
        <v>157.517</v>
      </c>
      <c r="I211" s="3"/>
      <c r="J211" s="3">
        <f>H211+I211</f>
        <v>157.517</v>
      </c>
    </row>
    <row r="212" spans="1:10" ht="12.75" customHeight="1" thickBot="1">
      <c r="A212" s="179"/>
      <c r="B212" s="82"/>
      <c r="C212" s="162" t="s">
        <v>229</v>
      </c>
      <c r="D212" s="64">
        <v>2212</v>
      </c>
      <c r="E212" s="26">
        <v>6121</v>
      </c>
      <c r="F212" s="109" t="s">
        <v>43</v>
      </c>
      <c r="G212" s="42">
        <v>0</v>
      </c>
      <c r="H212" s="42">
        <v>577.19</v>
      </c>
      <c r="I212" s="42"/>
      <c r="J212" s="42">
        <f>H212+I212</f>
        <v>577.19</v>
      </c>
    </row>
    <row r="213" spans="1:10" ht="12.75" customHeight="1">
      <c r="A213" s="179"/>
      <c r="B213" s="79" t="s">
        <v>2</v>
      </c>
      <c r="C213" s="59" t="s">
        <v>177</v>
      </c>
      <c r="D213" s="33" t="s">
        <v>0</v>
      </c>
      <c r="E213" s="33" t="s">
        <v>0</v>
      </c>
      <c r="F213" s="51" t="s">
        <v>183</v>
      </c>
      <c r="G213" s="9">
        <f>SUM(G214:G215)</f>
        <v>0</v>
      </c>
      <c r="H213" s="9">
        <f>SUM(H214:H215)</f>
        <v>8956.663</v>
      </c>
      <c r="I213" s="9">
        <f>SUM(I214:I215)</f>
        <v>0</v>
      </c>
      <c r="J213" s="9">
        <f>SUM(J214:J215)</f>
        <v>8956.663</v>
      </c>
    </row>
    <row r="214" spans="1:10" ht="12.75" customHeight="1">
      <c r="A214" s="179"/>
      <c r="B214" s="52"/>
      <c r="C214" s="53"/>
      <c r="D214" s="110">
        <v>2212</v>
      </c>
      <c r="E214" s="54">
        <v>6121</v>
      </c>
      <c r="F214" s="55" t="s">
        <v>43</v>
      </c>
      <c r="G214" s="3">
        <v>0</v>
      </c>
      <c r="H214" s="3">
        <f>49.368+98.01+1321.393</f>
        <v>1468.771</v>
      </c>
      <c r="I214" s="3"/>
      <c r="J214" s="3">
        <f>H214+I214</f>
        <v>1468.771</v>
      </c>
    </row>
    <row r="215" spans="1:10" ht="12.75" customHeight="1" thickBot="1">
      <c r="A215" s="179"/>
      <c r="B215" s="82"/>
      <c r="C215" s="162" t="s">
        <v>229</v>
      </c>
      <c r="D215" s="64">
        <v>2212</v>
      </c>
      <c r="E215" s="26">
        <v>6121</v>
      </c>
      <c r="F215" s="109" t="s">
        <v>43</v>
      </c>
      <c r="G215" s="42">
        <v>0</v>
      </c>
      <c r="H215" s="42">
        <v>7487.892</v>
      </c>
      <c r="I215" s="42"/>
      <c r="J215" s="42">
        <f>H215+I215</f>
        <v>7487.892</v>
      </c>
    </row>
    <row r="216" spans="1:10" ht="12.75" customHeight="1">
      <c r="A216" s="179"/>
      <c r="B216" s="79" t="s">
        <v>2</v>
      </c>
      <c r="C216" s="59" t="s">
        <v>178</v>
      </c>
      <c r="D216" s="33" t="s">
        <v>0</v>
      </c>
      <c r="E216" s="33" t="s">
        <v>0</v>
      </c>
      <c r="F216" s="51" t="s">
        <v>190</v>
      </c>
      <c r="G216" s="9">
        <f>SUM(G217:G218)</f>
        <v>0</v>
      </c>
      <c r="H216" s="9">
        <f>SUM(H217:H218)</f>
        <v>3661.667</v>
      </c>
      <c r="I216" s="9">
        <f>SUM(I217:I218)</f>
        <v>0</v>
      </c>
      <c r="J216" s="9">
        <f>SUM(J217:J218)</f>
        <v>3661.667</v>
      </c>
    </row>
    <row r="217" spans="1:10" ht="12.75" customHeight="1">
      <c r="A217" s="179"/>
      <c r="B217" s="52"/>
      <c r="C217" s="53"/>
      <c r="D217" s="54">
        <v>2212</v>
      </c>
      <c r="E217" s="80">
        <v>5171</v>
      </c>
      <c r="F217" s="116" t="s">
        <v>65</v>
      </c>
      <c r="G217" s="3">
        <v>0</v>
      </c>
      <c r="H217" s="41">
        <v>549.25</v>
      </c>
      <c r="I217" s="41"/>
      <c r="J217" s="3">
        <f>H217+I217</f>
        <v>549.25</v>
      </c>
    </row>
    <row r="218" spans="1:10" ht="12.75" customHeight="1" thickBot="1">
      <c r="A218" s="179"/>
      <c r="B218" s="36"/>
      <c r="C218" s="113" t="s">
        <v>125</v>
      </c>
      <c r="D218" s="26">
        <v>2212</v>
      </c>
      <c r="E218" s="48">
        <v>5171</v>
      </c>
      <c r="F218" s="100" t="s">
        <v>65</v>
      </c>
      <c r="G218" s="2">
        <v>0</v>
      </c>
      <c r="H218" s="2">
        <v>3112.417</v>
      </c>
      <c r="I218" s="2"/>
      <c r="J218" s="2">
        <f>H218+I218</f>
        <v>3112.417</v>
      </c>
    </row>
    <row r="219" spans="1:10" ht="12.75" customHeight="1">
      <c r="A219" s="179"/>
      <c r="B219" s="79" t="s">
        <v>2</v>
      </c>
      <c r="C219" s="59" t="s">
        <v>162</v>
      </c>
      <c r="D219" s="78" t="s">
        <v>0</v>
      </c>
      <c r="E219" s="78" t="s">
        <v>0</v>
      </c>
      <c r="F219" s="43" t="s">
        <v>191</v>
      </c>
      <c r="G219" s="9">
        <f>SUM(G220:G221)</f>
        <v>0</v>
      </c>
      <c r="H219" s="9">
        <f>SUM(H220:H221)</f>
        <v>55.66</v>
      </c>
      <c r="I219" s="147">
        <f>SUM(I220:I221)</f>
        <v>961.92</v>
      </c>
      <c r="J219" s="9">
        <f>SUM(J220:J221)</f>
        <v>1017.5799999999999</v>
      </c>
    </row>
    <row r="220" spans="1:10" ht="12.75" customHeight="1">
      <c r="A220" s="179"/>
      <c r="B220" s="117"/>
      <c r="C220" s="53"/>
      <c r="D220" s="110">
        <v>2212</v>
      </c>
      <c r="E220" s="54">
        <v>6121</v>
      </c>
      <c r="F220" s="55" t="s">
        <v>43</v>
      </c>
      <c r="G220" s="118">
        <v>0</v>
      </c>
      <c r="H220" s="3">
        <f>16.94+38.72</f>
        <v>55.66</v>
      </c>
      <c r="I220" s="152">
        <v>144.288</v>
      </c>
      <c r="J220" s="3">
        <f>H220+I220</f>
        <v>199.948</v>
      </c>
    </row>
    <row r="221" spans="1:10" ht="12.75" customHeight="1" thickBot="1">
      <c r="A221" s="179"/>
      <c r="B221" s="82"/>
      <c r="C221" s="162" t="s">
        <v>229</v>
      </c>
      <c r="D221" s="63">
        <v>2212</v>
      </c>
      <c r="E221" s="29">
        <v>6121</v>
      </c>
      <c r="F221" s="119" t="s">
        <v>43</v>
      </c>
      <c r="G221" s="42">
        <v>0</v>
      </c>
      <c r="H221" s="42">
        <v>0</v>
      </c>
      <c r="I221" s="153">
        <v>817.632</v>
      </c>
      <c r="J221" s="42">
        <f>H221+I221</f>
        <v>817.632</v>
      </c>
    </row>
    <row r="222" spans="1:10" ht="12.75" customHeight="1">
      <c r="A222" s="179"/>
      <c r="B222" s="79" t="s">
        <v>2</v>
      </c>
      <c r="C222" s="59" t="s">
        <v>163</v>
      </c>
      <c r="D222" s="33" t="s">
        <v>0</v>
      </c>
      <c r="E222" s="33" t="s">
        <v>0</v>
      </c>
      <c r="F222" s="51" t="s">
        <v>185</v>
      </c>
      <c r="G222" s="9">
        <f>SUM(G223:G225)</f>
        <v>0</v>
      </c>
      <c r="H222" s="9">
        <f>SUM(H223:H225)</f>
        <v>1575.3469999999998</v>
      </c>
      <c r="I222" s="9">
        <f>SUM(I223:I225)</f>
        <v>0</v>
      </c>
      <c r="J222" s="9">
        <f>SUM(J223:J225)</f>
        <v>1575.3469999999998</v>
      </c>
    </row>
    <row r="223" spans="1:10" ht="12.75" customHeight="1">
      <c r="A223" s="179"/>
      <c r="B223" s="52"/>
      <c r="C223" s="53"/>
      <c r="D223" s="54">
        <v>2212</v>
      </c>
      <c r="E223" s="80">
        <v>5169</v>
      </c>
      <c r="F223" s="81" t="s">
        <v>64</v>
      </c>
      <c r="G223" s="3">
        <v>0</v>
      </c>
      <c r="H223" s="41">
        <f>24.2+36.3</f>
        <v>60.5</v>
      </c>
      <c r="I223" s="41"/>
      <c r="J223" s="3">
        <f>H223+I223</f>
        <v>60.5</v>
      </c>
    </row>
    <row r="224" spans="1:10" ht="12.75" customHeight="1">
      <c r="A224" s="179"/>
      <c r="B224" s="52"/>
      <c r="C224" s="53"/>
      <c r="D224" s="54">
        <v>2212</v>
      </c>
      <c r="E224" s="80">
        <v>5171</v>
      </c>
      <c r="F224" s="116" t="s">
        <v>65</v>
      </c>
      <c r="G224" s="3">
        <v>0</v>
      </c>
      <c r="H224" s="41">
        <v>227.227</v>
      </c>
      <c r="I224" s="41"/>
      <c r="J224" s="3">
        <f>H224+I224</f>
        <v>227.227</v>
      </c>
    </row>
    <row r="225" spans="1:10" ht="12.75" customHeight="1" thickBot="1">
      <c r="A225" s="179"/>
      <c r="B225" s="82"/>
      <c r="C225" s="99" t="s">
        <v>125</v>
      </c>
      <c r="D225" s="29">
        <v>2212</v>
      </c>
      <c r="E225" s="48">
        <v>5171</v>
      </c>
      <c r="F225" s="100" t="s">
        <v>65</v>
      </c>
      <c r="G225" s="42">
        <v>0</v>
      </c>
      <c r="H225" s="2">
        <v>1287.62</v>
      </c>
      <c r="I225" s="2"/>
      <c r="J225" s="42">
        <f>H225+I225</f>
        <v>1287.62</v>
      </c>
    </row>
    <row r="226" spans="1:10" ht="12.75" customHeight="1">
      <c r="A226" s="179"/>
      <c r="B226" s="79" t="s">
        <v>2</v>
      </c>
      <c r="C226" s="59" t="s">
        <v>164</v>
      </c>
      <c r="D226" s="78" t="s">
        <v>0</v>
      </c>
      <c r="E226" s="78" t="s">
        <v>0</v>
      </c>
      <c r="F226" s="43" t="s">
        <v>192</v>
      </c>
      <c r="G226" s="9">
        <f>SUM(G227:G228)</f>
        <v>0</v>
      </c>
      <c r="H226" s="9">
        <f>SUM(H227:H228)</f>
        <v>3072.931</v>
      </c>
      <c r="I226" s="9">
        <f>SUM(I227:I228)</f>
        <v>0</v>
      </c>
      <c r="J226" s="9">
        <f>SUM(J227:J228)</f>
        <v>3072.931</v>
      </c>
    </row>
    <row r="227" spans="1:10" ht="12.75" customHeight="1">
      <c r="A227" s="179"/>
      <c r="B227" s="117"/>
      <c r="C227" s="53"/>
      <c r="D227" s="110">
        <v>2212</v>
      </c>
      <c r="E227" s="110">
        <v>6121</v>
      </c>
      <c r="F227" s="55" t="s">
        <v>43</v>
      </c>
      <c r="G227" s="118">
        <v>0</v>
      </c>
      <c r="H227" s="3">
        <f>32.2+60.5+447.035</f>
        <v>539.735</v>
      </c>
      <c r="I227" s="3"/>
      <c r="J227" s="3">
        <f>H227+I227</f>
        <v>539.735</v>
      </c>
    </row>
    <row r="228" spans="1:10" ht="12.75" customHeight="1" thickBot="1">
      <c r="A228" s="179"/>
      <c r="B228" s="82"/>
      <c r="C228" s="162" t="s">
        <v>229</v>
      </c>
      <c r="D228" s="63">
        <v>2212</v>
      </c>
      <c r="E228" s="29">
        <v>6121</v>
      </c>
      <c r="F228" s="119" t="s">
        <v>43</v>
      </c>
      <c r="G228" s="42">
        <v>0</v>
      </c>
      <c r="H228" s="42">
        <v>2533.196</v>
      </c>
      <c r="I228" s="42"/>
      <c r="J228" s="42">
        <f>H228+I228</f>
        <v>2533.196</v>
      </c>
    </row>
    <row r="229" spans="1:10" ht="12.75" customHeight="1">
      <c r="A229" s="179"/>
      <c r="B229" s="79" t="s">
        <v>2</v>
      </c>
      <c r="C229" s="59" t="s">
        <v>165</v>
      </c>
      <c r="D229" s="78" t="s">
        <v>0</v>
      </c>
      <c r="E229" s="78" t="s">
        <v>0</v>
      </c>
      <c r="F229" s="43" t="s">
        <v>193</v>
      </c>
      <c r="G229" s="9">
        <f>SUM(G230:G231)</f>
        <v>0</v>
      </c>
      <c r="H229" s="9">
        <f>SUM(H230:H231)</f>
        <v>16.94</v>
      </c>
      <c r="I229" s="147">
        <f>SUM(I230:I231)</f>
        <v>619.266</v>
      </c>
      <c r="J229" s="9">
        <f>SUM(J230:J231)</f>
        <v>636.206</v>
      </c>
    </row>
    <row r="230" spans="1:10" ht="12.75" customHeight="1">
      <c r="A230" s="179"/>
      <c r="B230" s="117"/>
      <c r="C230" s="53"/>
      <c r="D230" s="110">
        <v>2212</v>
      </c>
      <c r="E230" s="110">
        <v>6121</v>
      </c>
      <c r="F230" s="55" t="s">
        <v>43</v>
      </c>
      <c r="G230" s="118">
        <v>0</v>
      </c>
      <c r="H230" s="3">
        <f>16.94</f>
        <v>16.94</v>
      </c>
      <c r="I230" s="152">
        <v>92.89</v>
      </c>
      <c r="J230" s="3">
        <f>H230+I230</f>
        <v>109.83</v>
      </c>
    </row>
    <row r="231" spans="1:10" ht="12.75" customHeight="1" thickBot="1">
      <c r="A231" s="179"/>
      <c r="B231" s="82"/>
      <c r="C231" s="162" t="s">
        <v>229</v>
      </c>
      <c r="D231" s="63">
        <v>2212</v>
      </c>
      <c r="E231" s="29">
        <v>6121</v>
      </c>
      <c r="F231" s="119" t="s">
        <v>43</v>
      </c>
      <c r="G231" s="42">
        <v>0</v>
      </c>
      <c r="H231" s="42">
        <v>0</v>
      </c>
      <c r="I231" s="153">
        <v>526.376</v>
      </c>
      <c r="J231" s="42">
        <f>H231+I231</f>
        <v>526.376</v>
      </c>
    </row>
    <row r="232" spans="1:10" ht="12.75" customHeight="1">
      <c r="A232" s="179"/>
      <c r="B232" s="79" t="s">
        <v>2</v>
      </c>
      <c r="C232" s="59" t="s">
        <v>166</v>
      </c>
      <c r="D232" s="33" t="s">
        <v>0</v>
      </c>
      <c r="E232" s="33" t="s">
        <v>0</v>
      </c>
      <c r="F232" s="51" t="s">
        <v>194</v>
      </c>
      <c r="G232" s="9">
        <f>SUM(G233:G234)</f>
        <v>0</v>
      </c>
      <c r="H232" s="9">
        <f>SUM(H233:H234)</f>
        <v>6365.370000000001</v>
      </c>
      <c r="I232" s="9">
        <f>SUM(I233:I234)</f>
        <v>0</v>
      </c>
      <c r="J232" s="9">
        <f>SUM(J233:J234)</f>
        <v>6365.370000000001</v>
      </c>
    </row>
    <row r="233" spans="1:10" ht="12.75" customHeight="1">
      <c r="A233" s="179"/>
      <c r="B233" s="52"/>
      <c r="C233" s="53"/>
      <c r="D233" s="54">
        <v>2212</v>
      </c>
      <c r="E233" s="80">
        <v>5171</v>
      </c>
      <c r="F233" s="116" t="s">
        <v>65</v>
      </c>
      <c r="G233" s="3">
        <v>0</v>
      </c>
      <c r="H233" s="41">
        <v>954.806</v>
      </c>
      <c r="I233" s="41"/>
      <c r="J233" s="3">
        <f>H233+I233</f>
        <v>954.806</v>
      </c>
    </row>
    <row r="234" spans="1:10" ht="12.75" customHeight="1" thickBot="1">
      <c r="A234" s="179"/>
      <c r="B234" s="82"/>
      <c r="C234" s="99" t="s">
        <v>125</v>
      </c>
      <c r="D234" s="29">
        <v>2212</v>
      </c>
      <c r="E234" s="48">
        <v>5171</v>
      </c>
      <c r="F234" s="100" t="s">
        <v>65</v>
      </c>
      <c r="G234" s="42">
        <v>0</v>
      </c>
      <c r="H234" s="2">
        <v>5410.564</v>
      </c>
      <c r="I234" s="2"/>
      <c r="J234" s="42">
        <f>H234+I234</f>
        <v>5410.564</v>
      </c>
    </row>
    <row r="235" spans="1:10" ht="12.75" customHeight="1">
      <c r="A235" s="179"/>
      <c r="B235" s="79" t="s">
        <v>2</v>
      </c>
      <c r="C235" s="59" t="s">
        <v>167</v>
      </c>
      <c r="D235" s="33" t="s">
        <v>0</v>
      </c>
      <c r="E235" s="33" t="s">
        <v>0</v>
      </c>
      <c r="F235" s="51" t="s">
        <v>195</v>
      </c>
      <c r="G235" s="9">
        <f>SUM(G236:G237)</f>
        <v>0</v>
      </c>
      <c r="H235" s="9">
        <f>SUM(H236:H237)</f>
        <v>907.9580000000001</v>
      </c>
      <c r="I235" s="9">
        <f>SUM(I236:I237)</f>
        <v>0</v>
      </c>
      <c r="J235" s="9">
        <f>SUM(J236:J237)</f>
        <v>907.9580000000001</v>
      </c>
    </row>
    <row r="236" spans="1:10" ht="12.75" customHeight="1">
      <c r="A236" s="179"/>
      <c r="B236" s="52"/>
      <c r="C236" s="53"/>
      <c r="D236" s="110">
        <v>2212</v>
      </c>
      <c r="E236" s="54">
        <v>6121</v>
      </c>
      <c r="F236" s="55" t="s">
        <v>43</v>
      </c>
      <c r="G236" s="3">
        <v>0</v>
      </c>
      <c r="H236" s="3">
        <f>23.595+56.87+124.124</f>
        <v>204.589</v>
      </c>
      <c r="I236" s="3"/>
      <c r="J236" s="3">
        <f>H236+I236</f>
        <v>204.589</v>
      </c>
    </row>
    <row r="237" spans="1:10" ht="12.75" customHeight="1" thickBot="1">
      <c r="A237" s="179"/>
      <c r="B237" s="82"/>
      <c r="C237" s="162" t="s">
        <v>229</v>
      </c>
      <c r="D237" s="64">
        <v>2212</v>
      </c>
      <c r="E237" s="26">
        <v>6121</v>
      </c>
      <c r="F237" s="109" t="s">
        <v>43</v>
      </c>
      <c r="G237" s="42">
        <v>0</v>
      </c>
      <c r="H237" s="42">
        <v>703.369</v>
      </c>
      <c r="I237" s="42"/>
      <c r="J237" s="42">
        <f>H237+I237</f>
        <v>703.369</v>
      </c>
    </row>
    <row r="238" spans="1:10" ht="12.75" customHeight="1">
      <c r="A238" s="179"/>
      <c r="B238" s="79" t="s">
        <v>2</v>
      </c>
      <c r="C238" s="59" t="s">
        <v>168</v>
      </c>
      <c r="D238" s="33" t="s">
        <v>0</v>
      </c>
      <c r="E238" s="33" t="s">
        <v>0</v>
      </c>
      <c r="F238" s="51" t="s">
        <v>196</v>
      </c>
      <c r="G238" s="9">
        <f>SUM(G239:G240)</f>
        <v>0</v>
      </c>
      <c r="H238" s="9">
        <f>SUM(H239:H240)</f>
        <v>3598.558</v>
      </c>
      <c r="I238" s="9">
        <f>SUM(I239:I240)</f>
        <v>0</v>
      </c>
      <c r="J238" s="9">
        <f>SUM(J239:J240)</f>
        <v>3598.558</v>
      </c>
    </row>
    <row r="239" spans="1:10" ht="12.75" customHeight="1">
      <c r="A239" s="179"/>
      <c r="B239" s="52"/>
      <c r="C239" s="53"/>
      <c r="D239" s="54">
        <v>2212</v>
      </c>
      <c r="E239" s="80">
        <v>5171</v>
      </c>
      <c r="F239" s="116" t="s">
        <v>65</v>
      </c>
      <c r="G239" s="3">
        <v>0</v>
      </c>
      <c r="H239" s="41">
        <v>539.784</v>
      </c>
      <c r="I239" s="41"/>
      <c r="J239" s="3">
        <f>H239+I239</f>
        <v>539.784</v>
      </c>
    </row>
    <row r="240" spans="1:10" ht="12.75" customHeight="1" thickBot="1">
      <c r="A240" s="179"/>
      <c r="B240" s="82"/>
      <c r="C240" s="99" t="s">
        <v>125</v>
      </c>
      <c r="D240" s="29">
        <v>2212</v>
      </c>
      <c r="E240" s="48">
        <v>5171</v>
      </c>
      <c r="F240" s="100" t="s">
        <v>65</v>
      </c>
      <c r="G240" s="42">
        <v>0</v>
      </c>
      <c r="H240" s="2">
        <v>3058.774</v>
      </c>
      <c r="I240" s="2"/>
      <c r="J240" s="42">
        <f>H240+I240</f>
        <v>3058.774</v>
      </c>
    </row>
    <row r="241" spans="1:10" ht="12.75" customHeight="1">
      <c r="A241" s="179"/>
      <c r="B241" s="79" t="s">
        <v>2</v>
      </c>
      <c r="C241" s="59" t="s">
        <v>169</v>
      </c>
      <c r="D241" s="78" t="s">
        <v>0</v>
      </c>
      <c r="E241" s="78" t="s">
        <v>0</v>
      </c>
      <c r="F241" s="43" t="s">
        <v>197</v>
      </c>
      <c r="G241" s="9">
        <f>SUM(G242:G244)</f>
        <v>0</v>
      </c>
      <c r="H241" s="9">
        <f>SUM(H242:H244)</f>
        <v>97.92</v>
      </c>
      <c r="I241" s="147">
        <f>SUM(I242:I244)</f>
        <v>2270.767</v>
      </c>
      <c r="J241" s="9">
        <f>SUM(J242:J244)</f>
        <v>2368.687</v>
      </c>
    </row>
    <row r="242" spans="1:10" ht="12.75" customHeight="1">
      <c r="A242" s="179"/>
      <c r="B242" s="117"/>
      <c r="C242" s="53"/>
      <c r="D242" s="110">
        <v>2212</v>
      </c>
      <c r="E242" s="110">
        <v>5169</v>
      </c>
      <c r="F242" s="145" t="s">
        <v>64</v>
      </c>
      <c r="G242" s="118">
        <v>0</v>
      </c>
      <c r="H242" s="3">
        <f>35+62.92</f>
        <v>97.92</v>
      </c>
      <c r="I242" s="152"/>
      <c r="J242" s="3">
        <f>H242+I242</f>
        <v>97.92</v>
      </c>
    </row>
    <row r="243" spans="1:10" ht="12.75" customHeight="1">
      <c r="A243" s="179"/>
      <c r="B243" s="156"/>
      <c r="C243" s="58"/>
      <c r="D243" s="157">
        <v>2212</v>
      </c>
      <c r="E243" s="158">
        <v>5171</v>
      </c>
      <c r="F243" s="159" t="s">
        <v>65</v>
      </c>
      <c r="G243" s="41">
        <v>0</v>
      </c>
      <c r="H243" s="41">
        <v>0</v>
      </c>
      <c r="I243" s="148">
        <v>340.615</v>
      </c>
      <c r="J243" s="41">
        <f>H243+I243</f>
        <v>340.615</v>
      </c>
    </row>
    <row r="244" spans="1:10" ht="12.75" customHeight="1" thickBot="1">
      <c r="A244" s="179"/>
      <c r="B244" s="82"/>
      <c r="C244" s="99" t="s">
        <v>125</v>
      </c>
      <c r="D244" s="29">
        <v>2212</v>
      </c>
      <c r="E244" s="48">
        <v>5171</v>
      </c>
      <c r="F244" s="100" t="s">
        <v>65</v>
      </c>
      <c r="G244" s="42">
        <v>0</v>
      </c>
      <c r="H244" s="2">
        <v>0</v>
      </c>
      <c r="I244" s="146">
        <v>1930.152</v>
      </c>
      <c r="J244" s="42">
        <f>H244+I244</f>
        <v>1930.152</v>
      </c>
    </row>
    <row r="245" spans="1:10" ht="12.75" customHeight="1">
      <c r="A245" s="179"/>
      <c r="B245" s="79" t="s">
        <v>2</v>
      </c>
      <c r="C245" s="59" t="s">
        <v>170</v>
      </c>
      <c r="D245" s="33" t="s">
        <v>0</v>
      </c>
      <c r="E245" s="33" t="s">
        <v>0</v>
      </c>
      <c r="F245" s="51" t="s">
        <v>198</v>
      </c>
      <c r="G245" s="9">
        <f>SUM(G246:G247)</f>
        <v>0</v>
      </c>
      <c r="H245" s="9">
        <f>SUM(H246:H247)</f>
        <v>4024.6409999999996</v>
      </c>
      <c r="I245" s="9">
        <f>SUM(I246:I247)</f>
        <v>0</v>
      </c>
      <c r="J245" s="9">
        <f>SUM(J246:J247)</f>
        <v>4024.6409999999996</v>
      </c>
    </row>
    <row r="246" spans="1:10" ht="12.75" customHeight="1">
      <c r="A246" s="179"/>
      <c r="B246" s="52"/>
      <c r="C246" s="53"/>
      <c r="D246" s="110">
        <v>2212</v>
      </c>
      <c r="E246" s="54">
        <v>6121</v>
      </c>
      <c r="F246" s="55" t="s">
        <v>43</v>
      </c>
      <c r="G246" s="3">
        <v>0</v>
      </c>
      <c r="H246" s="3">
        <f>36.179+78.65+586.472-390.981</f>
        <v>310.31999999999994</v>
      </c>
      <c r="I246" s="3"/>
      <c r="J246" s="3">
        <f>H246+I246</f>
        <v>310.31999999999994</v>
      </c>
    </row>
    <row r="247" spans="1:10" ht="12.75" customHeight="1" thickBot="1">
      <c r="A247" s="179"/>
      <c r="B247" s="82"/>
      <c r="C247" s="162" t="s">
        <v>229</v>
      </c>
      <c r="D247" s="64">
        <v>2212</v>
      </c>
      <c r="E247" s="26">
        <v>6121</v>
      </c>
      <c r="F247" s="109" t="s">
        <v>43</v>
      </c>
      <c r="G247" s="42">
        <v>0</v>
      </c>
      <c r="H247" s="42">
        <f>3323.34+390.981</f>
        <v>3714.321</v>
      </c>
      <c r="I247" s="42"/>
      <c r="J247" s="42">
        <f>H247+I247</f>
        <v>3714.321</v>
      </c>
    </row>
    <row r="248" spans="1:10" ht="12.75" customHeight="1">
      <c r="A248" s="179"/>
      <c r="B248" s="79" t="s">
        <v>2</v>
      </c>
      <c r="C248" s="59" t="s">
        <v>184</v>
      </c>
      <c r="D248" s="78" t="s">
        <v>0</v>
      </c>
      <c r="E248" s="78" t="s">
        <v>0</v>
      </c>
      <c r="F248" s="43" t="s">
        <v>199</v>
      </c>
      <c r="G248" s="9">
        <f>SUM(G249:G250)</f>
        <v>0</v>
      </c>
      <c r="H248" s="9">
        <f>SUM(H249:H250)</f>
        <v>100.188</v>
      </c>
      <c r="I248" s="147">
        <f>SUM(I249:I250)</f>
        <v>6530.091</v>
      </c>
      <c r="J248" s="9">
        <f>SUM(J249:J250)</f>
        <v>6630.279</v>
      </c>
    </row>
    <row r="249" spans="1:10" ht="12.75" customHeight="1">
      <c r="A249" s="179"/>
      <c r="B249" s="117"/>
      <c r="C249" s="53"/>
      <c r="D249" s="110">
        <v>2212</v>
      </c>
      <c r="E249" s="54">
        <v>6121</v>
      </c>
      <c r="F249" s="55" t="s">
        <v>43</v>
      </c>
      <c r="G249" s="118">
        <v>0</v>
      </c>
      <c r="H249" s="3">
        <f>23.958+76.23</f>
        <v>100.188</v>
      </c>
      <c r="I249" s="152">
        <v>1064.674</v>
      </c>
      <c r="J249" s="3">
        <f>H249+I249</f>
        <v>1164.862</v>
      </c>
    </row>
    <row r="250" spans="1:10" ht="12.75" customHeight="1" thickBot="1">
      <c r="A250" s="179"/>
      <c r="B250" s="82"/>
      <c r="C250" s="162" t="s">
        <v>229</v>
      </c>
      <c r="D250" s="63">
        <v>2212</v>
      </c>
      <c r="E250" s="29">
        <v>6121</v>
      </c>
      <c r="F250" s="119" t="s">
        <v>43</v>
      </c>
      <c r="G250" s="42">
        <v>0</v>
      </c>
      <c r="H250" s="42">
        <v>0</v>
      </c>
      <c r="I250" s="153">
        <v>5465.417</v>
      </c>
      <c r="J250" s="42">
        <f>H250+I250</f>
        <v>5465.417</v>
      </c>
    </row>
    <row r="251" spans="1:10" ht="12.75" customHeight="1">
      <c r="A251" s="179"/>
      <c r="B251" s="79" t="s">
        <v>2</v>
      </c>
      <c r="C251" s="59" t="s">
        <v>206</v>
      </c>
      <c r="D251" s="78" t="s">
        <v>0</v>
      </c>
      <c r="E251" s="78" t="s">
        <v>0</v>
      </c>
      <c r="F251" s="43" t="s">
        <v>207</v>
      </c>
      <c r="G251" s="9">
        <f>SUM(G252:G253)</f>
        <v>0</v>
      </c>
      <c r="H251" s="9">
        <f>SUM(H252:H253)</f>
        <v>1999.768</v>
      </c>
      <c r="I251" s="9">
        <f>SUM(I252:I253)</f>
        <v>0</v>
      </c>
      <c r="J251" s="9">
        <f>SUM(J252:J253)</f>
        <v>1999.768</v>
      </c>
    </row>
    <row r="252" spans="1:10" ht="12.75" customHeight="1">
      <c r="A252" s="179"/>
      <c r="B252" s="52"/>
      <c r="C252" s="53"/>
      <c r="D252" s="110">
        <v>2212</v>
      </c>
      <c r="E252" s="54">
        <v>6121</v>
      </c>
      <c r="F252" s="55" t="s">
        <v>43</v>
      </c>
      <c r="G252" s="3">
        <v>0</v>
      </c>
      <c r="H252" s="3">
        <f>27.83+44.77+289.076</f>
        <v>361.67600000000004</v>
      </c>
      <c r="I252" s="3"/>
      <c r="J252" s="3">
        <f>H252+I252</f>
        <v>361.67600000000004</v>
      </c>
    </row>
    <row r="253" spans="1:10" ht="12.75" customHeight="1" thickBot="1">
      <c r="A253" s="179"/>
      <c r="B253" s="82"/>
      <c r="C253" s="162" t="s">
        <v>229</v>
      </c>
      <c r="D253" s="64">
        <v>2212</v>
      </c>
      <c r="E253" s="26">
        <v>6121</v>
      </c>
      <c r="F253" s="109" t="s">
        <v>43</v>
      </c>
      <c r="G253" s="42">
        <v>0</v>
      </c>
      <c r="H253" s="42">
        <v>1638.092</v>
      </c>
      <c r="I253" s="42"/>
      <c r="J253" s="42">
        <f>H253+I253</f>
        <v>1638.092</v>
      </c>
    </row>
    <row r="254" spans="1:10" ht="12.75" customHeight="1">
      <c r="A254" s="179"/>
      <c r="B254" s="79" t="s">
        <v>2</v>
      </c>
      <c r="C254" s="59" t="s">
        <v>208</v>
      </c>
      <c r="D254" s="78" t="s">
        <v>0</v>
      </c>
      <c r="E254" s="78" t="s">
        <v>0</v>
      </c>
      <c r="F254" s="43" t="s">
        <v>209</v>
      </c>
      <c r="G254" s="9">
        <f>SUM(G255:G256)</f>
        <v>0</v>
      </c>
      <c r="H254" s="9">
        <f>SUM(H255:H256)</f>
        <v>8089.919000000001</v>
      </c>
      <c r="I254" s="9">
        <f>SUM(I255:I256)</f>
        <v>0</v>
      </c>
      <c r="J254" s="9">
        <f>SUM(J255:J256)</f>
        <v>8089.919000000001</v>
      </c>
    </row>
    <row r="255" spans="1:10" ht="12.75" customHeight="1">
      <c r="A255" s="179"/>
      <c r="B255" s="52"/>
      <c r="C255" s="53"/>
      <c r="D255" s="110">
        <v>2212</v>
      </c>
      <c r="E255" s="54">
        <v>6121</v>
      </c>
      <c r="F255" s="55" t="s">
        <v>43</v>
      </c>
      <c r="G255" s="3">
        <v>0</v>
      </c>
      <c r="H255" s="3">
        <f>32.5+72.6+399.241</f>
        <v>504.341</v>
      </c>
      <c r="I255" s="3"/>
      <c r="J255" s="3">
        <f>H255+I255</f>
        <v>504.341</v>
      </c>
    </row>
    <row r="256" spans="1:10" ht="12.75" customHeight="1" thickBot="1">
      <c r="A256" s="179"/>
      <c r="B256" s="82"/>
      <c r="C256" s="162" t="s">
        <v>229</v>
      </c>
      <c r="D256" s="64">
        <v>2212</v>
      </c>
      <c r="E256" s="26">
        <v>6121</v>
      </c>
      <c r="F256" s="109" t="s">
        <v>43</v>
      </c>
      <c r="G256" s="42">
        <v>0</v>
      </c>
      <c r="H256" s="42">
        <v>7585.578</v>
      </c>
      <c r="I256" s="42"/>
      <c r="J256" s="42">
        <f>H256+I256</f>
        <v>7585.578</v>
      </c>
    </row>
    <row r="257" spans="1:10" ht="12.75" customHeight="1">
      <c r="A257" s="179"/>
      <c r="B257" s="79" t="s">
        <v>2</v>
      </c>
      <c r="C257" s="59" t="s">
        <v>210</v>
      </c>
      <c r="D257" s="78" t="s">
        <v>0</v>
      </c>
      <c r="E257" s="78" t="s">
        <v>0</v>
      </c>
      <c r="F257" s="43" t="s">
        <v>211</v>
      </c>
      <c r="G257" s="9">
        <f>SUM(G258:G259)</f>
        <v>0</v>
      </c>
      <c r="H257" s="9">
        <f>SUM(H258:H259)</f>
        <v>1993.722</v>
      </c>
      <c r="I257" s="9">
        <f>SUM(I258:I259)</f>
        <v>0</v>
      </c>
      <c r="J257" s="9">
        <f>SUM(J258:J259)</f>
        <v>1993.722</v>
      </c>
    </row>
    <row r="258" spans="1:10" ht="12.75" customHeight="1">
      <c r="A258" s="179"/>
      <c r="B258" s="52"/>
      <c r="C258" s="53"/>
      <c r="D258" s="110">
        <v>2212</v>
      </c>
      <c r="E258" s="54">
        <v>6121</v>
      </c>
      <c r="F258" s="55" t="s">
        <v>43</v>
      </c>
      <c r="G258" s="3">
        <v>0</v>
      </c>
      <c r="H258" s="3">
        <f>14.5+36.3+291.439</f>
        <v>342.23900000000003</v>
      </c>
      <c r="I258" s="3"/>
      <c r="J258" s="3">
        <f>H258+I258</f>
        <v>342.23900000000003</v>
      </c>
    </row>
    <row r="259" spans="1:10" ht="12.75" customHeight="1" thickBot="1">
      <c r="A259" s="179"/>
      <c r="B259" s="82"/>
      <c r="C259" s="162" t="s">
        <v>229</v>
      </c>
      <c r="D259" s="64">
        <v>2212</v>
      </c>
      <c r="E259" s="26">
        <v>6121</v>
      </c>
      <c r="F259" s="109" t="s">
        <v>43</v>
      </c>
      <c r="G259" s="42">
        <v>0</v>
      </c>
      <c r="H259" s="42">
        <v>1651.483</v>
      </c>
      <c r="I259" s="42"/>
      <c r="J259" s="42">
        <f>H259+I259</f>
        <v>1651.483</v>
      </c>
    </row>
    <row r="260" spans="1:10" ht="12.75" customHeight="1">
      <c r="A260" s="179"/>
      <c r="B260" s="79" t="s">
        <v>2</v>
      </c>
      <c r="C260" s="59" t="s">
        <v>215</v>
      </c>
      <c r="D260" s="78" t="s">
        <v>0</v>
      </c>
      <c r="E260" s="78" t="s">
        <v>0</v>
      </c>
      <c r="F260" s="43" t="s">
        <v>216</v>
      </c>
      <c r="G260" s="44">
        <f>SUM(G261:G261)</f>
        <v>0</v>
      </c>
      <c r="H260" s="9">
        <f>SUM(H261:H261)</f>
        <v>13.5</v>
      </c>
      <c r="I260" s="9">
        <f>SUM(I261:I261)</f>
        <v>0</v>
      </c>
      <c r="J260" s="44">
        <f>SUM(J261:J261)</f>
        <v>13.5</v>
      </c>
    </row>
    <row r="261" spans="1:10" ht="12.75" customHeight="1" thickBot="1">
      <c r="A261" s="179"/>
      <c r="B261" s="91"/>
      <c r="C261" s="87"/>
      <c r="D261" s="64">
        <v>2212</v>
      </c>
      <c r="E261" s="64">
        <v>5169</v>
      </c>
      <c r="F261" s="90" t="s">
        <v>64</v>
      </c>
      <c r="G261" s="45">
        <v>0</v>
      </c>
      <c r="H261" s="2">
        <v>13.5</v>
      </c>
      <c r="I261" s="2"/>
      <c r="J261" s="2">
        <f>H261+I261</f>
        <v>13.5</v>
      </c>
    </row>
    <row r="262" spans="1:10" ht="12.75" customHeight="1">
      <c r="A262" s="179"/>
      <c r="B262" s="79" t="s">
        <v>2</v>
      </c>
      <c r="C262" s="59" t="s">
        <v>225</v>
      </c>
      <c r="D262" s="78" t="s">
        <v>0</v>
      </c>
      <c r="E262" s="78" t="s">
        <v>0</v>
      </c>
      <c r="F262" s="43" t="s">
        <v>226</v>
      </c>
      <c r="G262" s="44">
        <f>SUM(G263:G263)</f>
        <v>0</v>
      </c>
      <c r="H262" s="9">
        <f>SUM(H263:H263)</f>
        <v>0</v>
      </c>
      <c r="I262" s="147">
        <f>SUM(I263:I263)</f>
        <v>56.469</v>
      </c>
      <c r="J262" s="44">
        <f>SUM(J263:J263)</f>
        <v>56.469</v>
      </c>
    </row>
    <row r="263" spans="1:10" ht="13.5" thickBot="1">
      <c r="A263" s="179"/>
      <c r="B263" s="185"/>
      <c r="C263" s="155"/>
      <c r="D263" s="64">
        <v>2212</v>
      </c>
      <c r="E263" s="64">
        <v>6121</v>
      </c>
      <c r="F263" s="109" t="s">
        <v>43</v>
      </c>
      <c r="G263" s="74">
        <v>0</v>
      </c>
      <c r="H263" s="2">
        <v>0</v>
      </c>
      <c r="I263" s="146">
        <f>21.5+34.969</f>
        <v>56.469</v>
      </c>
      <c r="J263" s="2">
        <f>H263+I263</f>
        <v>56.469</v>
      </c>
    </row>
    <row r="264" spans="1:10" ht="12.75">
      <c r="A264" s="179"/>
      <c r="B264" s="79" t="s">
        <v>2</v>
      </c>
      <c r="C264" s="59" t="s">
        <v>227</v>
      </c>
      <c r="D264" s="78" t="s">
        <v>0</v>
      </c>
      <c r="E264" s="78" t="s">
        <v>0</v>
      </c>
      <c r="F264" s="43" t="s">
        <v>228</v>
      </c>
      <c r="G264" s="9">
        <f>SUM(G265:G266)</f>
        <v>0</v>
      </c>
      <c r="H264" s="9">
        <f>SUM(H265:H266)</f>
        <v>0</v>
      </c>
      <c r="I264" s="147">
        <f>SUM(I265:I266)</f>
        <v>1931.019</v>
      </c>
      <c r="J264" s="9">
        <f>SUM(J265:J266)</f>
        <v>1931.019</v>
      </c>
    </row>
    <row r="265" spans="1:10" ht="12.75">
      <c r="A265" s="179"/>
      <c r="B265" s="117"/>
      <c r="C265" s="130"/>
      <c r="D265" s="110">
        <v>2212</v>
      </c>
      <c r="E265" s="110">
        <v>6121</v>
      </c>
      <c r="F265" s="55" t="s">
        <v>43</v>
      </c>
      <c r="G265" s="118">
        <v>0</v>
      </c>
      <c r="H265" s="3">
        <v>0</v>
      </c>
      <c r="I265" s="152">
        <f>27.83+33.638+280.433</f>
        <v>341.901</v>
      </c>
      <c r="J265" s="3">
        <f>H265+I265</f>
        <v>341.901</v>
      </c>
    </row>
    <row r="266" spans="1:10" ht="12.75" customHeight="1" thickBot="1">
      <c r="A266" s="179"/>
      <c r="B266" s="82"/>
      <c r="C266" s="162" t="s">
        <v>229</v>
      </c>
      <c r="D266" s="63">
        <v>2212</v>
      </c>
      <c r="E266" s="29">
        <v>6121</v>
      </c>
      <c r="F266" s="119" t="s">
        <v>43</v>
      </c>
      <c r="G266" s="42">
        <v>0</v>
      </c>
      <c r="H266" s="42">
        <v>0</v>
      </c>
      <c r="I266" s="153">
        <v>1589.118</v>
      </c>
      <c r="J266" s="42">
        <f>H266+I266</f>
        <v>1589.118</v>
      </c>
    </row>
    <row r="267" spans="1:10" ht="12.75">
      <c r="A267" s="179"/>
      <c r="B267" s="79" t="s">
        <v>2</v>
      </c>
      <c r="C267" s="59" t="s">
        <v>230</v>
      </c>
      <c r="D267" s="78" t="s">
        <v>0</v>
      </c>
      <c r="E267" s="78" t="s">
        <v>0</v>
      </c>
      <c r="F267" s="43" t="s">
        <v>231</v>
      </c>
      <c r="G267" s="9">
        <f>SUM(G268:G269)</f>
        <v>0</v>
      </c>
      <c r="H267" s="9">
        <f>SUM(H268:H269)</f>
        <v>0</v>
      </c>
      <c r="I267" s="147">
        <f>SUM(I268:I269)</f>
        <v>2533.938</v>
      </c>
      <c r="J267" s="9">
        <f>SUM(J268:J269)</f>
        <v>2533.938</v>
      </c>
    </row>
    <row r="268" spans="1:10" ht="12.75">
      <c r="A268" s="179"/>
      <c r="B268" s="52"/>
      <c r="C268" s="53"/>
      <c r="D268" s="54">
        <v>2212</v>
      </c>
      <c r="E268" s="80">
        <v>5171</v>
      </c>
      <c r="F268" s="116" t="s">
        <v>65</v>
      </c>
      <c r="G268" s="3">
        <v>0</v>
      </c>
      <c r="H268" s="3">
        <v>0</v>
      </c>
      <c r="I268" s="148">
        <v>380.091</v>
      </c>
      <c r="J268" s="3">
        <f>H268+I268</f>
        <v>380.091</v>
      </c>
    </row>
    <row r="269" spans="1:10" ht="13.5" thickBot="1">
      <c r="A269" s="179"/>
      <c r="B269" s="82"/>
      <c r="C269" s="99" t="s">
        <v>125</v>
      </c>
      <c r="D269" s="29">
        <v>2212</v>
      </c>
      <c r="E269" s="48">
        <v>5171</v>
      </c>
      <c r="F269" s="100" t="s">
        <v>65</v>
      </c>
      <c r="G269" s="42">
        <v>0</v>
      </c>
      <c r="H269" s="42">
        <v>0</v>
      </c>
      <c r="I269" s="146">
        <v>2153.847</v>
      </c>
      <c r="J269" s="42">
        <f>H269+I269</f>
        <v>2153.847</v>
      </c>
    </row>
    <row r="270" spans="1:10" ht="12.75">
      <c r="A270" s="179"/>
      <c r="B270" s="79" t="s">
        <v>2</v>
      </c>
      <c r="C270" s="59" t="s">
        <v>232</v>
      </c>
      <c r="D270" s="78" t="s">
        <v>0</v>
      </c>
      <c r="E270" s="78" t="s">
        <v>0</v>
      </c>
      <c r="F270" s="43" t="s">
        <v>233</v>
      </c>
      <c r="G270" s="9">
        <f>SUM(G271:G272)</f>
        <v>0</v>
      </c>
      <c r="H270" s="9">
        <f>SUM(H271:H272)</f>
        <v>0</v>
      </c>
      <c r="I270" s="147">
        <f>SUM(I271:I272)</f>
        <v>5988.272</v>
      </c>
      <c r="J270" s="9">
        <f>SUM(J271:J272)</f>
        <v>5988.272</v>
      </c>
    </row>
    <row r="271" spans="1:10" ht="12.75">
      <c r="A271" s="179"/>
      <c r="B271" s="52"/>
      <c r="C271" s="53"/>
      <c r="D271" s="54">
        <v>2212</v>
      </c>
      <c r="E271" s="80">
        <v>5171</v>
      </c>
      <c r="F271" s="116" t="s">
        <v>65</v>
      </c>
      <c r="G271" s="3">
        <v>0</v>
      </c>
      <c r="H271" s="3">
        <v>0</v>
      </c>
      <c r="I271" s="148">
        <v>898.241</v>
      </c>
      <c r="J271" s="3">
        <f>H271+I271</f>
        <v>898.241</v>
      </c>
    </row>
    <row r="272" spans="1:10" ht="13.5" thickBot="1">
      <c r="A272" s="179"/>
      <c r="B272" s="82"/>
      <c r="C272" s="99" t="s">
        <v>125</v>
      </c>
      <c r="D272" s="29">
        <v>2212</v>
      </c>
      <c r="E272" s="48">
        <v>5171</v>
      </c>
      <c r="F272" s="100" t="s">
        <v>65</v>
      </c>
      <c r="G272" s="42">
        <v>0</v>
      </c>
      <c r="H272" s="42">
        <v>0</v>
      </c>
      <c r="I272" s="146">
        <v>5090.031</v>
      </c>
      <c r="J272" s="42">
        <f>H272+I272</f>
        <v>5090.031</v>
      </c>
    </row>
    <row r="273" spans="1:10" ht="12.75">
      <c r="A273" s="179"/>
      <c r="B273" s="79" t="s">
        <v>2</v>
      </c>
      <c r="C273" s="59" t="s">
        <v>234</v>
      </c>
      <c r="D273" s="78" t="s">
        <v>0</v>
      </c>
      <c r="E273" s="78" t="s">
        <v>0</v>
      </c>
      <c r="F273" s="43" t="s">
        <v>235</v>
      </c>
      <c r="G273" s="9">
        <f>SUM(G274:G275)</f>
        <v>0</v>
      </c>
      <c r="H273" s="9">
        <f>SUM(H274:H275)</f>
        <v>0</v>
      </c>
      <c r="I273" s="147">
        <f>SUM(I274:I275)</f>
        <v>6747.42</v>
      </c>
      <c r="J273" s="9">
        <f>SUM(J274:J275)</f>
        <v>6747.42</v>
      </c>
    </row>
    <row r="274" spans="1:10" ht="12.75">
      <c r="A274" s="179"/>
      <c r="B274" s="52"/>
      <c r="C274" s="53"/>
      <c r="D274" s="54">
        <v>2212</v>
      </c>
      <c r="E274" s="80">
        <v>5171</v>
      </c>
      <c r="F274" s="116" t="s">
        <v>65</v>
      </c>
      <c r="G274" s="3">
        <v>0</v>
      </c>
      <c r="H274" s="3">
        <v>0</v>
      </c>
      <c r="I274" s="148">
        <v>6747.42</v>
      </c>
      <c r="J274" s="3">
        <f>H274+I274</f>
        <v>6747.42</v>
      </c>
    </row>
    <row r="275" spans="1:10" ht="13.5" thickBot="1">
      <c r="A275" s="180"/>
      <c r="B275" s="82"/>
      <c r="C275" s="99" t="s">
        <v>125</v>
      </c>
      <c r="D275" s="29">
        <v>2212</v>
      </c>
      <c r="E275" s="48">
        <v>5171</v>
      </c>
      <c r="F275" s="100" t="s">
        <v>65</v>
      </c>
      <c r="G275" s="42">
        <v>0</v>
      </c>
      <c r="H275" s="42">
        <v>0</v>
      </c>
      <c r="I275" s="2"/>
      <c r="J275" s="42">
        <f>H275+I275</f>
        <v>0</v>
      </c>
    </row>
  </sheetData>
  <sheetProtection/>
  <mergeCells count="13">
    <mergeCell ref="A10:A275"/>
    <mergeCell ref="A7:A8"/>
    <mergeCell ref="B7:B8"/>
    <mergeCell ref="C7:C8"/>
    <mergeCell ref="D7:D8"/>
    <mergeCell ref="A1:J1"/>
    <mergeCell ref="E7:E8"/>
    <mergeCell ref="A3:J3"/>
    <mergeCell ref="A5:J5"/>
    <mergeCell ref="H7:H8"/>
    <mergeCell ref="I7:J7"/>
    <mergeCell ref="F7:F8"/>
    <mergeCell ref="G7:G8"/>
  </mergeCells>
  <printOptions horizontalCentered="1"/>
  <pageMargins left="0.1968503937007874" right="0.1968503937007874" top="0.3937007874015748" bottom="0.3937007874015748" header="0" footer="0"/>
  <pageSetup horizontalDpi="600" verticalDpi="600" orientation="portrait" paperSize="9" scale="95" r:id="rId1"/>
  <headerFooter alignWithMargins="0">
    <oddHeader>&amp;R&amp;F</oddHeader>
    <oddFooter>&amp;C&amp;A</oddFooter>
  </headerFooter>
  <rowBreaks count="2" manualBreakCount="2">
    <brk id="136" max="255" man="1"/>
    <brk id="19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Schroter Pavel</cp:lastModifiedBy>
  <cp:lastPrinted>2015-06-02T08:20:30Z</cp:lastPrinted>
  <dcterms:created xsi:type="dcterms:W3CDTF">2006-09-25T08:49:57Z</dcterms:created>
  <dcterms:modified xsi:type="dcterms:W3CDTF">2015-06-02T08:21:09Z</dcterms:modified>
  <cp:category/>
  <cp:version/>
  <cp:contentType/>
  <cp:contentStatus/>
</cp:coreProperties>
</file>