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1"/>
  </bookViews>
  <sheets>
    <sheet name="Bilance P+V" sheetId="1" r:id="rId1"/>
    <sheet name="příjmy OD" sheetId="2" r:id="rId2"/>
    <sheet name="92303" sheetId="3" r:id="rId3"/>
    <sheet name="92306" sheetId="4" r:id="rId4"/>
  </sheets>
  <definedNames>
    <definedName name="_xlnm.Print_Titles" localSheetId="3">'92306'!$7:$8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<sst xmlns="http://schemas.openxmlformats.org/spreadsheetml/2006/main" count="512" uniqueCount="202">
  <si>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</si>
  <si>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</si>
  <si>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</si>
  <si>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</si>
  <si>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</si>
  <si>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</si>
  <si>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</si>
  <si>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</si>
  <si>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</si>
  <si>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</si>
  <si>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</si>
  <si>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</si>
  <si>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</si>
  <si>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</si>
  <si>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</si>
  <si>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</si>
  <si>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</si>
  <si>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</si>
  <si>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</si>
  <si>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</si>
  <si>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</si>
  <si>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</si>
  <si>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</si>
  <si>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</si>
  <si>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</si>
  <si>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</si>
  <si>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</si>
  <si>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</si>
  <si>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</si>
  <si>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</si>
  <si>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</si>
  <si>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</si>
  <si>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</si>
  <si>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</si>
  <si>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</si>
  <si>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</si>
  <si>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</si>
  <si>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</si>
  <si>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</si>
  <si>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</si>
  <si>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</si>
  <si>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</si>
  <si>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</si>
  <si>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</si>
  <si>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</si>
  <si>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</si>
  <si>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</si>
  <si>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</si>
  <si>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</si>
  <si>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</si>
  <si>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</si>
  <si>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</si>
  <si>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</si>
  <si>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</si>
  <si>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</si>
  <si>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</si>
  <si>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</si>
  <si>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</si>
  <si>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</si>
  <si>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</si>
  <si>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</si>
  <si>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</si>
  <si>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</si>
  <si>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nákup ostatních služeb</t>
  </si>
  <si>
    <t>Kap.926-dotační fond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</si>
  <si>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</si>
  <si>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</si>
  <si>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</si>
  <si>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</si>
  <si>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</si>
  <si>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</si>
  <si>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</si>
  <si>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</si>
  <si>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</si>
  <si>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tis.Kč</t>
  </si>
  <si>
    <t>ORJ</t>
  </si>
  <si>
    <t>ÚZ</t>
  </si>
  <si>
    <t>2306</t>
  </si>
  <si>
    <t>ROP 5 - Rekonstrukce silnice III/29024 Jablonec n.N. - ul.Želivského</t>
  </si>
  <si>
    <t>0650640000</t>
  </si>
  <si>
    <t>ROP 5 - Mosty na silnicích II. a III. tříd v okrese Jablonec nad Nisou</t>
  </si>
  <si>
    <t>38585505</t>
  </si>
  <si>
    <t>investiční přijaté transfery od regionálních rad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</si>
  <si>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</si>
  <si>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</si>
  <si>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</si>
  <si>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</si>
  <si>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</si>
  <si>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</si>
  <si>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</si>
  <si>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</si>
  <si>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</si>
  <si>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</si>
  <si>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</si>
  <si>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</si>
  <si>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</si>
  <si>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</si>
  <si>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</si>
  <si>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</si>
  <si>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</si>
  <si>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</si>
  <si>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</si>
  <si>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</si>
  <si>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</si>
  <si>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</si>
  <si>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</si>
  <si>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</si>
  <si>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</si>
  <si>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Odbor dopravy</t>
  </si>
  <si>
    <t>investiční transfery zřízeným příspěvkovým organizacím</t>
  </si>
  <si>
    <t>budovy, haly a stavby</t>
  </si>
  <si>
    <t>stavba nebo rekonstrukce silnice</t>
  </si>
  <si>
    <t>Kapitola 923 06 - Spolufinancování EU</t>
  </si>
  <si>
    <t>06</t>
  </si>
  <si>
    <t>S P O L U F I N A N C O V Á N Í   E U</t>
  </si>
  <si>
    <t>běžné a kapitálové výdaje resortu celkem</t>
  </si>
  <si>
    <t>ROP</t>
  </si>
  <si>
    <t>0650020000</t>
  </si>
  <si>
    <t>ROP - III/2784 Liberec-OK České mládeže</t>
  </si>
  <si>
    <t>00000000</t>
  </si>
  <si>
    <t>nákup dlouhodobého hmotného majetku jinde nezařazený</t>
  </si>
  <si>
    <t>0650420000</t>
  </si>
  <si>
    <t>ROP - III/28724 Malá Skála - Frýdštejn</t>
  </si>
  <si>
    <t>vypořádání minulých let mezi RRRS a krajem</t>
  </si>
  <si>
    <t>0650340000</t>
  </si>
  <si>
    <t>ROP - III/29023 Tanvald - ul. Nemocniční a Pod Špičákem</t>
  </si>
  <si>
    <t>0650341601</t>
  </si>
  <si>
    <t>0650540000</t>
  </si>
  <si>
    <t>ROP - II/270 Mimoň-humanizace průtahu a OK Tyršovo náměstí</t>
  </si>
  <si>
    <t>0650541601</t>
  </si>
  <si>
    <t>38585005</t>
  </si>
  <si>
    <t>nákup materiálu</t>
  </si>
  <si>
    <t>0650760000</t>
  </si>
  <si>
    <t>IROP II/273 úsek hranice kraje - Okna - PD</t>
  </si>
  <si>
    <t>0650880000</t>
  </si>
  <si>
    <t>IROP II/270 Jablonné v Podještědí - PD</t>
  </si>
  <si>
    <t>0651090000</t>
  </si>
  <si>
    <t>OP EU - zpracování projektových žádostí ROP 6</t>
  </si>
  <si>
    <t>0651100000</t>
  </si>
  <si>
    <t>ROP 7 - Rekonstrukce silnice III/29015 Ludvíkov - Hajniště</t>
  </si>
  <si>
    <t>0651180000</t>
  </si>
  <si>
    <t>ROP 7 - Rekonstrukce silnice III/27015 v Jablonném v Podještědí</t>
  </si>
  <si>
    <t>0651220000</t>
  </si>
  <si>
    <t>ROP 7 - Rekonstrukce silnic III. třídy v Bedřichově</t>
  </si>
  <si>
    <t>0651240000</t>
  </si>
  <si>
    <t>PD IROP - II/268 Mimoň - hranice Libereckého kraje</t>
  </si>
  <si>
    <t>0651250000</t>
  </si>
  <si>
    <t>PD IROP - II/290 Roprachtice - Kořenov</t>
  </si>
  <si>
    <t>0651260000</t>
  </si>
  <si>
    <t>PD IROP - II/610 Turnov - hranice Libereckého kraje</t>
  </si>
  <si>
    <t>0651270000</t>
  </si>
  <si>
    <t>IROP Okružní křižovatky II/292 a II/289 Semily, ulice Brodská, Bořkovská (vč. humanizace)</t>
  </si>
  <si>
    <t>0659000000</t>
  </si>
  <si>
    <t>Vratky úroků RRRS z předfinancování 3. výzvy ROP</t>
  </si>
  <si>
    <t>ostatní neinvestiční výdaje jinde nezařazené</t>
  </si>
  <si>
    <t>Změna rozpočtu - rozpočtové opatření č. 211/15</t>
  </si>
  <si>
    <t>Příjmy a finanční zdroje 2015</t>
  </si>
  <si>
    <t>Přijaté transfery (dotace) a vratky</t>
  </si>
  <si>
    <t>v Kč</t>
  </si>
  <si>
    <t>ukazatel</t>
  </si>
  <si>
    <t>Přijaté dotace a příspěvky</t>
  </si>
  <si>
    <t xml:space="preserve">III/270 Krompach - Jonsdorf 1.etapa </t>
  </si>
  <si>
    <t>ostatní neinvestiční přijaté transfery ze státního rozpočtu</t>
  </si>
  <si>
    <t>III/29023 Tanvald - ul. Nemocniční a Pod Špičákem</t>
  </si>
  <si>
    <t>neinvestiční přijaté transfery od regionálních rad</t>
  </si>
  <si>
    <t>II/592 Chrastava - dopravní řešení v centru města - 2.etapa</t>
  </si>
  <si>
    <t>II/270 Mimoň-humanizace průtahu a OK Tyršovo náměstí  (IV. kolo)</t>
  </si>
  <si>
    <t>650570000</t>
  </si>
  <si>
    <t xml:space="preserve">LUBAHN </t>
  </si>
  <si>
    <t>neinvestiční přijaté transfery od mezinárodních institucí</t>
  </si>
  <si>
    <t>650580000</t>
  </si>
  <si>
    <t>Rekonstrukce silnice III/27017 Krompach - státní hranice (IV. kolo)</t>
  </si>
  <si>
    <t>Změna rozpočtu - rozpočtové opatření č. 213/15</t>
  </si>
  <si>
    <t>ZR-RO č.  213/15</t>
  </si>
  <si>
    <t>0650361601</t>
  </si>
  <si>
    <t xml:space="preserve">    investiční transfery od regionálních rad</t>
  </si>
  <si>
    <t xml:space="preserve">    neinvestiční transfery od regionálních rad</t>
  </si>
  <si>
    <r>
      <t>Cíl 3 - III/27014 Krompach - Jonsdorf, I.etapa</t>
    </r>
  </si>
  <si>
    <t>OP PS pro cíl EÚS</t>
  </si>
  <si>
    <t>11.změna-RO č. 213/15</t>
  </si>
  <si>
    <t>neinvestiční transfery zřízeným příspěvkovým organizacím</t>
  </si>
  <si>
    <t>Ekonomický odbor</t>
  </si>
  <si>
    <t>Kapitola 923 03 - Spolufinancování EU</t>
  </si>
  <si>
    <t>v tis. Kč</t>
  </si>
  <si>
    <t>č.a. (ORG)</t>
  </si>
  <si>
    <t>923 03 - S P O L U F I N A N C O V Á N Í   E U</t>
  </si>
  <si>
    <t>Běžné a kapitálové výdaje odboru - celkem</t>
  </si>
  <si>
    <t>Kofinancování ROP a TOP</t>
  </si>
  <si>
    <t>Nespecifikované rezervy</t>
  </si>
  <si>
    <t>Kurzové rozdíly a transakční náklady projektů EU</t>
  </si>
  <si>
    <t>Realizované kurzové ztráty</t>
  </si>
  <si>
    <t>Služby peněžních ústavů</t>
  </si>
  <si>
    <t>Vratky z předfin. projektů EU resortu dopravy</t>
  </si>
  <si>
    <t>ZR-RO č. 213/15</t>
  </si>
  <si>
    <t>0006</t>
  </si>
  <si>
    <t>příjmy z licencí pro kamionovou dopravu</t>
  </si>
  <si>
    <t>A1) vlastní příjmy - daňové příjmy</t>
  </si>
  <si>
    <t>Příjmy celkem</t>
  </si>
  <si>
    <t xml:space="preserve">investiční přijaté transfery od obcí </t>
  </si>
  <si>
    <t>41117007</t>
  </si>
  <si>
    <t>0651144003</t>
  </si>
  <si>
    <t>0651162035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</si>
</sst>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1"/>
      <color rgb="FF0000FF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9">
    <xf numFmtId="0" fontId="0" fillId="0" borderId="0" xfId="0" applyAlignment="1">
      <alignment/>
    </xf>
    <xf numFmtId="4" fontId="1" fillId="0" borderId="10" xfId="53" applyNumberFormat="1" applyFont="1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4" fontId="1" fillId="0" borderId="11" xfId="54" applyNumberFormat="1" applyFont="1" applyFill="1" applyBorder="1" applyAlignment="1">
      <alignment vertical="center"/>
      <protection/>
    </xf>
    <xf numFmtId="4" fontId="1" fillId="0" borderId="10" xfId="54" applyNumberFormat="1" applyFont="1" applyFill="1" applyBorder="1" applyAlignment="1">
      <alignment vertical="center"/>
      <protection/>
    </xf>
    <xf numFmtId="4" fontId="4" fillId="0" borderId="13" xfId="53" applyNumberFormat="1" applyFont="1" applyFill="1" applyBorder="1" applyAlignment="1">
      <alignment vertical="center"/>
      <protection/>
    </xf>
    <xf numFmtId="4" fontId="1" fillId="0" borderId="31" xfId="54" applyNumberFormat="1" applyFont="1" applyFill="1" applyBorder="1" applyAlignment="1">
      <alignment vertical="center"/>
      <protection/>
    </xf>
    <xf numFmtId="4" fontId="1" fillId="0" borderId="32" xfId="54" applyNumberFormat="1" applyFont="1" applyFill="1" applyBorder="1" applyAlignment="1">
      <alignment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32" fillId="0" borderId="19" xfId="49" applyFont="1" applyFill="1" applyBorder="1" applyAlignment="1">
      <alignment vertical="center"/>
      <protection/>
    </xf>
    <xf numFmtId="0" fontId="1" fillId="0" borderId="22" xfId="54" applyFont="1" applyFill="1" applyBorder="1" applyAlignment="1">
      <alignment horizontal="center" vertical="center"/>
      <protection/>
    </xf>
    <xf numFmtId="49" fontId="1" fillId="0" borderId="34" xfId="54" applyNumberFormat="1" applyFont="1" applyFill="1" applyBorder="1" applyAlignment="1">
      <alignment horizontal="center" vertical="center"/>
      <protection/>
    </xf>
    <xf numFmtId="4" fontId="1" fillId="0" borderId="20" xfId="54" applyNumberFormat="1" applyFont="1" applyFill="1" applyBorder="1" applyAlignment="1">
      <alignment vertical="center"/>
      <protection/>
    </xf>
    <xf numFmtId="0" fontId="1" fillId="0" borderId="35" xfId="54" applyFont="1" applyFill="1" applyBorder="1" applyAlignment="1">
      <alignment horizontal="center" vertical="center"/>
      <protection/>
    </xf>
    <xf numFmtId="0" fontId="1" fillId="0" borderId="36" xfId="54" applyFont="1" applyFill="1" applyBorder="1" applyAlignment="1">
      <alignment horizontal="center" vertical="center"/>
      <protection/>
    </xf>
    <xf numFmtId="49" fontId="6" fillId="0" borderId="33" xfId="54" applyNumberFormat="1" applyFont="1" applyFill="1" applyBorder="1" applyAlignment="1">
      <alignment horizontal="center" vertical="center"/>
      <protection/>
    </xf>
    <xf numFmtId="4" fontId="6" fillId="0" borderId="37" xfId="54" applyNumberFormat="1" applyFont="1" applyFill="1" applyBorder="1" applyAlignment="1">
      <alignment vertical="center"/>
      <protection/>
    </xf>
    <xf numFmtId="0" fontId="32" fillId="0" borderId="19" xfId="50" applyFont="1" applyFill="1" applyBorder="1" applyAlignment="1">
      <alignment vertical="center"/>
      <protection/>
    </xf>
    <xf numFmtId="4" fontId="8" fillId="0" borderId="29" xfId="0" applyNumberFormat="1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3" xfId="55" applyFont="1" applyBorder="1" applyAlignment="1">
      <alignment horizontal="center" vertical="center"/>
      <protection/>
    </xf>
    <xf numFmtId="4" fontId="1" fillId="0" borderId="31" xfId="53" applyNumberFormat="1" applyFont="1" applyFill="1" applyBorder="1" applyAlignment="1">
      <alignment vertical="center"/>
      <protection/>
    </xf>
    <xf numFmtId="0" fontId="33" fillId="0" borderId="23" xfId="49" applyFont="1" applyFill="1" applyBorder="1" applyAlignment="1">
      <alignment vertical="center" wrapText="1"/>
      <protection/>
    </xf>
    <xf numFmtId="0" fontId="1" fillId="0" borderId="29" xfId="53" applyFont="1" applyFill="1" applyBorder="1" applyAlignment="1">
      <alignment horizontal="left" vertical="center" wrapText="1"/>
      <protection/>
    </xf>
    <xf numFmtId="4" fontId="1" fillId="0" borderId="17" xfId="53" applyNumberFormat="1" applyFont="1" applyFill="1" applyBorder="1" applyAlignment="1">
      <alignment vertical="center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0" fontId="33" fillId="0" borderId="40" xfId="49" applyFont="1" applyFill="1" applyBorder="1" applyAlignment="1">
      <alignment vertical="center" wrapText="1"/>
      <protection/>
    </xf>
    <xf numFmtId="0" fontId="32" fillId="0" borderId="41" xfId="49" applyFont="1" applyFill="1" applyBorder="1" applyAlignment="1">
      <alignment vertical="center"/>
      <protection/>
    </xf>
    <xf numFmtId="0" fontId="30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49" fontId="36" fillId="0" borderId="0" xfId="51" applyNumberFormat="1" applyFont="1" applyBorder="1" applyAlignment="1">
      <alignment vertical="center" textRotation="90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175" fontId="1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left" vertical="center"/>
      <protection/>
    </xf>
    <xf numFmtId="4" fontId="1" fillId="0" borderId="0" xfId="55" applyNumberFormat="1" applyFont="1" applyFill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34" fillId="0" borderId="42" xfId="53" applyFont="1" applyBorder="1" applyAlignment="1">
      <alignment horizontal="center" vertical="center"/>
      <protection/>
    </xf>
    <xf numFmtId="49" fontId="34" fillId="0" borderId="26" xfId="53" applyNumberFormat="1" applyFont="1" applyBorder="1" applyAlignment="1">
      <alignment horizontal="center" vertical="center"/>
      <protection/>
    </xf>
    <xf numFmtId="0" fontId="34" fillId="0" borderId="26" xfId="53" applyFont="1" applyBorder="1" applyAlignment="1">
      <alignment horizontal="center" vertical="center"/>
      <protection/>
    </xf>
    <xf numFmtId="0" fontId="34" fillId="0" borderId="26" xfId="53" applyFont="1" applyBorder="1" applyAlignment="1">
      <alignment horizontal="center" vertical="center"/>
      <protection/>
    </xf>
    <xf numFmtId="49" fontId="34" fillId="0" borderId="14" xfId="53" applyNumberFormat="1" applyFont="1" applyBorder="1" applyAlignment="1">
      <alignment horizontal="center" vertical="center"/>
      <protection/>
    </xf>
    <xf numFmtId="0" fontId="37" fillId="0" borderId="15" xfId="49" applyFont="1" applyBorder="1" applyAlignment="1">
      <alignment vertical="center"/>
      <protection/>
    </xf>
    <xf numFmtId="4" fontId="34" fillId="0" borderId="12" xfId="53" applyNumberFormat="1" applyFont="1" applyFill="1" applyBorder="1" applyAlignment="1">
      <alignment vertical="center"/>
      <protection/>
    </xf>
    <xf numFmtId="4" fontId="34" fillId="0" borderId="13" xfId="53" applyNumberFormat="1" applyFont="1" applyFill="1" applyBorder="1" applyAlignment="1">
      <alignment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49" fontId="6" fillId="0" borderId="33" xfId="53" applyNumberFormat="1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49" fontId="6" fillId="0" borderId="41" xfId="53" applyNumberFormat="1" applyFont="1" applyFill="1" applyBorder="1" applyAlignment="1">
      <alignment horizontal="center" vertical="center"/>
      <protection/>
    </xf>
    <xf numFmtId="4" fontId="6" fillId="0" borderId="37" xfId="53" applyNumberFormat="1" applyFont="1" applyFill="1" applyBorder="1" applyAlignment="1">
      <alignment vertical="center"/>
      <protection/>
    </xf>
    <xf numFmtId="0" fontId="1" fillId="0" borderId="44" xfId="53" applyFont="1" applyFill="1" applyBorder="1" applyAlignment="1">
      <alignment horizontal="center" vertical="center"/>
      <protection/>
    </xf>
    <xf numFmtId="49" fontId="5" fillId="0" borderId="29" xfId="53" applyNumberFormat="1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center" vertical="center"/>
      <protection/>
    </xf>
    <xf numFmtId="49" fontId="1" fillId="0" borderId="45" xfId="54" applyNumberFormat="1" applyFont="1" applyFill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0" fontId="33" fillId="0" borderId="30" xfId="49" applyFont="1" applyFill="1" applyBorder="1" applyAlignment="1">
      <alignment vertical="center" wrapText="1"/>
      <protection/>
    </xf>
    <xf numFmtId="4" fontId="38" fillId="0" borderId="17" xfId="54" applyNumberFormat="1" applyFont="1" applyFill="1" applyBorder="1" applyAlignment="1">
      <alignment vertical="center"/>
      <protection/>
    </xf>
    <xf numFmtId="4" fontId="6" fillId="0" borderId="46" xfId="53" applyNumberFormat="1" applyFont="1" applyFill="1" applyBorder="1" applyAlignment="1">
      <alignment vertical="center"/>
      <protection/>
    </xf>
    <xf numFmtId="0" fontId="34" fillId="0" borderId="44" xfId="53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49" fontId="1" fillId="0" borderId="22" xfId="55" applyNumberFormat="1" applyFont="1" applyFill="1" applyBorder="1" applyAlignment="1">
      <alignment horizontal="center" vertical="center"/>
      <protection/>
    </xf>
    <xf numFmtId="4" fontId="1" fillId="0" borderId="20" xfId="53" applyNumberFormat="1" applyFont="1" applyFill="1" applyBorder="1" applyAlignment="1">
      <alignment vertical="center"/>
      <protection/>
    </xf>
    <xf numFmtId="4" fontId="38" fillId="0" borderId="11" xfId="53" applyNumberFormat="1" applyFont="1" applyFill="1" applyBorder="1" applyAlignment="1">
      <alignment vertical="center"/>
      <protection/>
    </xf>
    <xf numFmtId="49" fontId="6" fillId="0" borderId="22" xfId="54" applyNumberFormat="1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center" vertical="center"/>
      <protection/>
    </xf>
    <xf numFmtId="0" fontId="33" fillId="0" borderId="23" xfId="49" applyFont="1" applyFill="1" applyBorder="1" applyAlignment="1">
      <alignment vertical="center"/>
      <protection/>
    </xf>
    <xf numFmtId="0" fontId="1" fillId="0" borderId="47" xfId="53" applyFont="1" applyFill="1" applyBorder="1" applyAlignment="1">
      <alignment horizontal="center" vertical="center"/>
      <protection/>
    </xf>
    <xf numFmtId="49" fontId="1" fillId="0" borderId="22" xfId="53" applyNumberFormat="1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49" fontId="1" fillId="0" borderId="21" xfId="53" applyNumberFormat="1" applyFont="1" applyFill="1" applyBorder="1" applyAlignment="1">
      <alignment horizontal="center" vertical="center"/>
      <protection/>
    </xf>
    <xf numFmtId="4" fontId="1" fillId="0" borderId="16" xfId="53" applyNumberFormat="1" applyFont="1" applyFill="1" applyBorder="1" applyAlignment="1">
      <alignment vertical="center"/>
      <protection/>
    </xf>
    <xf numFmtId="0" fontId="1" fillId="0" borderId="48" xfId="54" applyFont="1" applyFill="1" applyBorder="1" applyAlignment="1">
      <alignment horizontal="center" vertical="center"/>
      <protection/>
    </xf>
    <xf numFmtId="49" fontId="6" fillId="0" borderId="35" xfId="54" applyNumberFormat="1" applyFont="1" applyFill="1" applyBorder="1" applyAlignment="1">
      <alignment horizontal="center" vertical="center"/>
      <protection/>
    </xf>
    <xf numFmtId="0" fontId="1" fillId="0" borderId="35" xfId="54" applyFont="1" applyFill="1" applyBorder="1" applyAlignment="1">
      <alignment horizontal="center" vertical="center"/>
      <protection/>
    </xf>
    <xf numFmtId="0" fontId="33" fillId="0" borderId="40" xfId="49" applyFont="1" applyFill="1" applyBorder="1" applyAlignment="1">
      <alignment vertical="center"/>
      <protection/>
    </xf>
    <xf numFmtId="4" fontId="1" fillId="0" borderId="39" xfId="54" applyNumberFormat="1" applyFont="1" applyFill="1" applyBorder="1" applyAlignment="1">
      <alignment vertical="center"/>
      <protection/>
    </xf>
    <xf numFmtId="0" fontId="6" fillId="0" borderId="43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49" fontId="6" fillId="0" borderId="41" xfId="54" applyNumberFormat="1" applyFont="1" applyFill="1" applyBorder="1" applyAlignment="1">
      <alignment horizontal="center" vertical="center"/>
      <protection/>
    </xf>
    <xf numFmtId="4" fontId="6" fillId="0" borderId="17" xfId="54" applyNumberFormat="1" applyFont="1" applyFill="1" applyBorder="1" applyAlignment="1">
      <alignment vertical="center"/>
      <protection/>
    </xf>
    <xf numFmtId="0" fontId="6" fillId="0" borderId="47" xfId="54" applyFont="1" applyFill="1" applyBorder="1" applyAlignment="1">
      <alignment horizontal="center" vertical="center"/>
      <protection/>
    </xf>
    <xf numFmtId="49" fontId="6" fillId="0" borderId="29" xfId="54" applyNumberFormat="1" applyFont="1" applyFill="1" applyBorder="1" applyAlignment="1">
      <alignment horizontal="center" vertical="center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0" fontId="1" fillId="0" borderId="18" xfId="53" applyFont="1" applyBorder="1" applyAlignment="1">
      <alignment vertical="center"/>
      <protection/>
    </xf>
    <xf numFmtId="4" fontId="1" fillId="0" borderId="22" xfId="54" applyNumberFormat="1" applyFont="1" applyFill="1" applyBorder="1" applyAlignment="1">
      <alignment vertical="center"/>
      <protection/>
    </xf>
    <xf numFmtId="4" fontId="1" fillId="0" borderId="23" xfId="54" applyNumberFormat="1" applyFont="1" applyFill="1" applyBorder="1" applyAlignment="1">
      <alignment vertical="center"/>
      <protection/>
    </xf>
    <xf numFmtId="0" fontId="1" fillId="0" borderId="44" xfId="54" applyFont="1" applyFill="1" applyBorder="1" applyAlignment="1">
      <alignment horizontal="center" vertical="center"/>
      <protection/>
    </xf>
    <xf numFmtId="0" fontId="1" fillId="0" borderId="23" xfId="54" applyFont="1" applyBorder="1" applyAlignment="1">
      <alignment vertical="center"/>
      <protection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36" xfId="54" applyFont="1" applyFill="1" applyBorder="1" applyAlignment="1">
      <alignment horizontal="center" vertical="center"/>
      <protection/>
    </xf>
    <xf numFmtId="4" fontId="1" fillId="0" borderId="36" xfId="54" applyNumberFormat="1" applyFont="1" applyFill="1" applyBorder="1" applyAlignment="1">
      <alignment vertical="center"/>
      <protection/>
    </xf>
    <xf numFmtId="4" fontId="1" fillId="0" borderId="49" xfId="54" applyNumberFormat="1" applyFont="1" applyFill="1" applyBorder="1" applyAlignment="1">
      <alignment vertical="center"/>
      <protection/>
    </xf>
    <xf numFmtId="0" fontId="1" fillId="0" borderId="47" xfId="54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vertical="center"/>
      <protection/>
    </xf>
    <xf numFmtId="0" fontId="1" fillId="0" borderId="18" xfId="53" applyFont="1" applyFill="1" applyBorder="1" applyAlignment="1">
      <alignment vertical="center"/>
      <protection/>
    </xf>
    <xf numFmtId="49" fontId="5" fillId="0" borderId="35" xfId="53" applyNumberFormat="1" applyFont="1" applyFill="1" applyBorder="1" applyAlignment="1">
      <alignment horizontal="center" vertical="center"/>
      <protection/>
    </xf>
    <xf numFmtId="0" fontId="1" fillId="0" borderId="36" xfId="53" applyFont="1" applyFill="1" applyBorder="1" applyAlignment="1">
      <alignment horizontal="left" vertical="center" wrapText="1"/>
      <protection/>
    </xf>
    <xf numFmtId="0" fontId="6" fillId="0" borderId="47" xfId="54" applyFont="1" applyFill="1" applyBorder="1" applyAlignment="1">
      <alignment vertical="center"/>
      <protection/>
    </xf>
    <xf numFmtId="0" fontId="6" fillId="0" borderId="29" xfId="54" applyFont="1" applyFill="1" applyBorder="1" applyAlignment="1">
      <alignment horizontal="center" vertical="center"/>
      <protection/>
    </xf>
    <xf numFmtId="0" fontId="6" fillId="0" borderId="29" xfId="54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0" fontId="32" fillId="0" borderId="30" xfId="50" applyFont="1" applyFill="1" applyBorder="1" applyAlignment="1">
      <alignment vertical="center"/>
      <protection/>
    </xf>
    <xf numFmtId="4" fontId="6" fillId="0" borderId="16" xfId="53" applyNumberFormat="1" applyFont="1" applyFill="1" applyBorder="1" applyAlignment="1">
      <alignment vertical="center"/>
      <protection/>
    </xf>
    <xf numFmtId="4" fontId="6" fillId="0" borderId="17" xfId="53" applyNumberFormat="1" applyFont="1" applyFill="1" applyBorder="1" applyAlignment="1">
      <alignment vertical="center"/>
      <protection/>
    </xf>
    <xf numFmtId="0" fontId="1" fillId="0" borderId="48" xfId="54" applyFont="1" applyFill="1" applyBorder="1" applyAlignment="1">
      <alignment vertical="center"/>
      <protection/>
    </xf>
    <xf numFmtId="49" fontId="5" fillId="0" borderId="35" xfId="54" applyNumberFormat="1" applyFont="1" applyFill="1" applyBorder="1" applyAlignment="1">
      <alignment horizontal="center" vertical="center"/>
      <protection/>
    </xf>
    <xf numFmtId="49" fontId="1" fillId="0" borderId="36" xfId="55" applyNumberFormat="1" applyFont="1" applyFill="1" applyBorder="1" applyAlignment="1">
      <alignment horizontal="center" vertical="center"/>
      <protection/>
    </xf>
    <xf numFmtId="0" fontId="1" fillId="0" borderId="49" xfId="54" applyFont="1" applyFill="1" applyBorder="1" applyAlignment="1">
      <alignment vertical="center"/>
      <protection/>
    </xf>
    <xf numFmtId="0" fontId="6" fillId="0" borderId="43" xfId="54" applyFont="1" applyFill="1" applyBorder="1" applyAlignment="1">
      <alignment vertical="center"/>
      <protection/>
    </xf>
    <xf numFmtId="0" fontId="1" fillId="0" borderId="50" xfId="54" applyFont="1" applyFill="1" applyBorder="1" applyAlignment="1">
      <alignment vertical="center"/>
      <protection/>
    </xf>
    <xf numFmtId="49" fontId="5" fillId="0" borderId="36" xfId="54" applyNumberFormat="1" applyFont="1" applyFill="1" applyBorder="1" applyAlignment="1">
      <alignment horizontal="center" vertical="center"/>
      <protection/>
    </xf>
    <xf numFmtId="4" fontId="1" fillId="0" borderId="32" xfId="53" applyNumberFormat="1" applyFont="1" applyFill="1" applyBorder="1" applyAlignment="1">
      <alignment vertical="center"/>
      <protection/>
    </xf>
    <xf numFmtId="0" fontId="33" fillId="0" borderId="49" xfId="50" applyFont="1" applyFill="1" applyBorder="1" applyAlignment="1">
      <alignment vertical="center" wrapText="1"/>
      <protection/>
    </xf>
    <xf numFmtId="4" fontId="6" fillId="0" borderId="46" xfId="54" applyNumberFormat="1" applyFont="1" applyFill="1" applyBorder="1" applyAlignment="1">
      <alignment vertical="center"/>
      <protection/>
    </xf>
    <xf numFmtId="49" fontId="5" fillId="0" borderId="22" xfId="54" applyNumberFormat="1" applyFont="1" applyFill="1" applyBorder="1" applyAlignment="1">
      <alignment horizontal="center" vertical="center"/>
      <protection/>
    </xf>
    <xf numFmtId="0" fontId="33" fillId="0" borderId="23" xfId="50" applyFont="1" applyFill="1" applyBorder="1" applyAlignment="1">
      <alignment vertical="center" wrapText="1"/>
      <protection/>
    </xf>
    <xf numFmtId="0" fontId="1" fillId="0" borderId="51" xfId="54" applyFont="1" applyFill="1" applyBorder="1" applyAlignment="1">
      <alignment vertical="center"/>
      <protection/>
    </xf>
    <xf numFmtId="49" fontId="5" fillId="0" borderId="52" xfId="54" applyNumberFormat="1" applyFont="1" applyFill="1" applyBorder="1" applyAlignment="1">
      <alignment horizontal="center" vertical="center"/>
      <protection/>
    </xf>
    <xf numFmtId="0" fontId="33" fillId="0" borderId="40" xfId="50" applyFont="1" applyFill="1" applyBorder="1" applyAlignment="1">
      <alignment vertical="center" wrapText="1"/>
      <protection/>
    </xf>
    <xf numFmtId="4" fontId="1" fillId="0" borderId="39" xfId="53" applyNumberFormat="1" applyFont="1" applyFill="1" applyBorder="1" applyAlignment="1">
      <alignment vertical="center"/>
      <protection/>
    </xf>
    <xf numFmtId="49" fontId="1" fillId="0" borderId="45" xfId="54" applyNumberFormat="1" applyFont="1" applyFill="1" applyBorder="1" applyAlignment="1">
      <alignment horizontal="center" vertical="center"/>
      <protection/>
    </xf>
    <xf numFmtId="0" fontId="6" fillId="0" borderId="47" xfId="53" applyFont="1" applyBorder="1" applyAlignment="1">
      <alignment horizontal="center" vertical="center"/>
      <protection/>
    </xf>
    <xf numFmtId="49" fontId="6" fillId="0" borderId="29" xfId="53" applyNumberFormat="1" applyFont="1" applyFill="1" applyBorder="1" applyAlignment="1">
      <alignment horizontal="center" vertical="center"/>
      <protection/>
    </xf>
    <xf numFmtId="0" fontId="6" fillId="0" borderId="29" xfId="53" applyFont="1" applyBorder="1" applyAlignment="1">
      <alignment horizontal="center" vertical="center"/>
      <protection/>
    </xf>
    <xf numFmtId="0" fontId="6" fillId="0" borderId="29" xfId="53" applyFont="1" applyBorder="1" applyAlignment="1">
      <alignment horizontal="center" vertical="center"/>
      <protection/>
    </xf>
    <xf numFmtId="0" fontId="32" fillId="0" borderId="30" xfId="49" applyFont="1" applyFill="1" applyBorder="1" applyAlignment="1">
      <alignment vertical="center"/>
      <protection/>
    </xf>
    <xf numFmtId="0" fontId="1" fillId="0" borderId="50" xfId="53" applyFont="1" applyBorder="1" applyAlignment="1">
      <alignment horizontal="center"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0" fontId="1" fillId="0" borderId="36" xfId="55" applyFont="1" applyFill="1" applyBorder="1" applyAlignment="1">
      <alignment horizontal="center" vertical="center"/>
      <protection/>
    </xf>
    <xf numFmtId="0" fontId="1" fillId="0" borderId="34" xfId="55" applyFont="1" applyFill="1" applyBorder="1" applyAlignment="1">
      <alignment horizontal="center" vertical="center"/>
      <protection/>
    </xf>
    <xf numFmtId="0" fontId="32" fillId="0" borderId="19" xfId="49" applyFont="1" applyFill="1" applyBorder="1" applyAlignment="1">
      <alignment vertical="center" wrapText="1"/>
      <protection/>
    </xf>
    <xf numFmtId="49" fontId="6" fillId="0" borderId="18" xfId="53" applyNumberFormat="1" applyFont="1" applyBorder="1" applyAlignment="1">
      <alignment horizontal="center" vertical="center"/>
      <protection/>
    </xf>
    <xf numFmtId="49" fontId="1" fillId="0" borderId="34" xfId="53" applyNumberFormat="1" applyFont="1" applyFill="1" applyBorder="1" applyAlignment="1">
      <alignment horizontal="center" vertical="center"/>
      <protection/>
    </xf>
    <xf numFmtId="0" fontId="1" fillId="0" borderId="49" xfId="55" applyFont="1" applyFill="1" applyBorder="1" applyAlignment="1">
      <alignment horizontal="left" vertical="center"/>
      <protection/>
    </xf>
    <xf numFmtId="49" fontId="0" fillId="0" borderId="0" xfId="53" applyNumberFormat="1" applyFill="1" applyAlignment="1">
      <alignment horizontal="center"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49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4" fontId="50" fillId="0" borderId="0" xfId="0" applyNumberFormat="1" applyFont="1" applyFill="1" applyAlignment="1">
      <alignment horizontal="right" vertical="center" wrapText="1"/>
    </xf>
    <xf numFmtId="4" fontId="50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49" fontId="49" fillId="24" borderId="27" xfId="0" applyNumberFormat="1" applyFont="1" applyFill="1" applyBorder="1" applyAlignment="1">
      <alignment horizontal="center" vertical="center"/>
    </xf>
    <xf numFmtId="0" fontId="49" fillId="24" borderId="26" xfId="0" applyFont="1" applyFill="1" applyBorder="1" applyAlignment="1">
      <alignment horizontal="center" vertical="center"/>
    </xf>
    <xf numFmtId="49" fontId="49" fillId="24" borderId="26" xfId="0" applyNumberFormat="1" applyFont="1" applyFill="1" applyBorder="1" applyAlignment="1">
      <alignment horizontal="center" vertical="center"/>
    </xf>
    <xf numFmtId="0" fontId="49" fillId="24" borderId="26" xfId="0" applyFont="1" applyFill="1" applyBorder="1" applyAlignment="1">
      <alignment horizontal="center" vertical="center" wrapText="1"/>
    </xf>
    <xf numFmtId="4" fontId="49" fillId="24" borderId="26" xfId="0" applyNumberFormat="1" applyFont="1" applyFill="1" applyBorder="1" applyAlignment="1">
      <alignment horizontal="center" vertical="center" wrapText="1"/>
    </xf>
    <xf numFmtId="4" fontId="49" fillId="24" borderId="15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49" fillId="25" borderId="53" xfId="0" applyNumberFormat="1" applyFont="1" applyFill="1" applyBorder="1" applyAlignment="1">
      <alignment horizontal="center" vertical="center"/>
    </xf>
    <xf numFmtId="0" fontId="49" fillId="25" borderId="54" xfId="0" applyFont="1" applyFill="1" applyBorder="1" applyAlignment="1">
      <alignment horizontal="center" vertical="center"/>
    </xf>
    <xf numFmtId="49" fontId="49" fillId="25" borderId="54" xfId="0" applyNumberFormat="1" applyFont="1" applyFill="1" applyBorder="1" applyAlignment="1">
      <alignment horizontal="center" vertical="center"/>
    </xf>
    <xf numFmtId="0" fontId="49" fillId="25" borderId="54" xfId="0" applyFont="1" applyFill="1" applyBorder="1" applyAlignment="1">
      <alignment horizontal="left" vertical="center" wrapText="1"/>
    </xf>
    <xf numFmtId="4" fontId="49" fillId="25" borderId="54" xfId="0" applyNumberFormat="1" applyFont="1" applyFill="1" applyBorder="1" applyAlignment="1">
      <alignment horizontal="right" vertical="center" wrapText="1"/>
    </xf>
    <xf numFmtId="49" fontId="51" fillId="0" borderId="24" xfId="52" applyNumberFormat="1" applyFont="1" applyFill="1" applyBorder="1" applyAlignment="1">
      <alignment horizontal="center" vertical="center"/>
      <protection/>
    </xf>
    <xf numFmtId="0" fontId="51" fillId="0" borderId="22" xfId="52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left" vertical="center" wrapText="1"/>
    </xf>
    <xf numFmtId="2" fontId="51" fillId="0" borderId="22" xfId="0" applyNumberFormat="1" applyFont="1" applyFill="1" applyBorder="1" applyAlignment="1">
      <alignment vertical="center"/>
    </xf>
    <xf numFmtId="4" fontId="51" fillId="0" borderId="22" xfId="0" applyNumberFormat="1" applyFont="1" applyFill="1" applyBorder="1" applyAlignment="1">
      <alignment vertical="center"/>
    </xf>
    <xf numFmtId="4" fontId="51" fillId="0" borderId="23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2" fontId="50" fillId="0" borderId="22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49" fontId="51" fillId="0" borderId="22" xfId="52" applyNumberFormat="1" applyFont="1" applyFill="1" applyBorder="1" applyAlignment="1">
      <alignment horizontal="center" vertical="center"/>
      <protection/>
    </xf>
    <xf numFmtId="49" fontId="1" fillId="0" borderId="24" xfId="52" applyNumberFormat="1" applyFont="1" applyFill="1" applyBorder="1" applyAlignment="1">
      <alignment horizontal="center"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4" fontId="50" fillId="0" borderId="22" xfId="0" applyNumberFormat="1" applyFont="1" applyFill="1" applyBorder="1" applyAlignment="1">
      <alignment vertical="center"/>
    </xf>
    <xf numFmtId="4" fontId="50" fillId="0" borderId="23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vertical="center"/>
    </xf>
    <xf numFmtId="49" fontId="1" fillId="0" borderId="55" xfId="52" applyNumberFormat="1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36" xfId="0" applyFont="1" applyFill="1" applyBorder="1" applyAlignment="1">
      <alignment horizontal="left" vertical="center" wrapText="1"/>
    </xf>
    <xf numFmtId="2" fontId="50" fillId="0" borderId="36" xfId="0" applyNumberFormat="1" applyFont="1" applyFill="1" applyBorder="1" applyAlignment="1">
      <alignment vertical="center"/>
    </xf>
    <xf numFmtId="4" fontId="50" fillId="0" borderId="49" xfId="0" applyNumberFormat="1" applyFont="1" applyFill="1" applyBorder="1" applyAlignment="1">
      <alignment vertical="center"/>
    </xf>
    <xf numFmtId="49" fontId="0" fillId="0" borderId="0" xfId="53" applyNumberFormat="1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0" fillId="0" borderId="0" xfId="53" applyFill="1" applyAlignment="1">
      <alignment horizontal="left" vertical="center" wrapText="1"/>
      <protection/>
    </xf>
    <xf numFmtId="0" fontId="0" fillId="0" borderId="0" xfId="53" applyFill="1" applyAlignment="1">
      <alignment vertical="center" wrapText="1"/>
      <protection/>
    </xf>
    <xf numFmtId="4" fontId="0" fillId="0" borderId="0" xfId="53" applyNumberFormat="1" applyAlignment="1">
      <alignment vertical="center"/>
      <protection/>
    </xf>
    <xf numFmtId="0" fontId="1" fillId="0" borderId="0" xfId="56" applyFont="1" applyFill="1" applyAlignment="1">
      <alignment horizontal="right" vertical="center"/>
      <protection/>
    </xf>
    <xf numFmtId="49" fontId="0" fillId="0" borderId="0" xfId="53" applyNumberForma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50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4" fontId="50" fillId="0" borderId="22" xfId="0" applyNumberFormat="1" applyFont="1" applyFill="1" applyBorder="1" applyAlignment="1">
      <alignment horizontal="right" vertical="center"/>
    </xf>
    <xf numFmtId="4" fontId="50" fillId="0" borderId="56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51" fillId="0" borderId="22" xfId="52" applyFont="1" applyFill="1" applyBorder="1" applyAlignment="1" quotePrefix="1">
      <alignment horizontal="center" vertical="center" wrapText="1"/>
      <protection/>
    </xf>
    <xf numFmtId="173" fontId="8" fillId="0" borderId="33" xfId="0" applyNumberFormat="1" applyFont="1" applyBorder="1" applyAlignment="1">
      <alignment horizontal="right" vertical="center" wrapText="1"/>
    </xf>
    <xf numFmtId="173" fontId="9" fillId="0" borderId="22" xfId="0" applyNumberFormat="1" applyFont="1" applyFill="1" applyBorder="1" applyAlignment="1">
      <alignment horizontal="right" vertical="center" wrapText="1"/>
    </xf>
    <xf numFmtId="173" fontId="8" fillId="0" borderId="22" xfId="0" applyNumberFormat="1" applyFont="1" applyFill="1" applyBorder="1" applyAlignment="1">
      <alignment horizontal="right" vertical="center" wrapText="1"/>
    </xf>
    <xf numFmtId="173" fontId="9" fillId="0" borderId="22" xfId="0" applyNumberFormat="1" applyFont="1" applyBorder="1" applyAlignment="1">
      <alignment horizontal="right"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9" fillId="0" borderId="22" xfId="0" applyNumberFormat="1" applyFont="1" applyBorder="1" applyAlignment="1">
      <alignment horizontal="right"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6" fillId="0" borderId="33" xfId="53" applyFont="1" applyBorder="1" applyAlignment="1">
      <alignment horizontal="center" vertical="center"/>
      <protection/>
    </xf>
    <xf numFmtId="0" fontId="6" fillId="0" borderId="33" xfId="53" applyFont="1" applyBorder="1" applyAlignment="1">
      <alignment horizontal="center" vertical="center"/>
      <protection/>
    </xf>
    <xf numFmtId="49" fontId="6" fillId="0" borderId="41" xfId="53" applyNumberFormat="1" applyFont="1" applyBorder="1" applyAlignment="1">
      <alignment horizontal="center" vertical="center"/>
      <protection/>
    </xf>
    <xf numFmtId="0" fontId="32" fillId="0" borderId="19" xfId="49" applyFont="1" applyBorder="1" applyAlignment="1">
      <alignment vertical="center" wrapText="1"/>
      <protection/>
    </xf>
    <xf numFmtId="173" fontId="6" fillId="0" borderId="17" xfId="53" applyNumberFormat="1" applyFont="1" applyFill="1" applyBorder="1" applyAlignment="1">
      <alignment vertical="center"/>
      <protection/>
    </xf>
    <xf numFmtId="4" fontId="1" fillId="0" borderId="10" xfId="55" applyNumberFormat="1" applyFont="1" applyFill="1" applyBorder="1" applyAlignment="1">
      <alignment vertical="center"/>
      <protection/>
    </xf>
    <xf numFmtId="0" fontId="41" fillId="0" borderId="0" xfId="55" applyFont="1" applyAlignment="1">
      <alignment vertical="center"/>
      <protection/>
    </xf>
    <xf numFmtId="173" fontId="34" fillId="0" borderId="12" xfId="53" applyNumberFormat="1" applyFont="1" applyFill="1" applyBorder="1" applyAlignment="1">
      <alignment vertical="center"/>
      <protection/>
    </xf>
    <xf numFmtId="0" fontId="1" fillId="0" borderId="50" xfId="54" applyFont="1" applyFill="1" applyBorder="1" applyAlignment="1">
      <alignment horizontal="center" vertical="center"/>
      <protection/>
    </xf>
    <xf numFmtId="0" fontId="1" fillId="0" borderId="44" xfId="54" applyFont="1" applyFill="1" applyBorder="1" applyAlignment="1">
      <alignment vertical="center"/>
      <protection/>
    </xf>
    <xf numFmtId="173" fontId="4" fillId="0" borderId="13" xfId="53" applyNumberFormat="1" applyFont="1" applyFill="1" applyBorder="1" applyAlignment="1">
      <alignment vertical="center"/>
      <protection/>
    </xf>
    <xf numFmtId="0" fontId="34" fillId="0" borderId="27" xfId="53" applyFont="1" applyBorder="1" applyAlignment="1">
      <alignment horizontal="center" vertical="center"/>
      <protection/>
    </xf>
    <xf numFmtId="0" fontId="6" fillId="0" borderId="57" xfId="53" applyFont="1" applyBorder="1" applyAlignment="1">
      <alignment horizontal="center" vertical="center"/>
      <protection/>
    </xf>
    <xf numFmtId="0" fontId="1" fillId="0" borderId="58" xfId="53" applyFont="1" applyBorder="1" applyAlignment="1">
      <alignment horizontal="center" vertical="center"/>
      <protection/>
    </xf>
    <xf numFmtId="0" fontId="0" fillId="0" borderId="59" xfId="53" applyFont="1" applyBorder="1" applyAlignment="1">
      <alignment vertical="center"/>
      <protection/>
    </xf>
    <xf numFmtId="0" fontId="1" fillId="0" borderId="35" xfId="53" applyFont="1" applyBorder="1" applyAlignment="1">
      <alignment horizontal="center" vertical="center"/>
      <protection/>
    </xf>
    <xf numFmtId="0" fontId="1" fillId="0" borderId="35" xfId="53" applyFont="1" applyFill="1" applyBorder="1" applyAlignment="1">
      <alignment horizontal="center" vertical="center"/>
      <protection/>
    </xf>
    <xf numFmtId="0" fontId="1" fillId="0" borderId="49" xfId="54" applyFont="1" applyBorder="1" applyAlignment="1">
      <alignment vertical="center"/>
      <protection/>
    </xf>
    <xf numFmtId="173" fontId="1" fillId="0" borderId="60" xfId="53" applyNumberFormat="1" applyFont="1" applyFill="1" applyBorder="1" applyAlignment="1">
      <alignment vertical="center"/>
      <protection/>
    </xf>
    <xf numFmtId="0" fontId="0" fillId="0" borderId="0" xfId="53" applyFill="1" applyAlignment="1">
      <alignment/>
      <protection/>
    </xf>
    <xf numFmtId="0" fontId="31" fillId="0" borderId="0" xfId="51" applyFill="1">
      <alignment/>
      <protection/>
    </xf>
    <xf numFmtId="4" fontId="31" fillId="0" borderId="0" xfId="51" applyNumberFormat="1" applyFill="1">
      <alignment/>
      <protection/>
    </xf>
    <xf numFmtId="0" fontId="0" fillId="0" borderId="0" xfId="0" applyFill="1" applyAlignment="1">
      <alignment/>
    </xf>
    <xf numFmtId="0" fontId="1" fillId="0" borderId="0" xfId="55" applyFont="1" applyFill="1" applyBorder="1" applyAlignment="1">
      <alignment horizontal="center"/>
      <protection/>
    </xf>
    <xf numFmtId="49" fontId="1" fillId="0" borderId="0" xfId="55" applyNumberFormat="1" applyFont="1" applyFill="1" applyBorder="1" applyAlignment="1">
      <alignment horizontal="center"/>
      <protection/>
    </xf>
    <xf numFmtId="175" fontId="1" fillId="0" borderId="0" xfId="55" applyNumberFormat="1" applyFont="1" applyFill="1" applyBorder="1" applyAlignment="1">
      <alignment horizontal="center"/>
      <protection/>
    </xf>
    <xf numFmtId="4" fontId="1" fillId="0" borderId="0" xfId="55" applyNumberFormat="1" applyFont="1" applyFill="1" applyBorder="1" applyAlignment="1">
      <alignment horizontal="left"/>
      <protection/>
    </xf>
    <xf numFmtId="4" fontId="1" fillId="0" borderId="0" xfId="55" applyNumberFormat="1" applyFont="1" applyFill="1" applyBorder="1">
      <alignment/>
      <protection/>
    </xf>
    <xf numFmtId="0" fontId="5" fillId="0" borderId="0" xfId="53" applyFont="1" applyAlignment="1">
      <alignment horizontal="center"/>
      <protection/>
    </xf>
    <xf numFmtId="49" fontId="42" fillId="0" borderId="0" xfId="53" applyNumberFormat="1" applyFont="1" applyAlignment="1">
      <alignment horizontal="center"/>
      <protection/>
    </xf>
    <xf numFmtId="4" fontId="4" fillId="0" borderId="0" xfId="53" applyNumberFormat="1" applyFont="1" applyAlignment="1">
      <alignment horizontal="center"/>
      <protection/>
    </xf>
    <xf numFmtId="4" fontId="4" fillId="0" borderId="0" xfId="53" applyNumberFormat="1" applyFont="1" applyAlignment="1">
      <alignment horizontal="right"/>
      <protection/>
    </xf>
    <xf numFmtId="0" fontId="4" fillId="24" borderId="53" xfId="53" applyFont="1" applyFill="1" applyBorder="1" applyAlignment="1">
      <alignment vertical="center" wrapText="1"/>
      <protection/>
    </xf>
    <xf numFmtId="0" fontId="4" fillId="24" borderId="61" xfId="53" applyFont="1" applyFill="1" applyBorder="1" applyAlignment="1">
      <alignment horizontal="center" vertical="center" wrapText="1"/>
      <protection/>
    </xf>
    <xf numFmtId="0" fontId="4" fillId="24" borderId="54" xfId="53" applyFont="1" applyFill="1" applyBorder="1" applyAlignment="1">
      <alignment horizontal="center" vertical="center" wrapText="1"/>
      <protection/>
    </xf>
    <xf numFmtId="4" fontId="4" fillId="24" borderId="54" xfId="53" applyNumberFormat="1" applyFont="1" applyFill="1" applyBorder="1" applyAlignment="1">
      <alignment horizontal="center" vertical="center" wrapText="1"/>
      <protection/>
    </xf>
    <xf numFmtId="4" fontId="4" fillId="24" borderId="62" xfId="53" applyNumberFormat="1" applyFont="1" applyFill="1" applyBorder="1" applyAlignment="1">
      <alignment horizontal="center" vertical="center" wrapText="1"/>
      <protection/>
    </xf>
    <xf numFmtId="0" fontId="4" fillId="25" borderId="27" xfId="53" applyFont="1" applyFill="1" applyBorder="1" applyAlignment="1">
      <alignment horizontal="center" vertical="center"/>
      <protection/>
    </xf>
    <xf numFmtId="0" fontId="4" fillId="25" borderId="14" xfId="53" applyFont="1" applyFill="1" applyBorder="1" applyAlignment="1">
      <alignment horizontal="center" vertical="center"/>
      <protection/>
    </xf>
    <xf numFmtId="0" fontId="4" fillId="25" borderId="26" xfId="53" applyFont="1" applyFill="1" applyBorder="1" applyAlignment="1">
      <alignment horizontal="center" vertical="center"/>
      <protection/>
    </xf>
    <xf numFmtId="0" fontId="4" fillId="25" borderId="26" xfId="53" applyFont="1" applyFill="1" applyBorder="1" applyAlignment="1">
      <alignment horizontal="left" vertical="center" wrapText="1"/>
      <protection/>
    </xf>
    <xf numFmtId="4" fontId="4" fillId="25" borderId="26" xfId="53" applyNumberFormat="1" applyFont="1" applyFill="1" applyBorder="1" applyAlignment="1">
      <alignment vertical="center"/>
      <protection/>
    </xf>
    <xf numFmtId="173" fontId="4" fillId="26" borderId="26" xfId="53" applyNumberFormat="1" applyFont="1" applyFill="1" applyBorder="1" applyAlignment="1">
      <alignment vertical="center"/>
      <protection/>
    </xf>
    <xf numFmtId="4" fontId="4" fillId="25" borderId="15" xfId="53" applyNumberFormat="1" applyFont="1" applyFill="1" applyBorder="1" applyAlignment="1">
      <alignment vertical="center"/>
      <protection/>
    </xf>
    <xf numFmtId="0" fontId="51" fillId="27" borderId="28" xfId="53" applyFont="1" applyFill="1" applyBorder="1" applyAlignment="1">
      <alignment horizontal="center" vertical="center" wrapText="1"/>
      <protection/>
    </xf>
    <xf numFmtId="0" fontId="51" fillId="27" borderId="18" xfId="53" applyFont="1" applyFill="1" applyBorder="1" applyAlignment="1">
      <alignment horizontal="center" vertical="center" wrapText="1"/>
      <protection/>
    </xf>
    <xf numFmtId="49" fontId="51" fillId="27" borderId="29" xfId="53" applyNumberFormat="1" applyFont="1" applyFill="1" applyBorder="1" applyAlignment="1">
      <alignment horizontal="center" vertical="center" wrapText="1"/>
      <protection/>
    </xf>
    <xf numFmtId="0" fontId="51" fillId="27" borderId="29" xfId="53" applyFont="1" applyFill="1" applyBorder="1" applyAlignment="1">
      <alignment horizontal="left" vertical="center" wrapText="1"/>
      <protection/>
    </xf>
    <xf numFmtId="4" fontId="51" fillId="27" borderId="29" xfId="53" applyNumberFormat="1" applyFont="1" applyFill="1" applyBorder="1" applyAlignment="1">
      <alignment vertical="center"/>
      <protection/>
    </xf>
    <xf numFmtId="4" fontId="51" fillId="27" borderId="30" xfId="53" applyNumberFormat="1" applyFont="1" applyFill="1" applyBorder="1" applyAlignment="1">
      <alignment vertical="center"/>
      <protection/>
    </xf>
    <xf numFmtId="0" fontId="1" fillId="27" borderId="24" xfId="53" applyFont="1" applyFill="1" applyBorder="1" applyAlignment="1">
      <alignment horizontal="center" vertical="center" wrapText="1"/>
      <protection/>
    </xf>
    <xf numFmtId="0" fontId="1" fillId="27" borderId="21" xfId="53" applyFont="1" applyFill="1" applyBorder="1" applyAlignment="1">
      <alignment horizontal="center" vertical="center" wrapText="1"/>
      <protection/>
    </xf>
    <xf numFmtId="0" fontId="1" fillId="28" borderId="22" xfId="53" applyFont="1" applyFill="1" applyBorder="1" applyAlignment="1">
      <alignment horizontal="center" vertical="center" wrapText="1"/>
      <protection/>
    </xf>
    <xf numFmtId="49" fontId="1" fillId="28" borderId="22" xfId="53" applyNumberFormat="1" applyFont="1" applyFill="1" applyBorder="1" applyAlignment="1">
      <alignment horizontal="center" vertical="center" wrapText="1"/>
      <protection/>
    </xf>
    <xf numFmtId="0" fontId="1" fillId="28" borderId="22" xfId="53" applyFont="1" applyFill="1" applyBorder="1" applyAlignment="1">
      <alignment horizontal="left" vertical="center" wrapText="1"/>
      <protection/>
    </xf>
    <xf numFmtId="4" fontId="1" fillId="27" borderId="22" xfId="53" applyNumberFormat="1" applyFont="1" applyFill="1" applyBorder="1" applyAlignment="1">
      <alignment vertical="center"/>
      <protection/>
    </xf>
    <xf numFmtId="4" fontId="1" fillId="0" borderId="23" xfId="53" applyNumberFormat="1" applyFont="1" applyFill="1" applyBorder="1" applyAlignment="1">
      <alignment vertical="center"/>
      <protection/>
    </xf>
    <xf numFmtId="0" fontId="51" fillId="27" borderId="24" xfId="53" applyFont="1" applyFill="1" applyBorder="1" applyAlignment="1">
      <alignment horizontal="center" vertical="center" wrapText="1"/>
      <protection/>
    </xf>
    <xf numFmtId="0" fontId="51" fillId="27" borderId="21" xfId="53" applyFont="1" applyFill="1" applyBorder="1" applyAlignment="1">
      <alignment horizontal="center" vertical="center" wrapText="1"/>
      <protection/>
    </xf>
    <xf numFmtId="49" fontId="51" fillId="27" borderId="22" xfId="53" applyNumberFormat="1" applyFont="1" applyFill="1" applyBorder="1" applyAlignment="1">
      <alignment horizontal="center" vertical="center" wrapText="1"/>
      <protection/>
    </xf>
    <xf numFmtId="0" fontId="51" fillId="27" borderId="22" xfId="53" applyFont="1" applyFill="1" applyBorder="1" applyAlignment="1">
      <alignment horizontal="left" vertical="center" wrapText="1"/>
      <protection/>
    </xf>
    <xf numFmtId="4" fontId="51" fillId="27" borderId="22" xfId="53" applyNumberFormat="1" applyFont="1" applyFill="1" applyBorder="1" applyAlignment="1">
      <alignment vertical="center"/>
      <protection/>
    </xf>
    <xf numFmtId="4" fontId="51" fillId="27" borderId="23" xfId="53" applyNumberFormat="1" applyFont="1" applyFill="1" applyBorder="1" applyAlignment="1">
      <alignment vertical="center"/>
      <protection/>
    </xf>
    <xf numFmtId="4" fontId="1" fillId="27" borderId="23" xfId="53" applyNumberFormat="1" applyFont="1" applyFill="1" applyBorder="1" applyAlignment="1">
      <alignment vertical="center"/>
      <protection/>
    </xf>
    <xf numFmtId="0" fontId="51" fillId="0" borderId="22" xfId="53" applyFont="1" applyFill="1" applyBorder="1" applyAlignment="1">
      <alignment horizontal="left" vertical="center" wrapText="1"/>
      <protection/>
    </xf>
    <xf numFmtId="0" fontId="1" fillId="27" borderId="55" xfId="53" applyFont="1" applyFill="1" applyBorder="1" applyAlignment="1">
      <alignment horizontal="center" vertical="center" wrapText="1"/>
      <protection/>
    </xf>
    <xf numFmtId="0" fontId="1" fillId="27" borderId="34" xfId="53" applyFont="1" applyFill="1" applyBorder="1" applyAlignment="1">
      <alignment horizontal="center" vertical="center" wrapText="1"/>
      <protection/>
    </xf>
    <xf numFmtId="0" fontId="1" fillId="28" borderId="36" xfId="53" applyFont="1" applyFill="1" applyBorder="1" applyAlignment="1">
      <alignment horizontal="center" vertical="center" wrapText="1"/>
      <protection/>
    </xf>
    <xf numFmtId="49" fontId="1" fillId="28" borderId="36" xfId="53" applyNumberFormat="1" applyFont="1" applyFill="1" applyBorder="1" applyAlignment="1">
      <alignment horizontal="center" vertical="center" wrapText="1"/>
      <protection/>
    </xf>
    <xf numFmtId="0" fontId="1" fillId="28" borderId="36" xfId="53" applyFont="1" applyFill="1" applyBorder="1" applyAlignment="1">
      <alignment horizontal="left" vertical="center" wrapText="1"/>
      <protection/>
    </xf>
    <xf numFmtId="4" fontId="1" fillId="27" borderId="36" xfId="53" applyNumberFormat="1" applyFont="1" applyFill="1" applyBorder="1" applyAlignment="1">
      <alignment vertical="center"/>
      <protection/>
    </xf>
    <xf numFmtId="4" fontId="1" fillId="27" borderId="49" xfId="53" applyNumberFormat="1" applyFont="1" applyFill="1" applyBorder="1" applyAlignment="1">
      <alignment vertical="center"/>
      <protection/>
    </xf>
    <xf numFmtId="4" fontId="1" fillId="0" borderId="22" xfId="53" applyNumberFormat="1" applyFont="1" applyFill="1" applyBorder="1" applyAlignment="1">
      <alignment vertical="center"/>
      <protection/>
    </xf>
    <xf numFmtId="173" fontId="51" fillId="27" borderId="22" xfId="53" applyNumberFormat="1" applyFont="1" applyFill="1" applyBorder="1" applyAlignment="1">
      <alignment vertical="center"/>
      <protection/>
    </xf>
    <xf numFmtId="173" fontId="1" fillId="27" borderId="22" xfId="53" applyNumberFormat="1" applyFont="1" applyFill="1" applyBorder="1" applyAlignment="1">
      <alignment vertical="center"/>
      <protection/>
    </xf>
    <xf numFmtId="173" fontId="9" fillId="0" borderId="29" xfId="0" applyNumberFormat="1" applyFont="1" applyFill="1" applyBorder="1" applyAlignment="1">
      <alignment horizontal="right" vertical="center" wrapText="1"/>
    </xf>
    <xf numFmtId="173" fontId="9" fillId="0" borderId="29" xfId="0" applyNumberFormat="1" applyFont="1" applyBorder="1" applyAlignment="1">
      <alignment horizontal="right" vertical="center" wrapText="1"/>
    </xf>
    <xf numFmtId="173" fontId="8" fillId="0" borderId="26" xfId="0" applyNumberFormat="1" applyFont="1" applyBorder="1" applyAlignment="1">
      <alignment horizontal="right" vertical="center" wrapText="1"/>
    </xf>
    <xf numFmtId="0" fontId="1" fillId="0" borderId="0" xfId="47" applyFont="1" applyAlignment="1">
      <alignment/>
      <protection/>
    </xf>
    <xf numFmtId="173" fontId="7" fillId="0" borderId="0" xfId="0" applyNumberFormat="1" applyFont="1" applyAlignment="1">
      <alignment vertical="center"/>
    </xf>
    <xf numFmtId="49" fontId="1" fillId="0" borderId="12" xfId="54" applyNumberFormat="1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26" xfId="51" applyFont="1" applyBorder="1" applyAlignment="1">
      <alignment horizontal="center" vertical="center"/>
      <protection/>
    </xf>
    <xf numFmtId="0" fontId="1" fillId="0" borderId="63" xfId="51" applyFont="1" applyBorder="1" applyAlignment="1">
      <alignment horizontal="center" vertical="center"/>
      <protection/>
    </xf>
    <xf numFmtId="0" fontId="0" fillId="0" borderId="26" xfId="54" applyFont="1" applyFill="1" applyBorder="1" applyAlignment="1">
      <alignment vertical="center"/>
      <protection/>
    </xf>
    <xf numFmtId="0" fontId="1" fillId="0" borderId="15" xfId="51" applyFont="1" applyBorder="1" applyAlignment="1">
      <alignment horizontal="left" vertical="center"/>
      <protection/>
    </xf>
    <xf numFmtId="4" fontId="1" fillId="0" borderId="63" xfId="51" applyNumberFormat="1" applyFont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4" fontId="1" fillId="0" borderId="12" xfId="54" applyNumberFormat="1" applyFont="1" applyFill="1" applyBorder="1" applyAlignment="1">
      <alignment vertic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49" fontId="4" fillId="29" borderId="27" xfId="53" applyNumberFormat="1" applyFont="1" applyFill="1" applyBorder="1" applyAlignment="1">
      <alignment horizontal="center" vertical="center"/>
      <protection/>
    </xf>
    <xf numFmtId="49" fontId="4" fillId="29" borderId="26" xfId="53" applyNumberFormat="1" applyFont="1" applyFill="1" applyBorder="1" applyAlignment="1">
      <alignment horizontal="center" vertical="center"/>
      <protection/>
    </xf>
    <xf numFmtId="0" fontId="4" fillId="29" borderId="26" xfId="53" applyFont="1" applyFill="1" applyBorder="1" applyAlignment="1">
      <alignment horizontal="center" vertical="center"/>
      <protection/>
    </xf>
    <xf numFmtId="49" fontId="4" fillId="29" borderId="14" xfId="53" applyNumberFormat="1" applyFont="1" applyFill="1" applyBorder="1" applyAlignment="1">
      <alignment horizontal="center" vertical="center"/>
      <protection/>
    </xf>
    <xf numFmtId="0" fontId="4" fillId="29" borderId="15" xfId="53" applyFont="1" applyFill="1" applyBorder="1" applyAlignment="1">
      <alignment horizontal="left" vertical="center"/>
      <protection/>
    </xf>
    <xf numFmtId="4" fontId="4" fillId="29" borderId="63" xfId="53" applyNumberFormat="1" applyFont="1" applyFill="1" applyBorder="1" applyAlignment="1">
      <alignment vertical="center"/>
      <protection/>
    </xf>
    <xf numFmtId="4" fontId="4" fillId="29" borderId="12" xfId="53" applyNumberFormat="1" applyFont="1" applyFill="1" applyBorder="1" applyAlignment="1">
      <alignment vertical="center"/>
      <protection/>
    </xf>
    <xf numFmtId="4" fontId="4" fillId="29" borderId="13" xfId="53" applyNumberFormat="1" applyFont="1" applyFill="1" applyBorder="1" applyAlignment="1">
      <alignment vertical="center"/>
      <protection/>
    </xf>
    <xf numFmtId="4" fontId="4" fillId="29" borderId="64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9" fontId="49" fillId="24" borderId="53" xfId="0" applyNumberFormat="1" applyFont="1" applyFill="1" applyBorder="1" applyAlignment="1">
      <alignment horizontal="center" vertical="center"/>
    </xf>
    <xf numFmtId="0" fontId="49" fillId="24" borderId="54" xfId="0" applyFont="1" applyFill="1" applyBorder="1" applyAlignment="1">
      <alignment horizontal="center" vertical="center"/>
    </xf>
    <xf numFmtId="49" fontId="49" fillId="24" borderId="54" xfId="0" applyNumberFormat="1" applyFont="1" applyFill="1" applyBorder="1" applyAlignment="1">
      <alignment horizontal="center" vertical="center"/>
    </xf>
    <xf numFmtId="0" fontId="54" fillId="24" borderId="54" xfId="0" applyFont="1" applyFill="1" applyBorder="1" applyAlignment="1">
      <alignment horizontal="center" vertical="center" wrapText="1"/>
    </xf>
    <xf numFmtId="4" fontId="49" fillId="24" borderId="54" xfId="0" applyNumberFormat="1" applyFont="1" applyFill="1" applyBorder="1" applyAlignment="1">
      <alignment vertical="center" wrapText="1"/>
    </xf>
    <xf numFmtId="4" fontId="49" fillId="24" borderId="62" xfId="0" applyNumberFormat="1" applyFont="1" applyFill="1" applyBorder="1" applyAlignment="1">
      <alignment vertical="center" wrapText="1"/>
    </xf>
    <xf numFmtId="49" fontId="6" fillId="0" borderId="46" xfId="54" applyNumberFormat="1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4" fontId="6" fillId="0" borderId="65" xfId="54" applyNumberFormat="1" applyFont="1" applyFill="1" applyBorder="1" applyAlignment="1">
      <alignment vertical="center"/>
      <protection/>
    </xf>
    <xf numFmtId="4" fontId="6" fillId="0" borderId="37" xfId="54" applyNumberFormat="1" applyFont="1" applyFill="1" applyBorder="1" applyAlignment="1">
      <alignment vertical="center" wrapText="1"/>
      <protection/>
    </xf>
    <xf numFmtId="4" fontId="6" fillId="0" borderId="46" xfId="54" applyNumberFormat="1" applyFont="1" applyFill="1" applyBorder="1" applyAlignment="1">
      <alignment vertical="center" wrapText="1"/>
      <protection/>
    </xf>
    <xf numFmtId="0" fontId="0" fillId="0" borderId="0" xfId="54" applyFont="1" applyFill="1" applyAlignment="1">
      <alignment vertical="center"/>
      <protection/>
    </xf>
    <xf numFmtId="49" fontId="1" fillId="0" borderId="39" xfId="54" applyNumberFormat="1" applyFont="1" applyFill="1" applyBorder="1" applyAlignment="1">
      <alignment horizontal="center" vertical="center"/>
      <protection/>
    </xf>
    <xf numFmtId="49" fontId="1" fillId="0" borderId="36" xfId="54" applyNumberFormat="1" applyFont="1" applyFill="1" applyBorder="1" applyAlignment="1">
      <alignment horizontal="center" vertical="center"/>
      <protection/>
    </xf>
    <xf numFmtId="49" fontId="1" fillId="0" borderId="34" xfId="54" applyNumberFormat="1" applyFont="1" applyFill="1" applyBorder="1" applyAlignment="1">
      <alignment horizontal="center" vertical="center"/>
      <protection/>
    </xf>
    <xf numFmtId="0" fontId="1" fillId="0" borderId="49" xfId="49" applyFont="1" applyFill="1" applyBorder="1" applyAlignment="1">
      <alignment vertical="center"/>
      <protection/>
    </xf>
    <xf numFmtId="4" fontId="1" fillId="0" borderId="59" xfId="54" applyNumberFormat="1" applyFont="1" applyFill="1" applyBorder="1" applyAlignment="1">
      <alignment vertical="center"/>
      <protection/>
    </xf>
    <xf numFmtId="4" fontId="49" fillId="25" borderId="62" xfId="0" applyNumberFormat="1" applyFont="1" applyFill="1" applyBorder="1" applyAlignment="1">
      <alignment horizontal="right" vertical="center" wrapText="1"/>
    </xf>
    <xf numFmtId="0" fontId="1" fillId="0" borderId="55" xfId="54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0" xfId="51" applyFont="1" applyFill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40" fillId="0" borderId="0" xfId="51" applyFont="1" applyAlignment="1">
      <alignment horizontal="center" vertical="center"/>
      <protection/>
    </xf>
    <xf numFmtId="0" fontId="39" fillId="0" borderId="0" xfId="51" applyFont="1" applyFill="1" applyAlignment="1">
      <alignment horizontal="center"/>
      <protection/>
    </xf>
    <xf numFmtId="0" fontId="4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0" borderId="54" xfId="55" applyFont="1" applyBorder="1" applyAlignment="1">
      <alignment horizontal="center" vertical="center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66" xfId="55" applyFont="1" applyBorder="1" applyAlignment="1">
      <alignment horizontal="center" vertical="center"/>
      <protection/>
    </xf>
    <xf numFmtId="0" fontId="4" fillId="0" borderId="59" xfId="55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4" xfId="55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4" fillId="0" borderId="67" xfId="55" applyFont="1" applyBorder="1" applyAlignment="1">
      <alignment horizontal="center" vertical="center"/>
      <protection/>
    </xf>
    <xf numFmtId="0" fontId="4" fillId="0" borderId="31" xfId="55" applyFont="1" applyBorder="1" applyAlignment="1">
      <alignment horizontal="center" vertical="center"/>
      <protection/>
    </xf>
    <xf numFmtId="0" fontId="1" fillId="0" borderId="67" xfId="55" applyFont="1" applyBorder="1" applyAlignment="1">
      <alignment horizontal="center" vertical="center" textRotation="90" wrapText="1"/>
      <protection/>
    </xf>
    <xf numFmtId="0" fontId="1" fillId="0" borderId="68" xfId="55" applyFont="1" applyBorder="1" applyAlignment="1">
      <alignment horizontal="center" vertical="center" textRotation="90" wrapText="1"/>
      <protection/>
    </xf>
    <xf numFmtId="0" fontId="1" fillId="0" borderId="31" xfId="55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/>
    </xf>
    <xf numFmtId="0" fontId="35" fillId="0" borderId="0" xfId="51" applyFont="1" applyAlignment="1">
      <alignment horizontal="center" vertical="center"/>
      <protection/>
    </xf>
    <xf numFmtId="49" fontId="4" fillId="0" borderId="67" xfId="55" applyNumberFormat="1" applyFont="1" applyBorder="1" applyAlignment="1">
      <alignment horizontal="center" vertical="center"/>
      <protection/>
    </xf>
    <xf numFmtId="49" fontId="4" fillId="0" borderId="31" xfId="55" applyNumberFormat="1" applyFont="1" applyBorder="1" applyAlignment="1">
      <alignment horizontal="center" vertical="center"/>
      <protection/>
    </xf>
    <xf numFmtId="0" fontId="4" fillId="0" borderId="53" xfId="55" applyFont="1" applyBorder="1" applyAlignment="1">
      <alignment horizontal="center" vertical="center"/>
      <protection/>
    </xf>
    <xf numFmtId="0" fontId="4" fillId="0" borderId="58" xfId="55" applyFont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_2. čtení rozpočtu 2006 - příjmy" xfId="49"/>
    <cellStyle name="normální_2. čtení rozpočtu 2006 - příjmy 2" xfId="50"/>
    <cellStyle name="normální_2. Rozpočet 2007 - tabulky" xfId="51"/>
    <cellStyle name="Normální_List1" xfId="52"/>
    <cellStyle name="normální_Rozpis výdajů 03 bez PO 2" xfId="53"/>
    <cellStyle name="normální_Rozpis výdajů 03 bez PO 2 2" xfId="54"/>
    <cellStyle name="normální_Rozpis výdajů 03 bez PO 3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9">
      <selection activeCell="E26" sqref="E26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81" t="s">
        <v>66</v>
      </c>
      <c r="B1" s="381"/>
      <c r="C1" s="381"/>
      <c r="D1" s="381"/>
      <c r="E1" s="381"/>
      <c r="F1" s="381"/>
    </row>
    <row r="2" ht="18" customHeight="1"/>
    <row r="3" spans="1:6" ht="16.5" customHeight="1">
      <c r="A3" s="382" t="s">
        <v>50</v>
      </c>
      <c r="B3" s="382"/>
      <c r="C3" s="382"/>
      <c r="D3" s="382"/>
      <c r="E3" s="382"/>
      <c r="F3" s="382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67</v>
      </c>
      <c r="D5" s="32" t="s">
        <v>68</v>
      </c>
      <c r="E5" s="7" t="s">
        <v>0</v>
      </c>
      <c r="F5" s="8" t="s">
        <v>69</v>
      </c>
    </row>
    <row r="6" spans="1:6" ht="15" customHeight="1">
      <c r="A6" s="9" t="s">
        <v>9</v>
      </c>
      <c r="B6" s="10" t="s">
        <v>27</v>
      </c>
      <c r="C6" s="11">
        <f>C7+C8+C9</f>
        <v>2280088</v>
      </c>
      <c r="D6" s="58">
        <f>D7+D8+D9</f>
        <v>2363083.33</v>
      </c>
      <c r="E6" s="253">
        <f>SUM(E7:E9)</f>
        <v>0.20515</v>
      </c>
      <c r="F6" s="12">
        <f>SUM(F7:F9)</f>
        <v>2363083.53515</v>
      </c>
    </row>
    <row r="7" spans="1:6" ht="15" customHeight="1">
      <c r="A7" s="13" t="s">
        <v>10</v>
      </c>
      <c r="B7" s="14" t="s">
        <v>11</v>
      </c>
      <c r="C7" s="15">
        <v>2211000</v>
      </c>
      <c r="D7" s="16">
        <v>2220140.21</v>
      </c>
      <c r="E7" s="254">
        <f>'příjmy OD'!I31/1000</f>
        <v>0.20515</v>
      </c>
      <c r="F7" s="17">
        <f>D7+E7</f>
        <v>2220140.41515</v>
      </c>
    </row>
    <row r="8" spans="1:6" ht="15" customHeight="1">
      <c r="A8" s="13" t="s">
        <v>12</v>
      </c>
      <c r="B8" s="14" t="s">
        <v>13</v>
      </c>
      <c r="C8" s="15">
        <v>69088</v>
      </c>
      <c r="D8" s="16">
        <v>141417.56</v>
      </c>
      <c r="E8" s="254"/>
      <c r="F8" s="17">
        <f>D8+E8</f>
        <v>141417.56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1525.56</v>
      </c>
      <c r="E9" s="254"/>
      <c r="F9" s="17">
        <f>D9+E9</f>
        <v>1525.56</v>
      </c>
    </row>
    <row r="10" spans="1:6" ht="15" customHeight="1">
      <c r="A10" s="18" t="s">
        <v>16</v>
      </c>
      <c r="B10" s="14" t="s">
        <v>17</v>
      </c>
      <c r="C10" s="19">
        <f>C11+C17</f>
        <v>85842</v>
      </c>
      <c r="D10" s="20">
        <f>D11+D17</f>
        <v>4840158.11</v>
      </c>
      <c r="E10" s="255">
        <f>E11+E17</f>
        <v>49257.007829999995</v>
      </c>
      <c r="F10" s="21">
        <f>F11+F17</f>
        <v>4889415.11783</v>
      </c>
    </row>
    <row r="11" spans="1:6" ht="15" customHeight="1">
      <c r="A11" s="22" t="s">
        <v>52</v>
      </c>
      <c r="B11" s="14" t="s">
        <v>18</v>
      </c>
      <c r="C11" s="23">
        <f>SUM(C12:C16)</f>
        <v>85842</v>
      </c>
      <c r="D11" s="16">
        <f>SUM(D12:D16)</f>
        <v>4128726.04</v>
      </c>
      <c r="E11" s="254">
        <f>SUM(E12:E16)</f>
        <v>489.58509</v>
      </c>
      <c r="F11" s="17">
        <f>SUM(F12:F16)</f>
        <v>4129215.6250899998</v>
      </c>
    </row>
    <row r="12" spans="1:6" ht="15" customHeight="1">
      <c r="A12" s="22" t="s">
        <v>53</v>
      </c>
      <c r="B12" s="14" t="s">
        <v>19</v>
      </c>
      <c r="C12" s="23">
        <v>61072</v>
      </c>
      <c r="D12" s="16">
        <v>61072</v>
      </c>
      <c r="E12" s="254"/>
      <c r="F12" s="17">
        <f>D12+E12</f>
        <v>61072</v>
      </c>
    </row>
    <row r="13" spans="1:6" ht="15" customHeight="1">
      <c r="A13" s="22" t="s">
        <v>54</v>
      </c>
      <c r="B13" s="14" t="s">
        <v>18</v>
      </c>
      <c r="C13" s="23">
        <v>0</v>
      </c>
      <c r="D13" s="16">
        <v>4032423.87</v>
      </c>
      <c r="E13" s="254">
        <f>('příjmy OD'!I12+'příjmy OD'!I23)/1000</f>
        <v>20.09788</v>
      </c>
      <c r="F13" s="17">
        <f>D13+E13</f>
        <v>4032443.96788</v>
      </c>
    </row>
    <row r="14" spans="1:6" ht="15" customHeight="1">
      <c r="A14" s="22" t="s">
        <v>60</v>
      </c>
      <c r="B14" s="14" t="s">
        <v>61</v>
      </c>
      <c r="C14" s="23">
        <v>0</v>
      </c>
      <c r="D14" s="16">
        <v>10460.17</v>
      </c>
      <c r="E14" s="254">
        <f>'příjmy OD'!I22/1000</f>
        <v>272.52776</v>
      </c>
      <c r="F14" s="17">
        <f>D14+E14</f>
        <v>10732.697760000001</v>
      </c>
    </row>
    <row r="15" spans="1:6" ht="15" customHeight="1">
      <c r="A15" s="22" t="s">
        <v>55</v>
      </c>
      <c r="B15" s="14">
        <v>4121</v>
      </c>
      <c r="C15" s="23">
        <v>24770</v>
      </c>
      <c r="D15" s="16">
        <v>24770</v>
      </c>
      <c r="E15" s="254"/>
      <c r="F15" s="17">
        <f>D15+E15</f>
        <v>24770</v>
      </c>
    </row>
    <row r="16" spans="1:6" ht="15" customHeight="1">
      <c r="A16" s="22" t="s">
        <v>176</v>
      </c>
      <c r="B16" s="14">
        <v>4123</v>
      </c>
      <c r="C16" s="23">
        <v>0</v>
      </c>
      <c r="D16" s="16">
        <v>0</v>
      </c>
      <c r="E16" s="254">
        <f>('příjmy OD'!I14+'příjmy OD'!I16+'příjmy OD'!I20+'příjmy OD'!I25)/1000</f>
        <v>196.95945</v>
      </c>
      <c r="F16" s="17">
        <f>D16+E16</f>
        <v>196.95945</v>
      </c>
    </row>
    <row r="17" spans="1:6" ht="15" customHeight="1">
      <c r="A17" s="13" t="s">
        <v>28</v>
      </c>
      <c r="B17" s="14" t="s">
        <v>20</v>
      </c>
      <c r="C17" s="23">
        <f>SUM(C18:C21)</f>
        <v>0</v>
      </c>
      <c r="D17" s="16">
        <f>D18+D19+D21</f>
        <v>711432.0700000001</v>
      </c>
      <c r="E17" s="256">
        <f>SUM(E18:E21)</f>
        <v>48767.422739999995</v>
      </c>
      <c r="F17" s="17">
        <f>SUM(F18:F21)</f>
        <v>760199.49274</v>
      </c>
    </row>
    <row r="18" spans="1:6" ht="15" customHeight="1">
      <c r="A18" s="13" t="s">
        <v>58</v>
      </c>
      <c r="B18" s="14" t="s">
        <v>20</v>
      </c>
      <c r="C18" s="23">
        <v>0</v>
      </c>
      <c r="D18" s="16">
        <v>709937.4</v>
      </c>
      <c r="E18" s="254"/>
      <c r="F18" s="17">
        <f>D18+E18</f>
        <v>709937.4</v>
      </c>
    </row>
    <row r="19" spans="1:6" ht="15" customHeight="1">
      <c r="A19" s="22" t="s">
        <v>59</v>
      </c>
      <c r="B19" s="14">
        <v>4221</v>
      </c>
      <c r="C19" s="23">
        <v>0</v>
      </c>
      <c r="D19" s="16">
        <v>0</v>
      </c>
      <c r="E19" s="254">
        <f>('příjmy OD'!I27+'příjmy OD'!I29)/1000</f>
        <v>3018.19</v>
      </c>
      <c r="F19" s="17">
        <f>D19+E19</f>
        <v>3018.19</v>
      </c>
    </row>
    <row r="20" spans="1:6" ht="15" customHeight="1">
      <c r="A20" s="22" t="s">
        <v>175</v>
      </c>
      <c r="B20" s="14">
        <v>4223</v>
      </c>
      <c r="C20" s="23">
        <v>0</v>
      </c>
      <c r="D20" s="16">
        <v>0</v>
      </c>
      <c r="E20" s="254">
        <f>('příjmy OD'!I17+'příjmy OD'!I19+'příjmy OD'!I26)/1000</f>
        <v>45749.23273999999</v>
      </c>
      <c r="F20" s="17">
        <f>D20+E20</f>
        <v>45749.23273999999</v>
      </c>
    </row>
    <row r="21" spans="1:6" ht="15" customHeight="1">
      <c r="A21" s="22" t="s">
        <v>62</v>
      </c>
      <c r="B21" s="14">
        <v>4232</v>
      </c>
      <c r="C21" s="23">
        <v>0</v>
      </c>
      <c r="D21" s="16">
        <v>1494.67</v>
      </c>
      <c r="E21" s="254"/>
      <c r="F21" s="17">
        <f>D21+E21</f>
        <v>1494.67</v>
      </c>
    </row>
    <row r="22" spans="1:6" ht="15" customHeight="1">
      <c r="A22" s="18" t="s">
        <v>21</v>
      </c>
      <c r="B22" s="24" t="s">
        <v>29</v>
      </c>
      <c r="C22" s="19">
        <f>C6+C10</f>
        <v>2365930</v>
      </c>
      <c r="D22" s="20">
        <f>D6+D10</f>
        <v>7203241.44</v>
      </c>
      <c r="E22" s="257">
        <f>E6+E10</f>
        <v>49257.21298</v>
      </c>
      <c r="F22" s="21">
        <f>F6+F10</f>
        <v>7252498.65298</v>
      </c>
    </row>
    <row r="23" spans="1:6" ht="15" customHeight="1">
      <c r="A23" s="18" t="s">
        <v>22</v>
      </c>
      <c r="B23" s="24" t="s">
        <v>23</v>
      </c>
      <c r="C23" s="19">
        <f>SUM(C24:C27)</f>
        <v>-96875</v>
      </c>
      <c r="D23" s="20">
        <f>SUM(D24:D27)</f>
        <v>940852.76</v>
      </c>
      <c r="E23" s="257">
        <f>SUM(E24:E27)</f>
        <v>6343.39</v>
      </c>
      <c r="F23" s="25">
        <f>SUM(F24:F27)</f>
        <v>947196.15</v>
      </c>
    </row>
    <row r="24" spans="1:6" ht="15" customHeight="1">
      <c r="A24" s="22" t="s">
        <v>70</v>
      </c>
      <c r="B24" s="14" t="s">
        <v>24</v>
      </c>
      <c r="C24" s="23">
        <v>0</v>
      </c>
      <c r="D24" s="16">
        <v>84875.51</v>
      </c>
      <c r="E24" s="258"/>
      <c r="F24" s="17">
        <f>D24+E24</f>
        <v>84875.51</v>
      </c>
    </row>
    <row r="25" spans="1:6" ht="15" customHeight="1">
      <c r="A25" s="22" t="s">
        <v>71</v>
      </c>
      <c r="B25" s="14" t="s">
        <v>24</v>
      </c>
      <c r="C25" s="23">
        <v>0</v>
      </c>
      <c r="D25" s="16">
        <v>952852.25</v>
      </c>
      <c r="E25" s="254">
        <v>6343.39</v>
      </c>
      <c r="F25" s="17">
        <f>D25+E25</f>
        <v>959195.64</v>
      </c>
    </row>
    <row r="26" spans="1:6" ht="15" customHeight="1">
      <c r="A26" s="22" t="s">
        <v>72</v>
      </c>
      <c r="B26" s="14" t="s">
        <v>56</v>
      </c>
      <c r="C26" s="23">
        <v>0</v>
      </c>
      <c r="D26" s="16">
        <v>0</v>
      </c>
      <c r="E26" s="254"/>
      <c r="F26" s="17">
        <f>D26+E26</f>
        <v>0</v>
      </c>
    </row>
    <row r="27" spans="1:6" ht="15" customHeight="1" thickBot="1">
      <c r="A27" s="22" t="s">
        <v>73</v>
      </c>
      <c r="B27" s="14">
        <v>8124</v>
      </c>
      <c r="C27" s="23">
        <v>-96875</v>
      </c>
      <c r="D27" s="59">
        <v>-96875</v>
      </c>
      <c r="E27" s="259"/>
      <c r="F27" s="17">
        <f>D27+E27</f>
        <v>-96875</v>
      </c>
    </row>
    <row r="28" spans="1:6" ht="15" customHeight="1" thickBot="1">
      <c r="A28" s="26" t="s">
        <v>25</v>
      </c>
      <c r="B28" s="27"/>
      <c r="C28" s="28">
        <f>C23+C10+C6</f>
        <v>2269055</v>
      </c>
      <c r="D28" s="29">
        <f>D23+D10+D6</f>
        <v>8144094.2</v>
      </c>
      <c r="E28" s="260">
        <f>E6+E10+E23</f>
        <v>55600.602979999996</v>
      </c>
      <c r="F28" s="30">
        <f>D28+E28</f>
        <v>8199694.80298</v>
      </c>
    </row>
    <row r="30" ht="9.75">
      <c r="E30" s="340"/>
    </row>
    <row r="31" spans="1:6" ht="17.25">
      <c r="A31" s="382" t="s">
        <v>51</v>
      </c>
      <c r="B31" s="382"/>
      <c r="C31" s="382"/>
      <c r="D31" s="382"/>
      <c r="E31" s="382"/>
      <c r="F31" s="382"/>
    </row>
    <row r="32" spans="1:6" ht="12" customHeight="1" thickBot="1">
      <c r="A32" s="3"/>
      <c r="B32" s="3"/>
      <c r="C32" s="3"/>
      <c r="D32" s="3"/>
      <c r="E32" s="3"/>
      <c r="F32" s="3"/>
    </row>
    <row r="33" spans="1:6" ht="15" customHeight="1" thickBot="1">
      <c r="A33" s="31" t="s">
        <v>30</v>
      </c>
      <c r="B33" s="32" t="s">
        <v>2</v>
      </c>
      <c r="C33" s="7" t="s">
        <v>67</v>
      </c>
      <c r="D33" s="32" t="s">
        <v>68</v>
      </c>
      <c r="E33" s="7" t="s">
        <v>0</v>
      </c>
      <c r="F33" s="8" t="s">
        <v>69</v>
      </c>
    </row>
    <row r="34" spans="1:6" ht="15" customHeight="1">
      <c r="A34" s="33" t="s">
        <v>31</v>
      </c>
      <c r="B34" s="34" t="s">
        <v>32</v>
      </c>
      <c r="C34" s="35">
        <v>26192.5</v>
      </c>
      <c r="D34" s="35">
        <v>26192.5</v>
      </c>
      <c r="E34" s="35"/>
      <c r="F34" s="37">
        <f>D34+E34</f>
        <v>26192.5</v>
      </c>
    </row>
    <row r="35" spans="1:6" ht="15" customHeight="1">
      <c r="A35" s="38" t="s">
        <v>33</v>
      </c>
      <c r="B35" s="39" t="s">
        <v>32</v>
      </c>
      <c r="C35" s="16">
        <v>238156.72</v>
      </c>
      <c r="D35" s="16">
        <v>242489.92</v>
      </c>
      <c r="E35" s="35"/>
      <c r="F35" s="37">
        <f>D35+E35</f>
        <v>242489.92</v>
      </c>
    </row>
    <row r="36" spans="1:6" ht="15" customHeight="1">
      <c r="A36" s="38" t="s">
        <v>34</v>
      </c>
      <c r="B36" s="39" t="s">
        <v>32</v>
      </c>
      <c r="C36" s="16">
        <v>857900</v>
      </c>
      <c r="D36" s="16">
        <v>882990.86</v>
      </c>
      <c r="E36" s="35"/>
      <c r="F36" s="37">
        <f aca="true" t="shared" si="0" ref="F36:F50">D36+E36</f>
        <v>882990.86</v>
      </c>
    </row>
    <row r="37" spans="1:6" ht="15" customHeight="1">
      <c r="A37" s="38" t="s">
        <v>35</v>
      </c>
      <c r="B37" s="39" t="s">
        <v>32</v>
      </c>
      <c r="C37" s="16">
        <v>607118.3</v>
      </c>
      <c r="D37" s="16">
        <v>649814.3500000001</v>
      </c>
      <c r="E37" s="36"/>
      <c r="F37" s="37">
        <f>D37+E37</f>
        <v>649814.3500000001</v>
      </c>
    </row>
    <row r="38" spans="1:6" ht="15" customHeight="1">
      <c r="A38" s="38" t="s">
        <v>36</v>
      </c>
      <c r="B38" s="39" t="s">
        <v>32</v>
      </c>
      <c r="C38" s="16">
        <v>0</v>
      </c>
      <c r="D38" s="16">
        <v>3621391.4999999995</v>
      </c>
      <c r="E38" s="36"/>
      <c r="F38" s="37">
        <f>D38+E38</f>
        <v>3621391.4999999995</v>
      </c>
    </row>
    <row r="39" spans="1:6" ht="15" customHeight="1">
      <c r="A39" s="38" t="s">
        <v>65</v>
      </c>
      <c r="B39" s="39" t="s">
        <v>32</v>
      </c>
      <c r="C39" s="16">
        <v>78089.98</v>
      </c>
      <c r="D39" s="16">
        <v>453659.3599999999</v>
      </c>
      <c r="E39" s="36"/>
      <c r="F39" s="37">
        <f>D39+E39</f>
        <v>453659.3599999999</v>
      </c>
    </row>
    <row r="40" spans="1:6" ht="15" customHeight="1">
      <c r="A40" s="38" t="s">
        <v>37</v>
      </c>
      <c r="B40" s="39" t="s">
        <v>32</v>
      </c>
      <c r="C40" s="16">
        <v>96358</v>
      </c>
      <c r="D40" s="16">
        <v>65586</v>
      </c>
      <c r="E40" s="36"/>
      <c r="F40" s="37">
        <f>D40+E40</f>
        <v>65586</v>
      </c>
    </row>
    <row r="41" spans="1:6" ht="15" customHeight="1">
      <c r="A41" s="38" t="s">
        <v>38</v>
      </c>
      <c r="B41" s="39" t="s">
        <v>39</v>
      </c>
      <c r="C41" s="16">
        <v>125197</v>
      </c>
      <c r="D41" s="16">
        <v>932786.0099999999</v>
      </c>
      <c r="E41" s="36"/>
      <c r="F41" s="37">
        <f>D41+E41</f>
        <v>932786.0099999999</v>
      </c>
    </row>
    <row r="42" spans="1:6" ht="15" customHeight="1">
      <c r="A42" s="38" t="s">
        <v>40</v>
      </c>
      <c r="B42" s="39" t="s">
        <v>39</v>
      </c>
      <c r="C42" s="16">
        <v>0</v>
      </c>
      <c r="D42" s="16">
        <v>0</v>
      </c>
      <c r="E42" s="36"/>
      <c r="F42" s="37">
        <f t="shared" si="0"/>
        <v>0</v>
      </c>
    </row>
    <row r="43" spans="1:6" ht="15" customHeight="1">
      <c r="A43" s="38" t="s">
        <v>41</v>
      </c>
      <c r="B43" s="39" t="s">
        <v>42</v>
      </c>
      <c r="C43" s="16">
        <v>157317</v>
      </c>
      <c r="D43" s="16">
        <v>1074867.06</v>
      </c>
      <c r="E43" s="336">
        <f>'92303'!I9+'92306'!J9</f>
        <v>55600.60298</v>
      </c>
      <c r="F43" s="37">
        <f t="shared" si="0"/>
        <v>1130467.66298</v>
      </c>
    </row>
    <row r="44" spans="1:8" ht="15" customHeight="1">
      <c r="A44" s="38" t="s">
        <v>43</v>
      </c>
      <c r="B44" s="39" t="s">
        <v>42</v>
      </c>
      <c r="C44" s="16">
        <v>22000</v>
      </c>
      <c r="D44" s="16">
        <v>22000</v>
      </c>
      <c r="E44" s="337"/>
      <c r="F44" s="37">
        <f t="shared" si="0"/>
        <v>22000</v>
      </c>
      <c r="H44" s="40"/>
    </row>
    <row r="45" spans="1:6" ht="15" customHeight="1">
      <c r="A45" s="38" t="s">
        <v>44</v>
      </c>
      <c r="B45" s="39" t="s">
        <v>32</v>
      </c>
      <c r="C45" s="16">
        <v>3725.5</v>
      </c>
      <c r="D45" s="16">
        <v>5434.02</v>
      </c>
      <c r="E45" s="337"/>
      <c r="F45" s="37">
        <f t="shared" si="0"/>
        <v>5434.02</v>
      </c>
    </row>
    <row r="46" spans="1:6" ht="15" customHeight="1">
      <c r="A46" s="38" t="s">
        <v>64</v>
      </c>
      <c r="B46" s="39" t="s">
        <v>42</v>
      </c>
      <c r="C46" s="16">
        <v>30000</v>
      </c>
      <c r="D46" s="16">
        <v>83923.1</v>
      </c>
      <c r="E46" s="337"/>
      <c r="F46" s="37">
        <f t="shared" si="0"/>
        <v>83923.1</v>
      </c>
    </row>
    <row r="47" spans="1:6" ht="15" customHeight="1">
      <c r="A47" s="38" t="s">
        <v>45</v>
      </c>
      <c r="B47" s="39" t="s">
        <v>42</v>
      </c>
      <c r="C47" s="16">
        <v>5000</v>
      </c>
      <c r="D47" s="16">
        <v>5317.28</v>
      </c>
      <c r="E47" s="337"/>
      <c r="F47" s="37">
        <f t="shared" si="0"/>
        <v>5317.28</v>
      </c>
    </row>
    <row r="48" spans="1:6" ht="15" customHeight="1">
      <c r="A48" s="38" t="s">
        <v>46</v>
      </c>
      <c r="B48" s="39" t="s">
        <v>42</v>
      </c>
      <c r="C48" s="16">
        <v>18000</v>
      </c>
      <c r="D48" s="16">
        <v>73602.25</v>
      </c>
      <c r="E48" s="337"/>
      <c r="F48" s="37">
        <f t="shared" si="0"/>
        <v>73602.25</v>
      </c>
    </row>
    <row r="49" spans="1:6" ht="15" customHeight="1">
      <c r="A49" s="38" t="s">
        <v>47</v>
      </c>
      <c r="B49" s="39" t="s">
        <v>42</v>
      </c>
      <c r="C49" s="16">
        <v>4000</v>
      </c>
      <c r="D49" s="16">
        <v>4039.987</v>
      </c>
      <c r="E49" s="337"/>
      <c r="F49" s="37">
        <f t="shared" si="0"/>
        <v>4039.987</v>
      </c>
    </row>
    <row r="50" spans="1:6" ht="15" customHeight="1" thickBot="1">
      <c r="A50" s="38" t="s">
        <v>48</v>
      </c>
      <c r="B50" s="39" t="s">
        <v>42</v>
      </c>
      <c r="C50" s="16">
        <v>0</v>
      </c>
      <c r="D50" s="16">
        <v>0</v>
      </c>
      <c r="E50" s="337"/>
      <c r="F50" s="37">
        <f t="shared" si="0"/>
        <v>0</v>
      </c>
    </row>
    <row r="51" spans="1:6" ht="15" customHeight="1" thickBot="1">
      <c r="A51" s="41" t="s">
        <v>49</v>
      </c>
      <c r="B51" s="42"/>
      <c r="C51" s="29">
        <f>SUM(C34:C50)</f>
        <v>2269055</v>
      </c>
      <c r="D51" s="29">
        <f>SUM(D34:D50)</f>
        <v>8144094.197</v>
      </c>
      <c r="E51" s="338">
        <f>SUM(E34:E50)</f>
        <v>55600.60298</v>
      </c>
      <c r="F51" s="30">
        <f>SUM(F34:F50)</f>
        <v>8199694.799979999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32"/>
  <sheetViews>
    <sheetView tabSelected="1" zoomScalePageLayoutView="0" workbookViewId="0" topLeftCell="A16">
      <selection activeCell="D39" sqref="D39"/>
    </sheetView>
  </sheetViews>
  <sheetFormatPr defaultColWidth="9.140625" defaultRowHeight="12.75"/>
  <cols>
    <col min="1" max="1" width="4.7109375" style="248" customWidth="1"/>
    <col min="2" max="2" width="9.28125" style="3" customWidth="1"/>
    <col min="3" max="3" width="4.28125" style="3" customWidth="1"/>
    <col min="4" max="4" width="4.8515625" style="3" customWidth="1"/>
    <col min="5" max="5" width="7.57421875" style="249" customWidth="1"/>
    <col min="6" max="6" width="37.00390625" style="250" customWidth="1"/>
    <col min="7" max="8" width="6.28125" style="3" customWidth="1"/>
    <col min="9" max="9" width="10.28125" style="251" customWidth="1"/>
    <col min="10" max="10" width="10.28125" style="3" customWidth="1"/>
    <col min="11" max="16384" width="8.8515625" style="3" customWidth="1"/>
  </cols>
  <sheetData>
    <row r="1" spans="1:10" s="85" customFormat="1" ht="12.75">
      <c r="A1" s="232"/>
      <c r="B1" s="233"/>
      <c r="C1" s="232"/>
      <c r="D1" s="233"/>
      <c r="E1" s="234"/>
      <c r="F1" s="235"/>
      <c r="G1" s="236"/>
      <c r="H1" s="236"/>
      <c r="I1" s="237"/>
      <c r="J1" s="238"/>
    </row>
    <row r="2" spans="1:10" s="85" customFormat="1" ht="17.25">
      <c r="A2" s="383" t="s">
        <v>172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9" s="85" customFormat="1" ht="12" customHeight="1">
      <c r="A3" s="239"/>
      <c r="B3" s="240"/>
      <c r="C3" s="239"/>
      <c r="D3" s="240"/>
      <c r="E3" s="241"/>
      <c r="F3" s="242"/>
      <c r="G3" s="243"/>
      <c r="H3" s="243"/>
      <c r="I3" s="237"/>
    </row>
    <row r="4" spans="1:10" s="85" customFormat="1" ht="15.75" customHeight="1">
      <c r="A4" s="384" t="s">
        <v>156</v>
      </c>
      <c r="B4" s="384"/>
      <c r="C4" s="384"/>
      <c r="D4" s="384"/>
      <c r="E4" s="384"/>
      <c r="F4" s="384"/>
      <c r="G4" s="384"/>
      <c r="H4" s="384"/>
      <c r="I4" s="384"/>
      <c r="J4" s="384"/>
    </row>
    <row r="5" spans="1:9" s="85" customFormat="1" ht="12" customHeight="1">
      <c r="A5" s="239"/>
      <c r="B5" s="240"/>
      <c r="C5" s="239"/>
      <c r="D5" s="240"/>
      <c r="E5" s="241"/>
      <c r="F5" s="242"/>
      <c r="G5" s="243"/>
      <c r="H5" s="243"/>
      <c r="I5" s="237"/>
    </row>
    <row r="6" spans="1:10" s="85" customFormat="1" ht="12.75">
      <c r="A6" s="385" t="s">
        <v>157</v>
      </c>
      <c r="B6" s="385"/>
      <c r="C6" s="385"/>
      <c r="D6" s="385"/>
      <c r="E6" s="385"/>
      <c r="F6" s="385"/>
      <c r="G6" s="385"/>
      <c r="H6" s="385"/>
      <c r="I6" s="385"/>
      <c r="J6" s="385"/>
    </row>
    <row r="7" spans="1:10" s="244" customFormat="1" ht="14.25" customHeight="1" thickBot="1">
      <c r="A7" s="189"/>
      <c r="B7" s="190"/>
      <c r="C7" s="191"/>
      <c r="D7" s="190"/>
      <c r="E7" s="190"/>
      <c r="F7" s="192"/>
      <c r="G7" s="193"/>
      <c r="H7" s="193"/>
      <c r="I7" s="194"/>
      <c r="J7" s="195" t="s">
        <v>158</v>
      </c>
    </row>
    <row r="8" spans="1:10" s="202" customFormat="1" ht="29.25" customHeight="1" thickBot="1">
      <c r="A8" s="196" t="s">
        <v>75</v>
      </c>
      <c r="B8" s="197" t="s">
        <v>6</v>
      </c>
      <c r="C8" s="198" t="s">
        <v>7</v>
      </c>
      <c r="D8" s="197" t="s">
        <v>8</v>
      </c>
      <c r="E8" s="197" t="s">
        <v>76</v>
      </c>
      <c r="F8" s="199" t="s">
        <v>159</v>
      </c>
      <c r="G8" s="200" t="s">
        <v>67</v>
      </c>
      <c r="H8" s="200" t="s">
        <v>68</v>
      </c>
      <c r="I8" s="200" t="s">
        <v>173</v>
      </c>
      <c r="J8" s="201" t="s">
        <v>69</v>
      </c>
    </row>
    <row r="9" spans="1:10" s="202" customFormat="1" ht="29.25" customHeight="1" thickBot="1">
      <c r="A9" s="362"/>
      <c r="B9" s="363"/>
      <c r="C9" s="364"/>
      <c r="D9" s="363"/>
      <c r="E9" s="363"/>
      <c r="F9" s="365" t="s">
        <v>197</v>
      </c>
      <c r="G9" s="366">
        <f>G10+G31</f>
        <v>0</v>
      </c>
      <c r="H9" s="366">
        <f>H10+H31</f>
        <v>5583.0599999999995</v>
      </c>
      <c r="I9" s="366">
        <f>I10+I31</f>
        <v>49257212.98</v>
      </c>
      <c r="J9" s="367">
        <f>J10+J31</f>
        <v>49262796.04</v>
      </c>
    </row>
    <row r="10" spans="1:10" s="202" customFormat="1" ht="18" customHeight="1">
      <c r="A10" s="203" t="s">
        <v>3</v>
      </c>
      <c r="B10" s="204" t="s">
        <v>3</v>
      </c>
      <c r="C10" s="205" t="s">
        <v>3</v>
      </c>
      <c r="D10" s="204" t="s">
        <v>3</v>
      </c>
      <c r="E10" s="204" t="s">
        <v>3</v>
      </c>
      <c r="F10" s="206" t="s">
        <v>160</v>
      </c>
      <c r="G10" s="207">
        <f>G11+G13+G15+G18+G21+G24+G27+G29</f>
        <v>0</v>
      </c>
      <c r="H10" s="207">
        <f>H11+H13+H15+H18+H21+H24+H27+H29</f>
        <v>0</v>
      </c>
      <c r="I10" s="207">
        <f>I11+I13+I15+I18+I21+I24+I27+I29</f>
        <v>49257007.83</v>
      </c>
      <c r="J10" s="379">
        <f>J11+J13+J15+J18+J21+J24+J27+J29</f>
        <v>49257007.83</v>
      </c>
    </row>
    <row r="11" spans="1:10" s="245" customFormat="1" ht="18" customHeight="1">
      <c r="A11" s="208" t="s">
        <v>77</v>
      </c>
      <c r="B11" s="252">
        <v>650361601</v>
      </c>
      <c r="C11" s="209" t="s">
        <v>3</v>
      </c>
      <c r="D11" s="209" t="s">
        <v>3</v>
      </c>
      <c r="E11" s="209" t="s">
        <v>3</v>
      </c>
      <c r="F11" s="210" t="s">
        <v>161</v>
      </c>
      <c r="G11" s="211">
        <f>SUM(G12:G15)</f>
        <v>0</v>
      </c>
      <c r="H11" s="211">
        <f>SUM(H12:H15)</f>
        <v>0</v>
      </c>
      <c r="I11" s="212">
        <f>SUM(I12)</f>
        <v>4022.98</v>
      </c>
      <c r="J11" s="213">
        <f aca="true" t="shared" si="0" ref="J11:J26">H11+I11</f>
        <v>4022.98</v>
      </c>
    </row>
    <row r="12" spans="1:10" ht="15" customHeight="1">
      <c r="A12" s="214" t="s">
        <v>77</v>
      </c>
      <c r="B12" s="215">
        <v>650361601</v>
      </c>
      <c r="C12" s="216">
        <v>0</v>
      </c>
      <c r="D12" s="215">
        <v>4116</v>
      </c>
      <c r="E12" s="215">
        <v>41117007</v>
      </c>
      <c r="F12" s="217" t="s">
        <v>162</v>
      </c>
      <c r="G12" s="218">
        <v>0</v>
      </c>
      <c r="H12" s="218">
        <v>0</v>
      </c>
      <c r="I12" s="219">
        <v>4022.98</v>
      </c>
      <c r="J12" s="220">
        <f t="shared" si="0"/>
        <v>4022.98</v>
      </c>
    </row>
    <row r="13" spans="1:10" ht="17.25" customHeight="1">
      <c r="A13" s="208" t="s">
        <v>77</v>
      </c>
      <c r="B13" s="221">
        <v>650340000</v>
      </c>
      <c r="C13" s="221" t="s">
        <v>3</v>
      </c>
      <c r="D13" s="221" t="s">
        <v>3</v>
      </c>
      <c r="E13" s="221" t="s">
        <v>3</v>
      </c>
      <c r="F13" s="210" t="s">
        <v>163</v>
      </c>
      <c r="G13" s="211">
        <f>SUM(G14)</f>
        <v>0</v>
      </c>
      <c r="H13" s="211">
        <f>SUM(H14)</f>
        <v>0</v>
      </c>
      <c r="I13" s="212">
        <f>SUM(I14)</f>
        <v>15893.3</v>
      </c>
      <c r="J13" s="213">
        <f t="shared" si="0"/>
        <v>15893.3</v>
      </c>
    </row>
    <row r="14" spans="1:10" s="245" customFormat="1" ht="15" customHeight="1">
      <c r="A14" s="222" t="s">
        <v>77</v>
      </c>
      <c r="B14" s="223">
        <v>650340000</v>
      </c>
      <c r="C14" s="223">
        <v>0</v>
      </c>
      <c r="D14" s="223">
        <v>4123</v>
      </c>
      <c r="E14" s="223">
        <v>38585005</v>
      </c>
      <c r="F14" s="217" t="s">
        <v>164</v>
      </c>
      <c r="G14" s="218">
        <v>0</v>
      </c>
      <c r="H14" s="218">
        <v>0</v>
      </c>
      <c r="I14" s="224">
        <v>15893.3</v>
      </c>
      <c r="J14" s="225">
        <f t="shared" si="0"/>
        <v>15893.3</v>
      </c>
    </row>
    <row r="15" spans="1:10" s="245" customFormat="1" ht="24" customHeight="1">
      <c r="A15" s="208" t="s">
        <v>77</v>
      </c>
      <c r="B15" s="209">
        <v>650440000</v>
      </c>
      <c r="C15" s="209" t="s">
        <v>3</v>
      </c>
      <c r="D15" s="209" t="s">
        <v>3</v>
      </c>
      <c r="E15" s="209" t="s">
        <v>3</v>
      </c>
      <c r="F15" s="210" t="s">
        <v>165</v>
      </c>
      <c r="G15" s="211">
        <f>SUM(G16:G17)</f>
        <v>0</v>
      </c>
      <c r="H15" s="211">
        <f>SUM(H16:H17)</f>
        <v>0</v>
      </c>
      <c r="I15" s="212">
        <f>SUM(I16:I17)</f>
        <v>1571943.61</v>
      </c>
      <c r="J15" s="213">
        <f t="shared" si="0"/>
        <v>1571943.61</v>
      </c>
    </row>
    <row r="16" spans="1:10" ht="15" customHeight="1">
      <c r="A16" s="214" t="s">
        <v>77</v>
      </c>
      <c r="B16" s="216">
        <v>650440000</v>
      </c>
      <c r="C16" s="216">
        <v>0</v>
      </c>
      <c r="D16" s="216">
        <v>4123</v>
      </c>
      <c r="E16" s="216">
        <v>38585005</v>
      </c>
      <c r="F16" s="217" t="s">
        <v>164</v>
      </c>
      <c r="G16" s="218">
        <v>0</v>
      </c>
      <c r="H16" s="218">
        <v>0</v>
      </c>
      <c r="I16" s="219">
        <v>50994.05</v>
      </c>
      <c r="J16" s="225">
        <f t="shared" si="0"/>
        <v>50994.05</v>
      </c>
    </row>
    <row r="17" spans="1:10" s="245" customFormat="1" ht="15" customHeight="1">
      <c r="A17" s="214" t="s">
        <v>77</v>
      </c>
      <c r="B17" s="216">
        <v>650440000</v>
      </c>
      <c r="C17" s="216">
        <v>0</v>
      </c>
      <c r="D17" s="216">
        <v>4223</v>
      </c>
      <c r="E17" s="216">
        <v>38585505</v>
      </c>
      <c r="F17" s="217" t="s">
        <v>82</v>
      </c>
      <c r="G17" s="218">
        <v>0</v>
      </c>
      <c r="H17" s="218">
        <v>0</v>
      </c>
      <c r="I17" s="219">
        <v>1520949.56</v>
      </c>
      <c r="J17" s="225">
        <f t="shared" si="0"/>
        <v>1520949.56</v>
      </c>
    </row>
    <row r="18" spans="1:10" ht="27" customHeight="1">
      <c r="A18" s="208" t="s">
        <v>77</v>
      </c>
      <c r="B18" s="209">
        <v>650540000</v>
      </c>
      <c r="C18" s="209" t="s">
        <v>3</v>
      </c>
      <c r="D18" s="209" t="s">
        <v>3</v>
      </c>
      <c r="E18" s="209" t="s">
        <v>3</v>
      </c>
      <c r="F18" s="210" t="s">
        <v>166</v>
      </c>
      <c r="G18" s="211">
        <f>SUM(G19:G20)</f>
        <v>0</v>
      </c>
      <c r="H18" s="211">
        <f>SUM(H19:H20)</f>
        <v>0</v>
      </c>
      <c r="I18" s="212">
        <f>SUM(I19:I20)</f>
        <v>28857495.369999997</v>
      </c>
      <c r="J18" s="213">
        <f t="shared" si="0"/>
        <v>28857495.369999997</v>
      </c>
    </row>
    <row r="19" spans="1:10" s="245" customFormat="1" ht="15" customHeight="1">
      <c r="A19" s="214" t="s">
        <v>77</v>
      </c>
      <c r="B19" s="216">
        <v>650540000</v>
      </c>
      <c r="C19" s="216">
        <v>0</v>
      </c>
      <c r="D19" s="223">
        <v>4223</v>
      </c>
      <c r="E19" s="223">
        <v>38585505</v>
      </c>
      <c r="F19" s="217" t="s">
        <v>82</v>
      </c>
      <c r="G19" s="218">
        <v>0</v>
      </c>
      <c r="H19" s="218">
        <v>0</v>
      </c>
      <c r="I19" s="219">
        <v>28792505.22</v>
      </c>
      <c r="J19" s="225">
        <f t="shared" si="0"/>
        <v>28792505.22</v>
      </c>
    </row>
    <row r="20" spans="1:10" ht="15" customHeight="1">
      <c r="A20" s="222" t="s">
        <v>77</v>
      </c>
      <c r="B20" s="216">
        <v>650540000</v>
      </c>
      <c r="C20" s="215">
        <v>0</v>
      </c>
      <c r="D20" s="223">
        <v>4123</v>
      </c>
      <c r="E20" s="223">
        <v>38585005</v>
      </c>
      <c r="F20" s="217" t="s">
        <v>164</v>
      </c>
      <c r="G20" s="226">
        <v>0</v>
      </c>
      <c r="H20" s="226">
        <v>0</v>
      </c>
      <c r="I20" s="219">
        <v>64990.15</v>
      </c>
      <c r="J20" s="220">
        <f t="shared" si="0"/>
        <v>64990.15</v>
      </c>
    </row>
    <row r="21" spans="1:10" ht="18.75" customHeight="1">
      <c r="A21" s="208" t="s">
        <v>77</v>
      </c>
      <c r="B21" s="221" t="s">
        <v>167</v>
      </c>
      <c r="C21" s="221" t="s">
        <v>3</v>
      </c>
      <c r="D21" s="221" t="s">
        <v>3</v>
      </c>
      <c r="E21" s="221" t="s">
        <v>3</v>
      </c>
      <c r="F21" s="210" t="s">
        <v>168</v>
      </c>
      <c r="G21" s="211">
        <f>SUM(G23)</f>
        <v>0</v>
      </c>
      <c r="H21" s="211">
        <f>SUM(H23)</f>
        <v>0</v>
      </c>
      <c r="I21" s="212">
        <f>SUM(I22:I23)</f>
        <v>288602.66000000003</v>
      </c>
      <c r="J21" s="213">
        <f t="shared" si="0"/>
        <v>288602.66000000003</v>
      </c>
    </row>
    <row r="22" spans="1:10" s="245" customFormat="1" ht="15" customHeight="1">
      <c r="A22" s="222" t="s">
        <v>77</v>
      </c>
      <c r="B22" s="223">
        <v>650570000</v>
      </c>
      <c r="C22" s="223">
        <v>0</v>
      </c>
      <c r="D22" s="223">
        <v>4152</v>
      </c>
      <c r="E22" s="223">
        <v>41500000</v>
      </c>
      <c r="F22" s="217" t="s">
        <v>169</v>
      </c>
      <c r="G22" s="218">
        <v>0</v>
      </c>
      <c r="H22" s="218">
        <v>0</v>
      </c>
      <c r="I22" s="224">
        <v>272527.76</v>
      </c>
      <c r="J22" s="225">
        <f>H22+I22</f>
        <v>272527.76</v>
      </c>
    </row>
    <row r="23" spans="1:10" s="245" customFormat="1" ht="15" customHeight="1">
      <c r="A23" s="222" t="s">
        <v>77</v>
      </c>
      <c r="B23" s="223">
        <v>650570000</v>
      </c>
      <c r="C23" s="223">
        <v>0</v>
      </c>
      <c r="D23" s="223">
        <v>4116</v>
      </c>
      <c r="E23" s="223">
        <v>41117007</v>
      </c>
      <c r="F23" s="217" t="s">
        <v>162</v>
      </c>
      <c r="G23" s="218">
        <v>0</v>
      </c>
      <c r="H23" s="218">
        <v>0</v>
      </c>
      <c r="I23" s="224">
        <v>16074.9</v>
      </c>
      <c r="J23" s="225">
        <f>H23+I23</f>
        <v>16074.9</v>
      </c>
    </row>
    <row r="24" spans="1:10" ht="24" customHeight="1">
      <c r="A24" s="208" t="s">
        <v>77</v>
      </c>
      <c r="B24" s="221" t="s">
        <v>170</v>
      </c>
      <c r="C24" s="221" t="s">
        <v>3</v>
      </c>
      <c r="D24" s="221" t="s">
        <v>3</v>
      </c>
      <c r="E24" s="221" t="s">
        <v>3</v>
      </c>
      <c r="F24" s="210" t="s">
        <v>171</v>
      </c>
      <c r="G24" s="211">
        <f>SUM(G26)</f>
        <v>0</v>
      </c>
      <c r="H24" s="211">
        <f>SUM(H26)</f>
        <v>0</v>
      </c>
      <c r="I24" s="212">
        <f>SUM(I25:I26)</f>
        <v>15500859.91</v>
      </c>
      <c r="J24" s="213">
        <f t="shared" si="0"/>
        <v>15500859.91</v>
      </c>
    </row>
    <row r="25" spans="1:10" ht="15" customHeight="1">
      <c r="A25" s="222" t="s">
        <v>77</v>
      </c>
      <c r="B25" s="223">
        <v>650580000</v>
      </c>
      <c r="C25" s="223">
        <v>0</v>
      </c>
      <c r="D25" s="223">
        <v>4123</v>
      </c>
      <c r="E25" s="223">
        <v>38585005</v>
      </c>
      <c r="F25" s="217" t="s">
        <v>164</v>
      </c>
      <c r="G25" s="218">
        <v>0</v>
      </c>
      <c r="H25" s="218">
        <v>0</v>
      </c>
      <c r="I25" s="246">
        <v>65081.95</v>
      </c>
      <c r="J25" s="225">
        <f t="shared" si="0"/>
        <v>65081.95</v>
      </c>
    </row>
    <row r="26" spans="1:10" ht="15" customHeight="1" thickBot="1">
      <c r="A26" s="227" t="s">
        <v>77</v>
      </c>
      <c r="B26" s="228">
        <v>650580000</v>
      </c>
      <c r="C26" s="228">
        <v>0</v>
      </c>
      <c r="D26" s="228">
        <v>4223</v>
      </c>
      <c r="E26" s="228">
        <v>38585505</v>
      </c>
      <c r="F26" s="229" t="s">
        <v>82</v>
      </c>
      <c r="G26" s="230">
        <v>0</v>
      </c>
      <c r="H26" s="230">
        <v>0</v>
      </c>
      <c r="I26" s="247">
        <v>15435777.96</v>
      </c>
      <c r="J26" s="231">
        <f t="shared" si="0"/>
        <v>15435777.96</v>
      </c>
    </row>
    <row r="27" spans="1:255" s="361" customFormat="1" ht="12.75">
      <c r="A27" s="368" t="s">
        <v>77</v>
      </c>
      <c r="B27" s="55" t="s">
        <v>200</v>
      </c>
      <c r="C27" s="48" t="s">
        <v>3</v>
      </c>
      <c r="D27" s="48" t="s">
        <v>3</v>
      </c>
      <c r="E27" s="369" t="s">
        <v>3</v>
      </c>
      <c r="F27" s="57" t="s">
        <v>95</v>
      </c>
      <c r="G27" s="370">
        <f>SUM(G28:G28)</f>
        <v>0</v>
      </c>
      <c r="H27" s="371">
        <f>SUM(H28:H28)</f>
        <v>0</v>
      </c>
      <c r="I27" s="372">
        <f>SUM(I28:I28)</f>
        <v>2770880</v>
      </c>
      <c r="J27" s="56">
        <f>SUM(J28:J28)</f>
        <v>2770880</v>
      </c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  <c r="DN27" s="373"/>
      <c r="DO27" s="373"/>
      <c r="DP27" s="373"/>
      <c r="DQ27" s="373"/>
      <c r="DR27" s="373"/>
      <c r="DS27" s="373"/>
      <c r="DT27" s="373"/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373"/>
      <c r="FG27" s="373"/>
      <c r="FH27" s="373"/>
      <c r="FI27" s="373"/>
      <c r="FJ27" s="373"/>
      <c r="FK27" s="373"/>
      <c r="FL27" s="373"/>
      <c r="FM27" s="373"/>
      <c r="FN27" s="373"/>
      <c r="FO27" s="373"/>
      <c r="FP27" s="373"/>
      <c r="FQ27" s="373"/>
      <c r="FR27" s="373"/>
      <c r="FS27" s="373"/>
      <c r="FT27" s="373"/>
      <c r="FU27" s="373"/>
      <c r="FV27" s="373"/>
      <c r="FW27" s="373"/>
      <c r="FX27" s="373"/>
      <c r="FY27" s="373"/>
      <c r="FZ27" s="373"/>
      <c r="GA27" s="373"/>
      <c r="GB27" s="373"/>
      <c r="GC27" s="373"/>
      <c r="GD27" s="373"/>
      <c r="GE27" s="373"/>
      <c r="GF27" s="373"/>
      <c r="GG27" s="373"/>
      <c r="GH27" s="373"/>
      <c r="GI27" s="373"/>
      <c r="GJ27" s="373"/>
      <c r="GK27" s="373"/>
      <c r="GL27" s="373"/>
      <c r="GM27" s="373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373"/>
      <c r="HN27" s="373"/>
      <c r="HO27" s="373"/>
      <c r="HP27" s="373"/>
      <c r="HQ27" s="373"/>
      <c r="HR27" s="373"/>
      <c r="HS27" s="373"/>
      <c r="HT27" s="373"/>
      <c r="HU27" s="373"/>
      <c r="HV27" s="373"/>
      <c r="HW27" s="373"/>
      <c r="HX27" s="373"/>
      <c r="HY27" s="373"/>
      <c r="HZ27" s="373"/>
      <c r="IA27" s="373"/>
      <c r="IB27" s="373"/>
      <c r="IC27" s="373"/>
      <c r="ID27" s="373"/>
      <c r="IE27" s="373"/>
      <c r="IF27" s="373"/>
      <c r="IG27" s="373"/>
      <c r="IH27" s="373"/>
      <c r="II27" s="373"/>
      <c r="IJ27" s="373"/>
      <c r="IK27" s="373"/>
      <c r="IL27" s="373"/>
      <c r="IM27" s="373"/>
      <c r="IN27" s="373"/>
      <c r="IO27" s="373"/>
      <c r="IP27" s="373"/>
      <c r="IQ27" s="373"/>
      <c r="IR27" s="373"/>
      <c r="IS27" s="373"/>
      <c r="IT27" s="373"/>
      <c r="IU27" s="373"/>
    </row>
    <row r="28" spans="1:255" s="361" customFormat="1" ht="13.5" thickBot="1">
      <c r="A28" s="374"/>
      <c r="B28" s="375"/>
      <c r="C28" s="54"/>
      <c r="D28" s="54">
        <v>4221</v>
      </c>
      <c r="E28" s="376"/>
      <c r="F28" s="377" t="s">
        <v>198</v>
      </c>
      <c r="G28" s="378">
        <v>0</v>
      </c>
      <c r="H28" s="47">
        <v>0</v>
      </c>
      <c r="I28" s="47">
        <v>2770880</v>
      </c>
      <c r="J28" s="44">
        <f>H28+I28</f>
        <v>2770880</v>
      </c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  <c r="DN28" s="373"/>
      <c r="DO28" s="373"/>
      <c r="DP28" s="373"/>
      <c r="DQ28" s="373"/>
      <c r="DR28" s="373"/>
      <c r="DS28" s="373"/>
      <c r="DT28" s="373"/>
      <c r="DU28" s="373"/>
      <c r="DV28" s="373"/>
      <c r="DW28" s="373"/>
      <c r="DX28" s="373"/>
      <c r="DY28" s="373"/>
      <c r="DZ28" s="373"/>
      <c r="EA28" s="373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373"/>
      <c r="FA28" s="373"/>
      <c r="FB28" s="373"/>
      <c r="FC28" s="373"/>
      <c r="FD28" s="373"/>
      <c r="FE28" s="373"/>
      <c r="FF28" s="373"/>
      <c r="FG28" s="373"/>
      <c r="FH28" s="373"/>
      <c r="FI28" s="373"/>
      <c r="FJ28" s="373"/>
      <c r="FK28" s="373"/>
      <c r="FL28" s="373"/>
      <c r="FM28" s="373"/>
      <c r="FN28" s="373"/>
      <c r="FO28" s="373"/>
      <c r="FP28" s="373"/>
      <c r="FQ28" s="373"/>
      <c r="FR28" s="373"/>
      <c r="FS28" s="373"/>
      <c r="FT28" s="373"/>
      <c r="FU28" s="373"/>
      <c r="FV28" s="373"/>
      <c r="FW28" s="373"/>
      <c r="FX28" s="373"/>
      <c r="FY28" s="373"/>
      <c r="FZ28" s="373"/>
      <c r="GA28" s="373"/>
      <c r="GB28" s="373"/>
      <c r="GC28" s="373"/>
      <c r="GD28" s="373"/>
      <c r="GE28" s="373"/>
      <c r="GF28" s="373"/>
      <c r="GG28" s="373"/>
      <c r="GH28" s="373"/>
      <c r="GI28" s="373"/>
      <c r="GJ28" s="373"/>
      <c r="GK28" s="373"/>
      <c r="GL28" s="373"/>
      <c r="GM28" s="373"/>
      <c r="GN28" s="373"/>
      <c r="GO28" s="373"/>
      <c r="GP28" s="373"/>
      <c r="GQ28" s="373"/>
      <c r="GR28" s="373"/>
      <c r="GS28" s="373"/>
      <c r="GT28" s="373"/>
      <c r="GU28" s="373"/>
      <c r="GV28" s="373"/>
      <c r="GW28" s="373"/>
      <c r="GX28" s="373"/>
      <c r="GY28" s="373"/>
      <c r="GZ28" s="373"/>
      <c r="HA28" s="373"/>
      <c r="HB28" s="373"/>
      <c r="HC28" s="373"/>
      <c r="HD28" s="373"/>
      <c r="HE28" s="373"/>
      <c r="HF28" s="373"/>
      <c r="HG28" s="373"/>
      <c r="HH28" s="373"/>
      <c r="HI28" s="373"/>
      <c r="HJ28" s="373"/>
      <c r="HK28" s="373"/>
      <c r="HL28" s="373"/>
      <c r="HM28" s="373"/>
      <c r="HN28" s="373"/>
      <c r="HO28" s="373"/>
      <c r="HP28" s="373"/>
      <c r="HQ28" s="373"/>
      <c r="HR28" s="373"/>
      <c r="HS28" s="373"/>
      <c r="HT28" s="373"/>
      <c r="HU28" s="373"/>
      <c r="HV28" s="373"/>
      <c r="HW28" s="373"/>
      <c r="HX28" s="373"/>
      <c r="HY28" s="373"/>
      <c r="HZ28" s="373"/>
      <c r="IA28" s="373"/>
      <c r="IB28" s="373"/>
      <c r="IC28" s="373"/>
      <c r="ID28" s="373"/>
      <c r="IE28" s="373"/>
      <c r="IF28" s="373"/>
      <c r="IG28" s="373"/>
      <c r="IH28" s="373"/>
      <c r="II28" s="373"/>
      <c r="IJ28" s="373"/>
      <c r="IK28" s="373"/>
      <c r="IL28" s="373"/>
      <c r="IM28" s="373"/>
      <c r="IN28" s="373"/>
      <c r="IO28" s="373"/>
      <c r="IP28" s="373"/>
      <c r="IQ28" s="373"/>
      <c r="IR28" s="373"/>
      <c r="IS28" s="373"/>
      <c r="IT28" s="373"/>
      <c r="IU28" s="373"/>
    </row>
    <row r="29" spans="1:255" s="361" customFormat="1" ht="12.75">
      <c r="A29" s="368" t="s">
        <v>77</v>
      </c>
      <c r="B29" s="55" t="s">
        <v>201</v>
      </c>
      <c r="C29" s="48" t="s">
        <v>3</v>
      </c>
      <c r="D29" s="48" t="s">
        <v>3</v>
      </c>
      <c r="E29" s="369" t="s">
        <v>3</v>
      </c>
      <c r="F29" s="57" t="s">
        <v>99</v>
      </c>
      <c r="G29" s="370">
        <f>SUM(G30:G30)</f>
        <v>0</v>
      </c>
      <c r="H29" s="371">
        <f>SUM(H30:H30)</f>
        <v>0</v>
      </c>
      <c r="I29" s="372">
        <f>SUM(I30:I30)</f>
        <v>247310</v>
      </c>
      <c r="J29" s="56">
        <f>SUM(J30:J30)</f>
        <v>247310</v>
      </c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73"/>
      <c r="DW29" s="373"/>
      <c r="DX29" s="373"/>
      <c r="DY29" s="373"/>
      <c r="DZ29" s="373"/>
      <c r="EA29" s="373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373"/>
      <c r="FA29" s="373"/>
      <c r="FB29" s="373"/>
      <c r="FC29" s="373"/>
      <c r="FD29" s="373"/>
      <c r="FE29" s="373"/>
      <c r="FF29" s="373"/>
      <c r="FG29" s="373"/>
      <c r="FH29" s="373"/>
      <c r="FI29" s="373"/>
      <c r="FJ29" s="373"/>
      <c r="FK29" s="373"/>
      <c r="FL29" s="373"/>
      <c r="FM29" s="373"/>
      <c r="FN29" s="373"/>
      <c r="FO29" s="373"/>
      <c r="FP29" s="373"/>
      <c r="FQ29" s="373"/>
      <c r="FR29" s="373"/>
      <c r="FS29" s="373"/>
      <c r="FT29" s="373"/>
      <c r="FU29" s="373"/>
      <c r="FV29" s="373"/>
      <c r="FW29" s="373"/>
      <c r="FX29" s="373"/>
      <c r="FY29" s="373"/>
      <c r="FZ29" s="373"/>
      <c r="GA29" s="373"/>
      <c r="GB29" s="373"/>
      <c r="GC29" s="373"/>
      <c r="GD29" s="373"/>
      <c r="GE29" s="373"/>
      <c r="GF29" s="373"/>
      <c r="GG29" s="373"/>
      <c r="GH29" s="373"/>
      <c r="GI29" s="373"/>
      <c r="GJ29" s="373"/>
      <c r="GK29" s="373"/>
      <c r="GL29" s="373"/>
      <c r="GM29" s="373"/>
      <c r="GN29" s="373"/>
      <c r="GO29" s="373"/>
      <c r="GP29" s="373"/>
      <c r="GQ29" s="373"/>
      <c r="GR29" s="373"/>
      <c r="GS29" s="373"/>
      <c r="GT29" s="373"/>
      <c r="GU29" s="373"/>
      <c r="GV29" s="373"/>
      <c r="GW29" s="373"/>
      <c r="GX29" s="373"/>
      <c r="GY29" s="373"/>
      <c r="GZ29" s="373"/>
      <c r="HA29" s="373"/>
      <c r="HB29" s="373"/>
      <c r="HC29" s="373"/>
      <c r="HD29" s="373"/>
      <c r="HE29" s="373"/>
      <c r="HF29" s="373"/>
      <c r="HG29" s="373"/>
      <c r="HH29" s="373"/>
      <c r="HI29" s="373"/>
      <c r="HJ29" s="373"/>
      <c r="HK29" s="373"/>
      <c r="HL29" s="373"/>
      <c r="HM29" s="373"/>
      <c r="HN29" s="373"/>
      <c r="HO29" s="373"/>
      <c r="HP29" s="373"/>
      <c r="HQ29" s="373"/>
      <c r="HR29" s="373"/>
      <c r="HS29" s="373"/>
      <c r="HT29" s="373"/>
      <c r="HU29" s="373"/>
      <c r="HV29" s="373"/>
      <c r="HW29" s="373"/>
      <c r="HX29" s="373"/>
      <c r="HY29" s="373"/>
      <c r="HZ29" s="373"/>
      <c r="IA29" s="373"/>
      <c r="IB29" s="373"/>
      <c r="IC29" s="373"/>
      <c r="ID29" s="373"/>
      <c r="IE29" s="373"/>
      <c r="IF29" s="373"/>
      <c r="IG29" s="373"/>
      <c r="IH29" s="373"/>
      <c r="II29" s="373"/>
      <c r="IJ29" s="373"/>
      <c r="IK29" s="373"/>
      <c r="IL29" s="373"/>
      <c r="IM29" s="373"/>
      <c r="IN29" s="373"/>
      <c r="IO29" s="373"/>
      <c r="IP29" s="373"/>
      <c r="IQ29" s="373"/>
      <c r="IR29" s="373"/>
      <c r="IS29" s="373"/>
      <c r="IT29" s="373"/>
      <c r="IU29" s="373"/>
    </row>
    <row r="30" spans="1:255" s="361" customFormat="1" ht="13.5" thickBot="1">
      <c r="A30" s="374"/>
      <c r="B30" s="375"/>
      <c r="C30" s="54"/>
      <c r="D30" s="54">
        <v>4221</v>
      </c>
      <c r="E30" s="376"/>
      <c r="F30" s="377" t="s">
        <v>198</v>
      </c>
      <c r="G30" s="378">
        <v>0</v>
      </c>
      <c r="H30" s="47">
        <v>0</v>
      </c>
      <c r="I30" s="47">
        <v>247310</v>
      </c>
      <c r="J30" s="44">
        <f>H30+I30</f>
        <v>247310</v>
      </c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L30" s="373"/>
      <c r="EM30" s="373"/>
      <c r="EN30" s="373"/>
      <c r="EO30" s="373"/>
      <c r="EP30" s="373"/>
      <c r="EQ30" s="373"/>
      <c r="ER30" s="373"/>
      <c r="ES30" s="373"/>
      <c r="ET30" s="373"/>
      <c r="EU30" s="373"/>
      <c r="EV30" s="373"/>
      <c r="EW30" s="373"/>
      <c r="EX30" s="373"/>
      <c r="EY30" s="373"/>
      <c r="EZ30" s="373"/>
      <c r="FA30" s="373"/>
      <c r="FB30" s="373"/>
      <c r="FC30" s="373"/>
      <c r="FD30" s="373"/>
      <c r="FE30" s="373"/>
      <c r="FF30" s="373"/>
      <c r="FG30" s="373"/>
      <c r="FH30" s="373"/>
      <c r="FI30" s="373"/>
      <c r="FJ30" s="373"/>
      <c r="FK30" s="373"/>
      <c r="FL30" s="373"/>
      <c r="FM30" s="373"/>
      <c r="FN30" s="373"/>
      <c r="FO30" s="373"/>
      <c r="FP30" s="373"/>
      <c r="FQ30" s="373"/>
      <c r="FR30" s="373"/>
      <c r="FS30" s="373"/>
      <c r="FT30" s="373"/>
      <c r="FU30" s="373"/>
      <c r="FV30" s="373"/>
      <c r="FW30" s="373"/>
      <c r="FX30" s="373"/>
      <c r="FY30" s="373"/>
      <c r="FZ30" s="373"/>
      <c r="GA30" s="373"/>
      <c r="GB30" s="373"/>
      <c r="GC30" s="373"/>
      <c r="GD30" s="373"/>
      <c r="GE30" s="373"/>
      <c r="GF30" s="373"/>
      <c r="GG30" s="373"/>
      <c r="GH30" s="373"/>
      <c r="GI30" s="373"/>
      <c r="GJ30" s="373"/>
      <c r="GK30" s="373"/>
      <c r="GL30" s="373"/>
      <c r="GM30" s="373"/>
      <c r="GN30" s="373"/>
      <c r="GO30" s="373"/>
      <c r="GP30" s="373"/>
      <c r="GQ30" s="373"/>
      <c r="GR30" s="373"/>
      <c r="GS30" s="373"/>
      <c r="GT30" s="373"/>
      <c r="GU30" s="373"/>
      <c r="GV30" s="373"/>
      <c r="GW30" s="373"/>
      <c r="GX30" s="373"/>
      <c r="GY30" s="373"/>
      <c r="GZ30" s="373"/>
      <c r="HA30" s="373"/>
      <c r="HB30" s="373"/>
      <c r="HC30" s="373"/>
      <c r="HD30" s="373"/>
      <c r="HE30" s="373"/>
      <c r="HF30" s="373"/>
      <c r="HG30" s="373"/>
      <c r="HH30" s="373"/>
      <c r="HI30" s="373"/>
      <c r="HJ30" s="373"/>
      <c r="HK30" s="373"/>
      <c r="HL30" s="373"/>
      <c r="HM30" s="373"/>
      <c r="HN30" s="373"/>
      <c r="HO30" s="373"/>
      <c r="HP30" s="373"/>
      <c r="HQ30" s="373"/>
      <c r="HR30" s="373"/>
      <c r="HS30" s="373"/>
      <c r="HT30" s="373"/>
      <c r="HU30" s="373"/>
      <c r="HV30" s="373"/>
      <c r="HW30" s="373"/>
      <c r="HX30" s="373"/>
      <c r="HY30" s="373"/>
      <c r="HZ30" s="373"/>
      <c r="IA30" s="373"/>
      <c r="IB30" s="373"/>
      <c r="IC30" s="373"/>
      <c r="ID30" s="373"/>
      <c r="IE30" s="373"/>
      <c r="IF30" s="373"/>
      <c r="IG30" s="373"/>
      <c r="IH30" s="373"/>
      <c r="II30" s="373"/>
      <c r="IJ30" s="373"/>
      <c r="IK30" s="373"/>
      <c r="IL30" s="373"/>
      <c r="IM30" s="373"/>
      <c r="IN30" s="373"/>
      <c r="IO30" s="373"/>
      <c r="IP30" s="373"/>
      <c r="IQ30" s="373"/>
      <c r="IR30" s="373"/>
      <c r="IS30" s="373"/>
      <c r="IT30" s="373"/>
      <c r="IU30" s="373"/>
    </row>
    <row r="31" spans="1:256" s="361" customFormat="1" ht="13.5" thickBot="1">
      <c r="A31" s="351" t="s">
        <v>3</v>
      </c>
      <c r="B31" s="352" t="s">
        <v>3</v>
      </c>
      <c r="C31" s="353" t="s">
        <v>3</v>
      </c>
      <c r="D31" s="353" t="s">
        <v>11</v>
      </c>
      <c r="E31" s="354"/>
      <c r="F31" s="355" t="s">
        <v>196</v>
      </c>
      <c r="G31" s="356">
        <f>G32</f>
        <v>0</v>
      </c>
      <c r="H31" s="357">
        <f>H32</f>
        <v>5583.0599999999995</v>
      </c>
      <c r="I31" s="358">
        <f>I32</f>
        <v>205.15</v>
      </c>
      <c r="J31" s="359">
        <f>J32</f>
        <v>5788.209999999999</v>
      </c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0"/>
      <c r="HR31" s="360"/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0"/>
      <c r="IE31" s="360"/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0"/>
      <c r="IR31" s="360"/>
      <c r="IS31" s="360"/>
      <c r="IT31" s="360"/>
      <c r="IU31" s="360"/>
      <c r="IV31" s="360"/>
    </row>
    <row r="32" spans="1:10" ht="13.5" thickBot="1">
      <c r="A32" s="341" t="s">
        <v>194</v>
      </c>
      <c r="B32" s="342" t="s">
        <v>3</v>
      </c>
      <c r="C32" s="343" t="s">
        <v>3</v>
      </c>
      <c r="D32" s="344">
        <v>1354</v>
      </c>
      <c r="E32" s="345"/>
      <c r="F32" s="346" t="s">
        <v>195</v>
      </c>
      <c r="G32" s="347">
        <v>0</v>
      </c>
      <c r="H32" s="348">
        <f>(5.22061+0.36245)*1000</f>
        <v>5583.0599999999995</v>
      </c>
      <c r="I32" s="349">
        <v>205.15</v>
      </c>
      <c r="J32" s="350">
        <f>H32+I32</f>
        <v>5788.209999999999</v>
      </c>
    </row>
  </sheetData>
  <sheetProtection/>
  <mergeCells count="3">
    <mergeCell ref="A2:J2"/>
    <mergeCell ref="A4:J4"/>
    <mergeCell ref="A6:J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.140625" style="188" customWidth="1"/>
    <col min="2" max="2" width="8.7109375" style="188" bestFit="1" customWidth="1"/>
    <col min="3" max="4" width="4.7109375" style="188" customWidth="1"/>
    <col min="5" max="5" width="7.8515625" style="188" customWidth="1"/>
    <col min="6" max="6" width="35.8515625" style="188" customWidth="1"/>
    <col min="7" max="7" width="6.8515625" style="187" bestFit="1" customWidth="1"/>
    <col min="8" max="8" width="7.7109375" style="187" customWidth="1"/>
    <col min="9" max="9" width="9.140625" style="188" customWidth="1"/>
    <col min="10" max="10" width="11.140625" style="188" customWidth="1"/>
    <col min="11" max="16384" width="9.140625" style="188" customWidth="1"/>
  </cols>
  <sheetData>
    <row r="1" spans="1:10" ht="12.75">
      <c r="A1" s="280"/>
      <c r="B1" s="186"/>
      <c r="C1" s="280"/>
      <c r="D1" s="280"/>
      <c r="E1" s="280"/>
      <c r="F1" s="280"/>
      <c r="G1" s="339"/>
      <c r="H1" s="339"/>
      <c r="I1" s="339"/>
      <c r="J1" s="339"/>
    </row>
    <row r="2" spans="1:10" ht="21" customHeight="1">
      <c r="A2" s="386" t="s">
        <v>172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2.75">
      <c r="A3" s="281"/>
      <c r="B3" s="281"/>
      <c r="C3" s="281"/>
      <c r="D3" s="281"/>
      <c r="E3" s="281"/>
      <c r="F3" s="281"/>
      <c r="G3" s="281"/>
      <c r="H3" s="281"/>
      <c r="I3" s="282"/>
      <c r="J3" s="283"/>
    </row>
    <row r="4" spans="1:10" ht="15">
      <c r="A4" s="388" t="s">
        <v>181</v>
      </c>
      <c r="B4" s="388"/>
      <c r="C4" s="388"/>
      <c r="D4" s="388"/>
      <c r="E4" s="388"/>
      <c r="F4" s="388"/>
      <c r="G4" s="388"/>
      <c r="H4" s="388"/>
      <c r="I4" s="388"/>
      <c r="J4" s="388"/>
    </row>
    <row r="5" spans="1:10" ht="12.75">
      <c r="A5" s="72"/>
      <c r="B5" s="284"/>
      <c r="C5" s="285"/>
      <c r="D5" s="284"/>
      <c r="E5" s="284"/>
      <c r="F5" s="284"/>
      <c r="G5" s="286"/>
      <c r="H5" s="286"/>
      <c r="I5" s="287"/>
      <c r="J5" s="288"/>
    </row>
    <row r="6" spans="1:10" ht="18" customHeight="1">
      <c r="A6" s="389" t="s">
        <v>182</v>
      </c>
      <c r="B6" s="389"/>
      <c r="C6" s="389"/>
      <c r="D6" s="389"/>
      <c r="E6" s="389"/>
      <c r="F6" s="389"/>
      <c r="G6" s="389"/>
      <c r="H6" s="389"/>
      <c r="I6" s="389"/>
      <c r="J6" s="389"/>
    </row>
    <row r="7" spans="1:10" ht="12.75" customHeight="1" thickBot="1">
      <c r="A7" s="289"/>
      <c r="B7" s="289"/>
      <c r="C7" s="289"/>
      <c r="D7" s="289"/>
      <c r="E7" s="289"/>
      <c r="F7" s="289"/>
      <c r="G7" s="290"/>
      <c r="H7" s="290"/>
      <c r="I7" s="291"/>
      <c r="J7" s="292" t="s">
        <v>183</v>
      </c>
    </row>
    <row r="8" spans="1:10" ht="21" customHeight="1" thickBot="1">
      <c r="A8" s="293" t="s">
        <v>4</v>
      </c>
      <c r="B8" s="294" t="s">
        <v>184</v>
      </c>
      <c r="C8" s="295" t="s">
        <v>7</v>
      </c>
      <c r="D8" s="295" t="s">
        <v>8</v>
      </c>
      <c r="E8" s="295" t="s">
        <v>76</v>
      </c>
      <c r="F8" s="295" t="s">
        <v>185</v>
      </c>
      <c r="G8" s="296" t="s">
        <v>67</v>
      </c>
      <c r="H8" s="296" t="s">
        <v>68</v>
      </c>
      <c r="I8" s="296" t="s">
        <v>193</v>
      </c>
      <c r="J8" s="297" t="s">
        <v>69</v>
      </c>
    </row>
    <row r="9" spans="1:10" ht="17.25" customHeight="1" thickBot="1">
      <c r="A9" s="298" t="s">
        <v>3</v>
      </c>
      <c r="B9" s="299" t="s">
        <v>3</v>
      </c>
      <c r="C9" s="300" t="s">
        <v>3</v>
      </c>
      <c r="D9" s="300" t="s">
        <v>3</v>
      </c>
      <c r="E9" s="300" t="s">
        <v>3</v>
      </c>
      <c r="F9" s="301" t="s">
        <v>186</v>
      </c>
      <c r="G9" s="302">
        <f>SUM(G10+G12+G15)</f>
        <v>0</v>
      </c>
      <c r="H9" s="302">
        <f>SUM(H10+H12+H15)</f>
        <v>6385.75872</v>
      </c>
      <c r="I9" s="303">
        <f>SUM(I10+I12+I15)</f>
        <v>0.02859</v>
      </c>
      <c r="J9" s="304">
        <f>H9+I9</f>
        <v>6385.78731</v>
      </c>
    </row>
    <row r="10" spans="1:10" ht="12.75" customHeight="1">
      <c r="A10" s="305" t="s">
        <v>5</v>
      </c>
      <c r="B10" s="306">
        <v>300010000</v>
      </c>
      <c r="C10" s="307" t="s">
        <v>3</v>
      </c>
      <c r="D10" s="307" t="s">
        <v>3</v>
      </c>
      <c r="E10" s="307" t="s">
        <v>3</v>
      </c>
      <c r="F10" s="308" t="s">
        <v>187</v>
      </c>
      <c r="G10" s="309">
        <f>G11</f>
        <v>0</v>
      </c>
      <c r="H10" s="309">
        <f>H11</f>
        <v>5635.75872</v>
      </c>
      <c r="I10" s="309">
        <f>I11</f>
        <v>0</v>
      </c>
      <c r="J10" s="310">
        <f>J11</f>
        <v>5635.75872</v>
      </c>
    </row>
    <row r="11" spans="1:10" ht="12.75" customHeight="1">
      <c r="A11" s="311"/>
      <c r="B11" s="312"/>
      <c r="C11" s="313">
        <v>6409</v>
      </c>
      <c r="D11" s="313">
        <v>5901</v>
      </c>
      <c r="E11" s="314" t="s">
        <v>119</v>
      </c>
      <c r="F11" s="315" t="s">
        <v>188</v>
      </c>
      <c r="G11" s="316">
        <v>0</v>
      </c>
      <c r="H11" s="316">
        <v>5635.75872</v>
      </c>
      <c r="I11" s="333">
        <v>0</v>
      </c>
      <c r="J11" s="317">
        <f aca="true" t="shared" si="0" ref="J11:J16">H11+I11</f>
        <v>5635.75872</v>
      </c>
    </row>
    <row r="12" spans="1:10" ht="12.75" customHeight="1">
      <c r="A12" s="318" t="s">
        <v>5</v>
      </c>
      <c r="B12" s="319">
        <v>300020000</v>
      </c>
      <c r="C12" s="320" t="s">
        <v>3</v>
      </c>
      <c r="D12" s="320" t="s">
        <v>3</v>
      </c>
      <c r="E12" s="320" t="s">
        <v>3</v>
      </c>
      <c r="F12" s="321" t="s">
        <v>189</v>
      </c>
      <c r="G12" s="322">
        <f>SUM(G13:G14)</f>
        <v>0</v>
      </c>
      <c r="H12" s="322">
        <f>SUM(H13:H14)</f>
        <v>700</v>
      </c>
      <c r="I12" s="334">
        <f>SUM(I13:I14)</f>
        <v>0.02859</v>
      </c>
      <c r="J12" s="323">
        <f>SUM(J13:J14)</f>
        <v>700.02859</v>
      </c>
    </row>
    <row r="13" spans="1:10" ht="12.75" customHeight="1">
      <c r="A13" s="311"/>
      <c r="B13" s="312"/>
      <c r="C13" s="313">
        <v>6310</v>
      </c>
      <c r="D13" s="313">
        <v>5142</v>
      </c>
      <c r="E13" s="314" t="s">
        <v>119</v>
      </c>
      <c r="F13" s="315" t="s">
        <v>190</v>
      </c>
      <c r="G13" s="316">
        <v>0</v>
      </c>
      <c r="H13" s="316">
        <v>630</v>
      </c>
      <c r="I13" s="335">
        <v>0.02859</v>
      </c>
      <c r="J13" s="324">
        <f t="shared" si="0"/>
        <v>630.02859</v>
      </c>
    </row>
    <row r="14" spans="1:10" ht="12.75" customHeight="1">
      <c r="A14" s="311"/>
      <c r="B14" s="312"/>
      <c r="C14" s="313">
        <v>6310</v>
      </c>
      <c r="D14" s="313">
        <v>5163</v>
      </c>
      <c r="E14" s="314" t="s">
        <v>119</v>
      </c>
      <c r="F14" s="315" t="s">
        <v>191</v>
      </c>
      <c r="G14" s="316">
        <v>0</v>
      </c>
      <c r="H14" s="316">
        <v>70</v>
      </c>
      <c r="I14" s="316">
        <v>0</v>
      </c>
      <c r="J14" s="324">
        <f t="shared" si="0"/>
        <v>70</v>
      </c>
    </row>
    <row r="15" spans="1:10" ht="12.75" customHeight="1">
      <c r="A15" s="318" t="s">
        <v>5</v>
      </c>
      <c r="B15" s="319">
        <v>300030000</v>
      </c>
      <c r="C15" s="320" t="s">
        <v>3</v>
      </c>
      <c r="D15" s="320" t="s">
        <v>3</v>
      </c>
      <c r="E15" s="320" t="s">
        <v>3</v>
      </c>
      <c r="F15" s="325" t="s">
        <v>192</v>
      </c>
      <c r="G15" s="322">
        <f>SUM(G16)</f>
        <v>0</v>
      </c>
      <c r="H15" s="322">
        <f>SUM(H16)</f>
        <v>50</v>
      </c>
      <c r="I15" s="322">
        <f>SUM(I16)</f>
        <v>0</v>
      </c>
      <c r="J15" s="323">
        <f>SUM(J16)</f>
        <v>50</v>
      </c>
    </row>
    <row r="16" spans="1:10" ht="13.5" thickBot="1">
      <c r="A16" s="326"/>
      <c r="B16" s="327"/>
      <c r="C16" s="328">
        <v>6409</v>
      </c>
      <c r="D16" s="328">
        <v>5901</v>
      </c>
      <c r="E16" s="329" t="s">
        <v>119</v>
      </c>
      <c r="F16" s="330" t="s">
        <v>188</v>
      </c>
      <c r="G16" s="331">
        <v>0</v>
      </c>
      <c r="H16" s="331">
        <v>50</v>
      </c>
      <c r="I16" s="331">
        <v>0</v>
      </c>
      <c r="J16" s="332">
        <f t="shared" si="0"/>
        <v>50</v>
      </c>
    </row>
  </sheetData>
  <sheetProtection/>
  <mergeCells count="3">
    <mergeCell ref="A2:J2"/>
    <mergeCell ref="A4:J4"/>
    <mergeCell ref="A6:J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3"/>
  <sheetViews>
    <sheetView zoomScalePageLayoutView="0" workbookViewId="0" topLeftCell="A73">
      <selection activeCell="F104" sqref="F104"/>
    </sheetView>
  </sheetViews>
  <sheetFormatPr defaultColWidth="9.140625" defaultRowHeight="12.75"/>
  <cols>
    <col min="1" max="1" width="3.57421875" style="70" customWidth="1"/>
    <col min="2" max="2" width="3.00390625" style="70" customWidth="1"/>
    <col min="3" max="3" width="9.140625" style="70" customWidth="1"/>
    <col min="4" max="4" width="4.28125" style="70" customWidth="1"/>
    <col min="5" max="5" width="5.28125" style="70" customWidth="1"/>
    <col min="6" max="6" width="7.8515625" style="70" bestFit="1" customWidth="1"/>
    <col min="7" max="7" width="42.140625" style="70" customWidth="1"/>
    <col min="8" max="9" width="8.7109375" style="70" customWidth="1"/>
    <col min="10" max="10" width="11.7109375" style="70" customWidth="1"/>
    <col min="11" max="11" width="8.7109375" style="70" customWidth="1"/>
    <col min="12" max="16384" width="9.140625" style="70" customWidth="1"/>
  </cols>
  <sheetData>
    <row r="1" spans="1:11" s="69" customFormat="1" ht="17.25">
      <c r="A1" s="403" t="s">
        <v>155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s="71" customFormat="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71" customFormat="1" ht="15.75" customHeight="1">
      <c r="A3" s="404" t="s">
        <v>112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>
      <c r="A4" s="72"/>
      <c r="B4" s="73"/>
      <c r="C4" s="74"/>
      <c r="D4" s="73"/>
      <c r="E4" s="73"/>
      <c r="F4" s="75"/>
      <c r="G4" s="76"/>
      <c r="H4" s="77"/>
      <c r="I4" s="77"/>
      <c r="J4" s="77"/>
      <c r="K4" s="78"/>
    </row>
    <row r="5" spans="1:11" ht="12.75" customHeight="1">
      <c r="A5" s="384" t="s">
        <v>108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1" ht="12.75" customHeight="1" thickBot="1">
      <c r="A6" s="79"/>
      <c r="B6" s="79"/>
      <c r="C6" s="79"/>
      <c r="D6" s="79"/>
      <c r="E6" s="79"/>
      <c r="F6" s="79"/>
      <c r="G6" s="79"/>
      <c r="H6" s="79"/>
      <c r="I6" s="80"/>
      <c r="K6" s="80" t="s">
        <v>74</v>
      </c>
    </row>
    <row r="7" spans="1:11" s="71" customFormat="1" ht="12.75" customHeight="1" thickBot="1">
      <c r="A7" s="405" t="s">
        <v>113</v>
      </c>
      <c r="B7" s="407" t="s">
        <v>4</v>
      </c>
      <c r="C7" s="390" t="s">
        <v>6</v>
      </c>
      <c r="D7" s="390" t="s">
        <v>7</v>
      </c>
      <c r="E7" s="390" t="s">
        <v>8</v>
      </c>
      <c r="F7" s="396" t="s">
        <v>76</v>
      </c>
      <c r="G7" s="392" t="s">
        <v>114</v>
      </c>
      <c r="H7" s="398" t="s">
        <v>67</v>
      </c>
      <c r="I7" s="392" t="s">
        <v>68</v>
      </c>
      <c r="J7" s="394" t="s">
        <v>179</v>
      </c>
      <c r="K7" s="395"/>
    </row>
    <row r="8" spans="1:11" ht="12.75" customHeight="1" thickBot="1">
      <c r="A8" s="406"/>
      <c r="B8" s="408"/>
      <c r="C8" s="391"/>
      <c r="D8" s="391"/>
      <c r="E8" s="391"/>
      <c r="F8" s="397"/>
      <c r="G8" s="393"/>
      <c r="H8" s="399"/>
      <c r="I8" s="393"/>
      <c r="J8" s="60" t="s">
        <v>26</v>
      </c>
      <c r="K8" s="61" t="s">
        <v>69</v>
      </c>
    </row>
    <row r="9" spans="1:11" s="85" customFormat="1" ht="12" customHeight="1" thickBot="1">
      <c r="A9" s="400" t="s">
        <v>57</v>
      </c>
      <c r="B9" s="81" t="s">
        <v>5</v>
      </c>
      <c r="C9" s="82" t="s">
        <v>6</v>
      </c>
      <c r="D9" s="82" t="s">
        <v>7</v>
      </c>
      <c r="E9" s="82" t="s">
        <v>8</v>
      </c>
      <c r="F9" s="83"/>
      <c r="G9" s="84" t="s">
        <v>115</v>
      </c>
      <c r="H9" s="45">
        <f>H10+H101</f>
        <v>10000</v>
      </c>
      <c r="I9" s="45">
        <f>I10+I101</f>
        <v>377580.25593</v>
      </c>
      <c r="J9" s="271">
        <f>J10+J101</f>
        <v>55600.57439</v>
      </c>
      <c r="K9" s="45">
        <f>K10+K101</f>
        <v>433180.83032000007</v>
      </c>
    </row>
    <row r="10" spans="1:11" s="85" customFormat="1" ht="12" customHeight="1" thickBot="1">
      <c r="A10" s="401"/>
      <c r="B10" s="86" t="s">
        <v>5</v>
      </c>
      <c r="C10" s="87" t="s">
        <v>3</v>
      </c>
      <c r="D10" s="88" t="s">
        <v>3</v>
      </c>
      <c r="E10" s="89" t="s">
        <v>3</v>
      </c>
      <c r="F10" s="90"/>
      <c r="G10" s="91" t="s">
        <v>116</v>
      </c>
      <c r="H10" s="92">
        <f>H11+H13+H15+H19+H23+H28+H33+H38+H42+H47+H52+H54+H56+H58+H61+H64+H67+H70+H73+H76+H79+H82+H85+H88+H91+H93+H95+H97+H99</f>
        <v>10000</v>
      </c>
      <c r="I10" s="92">
        <f>I11+I13+I15+I19+I23+I28+I33+I38+I42+I47+I52+I54+I56+I58+I61+I64+I67+I70+I73+I76+I79+I82+I85+I88+I91+I93+I95+I97+I99</f>
        <v>377580.25593</v>
      </c>
      <c r="J10" s="268">
        <f>J11+J13+J15+J19+J23+J28+J33+J38+J42+J47+J52+J54+J56+J58+J61+J64+J67+J70+J73+J76+J79+J82+J85+J88+J91+J93+J95+J97+J99</f>
        <v>55596.58</v>
      </c>
      <c r="K10" s="93">
        <f>K11+K13+K15+K19+K23+K28+K33+K38+K42+K47+K52+K54+K56+K58+K61+K64+K67+K70+K73+K76+K79+K82+K85+K88+K91+K93+K95+K97+K99</f>
        <v>433176.83593000006</v>
      </c>
    </row>
    <row r="11" spans="1:11" s="85" customFormat="1" ht="12" customHeight="1">
      <c r="A11" s="401"/>
      <c r="B11" s="94" t="s">
        <v>5</v>
      </c>
      <c r="C11" s="95" t="s">
        <v>117</v>
      </c>
      <c r="D11" s="96"/>
      <c r="E11" s="97" t="s">
        <v>3</v>
      </c>
      <c r="F11" s="98"/>
      <c r="G11" s="68" t="s">
        <v>118</v>
      </c>
      <c r="H11" s="99">
        <f>SUM(H12:H12)</f>
        <v>0</v>
      </c>
      <c r="I11" s="99">
        <f>SUM(I12:I12)</f>
        <v>88.2</v>
      </c>
      <c r="J11" s="99">
        <f>SUM(J12:J12)</f>
        <v>0</v>
      </c>
      <c r="K11" s="99">
        <f>SUM(K12:K12)</f>
        <v>88.2</v>
      </c>
    </row>
    <row r="12" spans="1:11" s="85" customFormat="1" ht="12" customHeight="1" thickBot="1">
      <c r="A12" s="401"/>
      <c r="B12" s="100"/>
      <c r="C12" s="101"/>
      <c r="D12" s="102">
        <v>2212</v>
      </c>
      <c r="E12" s="103">
        <v>6129</v>
      </c>
      <c r="F12" s="104" t="s">
        <v>119</v>
      </c>
      <c r="G12" s="67" t="s">
        <v>120</v>
      </c>
      <c r="H12" s="2">
        <v>0</v>
      </c>
      <c r="I12" s="2">
        <v>88.2</v>
      </c>
      <c r="J12" s="2"/>
      <c r="K12" s="44">
        <f>I12+J12</f>
        <v>88.2</v>
      </c>
    </row>
    <row r="13" spans="1:11" s="85" customFormat="1" ht="12" customHeight="1">
      <c r="A13" s="401"/>
      <c r="B13" s="94" t="s">
        <v>5</v>
      </c>
      <c r="C13" s="95" t="s">
        <v>121</v>
      </c>
      <c r="D13" s="96"/>
      <c r="E13" s="97" t="s">
        <v>3</v>
      </c>
      <c r="F13" s="98"/>
      <c r="G13" s="49" t="s">
        <v>122</v>
      </c>
      <c r="H13" s="99">
        <f>SUM(H14:H14)</f>
        <v>0</v>
      </c>
      <c r="I13" s="99">
        <f>SUM(I14:I14)</f>
        <v>4684.865</v>
      </c>
      <c r="J13" s="99">
        <f>SUM(J14:J14)</f>
        <v>0</v>
      </c>
      <c r="K13" s="99">
        <f>SUM(K14:K14)</f>
        <v>4684.865</v>
      </c>
    </row>
    <row r="14" spans="1:11" s="85" customFormat="1" ht="12" customHeight="1" thickBot="1">
      <c r="A14" s="401"/>
      <c r="B14" s="100"/>
      <c r="C14" s="101"/>
      <c r="D14" s="102">
        <v>6402</v>
      </c>
      <c r="E14" s="103">
        <v>5368</v>
      </c>
      <c r="F14" s="105"/>
      <c r="G14" s="106" t="s">
        <v>123</v>
      </c>
      <c r="H14" s="2">
        <v>0</v>
      </c>
      <c r="I14" s="107">
        <f>4629+55.865</f>
        <v>4684.865</v>
      </c>
      <c r="J14" s="2"/>
      <c r="K14" s="44">
        <f>I14+J14</f>
        <v>4684.865</v>
      </c>
    </row>
    <row r="15" spans="1:11" s="85" customFormat="1" ht="12" customHeight="1">
      <c r="A15" s="401"/>
      <c r="B15" s="94" t="s">
        <v>5</v>
      </c>
      <c r="C15" s="95" t="s">
        <v>124</v>
      </c>
      <c r="D15" s="96"/>
      <c r="E15" s="97" t="s">
        <v>3</v>
      </c>
      <c r="F15" s="98"/>
      <c r="G15" s="49" t="s">
        <v>125</v>
      </c>
      <c r="H15" s="108">
        <f>SUM(H16:H18)</f>
        <v>0</v>
      </c>
      <c r="I15" s="99">
        <f>SUM(I16:I18)</f>
        <v>5070</v>
      </c>
      <c r="J15" s="108">
        <f>SUM(J16:J18)</f>
        <v>0</v>
      </c>
      <c r="K15" s="99">
        <f>SUM(K16:K18)</f>
        <v>5070</v>
      </c>
    </row>
    <row r="16" spans="1:11" s="85" customFormat="1" ht="12" customHeight="1">
      <c r="A16" s="401"/>
      <c r="B16" s="109"/>
      <c r="C16" s="101"/>
      <c r="D16" s="110">
        <v>2212</v>
      </c>
      <c r="E16" s="111">
        <v>6121</v>
      </c>
      <c r="F16" s="112" t="s">
        <v>119</v>
      </c>
      <c r="G16" s="106" t="s">
        <v>111</v>
      </c>
      <c r="H16" s="113">
        <v>0</v>
      </c>
      <c r="I16" s="114">
        <f>2964-78</f>
        <v>2886</v>
      </c>
      <c r="J16" s="113"/>
      <c r="K16" s="43">
        <f>I16+J16</f>
        <v>2886</v>
      </c>
    </row>
    <row r="17" spans="1:11" s="85" customFormat="1" ht="12" customHeight="1">
      <c r="A17" s="401"/>
      <c r="B17" s="138"/>
      <c r="C17" s="115" t="s">
        <v>126</v>
      </c>
      <c r="D17" s="50">
        <v>2212</v>
      </c>
      <c r="E17" s="116">
        <v>6351</v>
      </c>
      <c r="F17" s="66" t="s">
        <v>119</v>
      </c>
      <c r="G17" s="117" t="s">
        <v>109</v>
      </c>
      <c r="H17" s="52">
        <v>0</v>
      </c>
      <c r="I17" s="43">
        <v>119</v>
      </c>
      <c r="J17" s="52"/>
      <c r="K17" s="43">
        <f>I17+J17</f>
        <v>119</v>
      </c>
    </row>
    <row r="18" spans="1:11" s="85" customFormat="1" ht="12" customHeight="1" thickBot="1">
      <c r="A18" s="401"/>
      <c r="B18" s="118"/>
      <c r="C18" s="101"/>
      <c r="D18" s="102">
        <v>6402</v>
      </c>
      <c r="E18" s="103">
        <v>5368</v>
      </c>
      <c r="F18" s="105"/>
      <c r="G18" s="106" t="s">
        <v>123</v>
      </c>
      <c r="H18" s="65">
        <v>0</v>
      </c>
      <c r="I18" s="107">
        <v>2065</v>
      </c>
      <c r="J18" s="107"/>
      <c r="K18" s="44">
        <f>I18+J18</f>
        <v>2065</v>
      </c>
    </row>
    <row r="19" spans="1:11" ht="12.75">
      <c r="A19" s="401"/>
      <c r="B19" s="94" t="s">
        <v>5</v>
      </c>
      <c r="C19" s="95" t="s">
        <v>127</v>
      </c>
      <c r="D19" s="96"/>
      <c r="E19" s="97" t="s">
        <v>3</v>
      </c>
      <c r="F19" s="98"/>
      <c r="G19" s="49" t="s">
        <v>128</v>
      </c>
      <c r="H19" s="108">
        <f>SUM(H20:H22)</f>
        <v>0</v>
      </c>
      <c r="I19" s="99">
        <f>SUM(I20:I22)</f>
        <v>7831</v>
      </c>
      <c r="J19" s="108">
        <f>SUM(J20:J22)</f>
        <v>0</v>
      </c>
      <c r="K19" s="99">
        <f>SUM(K20:K22)</f>
        <v>7831</v>
      </c>
    </row>
    <row r="20" spans="1:11" ht="12.75">
      <c r="A20" s="401"/>
      <c r="B20" s="109"/>
      <c r="C20" s="101"/>
      <c r="D20" s="110">
        <v>2212</v>
      </c>
      <c r="E20" s="111">
        <v>6121</v>
      </c>
      <c r="F20" s="119">
        <v>38100000</v>
      </c>
      <c r="G20" s="106" t="s">
        <v>111</v>
      </c>
      <c r="H20" s="113">
        <v>0</v>
      </c>
      <c r="I20" s="43">
        <v>1163</v>
      </c>
      <c r="J20" s="113"/>
      <c r="K20" s="43">
        <f>I20+J20</f>
        <v>1163</v>
      </c>
    </row>
    <row r="21" spans="1:11" ht="12.75">
      <c r="A21" s="401"/>
      <c r="B21" s="118"/>
      <c r="C21" s="101"/>
      <c r="D21" s="102">
        <v>2212</v>
      </c>
      <c r="E21" s="120">
        <v>6121</v>
      </c>
      <c r="F21" s="121" t="s">
        <v>81</v>
      </c>
      <c r="G21" s="106" t="s">
        <v>111</v>
      </c>
      <c r="H21" s="122">
        <v>0</v>
      </c>
      <c r="I21" s="43">
        <v>6586</v>
      </c>
      <c r="J21" s="122"/>
      <c r="K21" s="43">
        <f>I21+J21</f>
        <v>6586</v>
      </c>
    </row>
    <row r="22" spans="1:11" ht="13.5" thickBot="1">
      <c r="A22" s="401"/>
      <c r="B22" s="123"/>
      <c r="C22" s="124" t="s">
        <v>129</v>
      </c>
      <c r="D22" s="53">
        <v>2212</v>
      </c>
      <c r="E22" s="125">
        <v>6351</v>
      </c>
      <c r="F22" s="104" t="s">
        <v>119</v>
      </c>
      <c r="G22" s="126" t="s">
        <v>109</v>
      </c>
      <c r="H22" s="127">
        <v>0</v>
      </c>
      <c r="I22" s="46">
        <v>82</v>
      </c>
      <c r="J22" s="127"/>
      <c r="K22" s="44">
        <f>I22+J22</f>
        <v>82</v>
      </c>
    </row>
    <row r="23" spans="1:11" ht="12.75">
      <c r="A23" s="401"/>
      <c r="B23" s="128" t="s">
        <v>5</v>
      </c>
      <c r="C23" s="55" t="s">
        <v>79</v>
      </c>
      <c r="D23" s="48"/>
      <c r="E23" s="129" t="s">
        <v>3</v>
      </c>
      <c r="F23" s="130"/>
      <c r="G23" s="49" t="s">
        <v>80</v>
      </c>
      <c r="H23" s="131">
        <f>SUM(H24:H27)</f>
        <v>0</v>
      </c>
      <c r="I23" s="131">
        <f>SUM(I24:I27)</f>
        <v>32641</v>
      </c>
      <c r="J23" s="131">
        <f>SUM(J24:J27)</f>
        <v>0</v>
      </c>
      <c r="K23" s="56">
        <f>SUM(K24:K27)</f>
        <v>32641</v>
      </c>
    </row>
    <row r="24" spans="1:11" ht="12.75">
      <c r="A24" s="401"/>
      <c r="B24" s="132"/>
      <c r="C24" s="133"/>
      <c r="D24" s="102">
        <v>2212</v>
      </c>
      <c r="E24" s="120">
        <v>5139</v>
      </c>
      <c r="F24" s="134" t="s">
        <v>130</v>
      </c>
      <c r="G24" s="135" t="s">
        <v>131</v>
      </c>
      <c r="H24" s="43">
        <v>0</v>
      </c>
      <c r="I24" s="136">
        <v>37</v>
      </c>
      <c r="J24" s="43"/>
      <c r="K24" s="137">
        <f>I24+J24</f>
        <v>37</v>
      </c>
    </row>
    <row r="25" spans="1:11" ht="12.75">
      <c r="A25" s="401"/>
      <c r="B25" s="138"/>
      <c r="C25" s="101"/>
      <c r="D25" s="50">
        <v>2212</v>
      </c>
      <c r="E25" s="116">
        <v>5169</v>
      </c>
      <c r="F25" s="134" t="s">
        <v>130</v>
      </c>
      <c r="G25" s="139" t="s">
        <v>63</v>
      </c>
      <c r="H25" s="43">
        <v>0</v>
      </c>
      <c r="I25" s="136">
        <v>60</v>
      </c>
      <c r="J25" s="43"/>
      <c r="K25" s="137">
        <f>I25+J25</f>
        <v>60</v>
      </c>
    </row>
    <row r="26" spans="1:11" ht="12.75">
      <c r="A26" s="401"/>
      <c r="B26" s="138"/>
      <c r="C26" s="101"/>
      <c r="D26" s="50">
        <v>2212</v>
      </c>
      <c r="E26" s="116">
        <v>6121</v>
      </c>
      <c r="F26" s="112" t="s">
        <v>119</v>
      </c>
      <c r="G26" s="140" t="s">
        <v>110</v>
      </c>
      <c r="H26" s="43">
        <v>0</v>
      </c>
      <c r="I26" s="136">
        <v>63</v>
      </c>
      <c r="J26" s="43"/>
      <c r="K26" s="137">
        <f>I26+J26</f>
        <v>63</v>
      </c>
    </row>
    <row r="27" spans="1:11" ht="13.5" thickBot="1">
      <c r="A27" s="401"/>
      <c r="B27" s="138"/>
      <c r="C27" s="101"/>
      <c r="D27" s="54">
        <v>2212</v>
      </c>
      <c r="E27" s="141">
        <v>6121</v>
      </c>
      <c r="F27" s="51" t="s">
        <v>81</v>
      </c>
      <c r="G27" s="67" t="s">
        <v>111</v>
      </c>
      <c r="H27" s="44">
        <v>0</v>
      </c>
      <c r="I27" s="142">
        <f>32481-5606+5606</f>
        <v>32481</v>
      </c>
      <c r="J27" s="44"/>
      <c r="K27" s="143">
        <f>I27+J27</f>
        <v>32481</v>
      </c>
    </row>
    <row r="28" spans="1:11" ht="12.75">
      <c r="A28" s="401"/>
      <c r="B28" s="128" t="s">
        <v>5</v>
      </c>
      <c r="C28" s="55" t="s">
        <v>83</v>
      </c>
      <c r="D28" s="48"/>
      <c r="E28" s="129" t="s">
        <v>3</v>
      </c>
      <c r="F28" s="130"/>
      <c r="G28" s="49" t="s">
        <v>84</v>
      </c>
      <c r="H28" s="131">
        <f>SUM(H29:H32)</f>
        <v>0</v>
      </c>
      <c r="I28" s="131">
        <f>SUM(I29:I32)</f>
        <v>4788</v>
      </c>
      <c r="J28" s="131">
        <f>SUM(J29:J32)</f>
        <v>0</v>
      </c>
      <c r="K28" s="56">
        <f>SUM(K29:K32)</f>
        <v>4788</v>
      </c>
    </row>
    <row r="29" spans="1:11" ht="12.75">
      <c r="A29" s="401"/>
      <c r="B29" s="132"/>
      <c r="C29" s="133"/>
      <c r="D29" s="102">
        <v>2212</v>
      </c>
      <c r="E29" s="120">
        <v>5139</v>
      </c>
      <c r="F29" s="134" t="s">
        <v>130</v>
      </c>
      <c r="G29" s="135" t="s">
        <v>131</v>
      </c>
      <c r="H29" s="43">
        <v>0</v>
      </c>
      <c r="I29" s="136">
        <v>13</v>
      </c>
      <c r="J29" s="43"/>
      <c r="K29" s="137">
        <f>I29+J29</f>
        <v>13</v>
      </c>
    </row>
    <row r="30" spans="1:11" ht="12.75">
      <c r="A30" s="401"/>
      <c r="B30" s="138"/>
      <c r="C30" s="101"/>
      <c r="D30" s="50">
        <v>2212</v>
      </c>
      <c r="E30" s="116">
        <v>5169</v>
      </c>
      <c r="F30" s="134" t="s">
        <v>130</v>
      </c>
      <c r="G30" s="139" t="s">
        <v>63</v>
      </c>
      <c r="H30" s="43">
        <v>0</v>
      </c>
      <c r="I30" s="136">
        <v>109</v>
      </c>
      <c r="J30" s="43"/>
      <c r="K30" s="137">
        <f>I30+J30</f>
        <v>109</v>
      </c>
    </row>
    <row r="31" spans="1:11" ht="12.75">
      <c r="A31" s="401"/>
      <c r="B31" s="138"/>
      <c r="C31" s="101"/>
      <c r="D31" s="50">
        <v>2212</v>
      </c>
      <c r="E31" s="116">
        <v>6121</v>
      </c>
      <c r="F31" s="112" t="s">
        <v>119</v>
      </c>
      <c r="G31" s="140" t="s">
        <v>110</v>
      </c>
      <c r="H31" s="43">
        <v>0</v>
      </c>
      <c r="I31" s="136">
        <v>354</v>
      </c>
      <c r="J31" s="43"/>
      <c r="K31" s="137">
        <f>I31+J31</f>
        <v>354</v>
      </c>
    </row>
    <row r="32" spans="1:11" ht="13.5" thickBot="1">
      <c r="A32" s="401"/>
      <c r="B32" s="123"/>
      <c r="C32" s="101"/>
      <c r="D32" s="54">
        <v>2212</v>
      </c>
      <c r="E32" s="141">
        <v>6121</v>
      </c>
      <c r="F32" s="51" t="s">
        <v>81</v>
      </c>
      <c r="G32" s="67" t="s">
        <v>111</v>
      </c>
      <c r="H32" s="44">
        <v>0</v>
      </c>
      <c r="I32" s="142">
        <v>4312</v>
      </c>
      <c r="J32" s="44"/>
      <c r="K32" s="143">
        <f>I32+J32</f>
        <v>4312</v>
      </c>
    </row>
    <row r="33" spans="1:11" ht="12.75">
      <c r="A33" s="401"/>
      <c r="B33" s="128" t="s">
        <v>5</v>
      </c>
      <c r="C33" s="55" t="s">
        <v>85</v>
      </c>
      <c r="D33" s="48"/>
      <c r="E33" s="129" t="s">
        <v>3</v>
      </c>
      <c r="F33" s="130"/>
      <c r="G33" s="49" t="s">
        <v>86</v>
      </c>
      <c r="H33" s="131">
        <f>SUM(H34:H37)</f>
        <v>0</v>
      </c>
      <c r="I33" s="131">
        <f>SUM(I34:I37)</f>
        <v>30096</v>
      </c>
      <c r="J33" s="131">
        <f>SUM(J34:J37)</f>
        <v>0</v>
      </c>
      <c r="K33" s="56">
        <f>SUM(K34:K37)</f>
        <v>30096</v>
      </c>
    </row>
    <row r="34" spans="1:11" ht="12.75">
      <c r="A34" s="401"/>
      <c r="B34" s="132"/>
      <c r="C34" s="133"/>
      <c r="D34" s="102">
        <v>2212</v>
      </c>
      <c r="E34" s="120">
        <v>5139</v>
      </c>
      <c r="F34" s="134" t="s">
        <v>130</v>
      </c>
      <c r="G34" s="135" t="s">
        <v>131</v>
      </c>
      <c r="H34" s="43">
        <v>0</v>
      </c>
      <c r="I34" s="136">
        <v>43</v>
      </c>
      <c r="J34" s="43"/>
      <c r="K34" s="137">
        <f aca="true" t="shared" si="0" ref="K34:K41">I34+J34</f>
        <v>43</v>
      </c>
    </row>
    <row r="35" spans="1:11" ht="12.75">
      <c r="A35" s="401"/>
      <c r="B35" s="138"/>
      <c r="C35" s="101"/>
      <c r="D35" s="50">
        <v>2212</v>
      </c>
      <c r="E35" s="116">
        <v>5169</v>
      </c>
      <c r="F35" s="134" t="s">
        <v>130</v>
      </c>
      <c r="G35" s="139" t="s">
        <v>63</v>
      </c>
      <c r="H35" s="43">
        <v>0</v>
      </c>
      <c r="I35" s="136">
        <v>55</v>
      </c>
      <c r="J35" s="43"/>
      <c r="K35" s="137">
        <f t="shared" si="0"/>
        <v>55</v>
      </c>
    </row>
    <row r="36" spans="1:11" ht="12.75">
      <c r="A36" s="401"/>
      <c r="B36" s="144"/>
      <c r="C36" s="101"/>
      <c r="D36" s="50">
        <v>2212</v>
      </c>
      <c r="E36" s="116">
        <v>6121</v>
      </c>
      <c r="F36" s="112" t="s">
        <v>119</v>
      </c>
      <c r="G36" s="140" t="s">
        <v>110</v>
      </c>
      <c r="H36" s="43">
        <v>0</v>
      </c>
      <c r="I36" s="136">
        <v>2250</v>
      </c>
      <c r="J36" s="43"/>
      <c r="K36" s="137">
        <f t="shared" si="0"/>
        <v>2250</v>
      </c>
    </row>
    <row r="37" spans="1:11" ht="13.5" thickBot="1">
      <c r="A37" s="401"/>
      <c r="B37" s="123"/>
      <c r="C37" s="101"/>
      <c r="D37" s="54">
        <v>2212</v>
      </c>
      <c r="E37" s="141">
        <v>6121</v>
      </c>
      <c r="F37" s="51" t="s">
        <v>81</v>
      </c>
      <c r="G37" s="67" t="s">
        <v>111</v>
      </c>
      <c r="H37" s="44">
        <v>0</v>
      </c>
      <c r="I37" s="142">
        <f>27748-5605-2797+8402</f>
        <v>27748</v>
      </c>
      <c r="J37" s="44"/>
      <c r="K37" s="143">
        <f t="shared" si="0"/>
        <v>27748</v>
      </c>
    </row>
    <row r="38" spans="1:11" ht="12.75">
      <c r="A38" s="401"/>
      <c r="B38" s="128" t="s">
        <v>5</v>
      </c>
      <c r="C38" s="55" t="s">
        <v>87</v>
      </c>
      <c r="D38" s="48"/>
      <c r="E38" s="129" t="s">
        <v>3</v>
      </c>
      <c r="F38" s="130"/>
      <c r="G38" s="49" t="s">
        <v>78</v>
      </c>
      <c r="H38" s="108">
        <f>SUM(H39:H41)</f>
        <v>0</v>
      </c>
      <c r="I38" s="108">
        <f>SUM(I39:I41)</f>
        <v>6494.80793</v>
      </c>
      <c r="J38" s="108">
        <f>SUM(J39:J41)</f>
        <v>0</v>
      </c>
      <c r="K38" s="99">
        <f>SUM(K39:K41)</f>
        <v>6494.80793</v>
      </c>
    </row>
    <row r="39" spans="1:11" ht="12.75">
      <c r="A39" s="401"/>
      <c r="B39" s="132"/>
      <c r="C39" s="133"/>
      <c r="D39" s="102">
        <v>2212</v>
      </c>
      <c r="E39" s="120">
        <v>5139</v>
      </c>
      <c r="F39" s="134" t="s">
        <v>130</v>
      </c>
      <c r="G39" s="135" t="s">
        <v>131</v>
      </c>
      <c r="H39" s="43">
        <v>0</v>
      </c>
      <c r="I39" s="136">
        <v>37</v>
      </c>
      <c r="J39" s="43"/>
      <c r="K39" s="43">
        <f t="shared" si="0"/>
        <v>37</v>
      </c>
    </row>
    <row r="40" spans="1:11" ht="12.75">
      <c r="A40" s="401"/>
      <c r="B40" s="138"/>
      <c r="C40" s="101"/>
      <c r="D40" s="50">
        <v>2212</v>
      </c>
      <c r="E40" s="116">
        <v>5169</v>
      </c>
      <c r="F40" s="134" t="s">
        <v>130</v>
      </c>
      <c r="G40" s="145" t="s">
        <v>63</v>
      </c>
      <c r="H40" s="43">
        <v>0</v>
      </c>
      <c r="I40" s="136">
        <v>19</v>
      </c>
      <c r="J40" s="43"/>
      <c r="K40" s="43">
        <f t="shared" si="0"/>
        <v>19</v>
      </c>
    </row>
    <row r="41" spans="1:11" ht="13.5" thickBot="1">
      <c r="A41" s="401"/>
      <c r="B41" s="138"/>
      <c r="C41" s="101"/>
      <c r="D41" s="50">
        <v>2212</v>
      </c>
      <c r="E41" s="116">
        <v>6121</v>
      </c>
      <c r="F41" s="134" t="s">
        <v>81</v>
      </c>
      <c r="G41" s="64" t="s">
        <v>110</v>
      </c>
      <c r="H41" s="44">
        <v>0</v>
      </c>
      <c r="I41" s="1">
        <f>3236.80793+3202</f>
        <v>6438.80793</v>
      </c>
      <c r="J41" s="44"/>
      <c r="K41" s="44">
        <f t="shared" si="0"/>
        <v>6438.80793</v>
      </c>
    </row>
    <row r="42" spans="1:11" ht="12.75">
      <c r="A42" s="401"/>
      <c r="B42" s="128" t="s">
        <v>5</v>
      </c>
      <c r="C42" s="55" t="s">
        <v>88</v>
      </c>
      <c r="D42" s="48"/>
      <c r="E42" s="129" t="s">
        <v>3</v>
      </c>
      <c r="F42" s="130"/>
      <c r="G42" s="49" t="s">
        <v>89</v>
      </c>
      <c r="H42" s="56">
        <f>SUM(H43:H46)</f>
        <v>0</v>
      </c>
      <c r="I42" s="56">
        <f>SUM(I43:I46)</f>
        <v>13332</v>
      </c>
      <c r="J42" s="56">
        <f>SUM(J43:J46)</f>
        <v>0</v>
      </c>
      <c r="K42" s="56">
        <f>SUM(K43:K46)</f>
        <v>13332</v>
      </c>
    </row>
    <row r="43" spans="1:11" ht="12.75">
      <c r="A43" s="401"/>
      <c r="B43" s="132"/>
      <c r="C43" s="133"/>
      <c r="D43" s="102">
        <v>2212</v>
      </c>
      <c r="E43" s="120">
        <v>5139</v>
      </c>
      <c r="F43" s="134" t="s">
        <v>130</v>
      </c>
      <c r="G43" s="146" t="s">
        <v>131</v>
      </c>
      <c r="H43" s="43">
        <v>0</v>
      </c>
      <c r="I43" s="136">
        <v>37</v>
      </c>
      <c r="J43" s="43"/>
      <c r="K43" s="137">
        <f>I43+J43</f>
        <v>37</v>
      </c>
    </row>
    <row r="44" spans="1:11" ht="12.75">
      <c r="A44" s="401"/>
      <c r="B44" s="138"/>
      <c r="C44" s="101"/>
      <c r="D44" s="50">
        <v>2212</v>
      </c>
      <c r="E44" s="116">
        <v>5169</v>
      </c>
      <c r="F44" s="134" t="s">
        <v>130</v>
      </c>
      <c r="G44" s="145" t="s">
        <v>63</v>
      </c>
      <c r="H44" s="43">
        <v>0</v>
      </c>
      <c r="I44" s="136">
        <v>55</v>
      </c>
      <c r="J44" s="43"/>
      <c r="K44" s="137">
        <f>I44+J44</f>
        <v>55</v>
      </c>
    </row>
    <row r="45" spans="1:11" ht="12.75">
      <c r="A45" s="401"/>
      <c r="B45" s="138"/>
      <c r="C45" s="101"/>
      <c r="D45" s="50">
        <v>2212</v>
      </c>
      <c r="E45" s="116">
        <v>6121</v>
      </c>
      <c r="F45" s="112" t="s">
        <v>119</v>
      </c>
      <c r="G45" s="140" t="s">
        <v>110</v>
      </c>
      <c r="H45" s="43">
        <v>0</v>
      </c>
      <c r="I45" s="136">
        <v>927</v>
      </c>
      <c r="J45" s="43"/>
      <c r="K45" s="137">
        <f>I45+J45</f>
        <v>927</v>
      </c>
    </row>
    <row r="46" spans="1:11" ht="13.5" thickBot="1">
      <c r="A46" s="401"/>
      <c r="B46" s="138"/>
      <c r="C46" s="101"/>
      <c r="D46" s="50">
        <v>2212</v>
      </c>
      <c r="E46" s="116">
        <v>6121</v>
      </c>
      <c r="F46" s="134" t="s">
        <v>81</v>
      </c>
      <c r="G46" s="140" t="s">
        <v>110</v>
      </c>
      <c r="H46" s="44">
        <v>0</v>
      </c>
      <c r="I46" s="142">
        <v>12313</v>
      </c>
      <c r="J46" s="44"/>
      <c r="K46" s="143">
        <f>I46+J46</f>
        <v>12313</v>
      </c>
    </row>
    <row r="47" spans="1:11" ht="12.75">
      <c r="A47" s="401"/>
      <c r="B47" s="128" t="s">
        <v>5</v>
      </c>
      <c r="C47" s="55" t="s">
        <v>90</v>
      </c>
      <c r="D47" s="48"/>
      <c r="E47" s="129" t="s">
        <v>3</v>
      </c>
      <c r="F47" s="130"/>
      <c r="G47" s="49" t="s">
        <v>91</v>
      </c>
      <c r="H47" s="56">
        <f>SUM(H48:H51)</f>
        <v>0</v>
      </c>
      <c r="I47" s="56">
        <f>SUM(I48:I51)</f>
        <v>2440</v>
      </c>
      <c r="J47" s="56">
        <f>SUM(J48:J51)</f>
        <v>0</v>
      </c>
      <c r="K47" s="56">
        <f>SUM(K48:K51)</f>
        <v>2440</v>
      </c>
    </row>
    <row r="48" spans="1:11" ht="12.75">
      <c r="A48" s="401"/>
      <c r="B48" s="132"/>
      <c r="C48" s="133"/>
      <c r="D48" s="102">
        <v>2212</v>
      </c>
      <c r="E48" s="120">
        <v>5139</v>
      </c>
      <c r="F48" s="134" t="s">
        <v>130</v>
      </c>
      <c r="G48" s="146" t="s">
        <v>131</v>
      </c>
      <c r="H48" s="43">
        <v>0</v>
      </c>
      <c r="I48" s="136">
        <v>37</v>
      </c>
      <c r="J48" s="43"/>
      <c r="K48" s="137">
        <f>I48+J48</f>
        <v>37</v>
      </c>
    </row>
    <row r="49" spans="1:11" ht="12.75">
      <c r="A49" s="401"/>
      <c r="B49" s="138"/>
      <c r="C49" s="101"/>
      <c r="D49" s="50">
        <v>2212</v>
      </c>
      <c r="E49" s="116">
        <v>5169</v>
      </c>
      <c r="F49" s="134" t="s">
        <v>130</v>
      </c>
      <c r="G49" s="145" t="s">
        <v>63</v>
      </c>
      <c r="H49" s="43">
        <v>0</v>
      </c>
      <c r="I49" s="136">
        <v>55</v>
      </c>
      <c r="J49" s="43"/>
      <c r="K49" s="137">
        <f>I49+J49</f>
        <v>55</v>
      </c>
    </row>
    <row r="50" spans="1:11" ht="12.75">
      <c r="A50" s="401"/>
      <c r="B50" s="138"/>
      <c r="C50" s="101"/>
      <c r="D50" s="50">
        <v>2212</v>
      </c>
      <c r="E50" s="116">
        <v>6121</v>
      </c>
      <c r="F50" s="112" t="s">
        <v>119</v>
      </c>
      <c r="G50" s="140" t="s">
        <v>110</v>
      </c>
      <c r="H50" s="43">
        <v>0</v>
      </c>
      <c r="I50" s="136">
        <f>222-13</f>
        <v>209</v>
      </c>
      <c r="J50" s="43"/>
      <c r="K50" s="137">
        <f>I50+J50</f>
        <v>209</v>
      </c>
    </row>
    <row r="51" spans="1:11" ht="13.5" thickBot="1">
      <c r="A51" s="401"/>
      <c r="B51" s="269"/>
      <c r="C51" s="147"/>
      <c r="D51" s="54">
        <v>2212</v>
      </c>
      <c r="E51" s="141">
        <v>6121</v>
      </c>
      <c r="F51" s="51" t="s">
        <v>81</v>
      </c>
      <c r="G51" s="148" t="s">
        <v>110</v>
      </c>
      <c r="H51" s="44">
        <v>0</v>
      </c>
      <c r="I51" s="142">
        <f>2126+13</f>
        <v>2139</v>
      </c>
      <c r="J51" s="44"/>
      <c r="K51" s="143">
        <f>I51+J51</f>
        <v>2139</v>
      </c>
    </row>
    <row r="52" spans="1:11" ht="12.75">
      <c r="A52" s="401"/>
      <c r="B52" s="149" t="s">
        <v>5</v>
      </c>
      <c r="C52" s="133" t="s">
        <v>132</v>
      </c>
      <c r="D52" s="150"/>
      <c r="E52" s="151" t="s">
        <v>3</v>
      </c>
      <c r="F52" s="152"/>
      <c r="G52" s="153" t="s">
        <v>133</v>
      </c>
      <c r="H52" s="131">
        <f>SUM(H53:H53)</f>
        <v>0</v>
      </c>
      <c r="I52" s="131">
        <f>SUM(I53:I53)</f>
        <v>780</v>
      </c>
      <c r="J52" s="154">
        <f>SUM(J53:J53)</f>
        <v>0</v>
      </c>
      <c r="K52" s="155">
        <f>SUM(K53:K53)</f>
        <v>780</v>
      </c>
    </row>
    <row r="53" spans="1:11" ht="13.5" thickBot="1">
      <c r="A53" s="401"/>
      <c r="B53" s="156"/>
      <c r="C53" s="157"/>
      <c r="D53" s="54">
        <v>2212</v>
      </c>
      <c r="E53" s="141">
        <v>6121</v>
      </c>
      <c r="F53" s="158" t="s">
        <v>119</v>
      </c>
      <c r="G53" s="159" t="s">
        <v>63</v>
      </c>
      <c r="H53" s="44">
        <v>0</v>
      </c>
      <c r="I53" s="44">
        <v>780</v>
      </c>
      <c r="J53" s="47"/>
      <c r="K53" s="62">
        <f>I53+J53</f>
        <v>780</v>
      </c>
    </row>
    <row r="54" spans="1:11" ht="12.75">
      <c r="A54" s="401"/>
      <c r="B54" s="160" t="s">
        <v>5</v>
      </c>
      <c r="C54" s="55" t="s">
        <v>134</v>
      </c>
      <c r="D54" s="48"/>
      <c r="E54" s="129" t="s">
        <v>3</v>
      </c>
      <c r="F54" s="130"/>
      <c r="G54" s="57" t="s">
        <v>135</v>
      </c>
      <c r="H54" s="56">
        <f>SUM(H55:H55)</f>
        <v>0</v>
      </c>
      <c r="I54" s="56">
        <f>SUM(I55:I55)</f>
        <v>800</v>
      </c>
      <c r="J54" s="154">
        <f>SUM(J55:J55)</f>
        <v>0</v>
      </c>
      <c r="K54" s="155">
        <f>SUM(K55:K55)</f>
        <v>800</v>
      </c>
    </row>
    <row r="55" spans="1:11" ht="13.5" thickBot="1">
      <c r="A55" s="401"/>
      <c r="B55" s="161"/>
      <c r="C55" s="162"/>
      <c r="D55" s="54">
        <v>2212</v>
      </c>
      <c r="E55" s="141">
        <v>6121</v>
      </c>
      <c r="F55" s="158" t="s">
        <v>119</v>
      </c>
      <c r="G55" s="159" t="s">
        <v>63</v>
      </c>
      <c r="H55" s="44">
        <v>0</v>
      </c>
      <c r="I55" s="44">
        <v>800</v>
      </c>
      <c r="J55" s="163"/>
      <c r="K55" s="62">
        <f>I55+J55</f>
        <v>800</v>
      </c>
    </row>
    <row r="56" spans="1:11" ht="12.75">
      <c r="A56" s="401"/>
      <c r="B56" s="160" t="s">
        <v>5</v>
      </c>
      <c r="C56" s="55" t="s">
        <v>136</v>
      </c>
      <c r="D56" s="48"/>
      <c r="E56" s="129" t="s">
        <v>3</v>
      </c>
      <c r="F56" s="130"/>
      <c r="G56" s="57" t="s">
        <v>137</v>
      </c>
      <c r="H56" s="56">
        <f>SUM(H57:H57)</f>
        <v>0</v>
      </c>
      <c r="I56" s="56">
        <f>SUM(I57:I57)</f>
        <v>297</v>
      </c>
      <c r="J56" s="154">
        <f>SUM(J57:J57)</f>
        <v>0</v>
      </c>
      <c r="K56" s="155">
        <f>SUM(K57:K57)</f>
        <v>297</v>
      </c>
    </row>
    <row r="57" spans="1:11" ht="13.5" thickBot="1">
      <c r="A57" s="401"/>
      <c r="B57" s="156"/>
      <c r="C57" s="157"/>
      <c r="D57" s="54">
        <v>2212</v>
      </c>
      <c r="E57" s="141">
        <v>6121</v>
      </c>
      <c r="F57" s="158" t="s">
        <v>119</v>
      </c>
      <c r="G57" s="164" t="s">
        <v>110</v>
      </c>
      <c r="H57" s="44">
        <v>0</v>
      </c>
      <c r="I57" s="44">
        <v>297</v>
      </c>
      <c r="J57" s="163"/>
      <c r="K57" s="62">
        <f>I57+J57</f>
        <v>297</v>
      </c>
    </row>
    <row r="58" spans="1:11" ht="12.75">
      <c r="A58" s="401"/>
      <c r="B58" s="160" t="s">
        <v>5</v>
      </c>
      <c r="C58" s="55" t="s">
        <v>138</v>
      </c>
      <c r="D58" s="48"/>
      <c r="E58" s="129" t="s">
        <v>3</v>
      </c>
      <c r="F58" s="130"/>
      <c r="G58" s="57" t="s">
        <v>139</v>
      </c>
      <c r="H58" s="165">
        <f>SUM(H59:H60)</f>
        <v>0</v>
      </c>
      <c r="I58" s="165">
        <f>SUM(I59:I60)</f>
        <v>25908</v>
      </c>
      <c r="J58" s="165">
        <f>SUM(J59:J60)</f>
        <v>1567.25</v>
      </c>
      <c r="K58" s="56">
        <f>SUM(K59:K60)</f>
        <v>27475.25</v>
      </c>
    </row>
    <row r="59" spans="1:11" ht="12.75">
      <c r="A59" s="401"/>
      <c r="B59" s="270"/>
      <c r="C59" s="166"/>
      <c r="D59" s="50">
        <v>2212</v>
      </c>
      <c r="E59" s="116">
        <v>6121</v>
      </c>
      <c r="F59" s="112" t="s">
        <v>119</v>
      </c>
      <c r="G59" s="167" t="s">
        <v>110</v>
      </c>
      <c r="H59" s="43">
        <v>0</v>
      </c>
      <c r="I59" s="43">
        <v>750</v>
      </c>
      <c r="J59" s="113">
        <v>1567.25</v>
      </c>
      <c r="K59" s="2">
        <f>I59+J59</f>
        <v>2317.25</v>
      </c>
    </row>
    <row r="60" spans="1:11" ht="13.5" thickBot="1">
      <c r="A60" s="401"/>
      <c r="B60" s="168"/>
      <c r="C60" s="169"/>
      <c r="D60" s="53">
        <v>2212</v>
      </c>
      <c r="E60" s="125">
        <v>6121</v>
      </c>
      <c r="F60" s="51" t="s">
        <v>81</v>
      </c>
      <c r="G60" s="170" t="s">
        <v>110</v>
      </c>
      <c r="H60" s="46">
        <v>0</v>
      </c>
      <c r="I60" s="171">
        <v>25158</v>
      </c>
      <c r="J60" s="171"/>
      <c r="K60" s="62">
        <f>I60+J60</f>
        <v>25158</v>
      </c>
    </row>
    <row r="61" spans="1:11" ht="12.75">
      <c r="A61" s="401"/>
      <c r="B61" s="160" t="s">
        <v>5</v>
      </c>
      <c r="C61" s="55" t="s">
        <v>92</v>
      </c>
      <c r="D61" s="48"/>
      <c r="E61" s="129" t="s">
        <v>3</v>
      </c>
      <c r="F61" s="130"/>
      <c r="G61" s="57" t="s">
        <v>93</v>
      </c>
      <c r="H61" s="165">
        <f>SUM(H62:H63)</f>
        <v>0</v>
      </c>
      <c r="I61" s="165">
        <f>SUM(I62:I63)</f>
        <v>31005</v>
      </c>
      <c r="J61" s="165">
        <f>SUM(J62:J63)</f>
        <v>5836</v>
      </c>
      <c r="K61" s="56">
        <f>SUM(K62:K63)</f>
        <v>36841</v>
      </c>
    </row>
    <row r="62" spans="1:11" ht="12.75">
      <c r="A62" s="401"/>
      <c r="B62" s="270"/>
      <c r="C62" s="166"/>
      <c r="D62" s="50">
        <v>2212</v>
      </c>
      <c r="E62" s="116">
        <v>6121</v>
      </c>
      <c r="F62" s="112" t="s">
        <v>119</v>
      </c>
      <c r="G62" s="167" t="s">
        <v>110</v>
      </c>
      <c r="H62" s="43">
        <v>0</v>
      </c>
      <c r="I62" s="43">
        <v>1500</v>
      </c>
      <c r="J62" s="52">
        <v>1120</v>
      </c>
      <c r="K62" s="2">
        <f>I62+J62</f>
        <v>2620</v>
      </c>
    </row>
    <row r="63" spans="1:11" ht="13.5" thickBot="1">
      <c r="A63" s="401"/>
      <c r="B63" s="168"/>
      <c r="C63" s="169"/>
      <c r="D63" s="53">
        <v>2212</v>
      </c>
      <c r="E63" s="125">
        <v>6121</v>
      </c>
      <c r="F63" s="172" t="s">
        <v>81</v>
      </c>
      <c r="G63" s="170" t="s">
        <v>110</v>
      </c>
      <c r="H63" s="46">
        <v>0</v>
      </c>
      <c r="I63" s="127">
        <v>29505</v>
      </c>
      <c r="J63" s="127">
        <v>4716</v>
      </c>
      <c r="K63" s="62">
        <f>I63+J63</f>
        <v>34221</v>
      </c>
    </row>
    <row r="64" spans="1:11" ht="12.75">
      <c r="A64" s="401"/>
      <c r="B64" s="160" t="s">
        <v>5</v>
      </c>
      <c r="C64" s="55" t="s">
        <v>94</v>
      </c>
      <c r="D64" s="48"/>
      <c r="E64" s="129" t="s">
        <v>3</v>
      </c>
      <c r="F64" s="130"/>
      <c r="G64" s="57" t="s">
        <v>95</v>
      </c>
      <c r="H64" s="165">
        <f>SUM(H65:H66)</f>
        <v>0</v>
      </c>
      <c r="I64" s="165">
        <f>SUM(I65:I66)</f>
        <v>16510</v>
      </c>
      <c r="J64" s="165">
        <f>SUM(J65:J66)</f>
        <v>9028.880000000001</v>
      </c>
      <c r="K64" s="56">
        <f>SUM(K65:K66)</f>
        <v>25538.88</v>
      </c>
    </row>
    <row r="65" spans="1:11" ht="12.75">
      <c r="A65" s="401"/>
      <c r="B65" s="270"/>
      <c r="C65" s="166"/>
      <c r="D65" s="50">
        <v>2212</v>
      </c>
      <c r="E65" s="116">
        <v>6121</v>
      </c>
      <c r="F65" s="112" t="s">
        <v>119</v>
      </c>
      <c r="G65" s="167" t="s">
        <v>110</v>
      </c>
      <c r="H65" s="43">
        <v>0</v>
      </c>
      <c r="I65" s="43">
        <v>750</v>
      </c>
      <c r="J65" s="113">
        <v>2770.88</v>
      </c>
      <c r="K65" s="2">
        <f>I65+J65</f>
        <v>3520.88</v>
      </c>
    </row>
    <row r="66" spans="1:11" ht="13.5" thickBot="1">
      <c r="A66" s="401"/>
      <c r="B66" s="161"/>
      <c r="C66" s="162"/>
      <c r="D66" s="54">
        <v>2212</v>
      </c>
      <c r="E66" s="141">
        <v>6121</v>
      </c>
      <c r="F66" s="51" t="s">
        <v>81</v>
      </c>
      <c r="G66" s="164" t="s">
        <v>110</v>
      </c>
      <c r="H66" s="44">
        <v>0</v>
      </c>
      <c r="I66" s="47">
        <v>15760</v>
      </c>
      <c r="J66" s="47">
        <v>6258</v>
      </c>
      <c r="K66" s="1">
        <f>I66+J66</f>
        <v>22018</v>
      </c>
    </row>
    <row r="67" spans="1:11" ht="12.75">
      <c r="A67" s="401"/>
      <c r="B67" s="160" t="s">
        <v>5</v>
      </c>
      <c r="C67" s="55" t="s">
        <v>96</v>
      </c>
      <c r="D67" s="48"/>
      <c r="E67" s="129" t="s">
        <v>3</v>
      </c>
      <c r="F67" s="130"/>
      <c r="G67" s="57" t="s">
        <v>97</v>
      </c>
      <c r="H67" s="165">
        <f>SUM(H68:H69)</f>
        <v>0</v>
      </c>
      <c r="I67" s="165">
        <f>SUM(I68:I69)</f>
        <v>20240</v>
      </c>
      <c r="J67" s="165">
        <f>SUM(J68:J69)</f>
        <v>7720</v>
      </c>
      <c r="K67" s="56">
        <f>SUM(K68:K69)</f>
        <v>27960</v>
      </c>
    </row>
    <row r="68" spans="1:11" ht="12.75">
      <c r="A68" s="401"/>
      <c r="B68" s="270"/>
      <c r="C68" s="166"/>
      <c r="D68" s="50">
        <v>2212</v>
      </c>
      <c r="E68" s="116">
        <v>6121</v>
      </c>
      <c r="F68" s="112" t="s">
        <v>119</v>
      </c>
      <c r="G68" s="167" t="s">
        <v>110</v>
      </c>
      <c r="H68" s="43">
        <v>0</v>
      </c>
      <c r="I68" s="43">
        <v>800</v>
      </c>
      <c r="J68" s="113"/>
      <c r="K68" s="2">
        <f>I68+J68</f>
        <v>800</v>
      </c>
    </row>
    <row r="69" spans="1:11" ht="13.5" thickBot="1">
      <c r="A69" s="401"/>
      <c r="B69" s="380"/>
      <c r="C69" s="162"/>
      <c r="D69" s="54">
        <v>2212</v>
      </c>
      <c r="E69" s="141">
        <v>6121</v>
      </c>
      <c r="F69" s="51" t="s">
        <v>81</v>
      </c>
      <c r="G69" s="164" t="s">
        <v>110</v>
      </c>
      <c r="H69" s="44">
        <v>0</v>
      </c>
      <c r="I69" s="163">
        <v>19440</v>
      </c>
      <c r="J69" s="163">
        <v>7720</v>
      </c>
      <c r="K69" s="1">
        <f>I69+J69</f>
        <v>27160</v>
      </c>
    </row>
    <row r="70" spans="1:11" ht="12.75">
      <c r="A70" s="401"/>
      <c r="B70" s="160" t="s">
        <v>5</v>
      </c>
      <c r="C70" s="55" t="s">
        <v>98</v>
      </c>
      <c r="D70" s="48"/>
      <c r="E70" s="129" t="s">
        <v>3</v>
      </c>
      <c r="F70" s="130"/>
      <c r="G70" s="57" t="s">
        <v>99</v>
      </c>
      <c r="H70" s="165">
        <f>SUM(H71:H72)</f>
        <v>0</v>
      </c>
      <c r="I70" s="165">
        <f>SUM(I71:I72)</f>
        <v>5684</v>
      </c>
      <c r="J70" s="165">
        <f>SUM(J71:J72)</f>
        <v>2306.31</v>
      </c>
      <c r="K70" s="56">
        <f>SUM(K71:K72)</f>
        <v>7990.3099999999995</v>
      </c>
    </row>
    <row r="71" spans="1:11" ht="12.75">
      <c r="A71" s="401"/>
      <c r="B71" s="270"/>
      <c r="C71" s="166"/>
      <c r="D71" s="50">
        <v>2212</v>
      </c>
      <c r="E71" s="116">
        <v>6121</v>
      </c>
      <c r="F71" s="112" t="s">
        <v>119</v>
      </c>
      <c r="G71" s="167" t="s">
        <v>110</v>
      </c>
      <c r="H71" s="43">
        <v>0</v>
      </c>
      <c r="I71" s="43">
        <v>500</v>
      </c>
      <c r="J71" s="113">
        <v>247.31</v>
      </c>
      <c r="K71" s="2">
        <f>I71+J71</f>
        <v>747.31</v>
      </c>
    </row>
    <row r="72" spans="1:11" ht="13.5" thickBot="1">
      <c r="A72" s="401"/>
      <c r="B72" s="156"/>
      <c r="C72" s="157"/>
      <c r="D72" s="53">
        <v>2212</v>
      </c>
      <c r="E72" s="125">
        <v>6121</v>
      </c>
      <c r="F72" s="172" t="s">
        <v>81</v>
      </c>
      <c r="G72" s="170" t="s">
        <v>110</v>
      </c>
      <c r="H72" s="46">
        <v>0</v>
      </c>
      <c r="I72" s="171">
        <v>5184</v>
      </c>
      <c r="J72" s="171">
        <v>2059</v>
      </c>
      <c r="K72" s="62">
        <f>I72+J72</f>
        <v>7243</v>
      </c>
    </row>
    <row r="73" spans="1:11" ht="12.75">
      <c r="A73" s="401"/>
      <c r="B73" s="160" t="s">
        <v>5</v>
      </c>
      <c r="C73" s="55" t="s">
        <v>100</v>
      </c>
      <c r="D73" s="48"/>
      <c r="E73" s="129" t="s">
        <v>3</v>
      </c>
      <c r="F73" s="130"/>
      <c r="G73" s="57" t="s">
        <v>101</v>
      </c>
      <c r="H73" s="165">
        <f>SUM(H74:H75)</f>
        <v>0</v>
      </c>
      <c r="I73" s="165">
        <f>SUM(I74:I75)</f>
        <v>31779</v>
      </c>
      <c r="J73" s="165">
        <f>SUM(J74:J75)</f>
        <v>5024</v>
      </c>
      <c r="K73" s="56">
        <f>SUM(K74:K75)</f>
        <v>36803</v>
      </c>
    </row>
    <row r="74" spans="1:11" ht="12.75">
      <c r="A74" s="401"/>
      <c r="B74" s="270"/>
      <c r="C74" s="166"/>
      <c r="D74" s="50">
        <v>2212</v>
      </c>
      <c r="E74" s="116">
        <v>6121</v>
      </c>
      <c r="F74" s="112" t="s">
        <v>119</v>
      </c>
      <c r="G74" s="167" t="s">
        <v>110</v>
      </c>
      <c r="H74" s="43">
        <v>0</v>
      </c>
      <c r="I74" s="43">
        <v>1500</v>
      </c>
      <c r="J74" s="52"/>
      <c r="K74" s="2">
        <f>I74+J74</f>
        <v>1500</v>
      </c>
    </row>
    <row r="75" spans="1:11" ht="13.5" thickBot="1">
      <c r="A75" s="401"/>
      <c r="B75" s="156"/>
      <c r="C75" s="157"/>
      <c r="D75" s="53">
        <v>2212</v>
      </c>
      <c r="E75" s="125">
        <v>6121</v>
      </c>
      <c r="F75" s="172" t="s">
        <v>81</v>
      </c>
      <c r="G75" s="170" t="s">
        <v>110</v>
      </c>
      <c r="H75" s="46">
        <v>0</v>
      </c>
      <c r="I75" s="127">
        <v>30279</v>
      </c>
      <c r="J75" s="127">
        <v>5024</v>
      </c>
      <c r="K75" s="62">
        <f>I75+J75</f>
        <v>35303</v>
      </c>
    </row>
    <row r="76" spans="1:11" ht="12.75">
      <c r="A76" s="401"/>
      <c r="B76" s="160" t="s">
        <v>5</v>
      </c>
      <c r="C76" s="55" t="s">
        <v>140</v>
      </c>
      <c r="D76" s="48"/>
      <c r="E76" s="129" t="s">
        <v>3</v>
      </c>
      <c r="F76" s="130"/>
      <c r="G76" s="57" t="s">
        <v>141</v>
      </c>
      <c r="H76" s="165">
        <f>SUM(H77:H78)</f>
        <v>0</v>
      </c>
      <c r="I76" s="165">
        <f>SUM(I77:I78)</f>
        <v>16273.395</v>
      </c>
      <c r="J76" s="165">
        <f>SUM(J77:J78)</f>
        <v>0</v>
      </c>
      <c r="K76" s="56">
        <f>SUM(K77:K78)</f>
        <v>16273.395</v>
      </c>
    </row>
    <row r="77" spans="1:11" ht="12.75">
      <c r="A77" s="401"/>
      <c r="B77" s="270"/>
      <c r="C77" s="166"/>
      <c r="D77" s="50">
        <v>2212</v>
      </c>
      <c r="E77" s="116">
        <v>6121</v>
      </c>
      <c r="F77" s="112" t="s">
        <v>119</v>
      </c>
      <c r="G77" s="167" t="s">
        <v>110</v>
      </c>
      <c r="H77" s="43">
        <v>0</v>
      </c>
      <c r="I77" s="43">
        <f>373.285-101.64+119.79+34+30.96</f>
        <v>456.39500000000004</v>
      </c>
      <c r="J77" s="43"/>
      <c r="K77" s="2">
        <f>I77+J77</f>
        <v>456.39500000000004</v>
      </c>
    </row>
    <row r="78" spans="1:11" ht="13.5" thickBot="1">
      <c r="A78" s="401"/>
      <c r="B78" s="156"/>
      <c r="C78" s="157"/>
      <c r="D78" s="53">
        <v>2212</v>
      </c>
      <c r="E78" s="125">
        <v>6121</v>
      </c>
      <c r="F78" s="172" t="s">
        <v>81</v>
      </c>
      <c r="G78" s="170" t="s">
        <v>110</v>
      </c>
      <c r="H78" s="46">
        <v>0</v>
      </c>
      <c r="I78" s="171">
        <v>15817</v>
      </c>
      <c r="J78" s="171"/>
      <c r="K78" s="62">
        <f>I78+J78</f>
        <v>15817</v>
      </c>
    </row>
    <row r="79" spans="1:11" ht="12.75">
      <c r="A79" s="401"/>
      <c r="B79" s="160" t="s">
        <v>5</v>
      </c>
      <c r="C79" s="55" t="s">
        <v>102</v>
      </c>
      <c r="D79" s="48"/>
      <c r="E79" s="129" t="s">
        <v>3</v>
      </c>
      <c r="F79" s="130"/>
      <c r="G79" s="57" t="s">
        <v>103</v>
      </c>
      <c r="H79" s="165">
        <f>SUM(H80:H81)</f>
        <v>0</v>
      </c>
      <c r="I79" s="165">
        <f>SUM(I80:I81)</f>
        <v>32406</v>
      </c>
      <c r="J79" s="165">
        <f>SUM(J80:J81)</f>
        <v>6003.32</v>
      </c>
      <c r="K79" s="56">
        <f>SUM(K80:K81)</f>
        <v>38409.32</v>
      </c>
    </row>
    <row r="80" spans="1:11" ht="12.75">
      <c r="A80" s="401"/>
      <c r="B80" s="270"/>
      <c r="C80" s="166"/>
      <c r="D80" s="50">
        <v>2212</v>
      </c>
      <c r="E80" s="116">
        <v>6121</v>
      </c>
      <c r="F80" s="112" t="s">
        <v>119</v>
      </c>
      <c r="G80" s="167" t="s">
        <v>110</v>
      </c>
      <c r="H80" s="43">
        <v>0</v>
      </c>
      <c r="I80" s="43">
        <v>1500</v>
      </c>
      <c r="J80" s="113">
        <v>1194.32</v>
      </c>
      <c r="K80" s="2">
        <f>I80+J80</f>
        <v>2694.3199999999997</v>
      </c>
    </row>
    <row r="81" spans="1:11" ht="13.5" thickBot="1">
      <c r="A81" s="401"/>
      <c r="B81" s="156"/>
      <c r="C81" s="157"/>
      <c r="D81" s="53">
        <v>2212</v>
      </c>
      <c r="E81" s="125">
        <v>6121</v>
      </c>
      <c r="F81" s="172" t="s">
        <v>81</v>
      </c>
      <c r="G81" s="170" t="s">
        <v>110</v>
      </c>
      <c r="H81" s="46">
        <v>0</v>
      </c>
      <c r="I81" s="171">
        <v>30906</v>
      </c>
      <c r="J81" s="171">
        <v>4809</v>
      </c>
      <c r="K81" s="62">
        <f>I81+J81</f>
        <v>35715</v>
      </c>
    </row>
    <row r="82" spans="1:11" ht="12.75">
      <c r="A82" s="401"/>
      <c r="B82" s="160" t="s">
        <v>5</v>
      </c>
      <c r="C82" s="55" t="s">
        <v>104</v>
      </c>
      <c r="D82" s="48"/>
      <c r="E82" s="129" t="s">
        <v>3</v>
      </c>
      <c r="F82" s="130"/>
      <c r="G82" s="57" t="s">
        <v>105</v>
      </c>
      <c r="H82" s="165">
        <f>SUM(H83:H84)</f>
        <v>0</v>
      </c>
      <c r="I82" s="165">
        <f>SUM(I83:I84)</f>
        <v>22962</v>
      </c>
      <c r="J82" s="165">
        <f>SUM(J83:J84)</f>
        <v>8721</v>
      </c>
      <c r="K82" s="56">
        <f>SUM(K83:K84)</f>
        <v>31683</v>
      </c>
    </row>
    <row r="83" spans="1:11" ht="12.75">
      <c r="A83" s="401"/>
      <c r="B83" s="270"/>
      <c r="C83" s="166"/>
      <c r="D83" s="50">
        <v>2212</v>
      </c>
      <c r="E83" s="116">
        <v>6121</v>
      </c>
      <c r="F83" s="112" t="s">
        <v>119</v>
      </c>
      <c r="G83" s="167" t="s">
        <v>110</v>
      </c>
      <c r="H83" s="43">
        <v>0</v>
      </c>
      <c r="I83" s="43">
        <v>1000</v>
      </c>
      <c r="J83" s="113"/>
      <c r="K83" s="2">
        <f>I83+J83</f>
        <v>1000</v>
      </c>
    </row>
    <row r="84" spans="1:11" ht="13.5" thickBot="1">
      <c r="A84" s="401"/>
      <c r="B84" s="156"/>
      <c r="C84" s="157"/>
      <c r="D84" s="53">
        <v>2212</v>
      </c>
      <c r="E84" s="125">
        <v>6121</v>
      </c>
      <c r="F84" s="172" t="s">
        <v>81</v>
      </c>
      <c r="G84" s="170" t="s">
        <v>110</v>
      </c>
      <c r="H84" s="46">
        <v>0</v>
      </c>
      <c r="I84" s="171">
        <v>21962</v>
      </c>
      <c r="J84" s="171">
        <v>8721</v>
      </c>
      <c r="K84" s="62">
        <f>I84+J84</f>
        <v>30683</v>
      </c>
    </row>
    <row r="85" spans="1:11" ht="12.75">
      <c r="A85" s="401"/>
      <c r="B85" s="160" t="s">
        <v>5</v>
      </c>
      <c r="C85" s="55" t="s">
        <v>142</v>
      </c>
      <c r="D85" s="48"/>
      <c r="E85" s="129" t="s">
        <v>3</v>
      </c>
      <c r="F85" s="130"/>
      <c r="G85" s="57" t="s">
        <v>143</v>
      </c>
      <c r="H85" s="165">
        <f>SUM(H86:H87)</f>
        <v>0</v>
      </c>
      <c r="I85" s="165">
        <f>SUM(I86:I87)</f>
        <v>36623.988</v>
      </c>
      <c r="J85" s="165">
        <f>SUM(J86:J87)</f>
        <v>0</v>
      </c>
      <c r="K85" s="56">
        <f>SUM(K86:K87)</f>
        <v>36623.988</v>
      </c>
    </row>
    <row r="86" spans="1:11" ht="12.75">
      <c r="A86" s="401"/>
      <c r="B86" s="270"/>
      <c r="C86" s="166"/>
      <c r="D86" s="50">
        <v>2212</v>
      </c>
      <c r="E86" s="116">
        <v>6121</v>
      </c>
      <c r="F86" s="112" t="s">
        <v>119</v>
      </c>
      <c r="G86" s="167" t="s">
        <v>110</v>
      </c>
      <c r="H86" s="43">
        <v>0</v>
      </c>
      <c r="I86" s="43">
        <f>639.485-402.325+235.95+53.359+70.519</f>
        <v>596.988</v>
      </c>
      <c r="J86" s="43"/>
      <c r="K86" s="2">
        <f>I86+J86</f>
        <v>596.988</v>
      </c>
    </row>
    <row r="87" spans="1:11" ht="13.5" thickBot="1">
      <c r="A87" s="401"/>
      <c r="B87" s="156"/>
      <c r="C87" s="157"/>
      <c r="D87" s="53">
        <v>2212</v>
      </c>
      <c r="E87" s="125">
        <v>6121</v>
      </c>
      <c r="F87" s="172" t="s">
        <v>81</v>
      </c>
      <c r="G87" s="170" t="s">
        <v>110</v>
      </c>
      <c r="H87" s="46">
        <v>0</v>
      </c>
      <c r="I87" s="171">
        <v>36027</v>
      </c>
      <c r="J87" s="171"/>
      <c r="K87" s="62">
        <f>I87+J87</f>
        <v>36027</v>
      </c>
    </row>
    <row r="88" spans="1:11" ht="12.75">
      <c r="A88" s="401"/>
      <c r="B88" s="160" t="s">
        <v>5</v>
      </c>
      <c r="C88" s="55" t="s">
        <v>106</v>
      </c>
      <c r="D88" s="48"/>
      <c r="E88" s="129" t="s">
        <v>3</v>
      </c>
      <c r="F88" s="130"/>
      <c r="G88" s="57" t="s">
        <v>107</v>
      </c>
      <c r="H88" s="165">
        <f>SUM(H89:H90)</f>
        <v>0</v>
      </c>
      <c r="I88" s="165">
        <f>SUM(I89:I90)</f>
        <v>18446</v>
      </c>
      <c r="J88" s="165">
        <f>SUM(J89:J90)</f>
        <v>9389.82</v>
      </c>
      <c r="K88" s="56">
        <f>SUM(K89:K90)</f>
        <v>27835.82</v>
      </c>
    </row>
    <row r="89" spans="1:11" ht="12.75">
      <c r="A89" s="401"/>
      <c r="B89" s="270"/>
      <c r="C89" s="166"/>
      <c r="D89" s="50">
        <v>2212</v>
      </c>
      <c r="E89" s="116">
        <v>6121</v>
      </c>
      <c r="F89" s="112" t="s">
        <v>119</v>
      </c>
      <c r="G89" s="63" t="s">
        <v>111</v>
      </c>
      <c r="H89" s="43">
        <v>0</v>
      </c>
      <c r="I89" s="43">
        <v>1000</v>
      </c>
      <c r="J89" s="113">
        <v>2461.82</v>
      </c>
      <c r="K89" s="2">
        <f>I89+J89</f>
        <v>3461.82</v>
      </c>
    </row>
    <row r="90" spans="1:11" ht="13.5" thickBot="1">
      <c r="A90" s="401"/>
      <c r="B90" s="156"/>
      <c r="C90" s="157"/>
      <c r="D90" s="53">
        <v>2212</v>
      </c>
      <c r="E90" s="125">
        <v>6121</v>
      </c>
      <c r="F90" s="172" t="s">
        <v>81</v>
      </c>
      <c r="G90" s="170" t="s">
        <v>110</v>
      </c>
      <c r="H90" s="46">
        <v>0</v>
      </c>
      <c r="I90" s="171">
        <v>17446</v>
      </c>
      <c r="J90" s="171">
        <v>6928</v>
      </c>
      <c r="K90" s="62">
        <f>I90+J90</f>
        <v>24374</v>
      </c>
    </row>
    <row r="91" spans="1:11" ht="12.75">
      <c r="A91" s="401"/>
      <c r="B91" s="173" t="s">
        <v>5</v>
      </c>
      <c r="C91" s="174" t="s">
        <v>144</v>
      </c>
      <c r="D91" s="175" t="s">
        <v>3</v>
      </c>
      <c r="E91" s="176" t="s">
        <v>3</v>
      </c>
      <c r="F91" s="176" t="s">
        <v>3</v>
      </c>
      <c r="G91" s="177" t="s">
        <v>145</v>
      </c>
      <c r="H91" s="131">
        <f>H92</f>
        <v>4400</v>
      </c>
      <c r="I91" s="131">
        <f>I92</f>
        <v>4400</v>
      </c>
      <c r="J91" s="154">
        <f>SUM(J92:J92)</f>
        <v>0</v>
      </c>
      <c r="K91" s="155">
        <f>SUM(K92:K92)</f>
        <v>4400</v>
      </c>
    </row>
    <row r="92" spans="1:11" ht="13.5" thickBot="1">
      <c r="A92" s="401"/>
      <c r="B92" s="178"/>
      <c r="C92" s="179"/>
      <c r="D92" s="180">
        <v>2212</v>
      </c>
      <c r="E92" s="181">
        <v>6121</v>
      </c>
      <c r="F92" s="181" t="s">
        <v>119</v>
      </c>
      <c r="G92" s="67" t="s">
        <v>111</v>
      </c>
      <c r="H92" s="44">
        <v>4400</v>
      </c>
      <c r="I92" s="44">
        <v>4400</v>
      </c>
      <c r="J92" s="47"/>
      <c r="K92" s="62">
        <f>I92+J92</f>
        <v>4400</v>
      </c>
    </row>
    <row r="93" spans="1:11" ht="12.75">
      <c r="A93" s="401"/>
      <c r="B93" s="173" t="s">
        <v>5</v>
      </c>
      <c r="C93" s="174" t="s">
        <v>146</v>
      </c>
      <c r="D93" s="175" t="s">
        <v>3</v>
      </c>
      <c r="E93" s="176" t="s">
        <v>3</v>
      </c>
      <c r="F93" s="176" t="s">
        <v>3</v>
      </c>
      <c r="G93" s="49" t="s">
        <v>147</v>
      </c>
      <c r="H93" s="131">
        <f>H94</f>
        <v>2300</v>
      </c>
      <c r="I93" s="131">
        <f>I94</f>
        <v>2300</v>
      </c>
      <c r="J93" s="154">
        <f>SUM(J94:J94)</f>
        <v>0</v>
      </c>
      <c r="K93" s="155">
        <f>SUM(K94:K94)</f>
        <v>2300</v>
      </c>
    </row>
    <row r="94" spans="1:11" ht="13.5" thickBot="1">
      <c r="A94" s="401"/>
      <c r="B94" s="178"/>
      <c r="C94" s="179"/>
      <c r="D94" s="180">
        <v>2212</v>
      </c>
      <c r="E94" s="181">
        <v>6121</v>
      </c>
      <c r="F94" s="181" t="s">
        <v>119</v>
      </c>
      <c r="G94" s="67" t="s">
        <v>111</v>
      </c>
      <c r="H94" s="44">
        <v>2300</v>
      </c>
      <c r="I94" s="44">
        <v>2300</v>
      </c>
      <c r="J94" s="163"/>
      <c r="K94" s="62">
        <f>I94+J94</f>
        <v>2300</v>
      </c>
    </row>
    <row r="95" spans="1:11" ht="12.75">
      <c r="A95" s="401"/>
      <c r="B95" s="173" t="s">
        <v>5</v>
      </c>
      <c r="C95" s="174" t="s">
        <v>148</v>
      </c>
      <c r="D95" s="175" t="s">
        <v>3</v>
      </c>
      <c r="E95" s="176" t="s">
        <v>3</v>
      </c>
      <c r="F95" s="176" t="s">
        <v>3</v>
      </c>
      <c r="G95" s="49" t="s">
        <v>149</v>
      </c>
      <c r="H95" s="131">
        <f>H96</f>
        <v>3300</v>
      </c>
      <c r="I95" s="131">
        <f>I96</f>
        <v>3300</v>
      </c>
      <c r="J95" s="154">
        <f>SUM(J96:J96)</f>
        <v>0</v>
      </c>
      <c r="K95" s="155">
        <f>SUM(K96:K96)</f>
        <v>3300</v>
      </c>
    </row>
    <row r="96" spans="1:11" ht="13.5" thickBot="1">
      <c r="A96" s="401"/>
      <c r="B96" s="178"/>
      <c r="C96" s="179"/>
      <c r="D96" s="180">
        <v>2212</v>
      </c>
      <c r="E96" s="181">
        <v>6121</v>
      </c>
      <c r="F96" s="181" t="s">
        <v>119</v>
      </c>
      <c r="G96" s="67" t="s">
        <v>111</v>
      </c>
      <c r="H96" s="44">
        <v>3300</v>
      </c>
      <c r="I96" s="44">
        <v>3300</v>
      </c>
      <c r="J96" s="163"/>
      <c r="K96" s="62">
        <f>I96+J96</f>
        <v>3300</v>
      </c>
    </row>
    <row r="97" spans="1:11" ht="20.25">
      <c r="A97" s="401"/>
      <c r="B97" s="173" t="s">
        <v>5</v>
      </c>
      <c r="C97" s="174" t="s">
        <v>150</v>
      </c>
      <c r="D97" s="175" t="s">
        <v>3</v>
      </c>
      <c r="E97" s="176" t="s">
        <v>3</v>
      </c>
      <c r="F97" s="176" t="s">
        <v>3</v>
      </c>
      <c r="G97" s="182" t="s">
        <v>151</v>
      </c>
      <c r="H97" s="131">
        <f>H98</f>
        <v>0</v>
      </c>
      <c r="I97" s="131">
        <f>I98</f>
        <v>300</v>
      </c>
      <c r="J97" s="154">
        <f>SUM(J98:J98)</f>
        <v>0</v>
      </c>
      <c r="K97" s="155">
        <f>SUM(K98:K98)</f>
        <v>300</v>
      </c>
    </row>
    <row r="98" spans="1:11" ht="13.5" thickBot="1">
      <c r="A98" s="401"/>
      <c r="B98" s="178"/>
      <c r="C98" s="179"/>
      <c r="D98" s="180">
        <v>2212</v>
      </c>
      <c r="E98" s="181">
        <v>6121</v>
      </c>
      <c r="F98" s="181" t="s">
        <v>119</v>
      </c>
      <c r="G98" s="67" t="s">
        <v>111</v>
      </c>
      <c r="H98" s="44">
        <v>0</v>
      </c>
      <c r="I98" s="44">
        <v>300</v>
      </c>
      <c r="J98" s="163"/>
      <c r="K98" s="62">
        <f>I98+J98</f>
        <v>300</v>
      </c>
    </row>
    <row r="99" spans="1:11" ht="12.75">
      <c r="A99" s="401"/>
      <c r="B99" s="173" t="s">
        <v>5</v>
      </c>
      <c r="C99" s="174" t="s">
        <v>152</v>
      </c>
      <c r="D99" s="175" t="s">
        <v>3</v>
      </c>
      <c r="E99" s="176" t="s">
        <v>3</v>
      </c>
      <c r="F99" s="183"/>
      <c r="G99" s="177" t="s">
        <v>153</v>
      </c>
      <c r="H99" s="155">
        <f>SUM(H100:H100)</f>
        <v>0</v>
      </c>
      <c r="I99" s="155">
        <f>SUM(I100:I100)</f>
        <v>100</v>
      </c>
      <c r="J99" s="154">
        <f>SUM(J100:J100)</f>
        <v>0</v>
      </c>
      <c r="K99" s="155">
        <f>SUM(K100:K100)</f>
        <v>100</v>
      </c>
    </row>
    <row r="100" spans="1:11" ht="13.5" thickBot="1">
      <c r="A100" s="401"/>
      <c r="B100" s="178"/>
      <c r="C100" s="179"/>
      <c r="D100" s="180">
        <v>6310</v>
      </c>
      <c r="E100" s="181">
        <v>5909</v>
      </c>
      <c r="F100" s="184"/>
      <c r="G100" s="185" t="s">
        <v>154</v>
      </c>
      <c r="H100" s="1">
        <v>0</v>
      </c>
      <c r="I100" s="1">
        <v>100</v>
      </c>
      <c r="J100" s="163"/>
      <c r="K100" s="62">
        <f>I100+J100</f>
        <v>100</v>
      </c>
    </row>
    <row r="101" spans="1:11" s="71" customFormat="1" ht="12.75" customHeight="1" thickBot="1">
      <c r="A101" s="401"/>
      <c r="B101" s="272" t="s">
        <v>5</v>
      </c>
      <c r="C101" s="87" t="s">
        <v>3</v>
      </c>
      <c r="D101" s="88" t="s">
        <v>3</v>
      </c>
      <c r="E101" s="89" t="s">
        <v>3</v>
      </c>
      <c r="F101" s="90"/>
      <c r="G101" s="91" t="s">
        <v>178</v>
      </c>
      <c r="H101" s="92">
        <f>H102</f>
        <v>0</v>
      </c>
      <c r="I101" s="92">
        <f>I102</f>
        <v>0</v>
      </c>
      <c r="J101" s="268">
        <f>J102</f>
        <v>3.99439</v>
      </c>
      <c r="K101" s="93">
        <f>K102</f>
        <v>3.99439</v>
      </c>
    </row>
    <row r="102" spans="1:11" s="71" customFormat="1" ht="12.75" customHeight="1">
      <c r="A102" s="401"/>
      <c r="B102" s="273" t="s">
        <v>5</v>
      </c>
      <c r="C102" s="95" t="s">
        <v>174</v>
      </c>
      <c r="D102" s="261" t="s">
        <v>3</v>
      </c>
      <c r="E102" s="262" t="s">
        <v>3</v>
      </c>
      <c r="F102" s="263"/>
      <c r="G102" s="264" t="s">
        <v>177</v>
      </c>
      <c r="H102" s="155">
        <f>SUM(H103:H103)</f>
        <v>0</v>
      </c>
      <c r="I102" s="155">
        <f>SUM(I103:I103)</f>
        <v>0</v>
      </c>
      <c r="J102" s="265">
        <f>SUM(J103:J103)</f>
        <v>3.99439</v>
      </c>
      <c r="K102" s="155">
        <f>SUM(K103:K103)</f>
        <v>3.99439</v>
      </c>
    </row>
    <row r="103" spans="1:11" s="267" customFormat="1" ht="12.75" customHeight="1" thickBot="1">
      <c r="A103" s="402"/>
      <c r="B103" s="274"/>
      <c r="C103" s="275"/>
      <c r="D103" s="276">
        <v>2212</v>
      </c>
      <c r="E103" s="277">
        <v>5336</v>
      </c>
      <c r="F103" s="184" t="s">
        <v>199</v>
      </c>
      <c r="G103" s="278" t="s">
        <v>180</v>
      </c>
      <c r="H103" s="1">
        <v>0</v>
      </c>
      <c r="I103" s="1">
        <v>0</v>
      </c>
      <c r="J103" s="279">
        <v>3.99439</v>
      </c>
      <c r="K103" s="266">
        <f>I103+J103</f>
        <v>3.99439</v>
      </c>
    </row>
  </sheetData>
  <sheetProtection/>
  <mergeCells count="14">
    <mergeCell ref="A9:A103"/>
    <mergeCell ref="A1:K1"/>
    <mergeCell ref="A3:K3"/>
    <mergeCell ref="A5:K5"/>
    <mergeCell ref="A7:A8"/>
    <mergeCell ref="B7:B8"/>
    <mergeCell ref="C7:C8"/>
    <mergeCell ref="D7:D8"/>
    <mergeCell ref="E7:E8"/>
    <mergeCell ref="I7:I8"/>
    <mergeCell ref="J7:K7"/>
    <mergeCell ref="F7:F8"/>
    <mergeCell ref="G7:G8"/>
    <mergeCell ref="H7:H8"/>
  </mergeCells>
  <printOptions horizontalCentered="1"/>
  <pageMargins left="0.31496062992125984" right="0.31496062992125984" top="0.5511811023622047" bottom="0.5118110236220472" header="0" footer="0"/>
  <pageSetup fitToHeight="2" horizontalDpi="600" verticalDpi="600" orientation="portrait" paperSize="9" scale="87" r:id="rId1"/>
  <headerFooter>
    <oddHeader>&amp;R&amp;F</oddHeader>
    <oddFooter>&amp;C&amp;A</oddFooter>
  </headerFooter>
  <rowBreaks count="2" manualBreakCount="2">
    <brk id="69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2015-07-30T07:07:43Z</cp:lastPrinted>
  <dcterms:created xsi:type="dcterms:W3CDTF">2006-09-25T08:49:57Z</dcterms:created>
  <dcterms:modified xsi:type="dcterms:W3CDTF">2015-08-04T11:24:08Z</dcterms:modified>
  <cp:category/>
  <cp:version/>
  <cp:contentType/>
  <cp:contentStatus/>
</cp:coreProperties>
</file>