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2980" windowHeight="9528" activeTab="0"/>
  </bookViews>
  <sheets>
    <sheet name="Kalkulace_tab 1_4" sheetId="1" r:id="rId1"/>
    <sheet name="Vyjezdy_Doksy_Jilem_14_15" sheetId="2" r:id="rId2"/>
    <sheet name="podklad_prum platy _Doksy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Bartonova</author>
  </authors>
  <commentList>
    <comment ref="D19" authorId="0">
      <text>
        <r>
          <rPr>
            <b/>
            <sz val="9"/>
            <rFont val="Tahoma"/>
            <family val="2"/>
          </rPr>
          <t>Bartonova:</t>
        </r>
        <r>
          <rPr>
            <sz val="9"/>
            <rFont val="Tahoma"/>
            <family val="2"/>
          </rPr>
          <t xml:space="preserve">
listopad - květen: 212 dní 
červen - říjen: 153 dní</t>
        </r>
      </text>
    </comment>
    <comment ref="D10" authorId="0">
      <text>
        <r>
          <rPr>
            <b/>
            <sz val="9"/>
            <rFont val="Tahoma"/>
            <family val="0"/>
          </rPr>
          <t>HB:</t>
        </r>
        <r>
          <rPr>
            <sz val="9"/>
            <rFont val="Tahoma"/>
            <family val="0"/>
          </rPr>
          <t xml:space="preserve">
listopad_květen: 212 dní
červen_říjen: 153 dní</t>
        </r>
      </text>
    </comment>
  </commentList>
</comments>
</file>

<file path=xl/sharedStrings.xml><?xml version="1.0" encoding="utf-8"?>
<sst xmlns="http://schemas.openxmlformats.org/spreadsheetml/2006/main" count="179" uniqueCount="58">
  <si>
    <t>sum</t>
  </si>
  <si>
    <t>lékař</t>
  </si>
  <si>
    <t>celkem</t>
  </si>
  <si>
    <t>řidič</t>
  </si>
  <si>
    <t>SZP</t>
  </si>
  <si>
    <t>průměrný hodinový plat</t>
  </si>
  <si>
    <t>mzdový náklad vč. odvodů</t>
  </si>
  <si>
    <t>potřebný počet úvazků</t>
  </si>
  <si>
    <t>náklady celkem</t>
  </si>
  <si>
    <t>fond pracovní doby: 1957,5 h.</t>
  </si>
  <si>
    <t>Řidič</t>
  </si>
  <si>
    <t xml:space="preserve">Lékaři průměrná mzda </t>
  </si>
  <si>
    <t xml:space="preserve">ostatní přímé + režijní náklady </t>
  </si>
  <si>
    <t>mzdové náklady (vč. odvodů)</t>
  </si>
  <si>
    <t>Tab. č. 2</t>
  </si>
  <si>
    <t>Tab. č. 1</t>
  </si>
  <si>
    <t>červen</t>
  </si>
  <si>
    <t>červenec</t>
  </si>
  <si>
    <t>srpen</t>
  </si>
  <si>
    <t>září</t>
  </si>
  <si>
    <t>říjen</t>
  </si>
  <si>
    <t>navýšení nákladů</t>
  </si>
  <si>
    <t>nově navrhovaný provoz: režim RV (lékař, SZP, 2*řidič) celoročně_předpokládané náklady výjezdové skupiny</t>
  </si>
  <si>
    <t>stávající provoz_kalkulované náklady výjezdové skupiny</t>
  </si>
  <si>
    <t>Tab č. 3</t>
  </si>
  <si>
    <t xml:space="preserve">výnosy střediska </t>
  </si>
  <si>
    <t>listopad - duben: režim RLP (lékař, SZP, řidič); červen - říjen režim RV</t>
  </si>
  <si>
    <t xml:space="preserve">*) pozn.kalkulace vychází ze skutečnosti, že ostatní přímé a režijní náklady dlouhodobě tvoří cca 20 % celkových nákladů </t>
  </si>
  <si>
    <t>leden</t>
  </si>
  <si>
    <t>únor</t>
  </si>
  <si>
    <t>březen</t>
  </si>
  <si>
    <t>duben</t>
  </si>
  <si>
    <t>květen</t>
  </si>
  <si>
    <t>listopad</t>
  </si>
  <si>
    <t>prosinec</t>
  </si>
  <si>
    <t>vykázané body (rok 2014)</t>
  </si>
  <si>
    <t>výnosy ZP</t>
  </si>
  <si>
    <t>Tab č. 4</t>
  </si>
  <si>
    <t>navýšení příjmů ZP</t>
  </si>
  <si>
    <t>finanční efekt rozšíření služby RV</t>
  </si>
  <si>
    <t>spolupráce se SČK (10 % nárůst výjezdů)</t>
  </si>
  <si>
    <t>VS Doksy</t>
  </si>
  <si>
    <t>D</t>
  </si>
  <si>
    <t>RZP</t>
  </si>
  <si>
    <t>RLP</t>
  </si>
  <si>
    <t>VS Jilemnice</t>
  </si>
  <si>
    <t>prim</t>
  </si>
  <si>
    <t>sekund</t>
  </si>
  <si>
    <t>eliminace přesčasové práce (90 % z částky 400 tis. Kč)</t>
  </si>
  <si>
    <t>zvýšení počtu výjezdů + vykázání práce záchranáře (kod 6715)</t>
  </si>
  <si>
    <t>ostatní přímé a režijní náklady_navýšení v celoročním systému RV</t>
  </si>
  <si>
    <t>předpokládaný finanční efekt rozšíření služby RV</t>
  </si>
  <si>
    <t>Počty výjezdů 2015</t>
  </si>
  <si>
    <t>Počty výjezdů 2014</t>
  </si>
  <si>
    <t>XY</t>
  </si>
  <si>
    <t>XX</t>
  </si>
  <si>
    <t>zdrav záchranář</t>
  </si>
  <si>
    <t>personální náklady_navýšení v celoročním systému RV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</si>
</sst>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#,##0.00_-;[Red]#,##0.00\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2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NumberFormat="1" applyFill="1" applyBorder="1" applyAlignment="1" applyProtection="1">
      <alignment horizontal="left"/>
      <protection/>
    </xf>
    <xf numFmtId="2" fontId="0" fillId="0" borderId="10" xfId="0" applyNumberFormat="1" applyFill="1" applyBorder="1" applyAlignment="1" applyProtection="1">
      <alignment horizontal="left"/>
      <protection/>
    </xf>
    <xf numFmtId="169" fontId="0" fillId="0" borderId="10" xfId="0" applyNumberFormat="1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 applyProtection="1">
      <alignment horizontal="left"/>
      <protection/>
    </xf>
    <xf numFmtId="4" fontId="37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2" fillId="0" borderId="17" xfId="0" applyFont="1" applyBorder="1" applyAlignment="1">
      <alignment/>
    </xf>
    <xf numFmtId="4" fontId="0" fillId="0" borderId="18" xfId="0" applyNumberFormat="1" applyBorder="1" applyAlignment="1">
      <alignment/>
    </xf>
    <xf numFmtId="0" fontId="22" fillId="0" borderId="19" xfId="0" applyFont="1" applyBorder="1" applyAlignment="1">
      <alignment/>
    </xf>
    <xf numFmtId="0" fontId="0" fillId="0" borderId="20" xfId="0" applyBorder="1" applyAlignment="1">
      <alignment/>
    </xf>
    <xf numFmtId="4" fontId="37" fillId="0" borderId="20" xfId="0" applyNumberFormat="1" applyFont="1" applyBorder="1" applyAlignment="1">
      <alignment/>
    </xf>
    <xf numFmtId="4" fontId="22" fillId="0" borderId="21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22" fillId="0" borderId="18" xfId="0" applyNumberFormat="1" applyFont="1" applyBorder="1" applyAlignment="1">
      <alignment/>
    </xf>
    <xf numFmtId="4" fontId="37" fillId="0" borderId="21" xfId="0" applyNumberFormat="1" applyFont="1" applyBorder="1" applyAlignment="1">
      <alignment/>
    </xf>
    <xf numFmtId="0" fontId="0" fillId="1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1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22" fillId="0" borderId="10" xfId="0" applyFont="1" applyBorder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2" max="2" width="23.7109375" style="0" customWidth="1"/>
    <col min="3" max="3" width="29.8515625" style="0" customWidth="1"/>
    <col min="4" max="4" width="25.00390625" style="0" customWidth="1"/>
    <col min="5" max="5" width="31.421875" style="0" customWidth="1"/>
    <col min="6" max="6" width="11.28125" style="0" bestFit="1" customWidth="1"/>
  </cols>
  <sheetData>
    <row r="1" ht="15">
      <c r="A1" s="7" t="s">
        <v>15</v>
      </c>
    </row>
    <row r="3" ht="15.75">
      <c r="A3" s="6" t="s">
        <v>23</v>
      </c>
    </row>
    <row r="4" ht="15">
      <c r="A4" s="7" t="s">
        <v>26</v>
      </c>
    </row>
    <row r="5" ht="15.75" thickBot="1">
      <c r="A5" s="7"/>
    </row>
    <row r="6" spans="2:4" ht="15.75" thickBot="1">
      <c r="B6" s="19" t="s">
        <v>5</v>
      </c>
      <c r="C6" s="20" t="s">
        <v>7</v>
      </c>
      <c r="D6" s="21" t="s">
        <v>6</v>
      </c>
    </row>
    <row r="7" spans="1:4" ht="15">
      <c r="A7" s="22" t="s">
        <v>1</v>
      </c>
      <c r="B7" s="23">
        <f>'podklad_prum platy _Doksy'!B14</f>
        <v>439.5441666666666</v>
      </c>
      <c r="C7" s="24">
        <v>5.1</v>
      </c>
      <c r="D7" s="35">
        <f>CEILING(B7*24*365*1.34,1)</f>
        <v>5159546</v>
      </c>
    </row>
    <row r="8" spans="1:4" ht="15">
      <c r="A8" s="27" t="s">
        <v>4</v>
      </c>
      <c r="B8" s="16">
        <f>'podklad_prum platy _Doksy'!G7</f>
        <v>221.46599999999998</v>
      </c>
      <c r="C8" s="1">
        <v>5.1</v>
      </c>
      <c r="D8" s="30">
        <f>CEILING(B8*24*365*1.34,1)</f>
        <v>2599657</v>
      </c>
    </row>
    <row r="9" spans="1:4" ht="15">
      <c r="A9" s="27" t="s">
        <v>3</v>
      </c>
      <c r="B9" s="16">
        <f>'podklad_prum platy _Doksy'!M9</f>
        <v>147.39285714285714</v>
      </c>
      <c r="C9" s="1">
        <v>5.1</v>
      </c>
      <c r="D9" s="30">
        <f>CEILING(B9*24*365*1.34,1)</f>
        <v>1730157</v>
      </c>
    </row>
    <row r="10" spans="1:4" ht="15">
      <c r="A10" s="27" t="s">
        <v>3</v>
      </c>
      <c r="B10" s="16">
        <f>'podklad_prum platy _Doksy'!M9</f>
        <v>147.39285714285714</v>
      </c>
      <c r="C10" s="1"/>
      <c r="D10" s="30">
        <f>CEILING(B10*24*153*1.34,1)</f>
        <v>725244</v>
      </c>
    </row>
    <row r="11" spans="1:4" ht="15">
      <c r="A11" s="29" t="s">
        <v>13</v>
      </c>
      <c r="B11" s="1"/>
      <c r="C11" s="1"/>
      <c r="D11" s="36">
        <f>SUM(D7:D10)</f>
        <v>10214604</v>
      </c>
    </row>
    <row r="12" spans="1:4" ht="15">
      <c r="A12" s="27" t="s">
        <v>12</v>
      </c>
      <c r="B12" s="1"/>
      <c r="C12" s="1"/>
      <c r="D12" s="30">
        <f>D13-D11</f>
        <v>2553651</v>
      </c>
    </row>
    <row r="13" spans="1:6" ht="16.5" thickBot="1">
      <c r="A13" s="31" t="s">
        <v>8</v>
      </c>
      <c r="B13" s="32"/>
      <c r="C13" s="32"/>
      <c r="D13" s="37">
        <f>CEILING(D11/0.8,1)</f>
        <v>12768255</v>
      </c>
      <c r="F13" s="9"/>
    </row>
    <row r="14" spans="1:4" ht="15.75">
      <c r="A14" s="7"/>
      <c r="D14" s="15"/>
    </row>
    <row r="15" spans="1:4" ht="15.75">
      <c r="A15" s="7" t="s">
        <v>14</v>
      </c>
      <c r="D15" s="15"/>
    </row>
    <row r="17" ht="15.75">
      <c r="A17" s="6" t="s">
        <v>22</v>
      </c>
    </row>
    <row r="18" ht="15.75" thickBot="1"/>
    <row r="19" spans="2:5" ht="15.75" thickBot="1">
      <c r="B19" s="19" t="s">
        <v>5</v>
      </c>
      <c r="C19" s="20" t="s">
        <v>7</v>
      </c>
      <c r="D19" s="20" t="s">
        <v>6</v>
      </c>
      <c r="E19" s="21" t="s">
        <v>21</v>
      </c>
    </row>
    <row r="20" spans="1:5" ht="15">
      <c r="A20" s="22" t="s">
        <v>1</v>
      </c>
      <c r="B20" s="23">
        <f>'podklad_prum platy _Doksy'!B14</f>
        <v>439.5441666666666</v>
      </c>
      <c r="C20" s="24">
        <v>5.1</v>
      </c>
      <c r="D20" s="25">
        <f>CEILING(B20*24*365*1.34,1)</f>
        <v>5159546</v>
      </c>
      <c r="E20" s="26"/>
    </row>
    <row r="21" spans="1:5" ht="15">
      <c r="A21" s="27" t="s">
        <v>4</v>
      </c>
      <c r="B21" s="16">
        <f>'podklad_prum platy _Doksy'!G7</f>
        <v>221.46599999999998</v>
      </c>
      <c r="C21" s="1">
        <v>5.1</v>
      </c>
      <c r="D21" s="17">
        <f>CEILING(B21*24*365*1.34,1)</f>
        <v>2599657</v>
      </c>
      <c r="E21" s="28"/>
    </row>
    <row r="22" spans="1:5" ht="15">
      <c r="A22" s="27" t="s">
        <v>3</v>
      </c>
      <c r="B22" s="16">
        <f>'podklad_prum platy _Doksy'!M9</f>
        <v>147.39285714285714</v>
      </c>
      <c r="C22" s="1">
        <v>10.2</v>
      </c>
      <c r="D22" s="17">
        <f>CEILING(B22*24*2*365*1.34,1)</f>
        <v>3460313</v>
      </c>
      <c r="E22" s="28"/>
    </row>
    <row r="23" spans="1:5" ht="14.25">
      <c r="A23" s="29" t="s">
        <v>13</v>
      </c>
      <c r="B23" s="1"/>
      <c r="C23" s="1"/>
      <c r="D23" s="18">
        <f>SUM(D20:D22)</f>
        <v>11219516</v>
      </c>
      <c r="E23" s="30">
        <f>D23-D11</f>
        <v>1004912</v>
      </c>
    </row>
    <row r="24" spans="1:5" ht="14.25">
      <c r="A24" s="27" t="s">
        <v>12</v>
      </c>
      <c r="B24" s="1"/>
      <c r="C24" s="1"/>
      <c r="D24" s="17">
        <f>D25-D23</f>
        <v>2804879</v>
      </c>
      <c r="E24" s="30">
        <f>D24-D12</f>
        <v>251228</v>
      </c>
    </row>
    <row r="25" spans="1:5" ht="15.75" thickBot="1">
      <c r="A25" s="31" t="s">
        <v>8</v>
      </c>
      <c r="B25" s="32"/>
      <c r="C25" s="32"/>
      <c r="D25" s="33">
        <f>CEILING(D23/0.8,1)</f>
        <v>14024395</v>
      </c>
      <c r="E25" s="34">
        <f>D25-D13</f>
        <v>1256140</v>
      </c>
    </row>
    <row r="27" ht="14.25">
      <c r="A27" t="s">
        <v>27</v>
      </c>
    </row>
    <row r="29" ht="14.25">
      <c r="A29" s="7" t="s">
        <v>24</v>
      </c>
    </row>
    <row r="31" ht="14.25">
      <c r="A31" s="7" t="s">
        <v>25</v>
      </c>
    </row>
    <row r="32" spans="1:4" ht="14.25">
      <c r="A32" s="7"/>
      <c r="C32" t="s">
        <v>35</v>
      </c>
      <c r="D32" t="s">
        <v>36</v>
      </c>
    </row>
    <row r="33" spans="2:4" ht="14.25">
      <c r="B33" s="1" t="s">
        <v>28</v>
      </c>
      <c r="C33" s="4">
        <v>419111</v>
      </c>
      <c r="D33" s="2">
        <f>C33*1.11</f>
        <v>465213.21</v>
      </c>
    </row>
    <row r="34" spans="2:4" ht="14.25">
      <c r="B34" s="1" t="s">
        <v>29</v>
      </c>
      <c r="C34" s="4">
        <v>433945</v>
      </c>
      <c r="D34" s="2">
        <f aca="true" t="shared" si="0" ref="D34:D44">C34*1.11</f>
        <v>481678.95000000007</v>
      </c>
    </row>
    <row r="35" spans="2:4" ht="14.25">
      <c r="B35" s="1" t="s">
        <v>30</v>
      </c>
      <c r="C35" s="2">
        <v>458955</v>
      </c>
      <c r="D35" s="2">
        <f t="shared" si="0"/>
        <v>509440.05000000005</v>
      </c>
    </row>
    <row r="36" spans="2:4" ht="14.25">
      <c r="B36" s="1" t="s">
        <v>31</v>
      </c>
      <c r="C36" s="2">
        <v>408420</v>
      </c>
      <c r="D36" s="2">
        <f t="shared" si="0"/>
        <v>453346.2</v>
      </c>
    </row>
    <row r="37" spans="2:4" ht="14.25">
      <c r="B37" s="1" t="s">
        <v>32</v>
      </c>
      <c r="C37" s="2">
        <v>441587</v>
      </c>
      <c r="D37" s="2">
        <f t="shared" si="0"/>
        <v>490161.57000000007</v>
      </c>
    </row>
    <row r="38" spans="2:4" ht="14.25">
      <c r="B38" s="1" t="s">
        <v>16</v>
      </c>
      <c r="C38" s="2">
        <v>583819</v>
      </c>
      <c r="D38" s="2">
        <f t="shared" si="0"/>
        <v>648039.0900000001</v>
      </c>
    </row>
    <row r="39" spans="2:4" ht="14.25">
      <c r="B39" s="1" t="s">
        <v>17</v>
      </c>
      <c r="C39" s="2">
        <v>585835</v>
      </c>
      <c r="D39" s="2">
        <f t="shared" si="0"/>
        <v>650276.8500000001</v>
      </c>
    </row>
    <row r="40" spans="2:4" ht="14.25">
      <c r="B40" s="1" t="s">
        <v>18</v>
      </c>
      <c r="C40" s="2">
        <v>636531</v>
      </c>
      <c r="D40" s="2">
        <f t="shared" si="0"/>
        <v>706549.41</v>
      </c>
    </row>
    <row r="41" spans="2:4" ht="14.25">
      <c r="B41" s="1" t="s">
        <v>19</v>
      </c>
      <c r="C41" s="2">
        <v>532790</v>
      </c>
      <c r="D41" s="2">
        <f t="shared" si="0"/>
        <v>591396.9</v>
      </c>
    </row>
    <row r="42" spans="2:4" ht="14.25">
      <c r="B42" s="1" t="s">
        <v>20</v>
      </c>
      <c r="C42" s="2">
        <v>502760</v>
      </c>
      <c r="D42" s="2">
        <f t="shared" si="0"/>
        <v>558063.6000000001</v>
      </c>
    </row>
    <row r="43" spans="2:4" ht="14.25">
      <c r="B43" s="1" t="s">
        <v>33</v>
      </c>
      <c r="C43" s="2">
        <v>422895</v>
      </c>
      <c r="D43" s="2">
        <f t="shared" si="0"/>
        <v>469413.45000000007</v>
      </c>
    </row>
    <row r="44" spans="2:4" ht="14.25">
      <c r="B44" s="1" t="s">
        <v>34</v>
      </c>
      <c r="C44" s="2">
        <v>403445</v>
      </c>
      <c r="D44" s="2">
        <f t="shared" si="0"/>
        <v>447823.95</v>
      </c>
    </row>
    <row r="45" spans="3:4" ht="14.25">
      <c r="C45" s="8">
        <f>SUM(C33:C44)</f>
        <v>5830093</v>
      </c>
      <c r="D45" s="8">
        <f>SUM(D33:D44)</f>
        <v>6471403.23</v>
      </c>
    </row>
    <row r="47" spans="2:4" ht="14.25">
      <c r="B47" t="s">
        <v>40</v>
      </c>
      <c r="D47" s="8">
        <f>0.1*D45</f>
        <v>647140.3230000001</v>
      </c>
    </row>
    <row r="48" spans="2:4" ht="14.25">
      <c r="B48" t="s">
        <v>49</v>
      </c>
      <c r="D48" s="8">
        <f>0.3*D45</f>
        <v>1941420.969</v>
      </c>
    </row>
    <row r="53" ht="14.25">
      <c r="A53" s="7" t="s">
        <v>37</v>
      </c>
    </row>
    <row r="54" ht="14.25">
      <c r="A54" s="7" t="s">
        <v>39</v>
      </c>
    </row>
    <row r="56" spans="2:4" ht="14.25">
      <c r="B56" s="42" t="s">
        <v>38</v>
      </c>
      <c r="C56" s="42"/>
      <c r="D56" s="2">
        <f>D47+D48</f>
        <v>2588561.2920000004</v>
      </c>
    </row>
    <row r="57" spans="2:4" ht="14.25">
      <c r="B57" s="42" t="s">
        <v>48</v>
      </c>
      <c r="C57" s="42"/>
      <c r="D57" s="2">
        <f>0.9*400000</f>
        <v>360000</v>
      </c>
    </row>
    <row r="58" spans="2:4" ht="14.25">
      <c r="B58" s="42" t="s">
        <v>57</v>
      </c>
      <c r="C58" s="42"/>
      <c r="D58" s="2">
        <f>E23*-1</f>
        <v>-1004912</v>
      </c>
    </row>
    <row r="59" spans="2:4" ht="14.25">
      <c r="B59" s="42" t="s">
        <v>50</v>
      </c>
      <c r="C59" s="42"/>
      <c r="D59" s="2">
        <f>E24*-1</f>
        <v>-251228</v>
      </c>
    </row>
    <row r="60" spans="2:4" ht="14.25">
      <c r="B60" s="43" t="s">
        <v>51</v>
      </c>
      <c r="C60" s="43"/>
      <c r="D60" s="3">
        <f>SUM(D56:D59)</f>
        <v>1692421.2920000004</v>
      </c>
    </row>
    <row r="61" ht="14.25">
      <c r="D61" s="8"/>
    </row>
    <row r="62" ht="14.25">
      <c r="D62" s="8"/>
    </row>
    <row r="63" ht="14.25">
      <c r="D63" s="8"/>
    </row>
  </sheetData>
  <sheetProtection password="CC86" sheet="1"/>
  <mergeCells count="5">
    <mergeCell ref="B56:C56"/>
    <mergeCell ref="B57:C57"/>
    <mergeCell ref="B58:C58"/>
    <mergeCell ref="B59:C59"/>
    <mergeCell ref="B60:C6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6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11.28125" style="0" customWidth="1"/>
  </cols>
  <sheetData>
    <row r="1" ht="14.25">
      <c r="A1" s="7" t="s">
        <v>52</v>
      </c>
    </row>
    <row r="2" spans="3:17" ht="14.25">
      <c r="C2" s="44" t="s">
        <v>28</v>
      </c>
      <c r="D2" s="44"/>
      <c r="E2" s="44"/>
      <c r="F2" s="44" t="s">
        <v>29</v>
      </c>
      <c r="G2" s="44"/>
      <c r="H2" s="44"/>
      <c r="I2" s="44" t="s">
        <v>30</v>
      </c>
      <c r="J2" s="44"/>
      <c r="K2" s="44"/>
      <c r="L2" s="44" t="s">
        <v>31</v>
      </c>
      <c r="M2" s="44"/>
      <c r="N2" s="44"/>
      <c r="O2" s="44" t="s">
        <v>32</v>
      </c>
      <c r="P2" s="44"/>
      <c r="Q2" s="44"/>
    </row>
    <row r="3" spans="3:17" ht="14.25">
      <c r="C3" t="s">
        <v>46</v>
      </c>
      <c r="D3" t="s">
        <v>47</v>
      </c>
      <c r="E3" t="s">
        <v>0</v>
      </c>
      <c r="F3" t="s">
        <v>46</v>
      </c>
      <c r="G3" t="s">
        <v>47</v>
      </c>
      <c r="H3" t="s">
        <v>0</v>
      </c>
      <c r="I3" t="s">
        <v>46</v>
      </c>
      <c r="J3" t="s">
        <v>47</v>
      </c>
      <c r="K3" t="s">
        <v>0</v>
      </c>
      <c r="L3" t="s">
        <v>46</v>
      </c>
      <c r="M3" t="s">
        <v>47</v>
      </c>
      <c r="N3" t="s">
        <v>0</v>
      </c>
      <c r="O3" t="s">
        <v>46</v>
      </c>
      <c r="P3" t="s">
        <v>47</v>
      </c>
      <c r="Q3" t="s">
        <v>0</v>
      </c>
    </row>
    <row r="4" spans="1:17" ht="14.25">
      <c r="A4" s="38" t="s">
        <v>41</v>
      </c>
      <c r="B4" s="1" t="s">
        <v>2</v>
      </c>
      <c r="C4" s="1">
        <v>121</v>
      </c>
      <c r="D4" s="1">
        <v>3</v>
      </c>
      <c r="E4" s="1">
        <v>124</v>
      </c>
      <c r="F4" s="1">
        <v>122</v>
      </c>
      <c r="G4" s="1">
        <v>0</v>
      </c>
      <c r="H4" s="1">
        <v>122</v>
      </c>
      <c r="I4" s="1">
        <v>143</v>
      </c>
      <c r="J4" s="1">
        <v>1</v>
      </c>
      <c r="K4" s="1">
        <v>144</v>
      </c>
      <c r="L4" s="1">
        <v>126</v>
      </c>
      <c r="M4" s="1">
        <v>0</v>
      </c>
      <c r="N4" s="1">
        <v>126</v>
      </c>
      <c r="O4" s="41">
        <v>221</v>
      </c>
      <c r="P4" s="41">
        <v>0</v>
      </c>
      <c r="Q4" s="41">
        <v>221</v>
      </c>
    </row>
    <row r="5" spans="2:17" ht="14.25">
      <c r="B5" s="1" t="s">
        <v>42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1">
        <v>85</v>
      </c>
      <c r="P5" s="41">
        <v>0</v>
      </c>
      <c r="Q5" s="41">
        <v>85</v>
      </c>
    </row>
    <row r="6" spans="2:17" ht="14.25">
      <c r="B6" s="1" t="s">
        <v>43</v>
      </c>
      <c r="C6" s="1">
        <v>0</v>
      </c>
      <c r="D6" s="1">
        <v>0</v>
      </c>
      <c r="E6" s="1">
        <v>0</v>
      </c>
      <c r="F6" s="1"/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41">
        <v>136</v>
      </c>
      <c r="P6" s="41">
        <v>0</v>
      </c>
      <c r="Q6" s="41">
        <v>136</v>
      </c>
    </row>
    <row r="7" spans="2:17" ht="14.25">
      <c r="B7" s="1" t="s">
        <v>44</v>
      </c>
      <c r="C7" s="1">
        <v>121</v>
      </c>
      <c r="D7" s="1">
        <v>3</v>
      </c>
      <c r="E7" s="1">
        <v>124</v>
      </c>
      <c r="F7" s="1">
        <v>122</v>
      </c>
      <c r="G7" s="1">
        <v>0</v>
      </c>
      <c r="H7" s="1">
        <v>122</v>
      </c>
      <c r="I7" s="1">
        <v>143</v>
      </c>
      <c r="J7" s="1">
        <v>1</v>
      </c>
      <c r="K7" s="1">
        <v>144</v>
      </c>
      <c r="L7" s="1">
        <v>126</v>
      </c>
      <c r="M7" s="1">
        <v>0</v>
      </c>
      <c r="N7" s="1">
        <v>126</v>
      </c>
      <c r="O7" s="41">
        <v>0</v>
      </c>
      <c r="P7" s="41">
        <v>0</v>
      </c>
      <c r="Q7" s="41">
        <v>0</v>
      </c>
    </row>
    <row r="9" spans="1:17" ht="14.25">
      <c r="A9" t="s">
        <v>45</v>
      </c>
      <c r="B9" s="1" t="s">
        <v>2</v>
      </c>
      <c r="C9" s="1">
        <v>264</v>
      </c>
      <c r="D9" s="1">
        <v>7</v>
      </c>
      <c r="E9" s="1">
        <v>271</v>
      </c>
      <c r="F9" s="1">
        <v>248</v>
      </c>
      <c r="G9" s="1">
        <v>11</v>
      </c>
      <c r="H9" s="1">
        <v>259</v>
      </c>
      <c r="I9" s="1">
        <v>244</v>
      </c>
      <c r="J9" s="1">
        <v>7</v>
      </c>
      <c r="K9" s="1">
        <v>251</v>
      </c>
      <c r="L9" s="1">
        <v>178</v>
      </c>
      <c r="M9" s="1">
        <v>4</v>
      </c>
      <c r="N9" s="1">
        <v>182</v>
      </c>
      <c r="O9" s="1">
        <v>173</v>
      </c>
      <c r="P9" s="1">
        <v>1</v>
      </c>
      <c r="Q9" s="1">
        <v>174</v>
      </c>
    </row>
    <row r="10" spans="2:17" ht="14.25">
      <c r="B10" s="1" t="s">
        <v>42</v>
      </c>
      <c r="C10" s="1">
        <v>102</v>
      </c>
      <c r="D10" s="1">
        <v>1</v>
      </c>
      <c r="E10" s="1">
        <v>103</v>
      </c>
      <c r="F10" s="1">
        <v>95</v>
      </c>
      <c r="G10" s="1">
        <v>0</v>
      </c>
      <c r="H10" s="1">
        <v>95</v>
      </c>
      <c r="I10" s="1">
        <v>92</v>
      </c>
      <c r="J10" s="1">
        <v>2</v>
      </c>
      <c r="K10" s="1">
        <v>94</v>
      </c>
      <c r="L10" s="1">
        <v>75</v>
      </c>
      <c r="M10" s="1">
        <v>0</v>
      </c>
      <c r="N10" s="1">
        <v>75</v>
      </c>
      <c r="O10" s="1">
        <v>71</v>
      </c>
      <c r="P10" s="1">
        <v>0</v>
      </c>
      <c r="Q10" s="1">
        <v>71</v>
      </c>
    </row>
    <row r="11" spans="2:17" ht="14.25">
      <c r="B11" s="1" t="s">
        <v>43</v>
      </c>
      <c r="C11" s="1">
        <v>162</v>
      </c>
      <c r="D11" s="1">
        <v>5</v>
      </c>
      <c r="E11" s="1">
        <v>167</v>
      </c>
      <c r="F11" s="1">
        <v>153</v>
      </c>
      <c r="G11" s="1">
        <v>11</v>
      </c>
      <c r="H11" s="1">
        <v>164</v>
      </c>
      <c r="I11" s="1">
        <v>152</v>
      </c>
      <c r="J11" s="1">
        <v>4</v>
      </c>
      <c r="K11" s="1">
        <v>156</v>
      </c>
      <c r="L11" s="1">
        <v>103</v>
      </c>
      <c r="M11" s="1">
        <v>4</v>
      </c>
      <c r="N11" s="1">
        <v>107</v>
      </c>
      <c r="O11" s="1">
        <v>102</v>
      </c>
      <c r="P11" s="1">
        <v>1</v>
      </c>
      <c r="Q11" s="1">
        <v>103</v>
      </c>
    </row>
    <row r="12" spans="2:17" ht="14.25">
      <c r="B12" s="1" t="s">
        <v>44</v>
      </c>
      <c r="C12" s="1">
        <v>0</v>
      </c>
      <c r="D12" s="1">
        <v>1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1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2:17" ht="14.2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ht="14.25">
      <c r="A14" s="7" t="s">
        <v>53</v>
      </c>
    </row>
    <row r="15" spans="3:38" ht="14.25">
      <c r="C15" s="44" t="s">
        <v>28</v>
      </c>
      <c r="D15" s="44"/>
      <c r="E15" s="44"/>
      <c r="F15" s="44" t="s">
        <v>29</v>
      </c>
      <c r="G15" s="44"/>
      <c r="H15" s="44"/>
      <c r="I15" s="44" t="s">
        <v>30</v>
      </c>
      <c r="J15" s="44"/>
      <c r="K15" s="44"/>
      <c r="L15" s="44" t="s">
        <v>31</v>
      </c>
      <c r="M15" s="44"/>
      <c r="N15" s="44"/>
      <c r="O15" s="44" t="s">
        <v>32</v>
      </c>
      <c r="P15" s="44"/>
      <c r="Q15" s="44"/>
      <c r="R15" s="44" t="s">
        <v>16</v>
      </c>
      <c r="S15" s="44"/>
      <c r="T15" s="44"/>
      <c r="U15" s="44" t="s">
        <v>17</v>
      </c>
      <c r="V15" s="44"/>
      <c r="W15" s="44"/>
      <c r="X15" s="44" t="s">
        <v>18</v>
      </c>
      <c r="Y15" s="44"/>
      <c r="Z15" s="44"/>
      <c r="AA15" s="44" t="s">
        <v>19</v>
      </c>
      <c r="AB15" s="44"/>
      <c r="AC15" s="44"/>
      <c r="AD15" s="44" t="s">
        <v>20</v>
      </c>
      <c r="AE15" s="44"/>
      <c r="AF15" s="44"/>
      <c r="AG15" s="44" t="s">
        <v>33</v>
      </c>
      <c r="AH15" s="44"/>
      <c r="AI15" s="44"/>
      <c r="AJ15" s="44" t="s">
        <v>34</v>
      </c>
      <c r="AK15" s="44"/>
      <c r="AL15" s="44"/>
    </row>
    <row r="16" spans="3:38" ht="14.25">
      <c r="C16" t="s">
        <v>46</v>
      </c>
      <c r="D16" t="s">
        <v>47</v>
      </c>
      <c r="E16" t="s">
        <v>0</v>
      </c>
      <c r="F16" t="s">
        <v>46</v>
      </c>
      <c r="G16" t="s">
        <v>47</v>
      </c>
      <c r="H16" t="s">
        <v>0</v>
      </c>
      <c r="I16" t="s">
        <v>46</v>
      </c>
      <c r="J16" t="s">
        <v>47</v>
      </c>
      <c r="K16" t="s">
        <v>0</v>
      </c>
      <c r="L16" t="s">
        <v>46</v>
      </c>
      <c r="M16" t="s">
        <v>47</v>
      </c>
      <c r="N16" t="s">
        <v>0</v>
      </c>
      <c r="O16" s="40" t="s">
        <v>46</v>
      </c>
      <c r="P16" s="40" t="s">
        <v>47</v>
      </c>
      <c r="Q16" s="40" t="s">
        <v>0</v>
      </c>
      <c r="R16" s="40" t="s">
        <v>46</v>
      </c>
      <c r="S16" s="40" t="s">
        <v>47</v>
      </c>
      <c r="T16" s="40" t="s">
        <v>0</v>
      </c>
      <c r="U16" s="40" t="s">
        <v>46</v>
      </c>
      <c r="V16" s="40" t="s">
        <v>47</v>
      </c>
      <c r="W16" s="40" t="s">
        <v>0</v>
      </c>
      <c r="X16" s="40" t="s">
        <v>46</v>
      </c>
      <c r="Y16" s="40" t="s">
        <v>47</v>
      </c>
      <c r="Z16" s="40" t="s">
        <v>0</v>
      </c>
      <c r="AA16" s="40" t="s">
        <v>46</v>
      </c>
      <c r="AB16" s="40" t="s">
        <v>47</v>
      </c>
      <c r="AC16" s="40" t="s">
        <v>0</v>
      </c>
      <c r="AD16" s="40" t="s">
        <v>46</v>
      </c>
      <c r="AE16" s="40" t="s">
        <v>47</v>
      </c>
      <c r="AF16" s="40" t="s">
        <v>0</v>
      </c>
      <c r="AG16" s="40" t="s">
        <v>46</v>
      </c>
      <c r="AH16" t="s">
        <v>47</v>
      </c>
      <c r="AI16" t="s">
        <v>0</v>
      </c>
      <c r="AJ16" t="s">
        <v>46</v>
      </c>
      <c r="AK16" t="s">
        <v>47</v>
      </c>
      <c r="AL16" t="s">
        <v>0</v>
      </c>
    </row>
    <row r="17" spans="1:38" ht="14.25">
      <c r="A17" s="38" t="s">
        <v>41</v>
      </c>
      <c r="B17" s="1" t="s">
        <v>2</v>
      </c>
      <c r="C17" s="1">
        <v>122</v>
      </c>
      <c r="D17" s="1">
        <v>3</v>
      </c>
      <c r="E17" s="1">
        <v>125</v>
      </c>
      <c r="F17" s="1">
        <v>109</v>
      </c>
      <c r="G17" s="1">
        <v>1</v>
      </c>
      <c r="H17" s="1">
        <v>110</v>
      </c>
      <c r="I17" s="1">
        <v>141</v>
      </c>
      <c r="J17" s="1">
        <v>1</v>
      </c>
      <c r="K17" s="1">
        <v>142</v>
      </c>
      <c r="L17" s="1">
        <v>123</v>
      </c>
      <c r="M17" s="1">
        <v>1</v>
      </c>
      <c r="N17" s="1">
        <v>124</v>
      </c>
      <c r="O17" s="5">
        <v>136</v>
      </c>
      <c r="P17" s="5">
        <v>1</v>
      </c>
      <c r="Q17" s="5">
        <v>137</v>
      </c>
      <c r="R17" s="41">
        <v>249</v>
      </c>
      <c r="S17" s="41">
        <v>0</v>
      </c>
      <c r="T17" s="41">
        <v>249</v>
      </c>
      <c r="U17" s="41">
        <v>256</v>
      </c>
      <c r="V17" s="41">
        <v>0</v>
      </c>
      <c r="W17" s="41">
        <v>256</v>
      </c>
      <c r="X17" s="41">
        <v>299</v>
      </c>
      <c r="Y17" s="41">
        <v>0</v>
      </c>
      <c r="Z17" s="41">
        <v>299</v>
      </c>
      <c r="AA17" s="41">
        <v>220</v>
      </c>
      <c r="AB17" s="41">
        <v>2</v>
      </c>
      <c r="AC17" s="41">
        <v>222</v>
      </c>
      <c r="AD17" s="41">
        <v>215</v>
      </c>
      <c r="AE17" s="41">
        <v>1</v>
      </c>
      <c r="AF17" s="41">
        <v>216</v>
      </c>
      <c r="AG17" s="5">
        <v>116</v>
      </c>
      <c r="AH17" s="1">
        <v>3</v>
      </c>
      <c r="AI17" s="1">
        <v>119</v>
      </c>
      <c r="AJ17" s="1">
        <v>127</v>
      </c>
      <c r="AK17" s="1">
        <v>0</v>
      </c>
      <c r="AL17" s="1">
        <v>127</v>
      </c>
    </row>
    <row r="18" spans="2:38" ht="14.25">
      <c r="B18" s="1" t="s">
        <v>42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5">
        <v>2</v>
      </c>
      <c r="P18" s="5">
        <v>0</v>
      </c>
      <c r="Q18" s="5">
        <v>2</v>
      </c>
      <c r="R18" s="41">
        <v>92</v>
      </c>
      <c r="S18" s="41">
        <v>0</v>
      </c>
      <c r="T18" s="41">
        <v>92</v>
      </c>
      <c r="U18" s="41">
        <v>89</v>
      </c>
      <c r="V18" s="41">
        <v>0</v>
      </c>
      <c r="W18" s="41">
        <v>89</v>
      </c>
      <c r="X18" s="41">
        <v>116</v>
      </c>
      <c r="Y18" s="41">
        <v>0</v>
      </c>
      <c r="Z18" s="41">
        <v>116</v>
      </c>
      <c r="AA18" s="41">
        <v>75</v>
      </c>
      <c r="AB18" s="41">
        <v>1</v>
      </c>
      <c r="AC18" s="41">
        <v>76</v>
      </c>
      <c r="AD18" s="41">
        <v>79</v>
      </c>
      <c r="AE18" s="41">
        <v>0</v>
      </c>
      <c r="AF18" s="41">
        <v>79</v>
      </c>
      <c r="AG18" s="5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</row>
    <row r="19" spans="2:38" ht="14.25">
      <c r="B19" s="1" t="s">
        <v>43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5">
        <v>0</v>
      </c>
      <c r="P19" s="5">
        <v>0</v>
      </c>
      <c r="Q19" s="5">
        <v>0</v>
      </c>
      <c r="R19" s="41">
        <v>154</v>
      </c>
      <c r="S19" s="41">
        <v>0</v>
      </c>
      <c r="T19" s="41">
        <v>154</v>
      </c>
      <c r="U19" s="41">
        <v>166</v>
      </c>
      <c r="V19" s="41">
        <v>0</v>
      </c>
      <c r="W19" s="41">
        <v>166</v>
      </c>
      <c r="X19" s="41">
        <v>183</v>
      </c>
      <c r="Y19" s="41">
        <v>0</v>
      </c>
      <c r="Z19" s="41">
        <v>183</v>
      </c>
      <c r="AA19" s="41">
        <v>145</v>
      </c>
      <c r="AB19" s="41">
        <v>1</v>
      </c>
      <c r="AC19" s="41">
        <v>146</v>
      </c>
      <c r="AD19" s="41">
        <v>136</v>
      </c>
      <c r="AE19" s="41">
        <v>1</v>
      </c>
      <c r="AF19" s="41">
        <v>137</v>
      </c>
      <c r="AG19" s="5">
        <v>1</v>
      </c>
      <c r="AH19" s="1">
        <v>0</v>
      </c>
      <c r="AI19" s="1">
        <v>1</v>
      </c>
      <c r="AJ19" s="1">
        <v>0</v>
      </c>
      <c r="AK19" s="1">
        <v>0</v>
      </c>
      <c r="AL19" s="1">
        <v>0</v>
      </c>
    </row>
    <row r="20" spans="2:38" ht="14.25">
      <c r="B20" s="1" t="s">
        <v>44</v>
      </c>
      <c r="C20" s="1">
        <v>122</v>
      </c>
      <c r="D20" s="1">
        <v>3</v>
      </c>
      <c r="E20" s="1">
        <v>125</v>
      </c>
      <c r="F20" s="1">
        <v>109</v>
      </c>
      <c r="G20" s="1">
        <v>1</v>
      </c>
      <c r="H20" s="1">
        <v>110</v>
      </c>
      <c r="I20" s="1">
        <v>141</v>
      </c>
      <c r="J20" s="1">
        <v>1</v>
      </c>
      <c r="K20" s="1">
        <v>142</v>
      </c>
      <c r="L20" s="1">
        <v>123</v>
      </c>
      <c r="M20" s="1">
        <v>1</v>
      </c>
      <c r="N20" s="1">
        <v>124</v>
      </c>
      <c r="O20" s="5">
        <v>134</v>
      </c>
      <c r="P20" s="5">
        <v>1</v>
      </c>
      <c r="Q20" s="5">
        <v>135</v>
      </c>
      <c r="R20" s="41">
        <v>3</v>
      </c>
      <c r="S20" s="41">
        <v>0</v>
      </c>
      <c r="T20" s="41">
        <v>3</v>
      </c>
      <c r="U20" s="41">
        <v>1</v>
      </c>
      <c r="V20" s="41">
        <v>0</v>
      </c>
      <c r="W20" s="41">
        <v>1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5">
        <v>115</v>
      </c>
      <c r="AH20" s="1">
        <v>3</v>
      </c>
      <c r="AI20" s="1">
        <v>118</v>
      </c>
      <c r="AJ20" s="1">
        <v>127</v>
      </c>
      <c r="AK20" s="1">
        <v>0</v>
      </c>
      <c r="AL20" s="1">
        <v>127</v>
      </c>
    </row>
    <row r="21" spans="2:38" ht="14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"/>
      <c r="AI21" s="1"/>
      <c r="AJ21" s="1"/>
      <c r="AK21" s="1"/>
      <c r="AL21" s="1"/>
    </row>
    <row r="22" spans="15:33" ht="14.25"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8" ht="14.25">
      <c r="A23" t="s">
        <v>45</v>
      </c>
      <c r="B23" s="1" t="s">
        <v>2</v>
      </c>
      <c r="C23" s="1">
        <v>185</v>
      </c>
      <c r="D23" s="1">
        <v>13</v>
      </c>
      <c r="E23" s="1">
        <v>198</v>
      </c>
      <c r="F23" s="1">
        <v>196</v>
      </c>
      <c r="G23" s="1">
        <v>6</v>
      </c>
      <c r="H23" s="1">
        <v>202</v>
      </c>
      <c r="I23" s="1">
        <v>161</v>
      </c>
      <c r="J23" s="1">
        <v>10</v>
      </c>
      <c r="K23" s="1">
        <v>171</v>
      </c>
      <c r="L23" s="1">
        <v>148</v>
      </c>
      <c r="M23" s="1">
        <v>6</v>
      </c>
      <c r="N23" s="1">
        <v>154</v>
      </c>
      <c r="O23" s="5">
        <v>201</v>
      </c>
      <c r="P23" s="5">
        <v>7</v>
      </c>
      <c r="Q23" s="5">
        <v>208</v>
      </c>
      <c r="R23" s="5">
        <v>203</v>
      </c>
      <c r="S23" s="5">
        <v>13</v>
      </c>
      <c r="T23" s="5">
        <v>216</v>
      </c>
      <c r="U23" s="5">
        <v>209</v>
      </c>
      <c r="V23" s="5">
        <v>12</v>
      </c>
      <c r="W23" s="5">
        <v>221</v>
      </c>
      <c r="X23" s="5">
        <v>220</v>
      </c>
      <c r="Y23" s="5">
        <v>7</v>
      </c>
      <c r="Z23" s="5">
        <v>227</v>
      </c>
      <c r="AA23" s="5">
        <v>184</v>
      </c>
      <c r="AB23" s="5">
        <v>8</v>
      </c>
      <c r="AC23" s="5">
        <v>192</v>
      </c>
      <c r="AD23" s="5">
        <v>213</v>
      </c>
      <c r="AE23" s="5">
        <v>7</v>
      </c>
      <c r="AF23" s="5">
        <v>220</v>
      </c>
      <c r="AG23" s="5">
        <v>174</v>
      </c>
      <c r="AH23" s="1">
        <v>7</v>
      </c>
      <c r="AI23" s="1">
        <v>181</v>
      </c>
      <c r="AJ23" s="1">
        <v>190</v>
      </c>
      <c r="AK23" s="1">
        <v>11</v>
      </c>
      <c r="AL23" s="1">
        <v>201</v>
      </c>
    </row>
    <row r="24" spans="2:38" ht="14.25">
      <c r="B24" s="1" t="s">
        <v>42</v>
      </c>
      <c r="C24" s="1">
        <v>64</v>
      </c>
      <c r="D24" s="1">
        <v>4</v>
      </c>
      <c r="E24" s="1">
        <v>68</v>
      </c>
      <c r="F24" s="1">
        <v>75</v>
      </c>
      <c r="G24" s="1">
        <v>1</v>
      </c>
      <c r="H24" s="1">
        <v>76</v>
      </c>
      <c r="I24" s="1">
        <v>64</v>
      </c>
      <c r="J24" s="1">
        <v>1</v>
      </c>
      <c r="K24" s="1">
        <v>65</v>
      </c>
      <c r="L24" s="1">
        <v>62</v>
      </c>
      <c r="M24" s="1">
        <v>1</v>
      </c>
      <c r="N24" s="1">
        <v>63</v>
      </c>
      <c r="O24" s="5">
        <v>82</v>
      </c>
      <c r="P24" s="5">
        <v>0</v>
      </c>
      <c r="Q24" s="5">
        <v>82</v>
      </c>
      <c r="R24" s="5">
        <v>86</v>
      </c>
      <c r="S24" s="5">
        <v>2</v>
      </c>
      <c r="T24" s="5">
        <v>88</v>
      </c>
      <c r="U24" s="5">
        <v>91</v>
      </c>
      <c r="V24" s="5">
        <v>2</v>
      </c>
      <c r="W24" s="5">
        <v>93</v>
      </c>
      <c r="X24" s="5">
        <v>95</v>
      </c>
      <c r="Y24" s="5">
        <v>0</v>
      </c>
      <c r="Z24" s="5">
        <v>95</v>
      </c>
      <c r="AA24" s="5">
        <v>80</v>
      </c>
      <c r="AB24" s="5">
        <v>2</v>
      </c>
      <c r="AC24" s="5">
        <v>82</v>
      </c>
      <c r="AD24" s="5">
        <v>95</v>
      </c>
      <c r="AE24" s="5">
        <v>1</v>
      </c>
      <c r="AF24" s="5">
        <v>96</v>
      </c>
      <c r="AG24" s="5">
        <v>76</v>
      </c>
      <c r="AH24" s="1">
        <v>2</v>
      </c>
      <c r="AI24" s="1">
        <v>78</v>
      </c>
      <c r="AJ24" s="1">
        <v>74</v>
      </c>
      <c r="AK24" s="1">
        <v>4</v>
      </c>
      <c r="AL24" s="1">
        <v>78</v>
      </c>
    </row>
    <row r="25" spans="2:38" ht="14.25">
      <c r="B25" s="1" t="s">
        <v>43</v>
      </c>
      <c r="C25" s="1">
        <v>120</v>
      </c>
      <c r="D25" s="1">
        <v>9</v>
      </c>
      <c r="E25" s="1">
        <v>129</v>
      </c>
      <c r="F25" s="1">
        <v>119</v>
      </c>
      <c r="G25" s="1">
        <v>4</v>
      </c>
      <c r="H25" s="1">
        <v>123</v>
      </c>
      <c r="I25" s="1">
        <v>96</v>
      </c>
      <c r="J25" s="1">
        <v>8</v>
      </c>
      <c r="K25" s="1">
        <v>104</v>
      </c>
      <c r="L25" s="1">
        <v>84</v>
      </c>
      <c r="M25" s="1">
        <v>3</v>
      </c>
      <c r="N25" s="1">
        <v>87</v>
      </c>
      <c r="O25" s="5">
        <v>118</v>
      </c>
      <c r="P25" s="5">
        <v>5</v>
      </c>
      <c r="Q25" s="5">
        <v>123</v>
      </c>
      <c r="R25" s="5">
        <v>117</v>
      </c>
      <c r="S25" s="5">
        <v>10</v>
      </c>
      <c r="T25" s="5">
        <v>127</v>
      </c>
      <c r="U25" s="5">
        <v>116</v>
      </c>
      <c r="V25" s="5">
        <v>7</v>
      </c>
      <c r="W25" s="5">
        <v>123</v>
      </c>
      <c r="X25" s="5">
        <v>125</v>
      </c>
      <c r="Y25" s="5">
        <v>7</v>
      </c>
      <c r="Z25" s="5">
        <v>132</v>
      </c>
      <c r="AA25" s="5">
        <v>103</v>
      </c>
      <c r="AB25" s="5">
        <v>6</v>
      </c>
      <c r="AC25" s="5">
        <v>109</v>
      </c>
      <c r="AD25" s="5">
        <v>118</v>
      </c>
      <c r="AE25" s="5">
        <v>5</v>
      </c>
      <c r="AF25" s="5">
        <v>123</v>
      </c>
      <c r="AG25" s="5">
        <v>97</v>
      </c>
      <c r="AH25" s="1">
        <v>5</v>
      </c>
      <c r="AI25" s="1">
        <v>102</v>
      </c>
      <c r="AJ25" s="1">
        <v>115</v>
      </c>
      <c r="AK25" s="1">
        <v>7</v>
      </c>
      <c r="AL25" s="1">
        <v>122</v>
      </c>
    </row>
    <row r="26" spans="2:38" ht="14.25">
      <c r="B26" s="1" t="s">
        <v>44</v>
      </c>
      <c r="C26" s="1">
        <v>1</v>
      </c>
      <c r="D26" s="1">
        <v>0</v>
      </c>
      <c r="E26" s="1">
        <v>1</v>
      </c>
      <c r="F26" s="1">
        <v>2</v>
      </c>
      <c r="G26" s="1">
        <v>1</v>
      </c>
      <c r="H26" s="1">
        <v>3</v>
      </c>
      <c r="I26" s="1">
        <v>1</v>
      </c>
      <c r="J26" s="1">
        <v>1</v>
      </c>
      <c r="K26" s="1">
        <v>2</v>
      </c>
      <c r="L26" s="1">
        <v>2</v>
      </c>
      <c r="M26" s="1">
        <v>2</v>
      </c>
      <c r="N26" s="1">
        <v>4</v>
      </c>
      <c r="O26" s="5">
        <v>1</v>
      </c>
      <c r="P26" s="5">
        <v>2</v>
      </c>
      <c r="Q26" s="5">
        <v>3</v>
      </c>
      <c r="R26" s="5">
        <v>0</v>
      </c>
      <c r="S26" s="5">
        <v>1</v>
      </c>
      <c r="T26" s="5">
        <v>1</v>
      </c>
      <c r="U26" s="5">
        <v>2</v>
      </c>
      <c r="V26" s="5">
        <v>3</v>
      </c>
      <c r="W26" s="5">
        <v>5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1</v>
      </c>
      <c r="AD26" s="5">
        <v>0</v>
      </c>
      <c r="AE26" s="5">
        <v>1</v>
      </c>
      <c r="AF26" s="5">
        <v>1</v>
      </c>
      <c r="AG26" s="5">
        <v>1</v>
      </c>
      <c r="AH26" s="1">
        <v>0</v>
      </c>
      <c r="AI26" s="1">
        <v>1</v>
      </c>
      <c r="AJ26" s="1">
        <v>1</v>
      </c>
      <c r="AK26" s="1">
        <v>0</v>
      </c>
      <c r="AL26" s="1">
        <v>1</v>
      </c>
    </row>
  </sheetData>
  <sheetProtection password="CC86" sheet="1"/>
  <mergeCells count="17">
    <mergeCell ref="C2:E2"/>
    <mergeCell ref="F2:H2"/>
    <mergeCell ref="I2:K2"/>
    <mergeCell ref="L2:N2"/>
    <mergeCell ref="O2:Q2"/>
    <mergeCell ref="C15:E15"/>
    <mergeCell ref="F15:H15"/>
    <mergeCell ref="I15:K15"/>
    <mergeCell ref="L15:N15"/>
    <mergeCell ref="O15:Q15"/>
    <mergeCell ref="AJ15:AL15"/>
    <mergeCell ref="R15:T15"/>
    <mergeCell ref="U15:W15"/>
    <mergeCell ref="X15:Z15"/>
    <mergeCell ref="AA15:AC15"/>
    <mergeCell ref="AD15:AF15"/>
    <mergeCell ref="AG15:AI1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23.421875" style="0" customWidth="1"/>
    <col min="2" max="2" width="15.8515625" style="0" customWidth="1"/>
    <col min="5" max="5" width="9.421875" style="0" customWidth="1"/>
    <col min="6" max="6" width="16.57421875" style="0" customWidth="1"/>
    <col min="11" max="11" width="9.28125" style="0" customWidth="1"/>
  </cols>
  <sheetData>
    <row r="1" ht="15">
      <c r="A1" s="6" t="s">
        <v>11</v>
      </c>
    </row>
    <row r="2" spans="1:14" ht="14.25">
      <c r="A2" s="1" t="s">
        <v>54</v>
      </c>
      <c r="B2" s="1">
        <v>527.86</v>
      </c>
      <c r="D2" s="10">
        <v>1121</v>
      </c>
      <c r="E2" s="11" t="s">
        <v>55</v>
      </c>
      <c r="F2" s="11" t="s">
        <v>56</v>
      </c>
      <c r="G2" s="12">
        <v>210.66</v>
      </c>
      <c r="H2" s="13">
        <v>1</v>
      </c>
      <c r="J2" s="10">
        <v>2007</v>
      </c>
      <c r="K2" s="11" t="s">
        <v>54</v>
      </c>
      <c r="L2" s="11" t="s">
        <v>10</v>
      </c>
      <c r="M2" s="12">
        <v>184.25</v>
      </c>
      <c r="N2" s="13">
        <v>1</v>
      </c>
    </row>
    <row r="3" spans="1:14" ht="14.25">
      <c r="A3" s="1" t="s">
        <v>55</v>
      </c>
      <c r="B3" s="1">
        <v>390.7</v>
      </c>
      <c r="D3" s="10">
        <v>2036</v>
      </c>
      <c r="E3" s="11" t="s">
        <v>55</v>
      </c>
      <c r="F3" s="11" t="s">
        <v>56</v>
      </c>
      <c r="G3" s="12">
        <v>245.22</v>
      </c>
      <c r="H3" s="13">
        <v>1</v>
      </c>
      <c r="J3" s="10">
        <v>2058</v>
      </c>
      <c r="K3" s="11" t="s">
        <v>54</v>
      </c>
      <c r="L3" s="11" t="s">
        <v>10</v>
      </c>
      <c r="M3" s="12">
        <v>143.54</v>
      </c>
      <c r="N3" s="14">
        <v>0.32</v>
      </c>
    </row>
    <row r="4" spans="1:14" ht="14.25">
      <c r="A4" s="1" t="s">
        <v>54</v>
      </c>
      <c r="B4" s="1">
        <v>501.4</v>
      </c>
      <c r="D4" s="10">
        <v>2047</v>
      </c>
      <c r="E4" s="11" t="s">
        <v>55</v>
      </c>
      <c r="F4" s="11" t="s">
        <v>56</v>
      </c>
      <c r="G4" s="12">
        <v>239.55</v>
      </c>
      <c r="H4" s="13">
        <v>1</v>
      </c>
      <c r="J4" s="10">
        <v>2094</v>
      </c>
      <c r="K4" s="11" t="s">
        <v>54</v>
      </c>
      <c r="L4" s="11" t="s">
        <v>10</v>
      </c>
      <c r="M4" s="12">
        <v>135.71</v>
      </c>
      <c r="N4" s="13">
        <v>1</v>
      </c>
    </row>
    <row r="5" spans="1:14" ht="14.25">
      <c r="A5" s="1" t="s">
        <v>54</v>
      </c>
      <c r="B5" s="1">
        <v>439.6</v>
      </c>
      <c r="D5" s="10">
        <v>2078</v>
      </c>
      <c r="E5" s="11" t="s">
        <v>55</v>
      </c>
      <c r="F5" s="11" t="s">
        <v>56</v>
      </c>
      <c r="G5" s="12">
        <v>223.76</v>
      </c>
      <c r="H5" s="13">
        <v>1</v>
      </c>
      <c r="J5" s="10">
        <v>2095</v>
      </c>
      <c r="K5" s="11" t="s">
        <v>54</v>
      </c>
      <c r="L5" s="11" t="s">
        <v>10</v>
      </c>
      <c r="M5" s="12">
        <v>141.17</v>
      </c>
      <c r="N5" s="13">
        <v>1</v>
      </c>
    </row>
    <row r="6" spans="1:14" ht="14.25">
      <c r="A6" s="1" t="s">
        <v>55</v>
      </c>
      <c r="B6" s="1">
        <v>593.13</v>
      </c>
      <c r="D6" s="10">
        <v>8206</v>
      </c>
      <c r="E6" s="11" t="s">
        <v>55</v>
      </c>
      <c r="F6" s="11" t="s">
        <v>56</v>
      </c>
      <c r="G6" s="12">
        <v>188.14</v>
      </c>
      <c r="H6" s="13">
        <v>1</v>
      </c>
      <c r="J6" s="10">
        <v>2098</v>
      </c>
      <c r="K6" s="11" t="s">
        <v>54</v>
      </c>
      <c r="L6" s="11" t="s">
        <v>10</v>
      </c>
      <c r="M6" s="12">
        <v>133.08</v>
      </c>
      <c r="N6" s="14">
        <v>0.32</v>
      </c>
    </row>
    <row r="7" spans="1:14" ht="14.25">
      <c r="A7" s="1" t="s">
        <v>55</v>
      </c>
      <c r="B7" s="1">
        <v>372.9</v>
      </c>
      <c r="G7" s="7">
        <f>SUM(G2:G6)/5</f>
        <v>221.46599999999998</v>
      </c>
      <c r="J7" s="10">
        <v>2100</v>
      </c>
      <c r="K7" s="11" t="s">
        <v>54</v>
      </c>
      <c r="L7" s="11" t="s">
        <v>10</v>
      </c>
      <c r="M7" s="12">
        <v>135.7</v>
      </c>
      <c r="N7" s="13">
        <v>1</v>
      </c>
    </row>
    <row r="8" spans="1:14" ht="14.25">
      <c r="A8" s="1" t="s">
        <v>54</v>
      </c>
      <c r="B8" s="1">
        <v>467.6</v>
      </c>
      <c r="J8" s="10">
        <v>8456</v>
      </c>
      <c r="K8" s="11" t="s">
        <v>54</v>
      </c>
      <c r="L8" s="11" t="s">
        <v>10</v>
      </c>
      <c r="M8" s="12">
        <v>158.3</v>
      </c>
      <c r="N8" s="14">
        <v>0.32</v>
      </c>
    </row>
    <row r="9" spans="1:13" ht="14.25">
      <c r="A9" s="1" t="s">
        <v>54</v>
      </c>
      <c r="B9" s="1">
        <v>451.81</v>
      </c>
      <c r="M9" s="7">
        <f>SUM(M2:M8)/7</f>
        <v>147.39285714285714</v>
      </c>
    </row>
    <row r="10" spans="1:2" ht="14.25">
      <c r="A10" s="1" t="s">
        <v>54</v>
      </c>
      <c r="B10" s="1">
        <v>481.28</v>
      </c>
    </row>
    <row r="11" spans="1:2" ht="14.25">
      <c r="A11" s="1" t="s">
        <v>54</v>
      </c>
      <c r="B11" s="1">
        <v>355.78</v>
      </c>
    </row>
    <row r="12" spans="1:2" ht="14.25">
      <c r="A12" s="1" t="s">
        <v>55</v>
      </c>
      <c r="B12" s="1">
        <v>333.29</v>
      </c>
    </row>
    <row r="13" spans="1:2" ht="14.25">
      <c r="A13" s="1" t="s">
        <v>55</v>
      </c>
      <c r="B13" s="1">
        <v>359.18</v>
      </c>
    </row>
    <row r="14" ht="14.25">
      <c r="B14" s="7">
        <f>SUM(B2:B13)/12</f>
        <v>439.5441666666666</v>
      </c>
    </row>
    <row r="18" ht="14.25">
      <c r="A18" t="s">
        <v>9</v>
      </c>
    </row>
  </sheetData>
  <sheetProtection password="CC86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Kleinerova</dc:creator>
  <cp:keywords/>
  <dc:description/>
  <cp:lastModifiedBy>Bartonova</cp:lastModifiedBy>
  <cp:lastPrinted>2015-03-19T05:16:42Z</cp:lastPrinted>
  <dcterms:created xsi:type="dcterms:W3CDTF">2015-03-19T05:12:23Z</dcterms:created>
  <dcterms:modified xsi:type="dcterms:W3CDTF">2015-07-02T13:17:49Z</dcterms:modified>
  <cp:category/>
  <cp:version/>
  <cp:contentType/>
  <cp:contentStatus/>
</cp:coreProperties>
</file>