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2"/>
  </bookViews>
  <sheets>
    <sheet name="Bilance P+V" sheetId="1" r:id="rId1"/>
    <sheet name="příjmy OD" sheetId="2" r:id="rId2"/>
    <sheet name="91403" sheetId="3" r:id="rId3"/>
    <sheet name="91406" sheetId="4" r:id="rId4"/>
  </sheets>
  <definedNames>
    <definedName name="_xlnm.Print_Titles" localSheetId="3">'91406'!$7:$8</definedName>
    <definedName name="_xlnm.Print_Titles" localSheetId="1">'příjmy OD'!$5:$6</definedName>
  </definedNames>
  <calcPr fullCalcOnLoad="1"/>
</workbook>
</file>

<file path=xl/sharedStrings.xml><?xml version="1.0" encoding="utf-8"?>
<sst xmlns="http://schemas.openxmlformats.org/spreadsheetml/2006/main" count="830" uniqueCount="285">
  <si>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</si>
  <si>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</si>
  <si>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</si>
  <si>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</si>
  <si>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</si>
  <si>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</si>
  <si>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</si>
  <si>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</si>
  <si>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</si>
  <si>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</si>
  <si>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</si>
  <si>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</si>
  <si>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</si>
  <si>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</si>
  <si>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</si>
  <si>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</si>
  <si>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</si>
  <si>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</si>
  <si>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</si>
  <si>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</si>
  <si>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</si>
  <si>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</si>
  <si>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</si>
  <si>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</si>
  <si>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</si>
  <si>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</si>
  <si>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</si>
  <si>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</si>
  <si>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</si>
  <si>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</si>
  <si>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</si>
  <si>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</si>
  <si>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</si>
  <si>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</si>
  <si>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</si>
  <si>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</si>
  <si>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</si>
  <si>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</si>
  <si>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</si>
  <si>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</si>
  <si>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</si>
  <si>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</si>
  <si>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</si>
  <si>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</si>
  <si>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</si>
  <si>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</si>
  <si>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</si>
  <si>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</si>
  <si>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</si>
  <si>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</si>
  <si>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</si>
  <si>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</si>
  <si>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</si>
  <si>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</si>
  <si>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</si>
  <si>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</si>
  <si>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</si>
  <si>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</si>
  <si>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</si>
  <si>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</si>
  <si>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</si>
  <si>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</si>
  <si>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</si>
  <si>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06</t>
  </si>
  <si>
    <t>nákup ostatních služeb</t>
  </si>
  <si>
    <t>nákup materiálu</t>
  </si>
  <si>
    <t>Kap.926-dotační fond</t>
  </si>
  <si>
    <t>Kap.917-transfery</t>
  </si>
  <si>
    <t>ZDROJOVÁ  A VÝDAJOVÁ ČÁST ROZPOČTU LK 2015</t>
  </si>
  <si>
    <t>SR 2015</t>
  </si>
  <si>
    <t>UR I 2015</t>
  </si>
  <si>
    <t>UR II 2015</t>
  </si>
  <si>
    <t>1. Zapojení fondů z r. 2014</t>
  </si>
  <si>
    <t>2. Zapojení  zákl. běžného účtu z r. 2014</t>
  </si>
  <si>
    <t>3. úvěr</t>
  </si>
  <si>
    <t>4. uhrazené splátky krátkod.půjč.</t>
  </si>
  <si>
    <t>Odbor dopravy</t>
  </si>
  <si>
    <t xml:space="preserve">    neinvestiční transfery od regionálních rad</t>
  </si>
  <si>
    <t xml:space="preserve">    investiční transfery od regionálních rad</t>
  </si>
  <si>
    <t>tis.Kč</t>
  </si>
  <si>
    <t>ÚZ</t>
  </si>
  <si>
    <t>0650340000</t>
  </si>
  <si>
    <t>ROP - III/29023 Tanvald - ul. Nemocniční a Pod Špičákem</t>
  </si>
  <si>
    <t>0650540000</t>
  </si>
  <si>
    <t>ROP - II/270 Mimoň-humanizace průtahu a OK Tyršovo náměstí</t>
  </si>
  <si>
    <t>38585505</t>
  </si>
  <si>
    <t>0650640000</t>
  </si>
  <si>
    <t>ROP 5 - Mosty na silnicích II. a III. tříd v okrese Jablonec nad Nisou</t>
  </si>
  <si>
    <t>38585005</t>
  </si>
  <si>
    <t>0650650000</t>
  </si>
  <si>
    <t>ROP 5 - Mosty na silnicích II. tříd v okrese Semily</t>
  </si>
  <si>
    <t>0650660000</t>
  </si>
  <si>
    <t>ROP 5 - Přeložka komunikace II/592 Chrastava-III. etapa</t>
  </si>
  <si>
    <t>0650670000</t>
  </si>
  <si>
    <t>ROP 5 - Rekonstrukce silnice III/29024 Jablonec n.N. - ul.Želivského</t>
  </si>
  <si>
    <t>0650680000</t>
  </si>
  <si>
    <t>ROP 5 - Rekonstrukce silnice II/290 Desná - Černá Říčka</t>
  </si>
  <si>
    <t>0650690000</t>
  </si>
  <si>
    <t>ROP 5 - Rekonstrukce silnice III/29019 Horní Polubný - Kořenov</t>
  </si>
  <si>
    <t>0651130000</t>
  </si>
  <si>
    <t>ROP 6 - Rekonstrukce silnic III. třídy v Zásadě</t>
  </si>
  <si>
    <t>0651140000</t>
  </si>
  <si>
    <t>ROP 6 - Rekonstrukce silnice III/0381 Staré Splavy</t>
  </si>
  <si>
    <t>0651150000</t>
  </si>
  <si>
    <t>ROP 6 - Rekonstrukce silnice II/292 Háje nad Jizerou</t>
  </si>
  <si>
    <t>0651160000</t>
  </si>
  <si>
    <t>ROP 6 - Rekonstrukce silnice III/2907 ve Fojtce</t>
  </si>
  <si>
    <t>0651170000</t>
  </si>
  <si>
    <t>ROP 6 - Rekonstrukce silnic III. třídy v Rváčově a Syřenově</t>
  </si>
  <si>
    <t>0651190000</t>
  </si>
  <si>
    <t>ROP 6 - Rekonstrukce silnice II/286 Horní Mísečky</t>
  </si>
  <si>
    <t>0651210000</t>
  </si>
  <si>
    <t>ROP 6 - Rekonstrukce silnice III/27243 ve Zdislavě</t>
  </si>
  <si>
    <t>0651230000</t>
  </si>
  <si>
    <t>ROP 6 - Rekonstrukce silnice II/282 Loktuše - Loučky</t>
  </si>
  <si>
    <t>0650361601</t>
  </si>
  <si>
    <r>
      <t>Cíl 3 - III/27014 Krompach - Jonsdorf, I.etapa</t>
    </r>
  </si>
  <si>
    <t>41117007</t>
  </si>
  <si>
    <t>0682460000</t>
  </si>
  <si>
    <t>III/2914 Bulovka, havárie opěrné zdi</t>
  </si>
  <si>
    <t>0682510000</t>
  </si>
  <si>
    <t>III/0357 Předlánce, havárie propustku</t>
  </si>
  <si>
    <t>0682630000</t>
  </si>
  <si>
    <t>II/278 Hamr na Jezeře, havárie silnice</t>
  </si>
  <si>
    <t>0682640000</t>
  </si>
  <si>
    <t>II/278 Břevniště, havárie propustku</t>
  </si>
  <si>
    <t>0682650000</t>
  </si>
  <si>
    <t>III/26842 Rousínov, havárie propustku</t>
  </si>
  <si>
    <t>0682660000</t>
  </si>
  <si>
    <t>II/278 Stráž pod Ralskem, havárie silnice</t>
  </si>
  <si>
    <t>II/268 Mimoň - oprava silnice nám. 1. máje</t>
  </si>
  <si>
    <t>II/278 Osečná</t>
  </si>
  <si>
    <t>Příjmy a finanční zdroje odboru dopravy 2015</t>
  </si>
  <si>
    <t>Přijaté transfery (dotace a příspěvky) a zdroje (financování)</t>
  </si>
  <si>
    <t>ORJ</t>
  </si>
  <si>
    <t>P Ř Í J M Y   A  T R A N S F E R Y   2 0 1 5</t>
  </si>
  <si>
    <t>příjmy celkem</t>
  </si>
  <si>
    <t>A1) vlastní příjmy - daňové příjmy</t>
  </si>
  <si>
    <t>0006</t>
  </si>
  <si>
    <t>DU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</si>
  <si>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</si>
  <si>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</si>
  <si>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</si>
  <si>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</si>
  <si>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</si>
  <si>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sankční platby přijaté od jiných subjektů</t>
  </si>
  <si>
    <t>1306</t>
  </si>
  <si>
    <t>0689951601</t>
  </si>
  <si>
    <t>Krajská správa silnic LK p.o. - realizace příkazní smlouvy Silnice LK a.s. na ZIMNÍ ÚDRŽBU 2014</t>
  </si>
  <si>
    <t>ostatní přijaté vratky transferů</t>
  </si>
  <si>
    <t>2006</t>
  </si>
  <si>
    <t>0690741601</t>
  </si>
  <si>
    <t>KSS LK - projektová dokumentace - povodňové škody 2013</t>
  </si>
  <si>
    <t>0690751601</t>
  </si>
  <si>
    <t>KSS LK - projektová dokumentace – opravy mostů v havarijním stavu</t>
  </si>
  <si>
    <t>přijaté nekapitálové příspěvky a náhrady</t>
  </si>
  <si>
    <t>náklady řízení</t>
  </si>
  <si>
    <t>2306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</si>
  <si>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</si>
  <si>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</si>
  <si>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</si>
  <si>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</si>
  <si>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</si>
  <si>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</si>
  <si>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</si>
  <si>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</si>
  <si>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Financování silnic II. a III. třídy ve vlastnictví kraje</t>
  </si>
  <si>
    <t>ostatní neinvestiční přijaté transfery ze státního rozpočtu</t>
  </si>
  <si>
    <t>0650570000</t>
  </si>
  <si>
    <t>Cíl 3 - LUBAHN</t>
  </si>
  <si>
    <t>0682320000</t>
  </si>
  <si>
    <t>III/03513 – Dětřichov, havárie silničního tělesa</t>
  </si>
  <si>
    <t>49595029</t>
  </si>
  <si>
    <t>neinvestiční převody z Národního fondu</t>
  </si>
  <si>
    <t>0682570000</t>
  </si>
  <si>
    <t>III/29011 Raspenava, havárie silnice</t>
  </si>
  <si>
    <t>0682580000</t>
  </si>
  <si>
    <t>III/2916 Hajniště, havárie propustku</t>
  </si>
  <si>
    <t>0682590000</t>
  </si>
  <si>
    <t>III/2904 Oldřichov v H., havárie propustku, p.k. 111</t>
  </si>
  <si>
    <t>0682600000</t>
  </si>
  <si>
    <t>III/2904 Oldřichov v H., havárie propustku, p.k. 110</t>
  </si>
  <si>
    <t>0682610000</t>
  </si>
  <si>
    <t>III/2904 Oldřichov v H., havárie propustku, p.k. 28</t>
  </si>
  <si>
    <t>0682880000</t>
  </si>
  <si>
    <t>II/286 Dolní Štěpanice, havárie opěrné zdi</t>
  </si>
  <si>
    <t>0682910000</t>
  </si>
  <si>
    <t>III/2905 Mníšek, havárie propustku</t>
  </si>
  <si>
    <t>neinvestiční transfery přijaté od obcí</t>
  </si>
  <si>
    <t>0683834007</t>
  </si>
  <si>
    <t xml:space="preserve">neinvestiční přijaté transfery od obcí </t>
  </si>
  <si>
    <t>neinvestiční přijaté transfery od regionálních rad</t>
  </si>
  <si>
    <t>0650440000</t>
  </si>
  <si>
    <t>ROP - přeložka komunikace II/592 Chrastava - II.etapa</t>
  </si>
  <si>
    <t>0650580000</t>
  </si>
  <si>
    <t>ROP - silnice III/27017 Krompach - státní hranice</t>
  </si>
  <si>
    <t>41500000</t>
  </si>
  <si>
    <t>neinvestiční přijaté transfery od mezinárodních institucí</t>
  </si>
  <si>
    <t>42xx</t>
  </si>
  <si>
    <t>B2) Dotace a příspěvky - investiční</t>
  </si>
  <si>
    <t>91628</t>
  </si>
  <si>
    <t>investiční přijaté transfery ze státních fondů</t>
  </si>
  <si>
    <t>Povodně - Obnova majetku po povodních - INV transfer MMR</t>
  </si>
  <si>
    <t>17789</t>
  </si>
  <si>
    <t>ostatní investiční přijaté transfery ze státního rozpočtu</t>
  </si>
  <si>
    <t>0683902038</t>
  </si>
  <si>
    <t xml:space="preserve">investiční přijaté transfery od obcí </t>
  </si>
  <si>
    <t>0650662007</t>
  </si>
  <si>
    <t>0651144003</t>
  </si>
  <si>
    <t>0651162035</t>
  </si>
  <si>
    <t>investiční přijaté transfery od regionálních rad</t>
  </si>
  <si>
    <t>0651041601</t>
  </si>
  <si>
    <t>Cíl 3 – Od zámku Frýdlant k zámku Czocha – PD</t>
  </si>
  <si>
    <t>tis. Kč</t>
  </si>
  <si>
    <t>0682680000</t>
  </si>
  <si>
    <t>III/2627 Horní Libchava, havárie propustku</t>
  </si>
  <si>
    <t>Změna rozpočtu - rozpočtové opatření č. 270/15</t>
  </si>
  <si>
    <t>Kapitola 914 06 - Působnosti</t>
  </si>
  <si>
    <t xml:space="preserve">P Ů S O B N O S T I  </t>
  </si>
  <si>
    <t>běžné (neinvestiční) výdaje resortu celkem</t>
  </si>
  <si>
    <t>silniční doprava a hospodářství</t>
  </si>
  <si>
    <t>RU</t>
  </si>
  <si>
    <t>0610000000</t>
  </si>
  <si>
    <t>studie, dokumentace a služby</t>
  </si>
  <si>
    <t>drobný dlouhý dlouhodobý majetek</t>
  </si>
  <si>
    <t>nájemné</t>
  </si>
  <si>
    <t>konzultační, poradenské a právní služby</t>
  </si>
  <si>
    <t>zpracování dat a služby - informační a komunikační technologie</t>
  </si>
  <si>
    <t>0612000000</t>
  </si>
  <si>
    <t>posudky, metodika, školení</t>
  </si>
  <si>
    <t>služby školení a vzdělávání</t>
  </si>
  <si>
    <t>0614000000</t>
  </si>
  <si>
    <t>údržba cyklodopravy</t>
  </si>
  <si>
    <t>0615000000</t>
  </si>
  <si>
    <t>platby věcných břemen</t>
  </si>
  <si>
    <t>ostatní neinvestiční výdaje</t>
  </si>
  <si>
    <t>0662000000</t>
  </si>
  <si>
    <t>zahraniční spolupráce</t>
  </si>
  <si>
    <t>nákup služeb</t>
  </si>
  <si>
    <t>pohoštění</t>
  </si>
  <si>
    <t>bezpečnost silničního provozu</t>
  </si>
  <si>
    <t>0620000000</t>
  </si>
  <si>
    <t>krajský program BESIP</t>
  </si>
  <si>
    <t>0626000000</t>
  </si>
  <si>
    <t>kampaň "Nepřiměřená rychlost"</t>
  </si>
  <si>
    <t>dopravní obslužnost</t>
  </si>
  <si>
    <t>0650000000</t>
  </si>
  <si>
    <t>dopravní obslužnost autobusová - kraj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</si>
  <si>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</si>
  <si>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</si>
  <si>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</si>
  <si>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</si>
  <si>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</si>
  <si>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</si>
  <si>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</si>
  <si>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</si>
  <si>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</si>
  <si>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</si>
  <si>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</si>
  <si>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13.změna-RO č. 270/15</t>
  </si>
  <si>
    <t>vratka dotace za rok 2014</t>
  </si>
  <si>
    <t>vratky veřejným rozpočtům ústřední úrovně transferů poskytnutých v minulých letech</t>
  </si>
  <si>
    <t>Ekonomický odbor</t>
  </si>
  <si>
    <t>914 03 - Působnosti</t>
  </si>
  <si>
    <t>P Ů S O B N O S T I</t>
  </si>
  <si>
    <t>Běžné (neinvestiční) výdaje resortu celkem</t>
  </si>
  <si>
    <t>Finanční operace a platby</t>
  </si>
  <si>
    <t>030100</t>
  </si>
  <si>
    <t>0000</t>
  </si>
  <si>
    <t xml:space="preserve">kontrola a přezkum hospodaření kraje </t>
  </si>
  <si>
    <t>030101</t>
  </si>
  <si>
    <t>rating kraje - Moodys Europe</t>
  </si>
  <si>
    <t>030102</t>
  </si>
  <si>
    <t>účetní,daňové a ekonomické poradenství</t>
  </si>
  <si>
    <t>030200</t>
  </si>
  <si>
    <t>platby daní a finanční operace</t>
  </si>
  <si>
    <t>platby daní a poplatků</t>
  </si>
  <si>
    <t>030300</t>
  </si>
  <si>
    <t>krajské porady,semináře a školení</t>
  </si>
  <si>
    <t>030600</t>
  </si>
  <si>
    <t>činnost regionální správy</t>
  </si>
  <si>
    <t>služby peněžních ústavů</t>
  </si>
  <si>
    <t>ZR-RO č. 270/15</t>
  </si>
  <si>
    <t>20.změna-RO č. 270/15</t>
  </si>
  <si>
    <t>kurzové rozdíly ve výdajích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</si>
</sst>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sz val="8"/>
      <color indexed="10"/>
      <name val="Arial CE"/>
      <family val="0"/>
    </font>
    <font>
      <sz val="8"/>
      <name val="Arial CE"/>
      <family val="0"/>
    </font>
    <font>
      <sz val="8"/>
      <color indexed="12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medium"/>
      <top/>
      <bottom/>
    </border>
    <border>
      <left/>
      <right/>
      <top/>
      <bottom style="medium"/>
    </border>
    <border>
      <left>
        <color indexed="63"/>
      </left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438">
    <xf numFmtId="0" fontId="0" fillId="0" borderId="0" xfId="0" applyAlignment="1">
      <alignment/>
    </xf>
    <xf numFmtId="4" fontId="1" fillId="0" borderId="10" xfId="52" applyNumberFormat="1" applyFont="1" applyFill="1" applyBorder="1" applyAlignment="1">
      <alignment vertical="center"/>
      <protection/>
    </xf>
    <xf numFmtId="4" fontId="1" fillId="0" borderId="11" xfId="52" applyNumberFormat="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9" fillId="0" borderId="21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4" fontId="9" fillId="0" borderId="22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4" fontId="9" fillId="0" borderId="24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3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4" fontId="9" fillId="0" borderId="21" xfId="0" applyNumberFormat="1" applyFont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right" vertical="center" wrapText="1"/>
    </xf>
    <xf numFmtId="4" fontId="9" fillId="0" borderId="30" xfId="0" applyNumberFormat="1" applyFont="1" applyBorder="1" applyAlignment="1">
      <alignment horizontal="right" vertical="center" wrapText="1"/>
    </xf>
    <xf numFmtId="4" fontId="9" fillId="0" borderId="30" xfId="0" applyNumberFormat="1" applyFont="1" applyFill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1" fillId="0" borderId="11" xfId="53" applyNumberFormat="1" applyFont="1" applyFill="1" applyBorder="1" applyAlignment="1">
      <alignment vertical="center"/>
      <protection/>
    </xf>
    <xf numFmtId="4" fontId="1" fillId="0" borderId="10" xfId="53" applyNumberFormat="1" applyFont="1" applyFill="1" applyBorder="1" applyAlignment="1">
      <alignment vertical="center"/>
      <protection/>
    </xf>
    <xf numFmtId="4" fontId="1" fillId="0" borderId="17" xfId="52" applyNumberFormat="1" applyFont="1" applyFill="1" applyBorder="1" applyAlignment="1">
      <alignment vertical="center"/>
      <protection/>
    </xf>
    <xf numFmtId="4" fontId="1" fillId="0" borderId="32" xfId="52" applyNumberFormat="1" applyFont="1" applyFill="1" applyBorder="1" applyAlignment="1">
      <alignment vertical="center"/>
      <protection/>
    </xf>
    <xf numFmtId="4" fontId="1" fillId="0" borderId="21" xfId="52" applyNumberFormat="1" applyFont="1" applyFill="1" applyBorder="1" applyAlignment="1">
      <alignment vertical="center"/>
      <protection/>
    </xf>
    <xf numFmtId="0" fontId="1" fillId="0" borderId="18" xfId="52" applyFont="1" applyBorder="1" applyAlignment="1">
      <alignment vertical="center"/>
      <protection/>
    </xf>
    <xf numFmtId="4" fontId="1" fillId="0" borderId="33" xfId="52" applyNumberFormat="1" applyFont="1" applyFill="1" applyBorder="1" applyAlignment="1">
      <alignment vertical="center"/>
      <protection/>
    </xf>
    <xf numFmtId="0" fontId="1" fillId="0" borderId="34" xfId="52" applyFont="1" applyFill="1" applyBorder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1" fillId="0" borderId="35" xfId="52" applyFont="1" applyBorder="1" applyAlignment="1">
      <alignment horizontal="center" vertical="center"/>
      <protection/>
    </xf>
    <xf numFmtId="173" fontId="7" fillId="0" borderId="0" xfId="0" applyNumberFormat="1" applyFont="1" applyAlignment="1">
      <alignment vertical="center"/>
    </xf>
    <xf numFmtId="4" fontId="4" fillId="0" borderId="13" xfId="52" applyNumberFormat="1" applyFont="1" applyFill="1" applyBorder="1" applyAlignment="1">
      <alignment vertical="center"/>
      <protection/>
    </xf>
    <xf numFmtId="49" fontId="6" fillId="0" borderId="19" xfId="52" applyNumberFormat="1" applyFont="1" applyFill="1" applyBorder="1" applyAlignment="1">
      <alignment horizontal="center" vertical="center"/>
      <protection/>
    </xf>
    <xf numFmtId="0" fontId="33" fillId="0" borderId="36" xfId="49" applyFont="1" applyFill="1" applyBorder="1" applyAlignment="1">
      <alignment vertical="center"/>
      <protection/>
    </xf>
    <xf numFmtId="0" fontId="33" fillId="0" borderId="20" xfId="49" applyFont="1" applyFill="1" applyBorder="1" applyAlignment="1">
      <alignment vertical="center"/>
      <protection/>
    </xf>
    <xf numFmtId="0" fontId="1" fillId="0" borderId="23" xfId="53" applyFont="1" applyFill="1" applyBorder="1" applyAlignment="1">
      <alignment horizontal="center" vertical="center"/>
      <protection/>
    </xf>
    <xf numFmtId="4" fontId="1" fillId="0" borderId="21" xfId="53" applyNumberFormat="1" applyFont="1" applyFill="1" applyBorder="1" applyAlignment="1">
      <alignment vertical="center"/>
      <protection/>
    </xf>
    <xf numFmtId="0" fontId="1" fillId="0" borderId="37" xfId="53" applyFont="1" applyFill="1" applyBorder="1" applyAlignment="1">
      <alignment horizontal="center" vertical="center"/>
      <protection/>
    </xf>
    <xf numFmtId="4" fontId="1" fillId="0" borderId="32" xfId="53" applyNumberFormat="1" applyFont="1" applyFill="1" applyBorder="1" applyAlignment="1">
      <alignment vertical="center"/>
      <protection/>
    </xf>
    <xf numFmtId="49" fontId="6" fillId="0" borderId="19" xfId="53" applyNumberFormat="1" applyFont="1" applyFill="1" applyBorder="1" applyAlignment="1">
      <alignment horizontal="center" vertical="center"/>
      <protection/>
    </xf>
    <xf numFmtId="0" fontId="6" fillId="0" borderId="19" xfId="53" applyFont="1" applyFill="1" applyBorder="1" applyAlignment="1">
      <alignment horizontal="center" vertical="center"/>
      <protection/>
    </xf>
    <xf numFmtId="4" fontId="6" fillId="0" borderId="38" xfId="53" applyNumberFormat="1" applyFont="1" applyFill="1" applyBorder="1" applyAlignment="1">
      <alignment vertical="center"/>
      <protection/>
    </xf>
    <xf numFmtId="0" fontId="1" fillId="0" borderId="39" xfId="53" applyFont="1" applyFill="1" applyBorder="1" applyAlignment="1">
      <alignment horizontal="center" vertical="center"/>
      <protection/>
    </xf>
    <xf numFmtId="49" fontId="1" fillId="0" borderId="40" xfId="53" applyNumberFormat="1" applyFont="1" applyFill="1" applyBorder="1" applyAlignment="1">
      <alignment horizontal="center" vertical="center"/>
      <protection/>
    </xf>
    <xf numFmtId="4" fontId="1" fillId="0" borderId="33" xfId="53" applyNumberFormat="1" applyFont="1" applyFill="1" applyBorder="1" applyAlignment="1">
      <alignment vertical="center"/>
      <protection/>
    </xf>
    <xf numFmtId="0" fontId="33" fillId="0" borderId="20" xfId="50" applyFont="1" applyFill="1" applyBorder="1" applyAlignment="1">
      <alignment vertical="center"/>
      <protection/>
    </xf>
    <xf numFmtId="49" fontId="1" fillId="0" borderId="39" xfId="52" applyNumberFormat="1" applyFont="1" applyFill="1" applyBorder="1" applyAlignment="1">
      <alignment horizontal="center" vertical="center"/>
      <protection/>
    </xf>
    <xf numFmtId="0" fontId="33" fillId="0" borderId="20" xfId="49" applyFont="1" applyBorder="1" applyAlignment="1">
      <alignment vertical="center" wrapText="1"/>
      <protection/>
    </xf>
    <xf numFmtId="4" fontId="4" fillId="0" borderId="38" xfId="53" applyNumberFormat="1" applyFont="1" applyFill="1" applyBorder="1" applyAlignment="1">
      <alignment vertical="center"/>
      <protection/>
    </xf>
    <xf numFmtId="49" fontId="4" fillId="0" borderId="19" xfId="53" applyNumberFormat="1" applyFont="1" applyFill="1" applyBorder="1" applyAlignment="1">
      <alignment horizontal="center" vertical="center" wrapText="1"/>
      <protection/>
    </xf>
    <xf numFmtId="4" fontId="1" fillId="0" borderId="17" xfId="53" applyNumberFormat="1" applyFont="1" applyFill="1" applyBorder="1" applyAlignment="1">
      <alignment vertical="center"/>
      <protection/>
    </xf>
    <xf numFmtId="0" fontId="4" fillId="0" borderId="19" xfId="53" applyFont="1" applyFill="1" applyBorder="1" applyAlignment="1">
      <alignment horizontal="center" vertical="center"/>
      <protection/>
    </xf>
    <xf numFmtId="0" fontId="4" fillId="0" borderId="20" xfId="53" applyFont="1" applyFill="1" applyBorder="1" applyAlignment="1">
      <alignment vertical="center"/>
      <protection/>
    </xf>
    <xf numFmtId="171" fontId="4" fillId="0" borderId="13" xfId="52" applyNumberFormat="1" applyFont="1" applyFill="1" applyBorder="1" applyAlignment="1">
      <alignment vertical="center"/>
      <protection/>
    </xf>
    <xf numFmtId="0" fontId="3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41" xfId="0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28" xfId="52" applyNumberFormat="1" applyFont="1" applyFill="1" applyBorder="1" applyAlignment="1">
      <alignment horizontal="center" vertical="center"/>
      <protection/>
    </xf>
    <xf numFmtId="0" fontId="4" fillId="0" borderId="42" xfId="52" applyFont="1" applyFill="1" applyBorder="1" applyAlignment="1">
      <alignment horizontal="center" vertical="center"/>
      <protection/>
    </xf>
    <xf numFmtId="49" fontId="4" fillId="0" borderId="27" xfId="52" applyNumberFormat="1" applyFont="1" applyFill="1" applyBorder="1" applyAlignment="1">
      <alignment horizontal="center" vertical="center"/>
      <protection/>
    </xf>
    <xf numFmtId="0" fontId="4" fillId="0" borderId="27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" fontId="4" fillId="0" borderId="43" xfId="52" applyNumberFormat="1" applyFont="1" applyFill="1" applyBorder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49" fontId="4" fillId="24" borderId="28" xfId="52" applyNumberFormat="1" applyFont="1" applyFill="1" applyBorder="1" applyAlignment="1">
      <alignment horizontal="center" vertical="center"/>
      <protection/>
    </xf>
    <xf numFmtId="0" fontId="4" fillId="24" borderId="42" xfId="52" applyFont="1" applyFill="1" applyBorder="1" applyAlignment="1">
      <alignment horizontal="center" vertical="center"/>
      <protection/>
    </xf>
    <xf numFmtId="49" fontId="4" fillId="24" borderId="27" xfId="52" applyNumberFormat="1" applyFont="1" applyFill="1" applyBorder="1" applyAlignment="1">
      <alignment horizontal="center" vertical="center"/>
      <protection/>
    </xf>
    <xf numFmtId="0" fontId="4" fillId="24" borderId="27" xfId="52" applyFont="1" applyFill="1" applyBorder="1" applyAlignment="1">
      <alignment horizontal="center" vertical="center"/>
      <protection/>
    </xf>
    <xf numFmtId="49" fontId="4" fillId="24" borderId="14" xfId="52" applyNumberFormat="1" applyFont="1" applyFill="1" applyBorder="1" applyAlignment="1">
      <alignment horizontal="center" vertical="center"/>
      <protection/>
    </xf>
    <xf numFmtId="0" fontId="4" fillId="24" borderId="15" xfId="52" applyFont="1" applyFill="1" applyBorder="1" applyAlignment="1">
      <alignment horizontal="left" vertical="center"/>
      <protection/>
    </xf>
    <xf numFmtId="4" fontId="4" fillId="24" borderId="43" xfId="52" applyNumberFormat="1" applyFont="1" applyFill="1" applyBorder="1" applyAlignment="1">
      <alignment vertical="center"/>
      <protection/>
    </xf>
    <xf numFmtId="4" fontId="4" fillId="24" borderId="12" xfId="52" applyNumberFormat="1" applyFont="1" applyFill="1" applyBorder="1" applyAlignment="1">
      <alignment vertical="center"/>
      <protection/>
    </xf>
    <xf numFmtId="4" fontId="4" fillId="24" borderId="13" xfId="52" applyNumberFormat="1" applyFont="1" applyFill="1" applyBorder="1" applyAlignment="1">
      <alignment vertical="center"/>
      <protection/>
    </xf>
    <xf numFmtId="4" fontId="4" fillId="24" borderId="44" xfId="52" applyNumberFormat="1" applyFont="1" applyFill="1" applyBorder="1" applyAlignment="1">
      <alignment vertical="center"/>
      <protection/>
    </xf>
    <xf numFmtId="49" fontId="1" fillId="0" borderId="16" xfId="53" applyNumberFormat="1" applyFont="1" applyFill="1" applyBorder="1" applyAlignment="1">
      <alignment horizontal="center" vertical="center"/>
      <protection/>
    </xf>
    <xf numFmtId="0" fontId="1" fillId="0" borderId="30" xfId="51" applyFont="1" applyBorder="1" applyAlignment="1">
      <alignment horizontal="center" vertical="center"/>
      <protection/>
    </xf>
    <xf numFmtId="0" fontId="1" fillId="0" borderId="18" xfId="53" applyFont="1" applyFill="1" applyBorder="1" applyAlignment="1">
      <alignment horizontal="center" vertical="center"/>
      <protection/>
    </xf>
    <xf numFmtId="0" fontId="1" fillId="0" borderId="45" xfId="51" applyFont="1" applyBorder="1" applyAlignment="1">
      <alignment horizontal="center" vertical="center"/>
      <protection/>
    </xf>
    <xf numFmtId="0" fontId="0" fillId="0" borderId="30" xfId="53" applyFont="1" applyFill="1" applyBorder="1" applyAlignment="1">
      <alignment vertical="center"/>
      <protection/>
    </xf>
    <xf numFmtId="0" fontId="1" fillId="0" borderId="31" xfId="51" applyFont="1" applyBorder="1" applyAlignment="1">
      <alignment horizontal="left" vertical="center"/>
      <protection/>
    </xf>
    <xf numFmtId="4" fontId="1" fillId="0" borderId="45" xfId="51" applyNumberFormat="1" applyFont="1" applyBorder="1" applyAlignment="1">
      <alignment vertical="center"/>
      <protection/>
    </xf>
    <xf numFmtId="4" fontId="1" fillId="0" borderId="16" xfId="53" applyNumberFormat="1" applyFont="1" applyFill="1" applyBorder="1" applyAlignment="1">
      <alignment vertical="center"/>
      <protection/>
    </xf>
    <xf numFmtId="0" fontId="5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49" fontId="1" fillId="0" borderId="46" xfId="52" applyNumberFormat="1" applyFont="1" applyFill="1" applyBorder="1" applyAlignment="1">
      <alignment horizontal="center" vertical="center"/>
      <protection/>
    </xf>
    <xf numFmtId="0" fontId="1" fillId="0" borderId="37" xfId="51" applyFont="1" applyBorder="1" applyAlignment="1">
      <alignment horizontal="center" vertical="center"/>
      <protection/>
    </xf>
    <xf numFmtId="0" fontId="1" fillId="0" borderId="18" xfId="52" applyFont="1" applyFill="1" applyBorder="1" applyAlignment="1">
      <alignment horizontal="center" vertical="center"/>
      <protection/>
    </xf>
    <xf numFmtId="0" fontId="0" fillId="0" borderId="37" xfId="52" applyFont="1" applyFill="1" applyBorder="1" applyAlignment="1">
      <alignment vertical="center"/>
      <protection/>
    </xf>
    <xf numFmtId="0" fontId="1" fillId="0" borderId="47" xfId="51" applyFont="1" applyBorder="1" applyAlignment="1">
      <alignment horizontal="left" vertical="center"/>
      <protection/>
    </xf>
    <xf numFmtId="4" fontId="1" fillId="0" borderId="0" xfId="51" applyNumberFormat="1" applyFont="1" applyBorder="1" applyAlignment="1">
      <alignment vertical="center"/>
      <protection/>
    </xf>
    <xf numFmtId="4" fontId="1" fillId="0" borderId="46" xfId="51" applyNumberFormat="1" applyFont="1" applyBorder="1" applyAlignment="1">
      <alignment vertical="center"/>
      <protection/>
    </xf>
    <xf numFmtId="4" fontId="4" fillId="0" borderId="46" xfId="52" applyNumberFormat="1" applyFont="1" applyFill="1" applyBorder="1" applyAlignment="1">
      <alignment vertical="center"/>
      <protection/>
    </xf>
    <xf numFmtId="4" fontId="1" fillId="0" borderId="48" xfId="52" applyNumberFormat="1" applyFont="1" applyFill="1" applyBorder="1" applyAlignment="1">
      <alignment vertical="center"/>
      <protection/>
    </xf>
    <xf numFmtId="49" fontId="1" fillId="0" borderId="49" xfId="52" applyNumberFormat="1" applyFont="1" applyFill="1" applyBorder="1" applyAlignment="1">
      <alignment horizontal="center" vertical="center"/>
      <protection/>
    </xf>
    <xf numFmtId="0" fontId="1" fillId="0" borderId="23" xfId="51" applyFont="1" applyFill="1" applyBorder="1" applyAlignment="1">
      <alignment horizontal="center" vertical="center"/>
      <protection/>
    </xf>
    <xf numFmtId="0" fontId="1" fillId="0" borderId="36" xfId="52" applyFont="1" applyFill="1" applyBorder="1" applyAlignment="1">
      <alignment horizontal="center" vertical="center"/>
      <protection/>
    </xf>
    <xf numFmtId="0" fontId="1" fillId="0" borderId="36" xfId="52" applyFont="1" applyBorder="1" applyAlignment="1">
      <alignment vertical="center"/>
      <protection/>
    </xf>
    <xf numFmtId="0" fontId="1" fillId="0" borderId="36" xfId="51" applyFont="1" applyBorder="1" applyAlignment="1">
      <alignment horizontal="center" vertical="center"/>
      <protection/>
    </xf>
    <xf numFmtId="0" fontId="0" fillId="0" borderId="36" xfId="52" applyFont="1" applyFill="1" applyBorder="1" applyAlignment="1">
      <alignment vertical="center"/>
      <protection/>
    </xf>
    <xf numFmtId="0" fontId="1" fillId="0" borderId="36" xfId="51" applyFont="1" applyBorder="1" applyAlignment="1">
      <alignment vertical="center"/>
      <protection/>
    </xf>
    <xf numFmtId="4" fontId="1" fillId="0" borderId="38" xfId="51" applyNumberFormat="1" applyFont="1" applyBorder="1" applyAlignment="1">
      <alignment vertical="center"/>
      <protection/>
    </xf>
    <xf numFmtId="4" fontId="1" fillId="0" borderId="38" xfId="52" applyNumberFormat="1" applyFont="1" applyFill="1" applyBorder="1" applyAlignment="1">
      <alignment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1" fillId="0" borderId="50" xfId="52" applyFont="1" applyFill="1" applyBorder="1" applyAlignment="1">
      <alignment horizontal="center" vertical="center"/>
      <protection/>
    </xf>
    <xf numFmtId="0" fontId="1" fillId="0" borderId="37" xfId="52" applyFont="1" applyBorder="1" applyAlignment="1">
      <alignment vertical="center"/>
      <protection/>
    </xf>
    <xf numFmtId="0" fontId="1" fillId="0" borderId="50" xfId="51" applyFont="1" applyBorder="1" applyAlignment="1">
      <alignment horizontal="center" vertical="center"/>
      <protection/>
    </xf>
    <xf numFmtId="0" fontId="0" fillId="0" borderId="50" xfId="52" applyFont="1" applyFill="1" applyBorder="1" applyAlignment="1">
      <alignment vertical="center"/>
      <protection/>
    </xf>
    <xf numFmtId="0" fontId="1" fillId="0" borderId="50" xfId="51" applyFont="1" applyBorder="1" applyAlignment="1">
      <alignment vertical="center"/>
      <protection/>
    </xf>
    <xf numFmtId="4" fontId="1" fillId="0" borderId="32" xfId="51" applyNumberFormat="1" applyFont="1" applyBorder="1" applyAlignment="1">
      <alignment vertical="center"/>
      <protection/>
    </xf>
    <xf numFmtId="4" fontId="4" fillId="0" borderId="0" xfId="52" applyNumberFormat="1" applyFont="1" applyFill="1" applyBorder="1" applyAlignment="1">
      <alignment vertical="center"/>
      <protection/>
    </xf>
    <xf numFmtId="49" fontId="6" fillId="0" borderId="49" xfId="53" applyNumberFormat="1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49" fontId="6" fillId="0" borderId="19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4" fontId="6" fillId="0" borderId="38" xfId="53" applyNumberFormat="1" applyFont="1" applyFill="1" applyBorder="1" applyAlignment="1">
      <alignment vertical="center" wrapText="1"/>
      <protection/>
    </xf>
    <xf numFmtId="4" fontId="6" fillId="0" borderId="52" xfId="53" applyNumberFormat="1" applyFont="1" applyFill="1" applyBorder="1" applyAlignment="1">
      <alignment vertical="center" wrapText="1"/>
      <protection/>
    </xf>
    <xf numFmtId="49" fontId="1" fillId="0" borderId="53" xfId="53" applyNumberFormat="1" applyFont="1" applyFill="1" applyBorder="1" applyAlignment="1">
      <alignment horizontal="center" vertical="center" wrapText="1"/>
      <protection/>
    </xf>
    <xf numFmtId="0" fontId="1" fillId="0" borderId="54" xfId="53" applyFont="1" applyFill="1" applyBorder="1" applyAlignment="1">
      <alignment horizontal="center" vertical="center" wrapText="1"/>
      <protection/>
    </xf>
    <xf numFmtId="49" fontId="1" fillId="0" borderId="37" xfId="53" applyNumberFormat="1" applyFont="1" applyFill="1" applyBorder="1" applyAlignment="1">
      <alignment horizontal="center" vertical="center" wrapText="1"/>
      <protection/>
    </xf>
    <xf numFmtId="0" fontId="1" fillId="0" borderId="37" xfId="53" applyFont="1" applyFill="1" applyBorder="1" applyAlignment="1">
      <alignment horizontal="center" vertical="center" wrapText="1"/>
      <protection/>
    </xf>
    <xf numFmtId="49" fontId="1" fillId="0" borderId="50" xfId="53" applyNumberFormat="1" applyFont="1" applyFill="1" applyBorder="1" applyAlignment="1">
      <alignment horizontal="center" vertical="center" wrapText="1"/>
      <protection/>
    </xf>
    <xf numFmtId="0" fontId="1" fillId="0" borderId="50" xfId="49" applyFont="1" applyFill="1" applyBorder="1" applyAlignment="1">
      <alignment vertical="center" wrapText="1"/>
      <protection/>
    </xf>
    <xf numFmtId="4" fontId="1" fillId="0" borderId="32" xfId="53" applyNumberFormat="1" applyFont="1" applyFill="1" applyBorder="1" applyAlignment="1">
      <alignment vertical="center" wrapText="1"/>
      <protection/>
    </xf>
    <xf numFmtId="4" fontId="1" fillId="0" borderId="41" xfId="53" applyNumberFormat="1" applyFont="1" applyFill="1" applyBorder="1" applyAlignment="1">
      <alignment vertical="center" wrapText="1"/>
      <protection/>
    </xf>
    <xf numFmtId="49" fontId="38" fillId="0" borderId="52" xfId="53" applyNumberFormat="1" applyFont="1" applyFill="1" applyBorder="1" applyAlignment="1">
      <alignment horizontal="center" vertical="center"/>
      <protection/>
    </xf>
    <xf numFmtId="49" fontId="38" fillId="0" borderId="36" xfId="53" applyNumberFormat="1" applyFont="1" applyBorder="1" applyAlignment="1">
      <alignment horizontal="center" vertical="center" wrapText="1"/>
      <protection/>
    </xf>
    <xf numFmtId="49" fontId="38" fillId="0" borderId="19" xfId="51" applyNumberFormat="1" applyFont="1" applyFill="1" applyBorder="1" applyAlignment="1">
      <alignment horizontal="center" vertical="center" wrapText="1"/>
      <protection/>
    </xf>
    <xf numFmtId="0" fontId="38" fillId="0" borderId="19" xfId="53" applyFont="1" applyFill="1" applyBorder="1" applyAlignment="1">
      <alignment horizontal="center" vertical="center" wrapText="1"/>
      <protection/>
    </xf>
    <xf numFmtId="2" fontId="39" fillId="0" borderId="20" xfId="55" applyNumberFormat="1" applyFont="1" applyFill="1" applyBorder="1" applyAlignment="1">
      <alignment horizontal="left" vertical="center" wrapText="1"/>
      <protection/>
    </xf>
    <xf numFmtId="4" fontId="38" fillId="0" borderId="38" xfId="51" applyNumberFormat="1" applyFont="1" applyFill="1" applyBorder="1" applyAlignment="1">
      <alignment vertical="center" wrapText="1"/>
      <protection/>
    </xf>
    <xf numFmtId="4" fontId="38" fillId="0" borderId="55" xfId="51" applyNumberFormat="1" applyFont="1" applyFill="1" applyBorder="1" applyAlignment="1">
      <alignment vertical="center" wrapText="1"/>
      <protection/>
    </xf>
    <xf numFmtId="0" fontId="6" fillId="0" borderId="56" xfId="51" applyFont="1" applyFill="1" applyBorder="1" applyAlignment="1">
      <alignment horizontal="center" vertical="center" wrapText="1"/>
      <protection/>
    </xf>
    <xf numFmtId="49" fontId="6" fillId="0" borderId="39" xfId="51" applyNumberFormat="1" applyFont="1" applyFill="1" applyBorder="1" applyAlignment="1">
      <alignment horizontal="center" vertical="center" wrapText="1"/>
      <protection/>
    </xf>
    <xf numFmtId="49" fontId="6" fillId="0" borderId="35" xfId="51" applyNumberFormat="1" applyFont="1" applyFill="1" applyBorder="1" applyAlignment="1">
      <alignment horizontal="center" vertical="center" wrapText="1"/>
      <protection/>
    </xf>
    <xf numFmtId="0" fontId="1" fillId="0" borderId="37" xfId="53" applyFont="1" applyBorder="1" applyAlignment="1">
      <alignment vertical="center"/>
      <protection/>
    </xf>
    <xf numFmtId="0" fontId="0" fillId="0" borderId="50" xfId="53" applyFont="1" applyFill="1" applyBorder="1" applyAlignment="1">
      <alignment vertical="center"/>
      <protection/>
    </xf>
    <xf numFmtId="4" fontId="1" fillId="0" borderId="57" xfId="53" applyNumberFormat="1" applyFont="1" applyFill="1" applyBorder="1" applyAlignment="1">
      <alignment vertical="center"/>
      <protection/>
    </xf>
    <xf numFmtId="49" fontId="4" fillId="0" borderId="52" xfId="53" applyNumberFormat="1" applyFont="1" applyFill="1" applyBorder="1" applyAlignment="1">
      <alignment horizontal="center" vertical="center"/>
      <protection/>
    </xf>
    <xf numFmtId="0" fontId="4" fillId="0" borderId="19" xfId="53" applyFont="1" applyFill="1" applyBorder="1" applyAlignment="1">
      <alignment horizontal="center" vertical="center" wrapText="1"/>
      <protection/>
    </xf>
    <xf numFmtId="0" fontId="4" fillId="0" borderId="36" xfId="53" applyFont="1" applyBorder="1" applyAlignment="1">
      <alignment vertical="center" wrapText="1"/>
      <protection/>
    </xf>
    <xf numFmtId="4" fontId="4" fillId="0" borderId="52" xfId="53" applyNumberFormat="1" applyFont="1" applyFill="1" applyBorder="1" applyAlignment="1">
      <alignment vertical="center" wrapText="1"/>
      <protection/>
    </xf>
    <xf numFmtId="0" fontId="1" fillId="0" borderId="37" xfId="53" applyFont="1" applyBorder="1" applyAlignment="1">
      <alignment horizontal="center" vertical="center"/>
      <protection/>
    </xf>
    <xf numFmtId="0" fontId="4" fillId="0" borderId="20" xfId="53" applyFont="1" applyFill="1" applyBorder="1" applyAlignment="1">
      <alignment vertical="center" wrapText="1"/>
      <protection/>
    </xf>
    <xf numFmtId="49" fontId="6" fillId="0" borderId="49" xfId="53" applyNumberFormat="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49" fontId="6" fillId="0" borderId="19" xfId="51" applyNumberFormat="1" applyFont="1" applyFill="1" applyBorder="1" applyAlignment="1">
      <alignment horizontal="center" vertical="center" wrapText="1"/>
      <protection/>
    </xf>
    <xf numFmtId="0" fontId="6" fillId="0" borderId="19" xfId="51" applyFont="1" applyBorder="1" applyAlignment="1">
      <alignment horizontal="center" vertical="center"/>
      <protection/>
    </xf>
    <xf numFmtId="0" fontId="6" fillId="0" borderId="20" xfId="51" applyFont="1" applyBorder="1" applyAlignment="1">
      <alignment vertical="center"/>
      <protection/>
    </xf>
    <xf numFmtId="4" fontId="6" fillId="0" borderId="52" xfId="51" applyNumberFormat="1" applyFont="1" applyBorder="1" applyAlignment="1">
      <alignment vertical="center"/>
      <protection/>
    </xf>
    <xf numFmtId="0" fontId="1" fillId="0" borderId="30" xfId="51" applyFont="1" applyFill="1" applyBorder="1" applyAlignment="1">
      <alignment horizontal="center" vertical="center"/>
      <protection/>
    </xf>
    <xf numFmtId="0" fontId="1" fillId="0" borderId="30" xfId="53" applyFont="1" applyFill="1" applyBorder="1" applyAlignment="1">
      <alignment horizontal="center" vertical="center"/>
      <protection/>
    </xf>
    <xf numFmtId="0" fontId="1" fillId="0" borderId="39" xfId="53" applyFont="1" applyBorder="1" applyAlignment="1">
      <alignment horizontal="center" vertical="center"/>
      <protection/>
    </xf>
    <xf numFmtId="0" fontId="1" fillId="0" borderId="39" xfId="51" applyFont="1" applyBorder="1" applyAlignment="1">
      <alignment horizontal="center" vertical="center"/>
      <protection/>
    </xf>
    <xf numFmtId="0" fontId="0" fillId="0" borderId="39" xfId="53" applyFont="1" applyFill="1" applyBorder="1" applyAlignment="1">
      <alignment vertical="center"/>
      <protection/>
    </xf>
    <xf numFmtId="0" fontId="1" fillId="0" borderId="58" xfId="51" applyFont="1" applyBorder="1" applyAlignment="1">
      <alignment vertical="center"/>
      <protection/>
    </xf>
    <xf numFmtId="4" fontId="1" fillId="0" borderId="16" xfId="51" applyNumberFormat="1" applyFont="1" applyBorder="1" applyAlignment="1">
      <alignment vertical="center"/>
      <protection/>
    </xf>
    <xf numFmtId="174" fontId="38" fillId="0" borderId="19" xfId="53" applyNumberFormat="1" applyFont="1" applyFill="1" applyBorder="1" applyAlignment="1">
      <alignment horizontal="center" vertical="center"/>
      <protection/>
    </xf>
    <xf numFmtId="0" fontId="1" fillId="0" borderId="19" xfId="51" applyFont="1" applyFill="1" applyBorder="1" applyAlignment="1">
      <alignment horizontal="center" vertical="center"/>
      <protection/>
    </xf>
    <xf numFmtId="0" fontId="1" fillId="0" borderId="19" xfId="52" applyFont="1" applyFill="1" applyBorder="1" applyAlignment="1">
      <alignment horizontal="center" vertical="center"/>
      <protection/>
    </xf>
    <xf numFmtId="49" fontId="1" fillId="0" borderId="36" xfId="52" applyNumberFormat="1" applyFont="1" applyFill="1" applyBorder="1" applyAlignment="1">
      <alignment horizontal="center" vertical="center"/>
      <protection/>
    </xf>
    <xf numFmtId="0" fontId="1" fillId="0" borderId="20" xfId="52" applyFont="1" applyFill="1" applyBorder="1" applyAlignment="1">
      <alignment vertical="center"/>
      <protection/>
    </xf>
    <xf numFmtId="4" fontId="1" fillId="0" borderId="59" xfId="52" applyNumberFormat="1" applyFont="1" applyFill="1" applyBorder="1" applyAlignment="1">
      <alignment vertical="center"/>
      <protection/>
    </xf>
    <xf numFmtId="4" fontId="1" fillId="0" borderId="52" xfId="52" applyNumberFormat="1" applyFont="1" applyFill="1" applyBorder="1" applyAlignment="1">
      <alignment vertical="center"/>
      <protection/>
    </xf>
    <xf numFmtId="171" fontId="1" fillId="0" borderId="52" xfId="52" applyNumberFormat="1" applyFont="1" applyFill="1" applyBorder="1" applyAlignment="1">
      <alignment vertical="center"/>
      <protection/>
    </xf>
    <xf numFmtId="0" fontId="1" fillId="0" borderId="60" xfId="52" applyFont="1" applyFill="1" applyBorder="1" applyAlignment="1">
      <alignment horizontal="center" vertical="center"/>
      <protection/>
    </xf>
    <xf numFmtId="49" fontId="1" fillId="0" borderId="61" xfId="52" applyNumberFormat="1" applyFont="1" applyFill="1" applyBorder="1" applyAlignment="1">
      <alignment horizontal="center" vertical="center"/>
      <protection/>
    </xf>
    <xf numFmtId="0" fontId="1" fillId="0" borderId="62" xfId="52" applyFont="1" applyFill="1" applyBorder="1" applyAlignment="1">
      <alignment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4" fontId="1" fillId="0" borderId="46" xfId="52" applyNumberFormat="1" applyFont="1" applyFill="1" applyBorder="1" applyAlignment="1">
      <alignment vertical="center"/>
      <protection/>
    </xf>
    <xf numFmtId="171" fontId="1" fillId="0" borderId="46" xfId="52" applyNumberFormat="1" applyFont="1" applyFill="1" applyBorder="1" applyAlignment="1">
      <alignment vertical="center"/>
      <protection/>
    </xf>
    <xf numFmtId="0" fontId="6" fillId="0" borderId="20" xfId="49" applyFont="1" applyFill="1" applyBorder="1" applyAlignment="1">
      <alignment vertical="center" wrapText="1"/>
      <protection/>
    </xf>
    <xf numFmtId="4" fontId="6" fillId="0" borderId="59" xfId="53" applyNumberFormat="1" applyFont="1" applyFill="1" applyBorder="1" applyAlignment="1">
      <alignment vertical="center" wrapText="1"/>
      <protection/>
    </xf>
    <xf numFmtId="0" fontId="1" fillId="0" borderId="47" xfId="49" applyFont="1" applyFill="1" applyBorder="1" applyAlignment="1">
      <alignment vertical="center" wrapText="1"/>
      <protection/>
    </xf>
    <xf numFmtId="4" fontId="1" fillId="0" borderId="63" xfId="53" applyNumberFormat="1" applyFont="1" applyFill="1" applyBorder="1" applyAlignment="1">
      <alignment vertical="center" wrapText="1"/>
      <protection/>
    </xf>
    <xf numFmtId="49" fontId="6" fillId="0" borderId="52" xfId="53" applyNumberFormat="1" applyFont="1" applyFill="1" applyBorder="1" applyAlignment="1">
      <alignment horizontal="center" vertical="center"/>
      <protection/>
    </xf>
    <xf numFmtId="4" fontId="6" fillId="0" borderId="59" xfId="53" applyNumberFormat="1" applyFont="1" applyFill="1" applyBorder="1" applyAlignment="1">
      <alignment vertical="center"/>
      <protection/>
    </xf>
    <xf numFmtId="49" fontId="1" fillId="0" borderId="41" xfId="53" applyNumberFormat="1" applyFont="1" applyFill="1" applyBorder="1" applyAlignment="1">
      <alignment horizontal="center" vertical="center"/>
      <protection/>
    </xf>
    <xf numFmtId="49" fontId="1" fillId="0" borderId="39" xfId="53" applyNumberFormat="1" applyFont="1" applyFill="1" applyBorder="1" applyAlignment="1">
      <alignment horizontal="center" vertical="center"/>
      <protection/>
    </xf>
    <xf numFmtId="49" fontId="1" fillId="0" borderId="40" xfId="53" applyNumberFormat="1" applyFont="1" applyFill="1" applyBorder="1" applyAlignment="1">
      <alignment horizontal="center" vertical="center"/>
      <protection/>
    </xf>
    <xf numFmtId="0" fontId="1" fillId="0" borderId="58" xfId="49" applyFont="1" applyFill="1" applyBorder="1" applyAlignment="1">
      <alignment vertical="center"/>
      <protection/>
    </xf>
    <xf numFmtId="4" fontId="1" fillId="0" borderId="63" xfId="53" applyNumberFormat="1" applyFont="1" applyFill="1" applyBorder="1" applyAlignment="1">
      <alignment vertical="center"/>
      <protection/>
    </xf>
    <xf numFmtId="0" fontId="4" fillId="0" borderId="19" xfId="51" applyFont="1" applyFill="1" applyBorder="1" applyAlignment="1">
      <alignment horizontal="center" vertical="center"/>
      <protection/>
    </xf>
    <xf numFmtId="49" fontId="4" fillId="0" borderId="19" xfId="53" applyNumberFormat="1" applyFont="1" applyFill="1" applyBorder="1" applyAlignment="1">
      <alignment horizontal="center" vertical="center" wrapText="1"/>
      <protection/>
    </xf>
    <xf numFmtId="4" fontId="4" fillId="0" borderId="59" xfId="53" applyNumberFormat="1" applyFont="1" applyFill="1" applyBorder="1" applyAlignment="1">
      <alignment vertical="center"/>
      <protection/>
    </xf>
    <xf numFmtId="49" fontId="1" fillId="0" borderId="46" xfId="53" applyNumberFormat="1" applyFont="1" applyFill="1" applyBorder="1" applyAlignment="1">
      <alignment horizontal="center" vertical="center"/>
      <protection/>
    </xf>
    <xf numFmtId="0" fontId="1" fillId="0" borderId="60" xfId="53" applyFont="1" applyFill="1" applyBorder="1" applyAlignment="1">
      <alignment horizontal="center" vertical="center"/>
      <protection/>
    </xf>
    <xf numFmtId="49" fontId="1" fillId="0" borderId="23" xfId="53" applyNumberFormat="1" applyFont="1" applyFill="1" applyBorder="1" applyAlignment="1">
      <alignment horizontal="center" vertical="center"/>
      <protection/>
    </xf>
    <xf numFmtId="4" fontId="1" fillId="0" borderId="0" xfId="53" applyNumberFormat="1" applyFont="1" applyFill="1" applyBorder="1" applyAlignment="1">
      <alignment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0" fontId="1" fillId="0" borderId="27" xfId="51" applyFont="1" applyFill="1" applyBorder="1" applyAlignment="1">
      <alignment horizontal="center" vertical="center"/>
      <protection/>
    </xf>
    <xf numFmtId="0" fontId="1" fillId="0" borderId="14" xfId="52" applyFont="1" applyFill="1" applyBorder="1" applyAlignment="1">
      <alignment horizontal="center" vertical="center"/>
      <protection/>
    </xf>
    <xf numFmtId="0" fontId="1" fillId="0" borderId="27" xfId="51" applyFont="1" applyBorder="1" applyAlignment="1">
      <alignment horizontal="center" vertical="center"/>
      <protection/>
    </xf>
    <xf numFmtId="0" fontId="1" fillId="0" borderId="14" xfId="51" applyFont="1" applyBorder="1" applyAlignment="1">
      <alignment horizontal="center" vertical="center"/>
      <protection/>
    </xf>
    <xf numFmtId="0" fontId="0" fillId="0" borderId="27" xfId="52" applyFont="1" applyFill="1" applyBorder="1" applyAlignment="1">
      <alignment vertical="center"/>
      <protection/>
    </xf>
    <xf numFmtId="0" fontId="1" fillId="0" borderId="15" xfId="51" applyFont="1" applyBorder="1" applyAlignment="1">
      <alignment vertical="center"/>
      <protection/>
    </xf>
    <xf numFmtId="4" fontId="1" fillId="0" borderId="43" xfId="51" applyNumberFormat="1" applyFont="1" applyBorder="1" applyAlignment="1">
      <alignment vertical="center"/>
      <protection/>
    </xf>
    <xf numFmtId="4" fontId="1" fillId="0" borderId="13" xfId="51" applyNumberFormat="1" applyFont="1" applyBorder="1" applyAlignment="1">
      <alignment vertical="center"/>
      <protection/>
    </xf>
    <xf numFmtId="4" fontId="1" fillId="0" borderId="13" xfId="52" applyNumberFormat="1" applyFont="1" applyFill="1" applyBorder="1" applyAlignment="1">
      <alignment vertical="center"/>
      <protection/>
    </xf>
    <xf numFmtId="0" fontId="6" fillId="0" borderId="20" xfId="49" applyFont="1" applyFill="1" applyBorder="1" applyAlignment="1">
      <alignment vertical="center"/>
      <protection/>
    </xf>
    <xf numFmtId="4" fontId="1" fillId="0" borderId="33" xfId="54" applyNumberFormat="1" applyFont="1" applyFill="1" applyBorder="1" applyAlignment="1">
      <alignment vertical="center"/>
      <protection/>
    </xf>
    <xf numFmtId="0" fontId="34" fillId="0" borderId="40" xfId="49" applyFont="1" applyFill="1" applyBorder="1" applyAlignment="1">
      <alignment vertical="center" wrapText="1"/>
      <protection/>
    </xf>
    <xf numFmtId="4" fontId="6" fillId="0" borderId="52" xfId="52" applyNumberFormat="1" applyFont="1" applyFill="1" applyBorder="1" applyAlignment="1">
      <alignment vertical="center" wrapText="1"/>
      <protection/>
    </xf>
    <xf numFmtId="4" fontId="1" fillId="0" borderId="57" xfId="52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9" fontId="1" fillId="0" borderId="33" xfId="53" applyNumberFormat="1" applyFont="1" applyFill="1" applyBorder="1" applyAlignment="1">
      <alignment horizontal="center" vertical="center"/>
      <protection/>
    </xf>
    <xf numFmtId="4" fontId="1" fillId="0" borderId="64" xfId="53" applyNumberFormat="1" applyFont="1" applyFill="1" applyBorder="1" applyAlignment="1">
      <alignment vertical="center"/>
      <protection/>
    </xf>
    <xf numFmtId="0" fontId="1" fillId="0" borderId="30" xfId="52" applyFont="1" applyBorder="1" applyAlignment="1">
      <alignment horizontal="center" vertical="center"/>
      <protection/>
    </xf>
    <xf numFmtId="0" fontId="1" fillId="0" borderId="39" xfId="52" applyFont="1" applyBorder="1" applyAlignment="1">
      <alignment horizontal="center" vertical="center"/>
      <protection/>
    </xf>
    <xf numFmtId="4" fontId="8" fillId="0" borderId="30" xfId="0" applyNumberFormat="1" applyFont="1" applyBorder="1" applyAlignment="1">
      <alignment horizontal="right" vertical="center" wrapText="1"/>
    </xf>
    <xf numFmtId="4" fontId="9" fillId="0" borderId="23" xfId="0" applyNumberFormat="1" applyFont="1" applyFill="1" applyBorder="1" applyAlignment="1">
      <alignment horizontal="right" vertical="center" wrapText="1"/>
    </xf>
    <xf numFmtId="4" fontId="9" fillId="0" borderId="65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25" xfId="52" applyNumberFormat="1" applyFont="1" applyFill="1" applyBorder="1" applyAlignment="1">
      <alignment vertical="center"/>
      <protection/>
    </xf>
    <xf numFmtId="0" fontId="4" fillId="0" borderId="51" xfId="53" applyFont="1" applyFill="1" applyBorder="1" applyAlignment="1">
      <alignment horizontal="center" vertical="center"/>
      <protection/>
    </xf>
    <xf numFmtId="0" fontId="1" fillId="0" borderId="22" xfId="53" applyFont="1" applyBorder="1" applyAlignment="1">
      <alignment vertical="center"/>
      <protection/>
    </xf>
    <xf numFmtId="0" fontId="4" fillId="0" borderId="66" xfId="52" applyFont="1" applyBorder="1" applyAlignment="1">
      <alignment horizontal="center" vertical="center"/>
      <protection/>
    </xf>
    <xf numFmtId="0" fontId="4" fillId="0" borderId="67" xfId="52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68" xfId="52" applyFont="1" applyBorder="1" applyAlignment="1">
      <alignment horizontal="center" vertical="center"/>
      <protection/>
    </xf>
    <xf numFmtId="4" fontId="4" fillId="0" borderId="12" xfId="52" applyNumberFormat="1" applyFont="1" applyFill="1" applyBorder="1" applyAlignment="1">
      <alignment vertical="center"/>
      <protection/>
    </xf>
    <xf numFmtId="4" fontId="4" fillId="0" borderId="13" xfId="52" applyNumberFormat="1" applyFont="1" applyFill="1" applyBorder="1" applyAlignment="1">
      <alignment vertical="center"/>
      <protection/>
    </xf>
    <xf numFmtId="0" fontId="6" fillId="0" borderId="42" xfId="52" applyFont="1" applyBorder="1" applyAlignment="1">
      <alignment horizontal="center" vertical="center"/>
      <protection/>
    </xf>
    <xf numFmtId="49" fontId="6" fillId="0" borderId="27" xfId="52" applyNumberFormat="1" applyFont="1" applyBorder="1" applyAlignment="1">
      <alignment horizontal="center" vertical="center"/>
      <protection/>
    </xf>
    <xf numFmtId="0" fontId="6" fillId="0" borderId="27" xfId="52" applyFont="1" applyBorder="1" applyAlignment="1">
      <alignment horizontal="center" vertical="center"/>
      <protection/>
    </xf>
    <xf numFmtId="0" fontId="6" fillId="0" borderId="14" xfId="52" applyFont="1" applyBorder="1" applyAlignment="1">
      <alignment vertical="center"/>
      <protection/>
    </xf>
    <xf numFmtId="4" fontId="6" fillId="0" borderId="12" xfId="52" applyNumberFormat="1" applyFont="1" applyFill="1" applyBorder="1" applyAlignment="1">
      <alignment vertical="center"/>
      <protection/>
    </xf>
    <xf numFmtId="4" fontId="6" fillId="0" borderId="13" xfId="52" applyNumberFormat="1" applyFont="1" applyFill="1" applyBorder="1" applyAlignment="1">
      <alignment vertical="center"/>
      <protection/>
    </xf>
    <xf numFmtId="0" fontId="35" fillId="0" borderId="51" xfId="52" applyFont="1" applyBorder="1" applyAlignment="1">
      <alignment horizontal="center" vertical="center"/>
      <protection/>
    </xf>
    <xf numFmtId="49" fontId="35" fillId="0" borderId="19" xfId="52" applyNumberFormat="1" applyFont="1" applyBorder="1" applyAlignment="1">
      <alignment horizontal="center" vertical="center"/>
      <protection/>
    </xf>
    <xf numFmtId="0" fontId="35" fillId="0" borderId="19" xfId="52" applyFont="1" applyBorder="1" applyAlignment="1">
      <alignment horizontal="center" vertical="center"/>
      <protection/>
    </xf>
    <xf numFmtId="0" fontId="35" fillId="0" borderId="36" xfId="52" applyFont="1" applyBorder="1" applyAlignment="1">
      <alignment vertical="center"/>
      <protection/>
    </xf>
    <xf numFmtId="4" fontId="35" fillId="0" borderId="38" xfId="52" applyNumberFormat="1" applyFont="1" applyFill="1" applyBorder="1" applyAlignment="1">
      <alignment vertical="center"/>
      <protection/>
    </xf>
    <xf numFmtId="4" fontId="35" fillId="0" borderId="52" xfId="52" applyNumberFormat="1" applyFont="1" applyFill="1" applyBorder="1" applyAlignment="1">
      <alignment vertical="center"/>
      <protection/>
    </xf>
    <xf numFmtId="0" fontId="1" fillId="0" borderId="69" xfId="52" applyFont="1" applyBorder="1" applyAlignment="1">
      <alignment horizontal="center" vertical="center"/>
      <protection/>
    </xf>
    <xf numFmtId="49" fontId="1" fillId="0" borderId="30" xfId="52" applyNumberFormat="1" applyFont="1" applyBorder="1" applyAlignment="1">
      <alignment horizontal="center" vertical="center"/>
      <protection/>
    </xf>
    <xf numFmtId="0" fontId="1" fillId="0" borderId="23" xfId="52" applyFont="1" applyBorder="1" applyAlignment="1">
      <alignment horizontal="center" vertical="center"/>
      <protection/>
    </xf>
    <xf numFmtId="0" fontId="1" fillId="0" borderId="22" xfId="52" applyFont="1" applyBorder="1" applyAlignment="1">
      <alignment vertical="center"/>
      <protection/>
    </xf>
    <xf numFmtId="0" fontId="1" fillId="0" borderId="22" xfId="52" applyFont="1" applyBorder="1" applyAlignment="1">
      <alignment horizontal="center" vertical="center"/>
      <protection/>
    </xf>
    <xf numFmtId="0" fontId="1" fillId="0" borderId="70" xfId="52" applyFont="1" applyBorder="1" applyAlignment="1">
      <alignment vertical="center"/>
      <protection/>
    </xf>
    <xf numFmtId="0" fontId="35" fillId="0" borderId="34" xfId="52" applyFont="1" applyBorder="1" applyAlignment="1">
      <alignment horizontal="center" vertical="center"/>
      <protection/>
    </xf>
    <xf numFmtId="49" fontId="35" fillId="0" borderId="23" xfId="52" applyNumberFormat="1" applyFont="1" applyBorder="1" applyAlignment="1">
      <alignment horizontal="center" vertical="center"/>
      <protection/>
    </xf>
    <xf numFmtId="0" fontId="35" fillId="0" borderId="23" xfId="52" applyFont="1" applyBorder="1" applyAlignment="1">
      <alignment horizontal="center" vertical="center"/>
      <protection/>
    </xf>
    <xf numFmtId="0" fontId="35" fillId="0" borderId="22" xfId="52" applyFont="1" applyBorder="1" applyAlignment="1">
      <alignment vertical="center"/>
      <protection/>
    </xf>
    <xf numFmtId="4" fontId="35" fillId="0" borderId="11" xfId="52" applyNumberFormat="1" applyFont="1" applyFill="1" applyBorder="1" applyAlignment="1">
      <alignment vertical="center"/>
      <protection/>
    </xf>
    <xf numFmtId="4" fontId="35" fillId="0" borderId="21" xfId="52" applyNumberFormat="1" applyFont="1" applyFill="1" applyBorder="1" applyAlignment="1">
      <alignment vertical="center"/>
      <protection/>
    </xf>
    <xf numFmtId="0" fontId="1" fillId="0" borderId="34" xfId="52" applyFont="1" applyBorder="1" applyAlignment="1">
      <alignment horizontal="center" vertical="center"/>
      <protection/>
    </xf>
    <xf numFmtId="49" fontId="1" fillId="0" borderId="23" xfId="52" applyNumberFormat="1" applyFont="1" applyBorder="1" applyAlignment="1">
      <alignment horizontal="center" vertical="center"/>
      <protection/>
    </xf>
    <xf numFmtId="0" fontId="35" fillId="0" borderId="34" xfId="52" applyFont="1" applyFill="1" applyBorder="1" applyAlignment="1">
      <alignment horizontal="center" vertical="center"/>
      <protection/>
    </xf>
    <xf numFmtId="0" fontId="35" fillId="0" borderId="71" xfId="52" applyFont="1" applyFill="1" applyBorder="1" applyAlignment="1">
      <alignment horizontal="center" vertical="center"/>
      <protection/>
    </xf>
    <xf numFmtId="49" fontId="35" fillId="0" borderId="65" xfId="52" applyNumberFormat="1" applyFont="1" applyBorder="1" applyAlignment="1">
      <alignment horizontal="center" vertical="center"/>
      <protection/>
    </xf>
    <xf numFmtId="0" fontId="1" fillId="0" borderId="23" xfId="53" applyFont="1" applyBorder="1" applyAlignment="1">
      <alignment horizontal="center" vertical="center"/>
      <protection/>
    </xf>
    <xf numFmtId="0" fontId="1" fillId="0" borderId="70" xfId="53" applyFont="1" applyBorder="1" applyAlignment="1">
      <alignment vertical="center"/>
      <protection/>
    </xf>
    <xf numFmtId="0" fontId="1" fillId="0" borderId="65" xfId="52" applyFont="1" applyBorder="1" applyAlignment="1">
      <alignment horizontal="center" vertical="center"/>
      <protection/>
    </xf>
    <xf numFmtId="4" fontId="1" fillId="0" borderId="72" xfId="52" applyNumberFormat="1" applyFont="1" applyFill="1" applyBorder="1" applyAlignment="1">
      <alignment vertical="center"/>
      <protection/>
    </xf>
    <xf numFmtId="0" fontId="1" fillId="0" borderId="35" xfId="52" applyFont="1" applyFill="1" applyBorder="1" applyAlignment="1">
      <alignment horizontal="center" vertical="center"/>
      <protection/>
    </xf>
    <xf numFmtId="49" fontId="1" fillId="0" borderId="39" xfId="52" applyNumberFormat="1" applyFont="1" applyBorder="1" applyAlignment="1">
      <alignment horizontal="center" vertical="center"/>
      <protection/>
    </xf>
    <xf numFmtId="0" fontId="1" fillId="0" borderId="40" xfId="52" applyFont="1" applyBorder="1" applyAlignment="1">
      <alignment vertical="center"/>
      <protection/>
    </xf>
    <xf numFmtId="0" fontId="6" fillId="0" borderId="42" xfId="52" applyFont="1" applyFill="1" applyBorder="1" applyAlignment="1">
      <alignment horizontal="center" vertical="center"/>
      <protection/>
    </xf>
    <xf numFmtId="0" fontId="35" fillId="0" borderId="51" xfId="52" applyFont="1" applyFill="1" applyBorder="1" applyAlignment="1">
      <alignment horizontal="center" vertical="center"/>
      <protection/>
    </xf>
    <xf numFmtId="4" fontId="1" fillId="0" borderId="11" xfId="52" applyNumberFormat="1" applyFont="1" applyBorder="1" applyAlignment="1">
      <alignment vertical="center"/>
      <protection/>
    </xf>
    <xf numFmtId="4" fontId="1" fillId="0" borderId="21" xfId="52" applyNumberFormat="1" applyFont="1" applyFill="1" applyBorder="1" applyAlignment="1">
      <alignment vertical="center"/>
      <protection/>
    </xf>
    <xf numFmtId="0" fontId="1" fillId="0" borderId="24" xfId="52" applyFont="1" applyBorder="1" applyAlignment="1">
      <alignment vertical="center"/>
      <protection/>
    </xf>
    <xf numFmtId="0" fontId="35" fillId="0" borderId="69" xfId="52" applyFont="1" applyFill="1" applyBorder="1" applyAlignment="1">
      <alignment horizontal="center" vertical="center"/>
      <protection/>
    </xf>
    <xf numFmtId="49" fontId="35" fillId="0" borderId="30" xfId="52" applyNumberFormat="1" applyFont="1" applyBorder="1" applyAlignment="1">
      <alignment horizontal="center" vertical="center"/>
      <protection/>
    </xf>
    <xf numFmtId="0" fontId="35" fillId="0" borderId="30" xfId="52" applyFont="1" applyBorder="1" applyAlignment="1">
      <alignment horizontal="center" vertical="center"/>
      <protection/>
    </xf>
    <xf numFmtId="0" fontId="35" fillId="0" borderId="18" xfId="52" applyFont="1" applyBorder="1" applyAlignment="1">
      <alignment vertical="center"/>
      <protection/>
    </xf>
    <xf numFmtId="4" fontId="35" fillId="0" borderId="16" xfId="52" applyNumberFormat="1" applyFont="1" applyFill="1" applyBorder="1" applyAlignment="1">
      <alignment vertical="center"/>
      <protection/>
    </xf>
    <xf numFmtId="0" fontId="35" fillId="0" borderId="22" xfId="52" applyFont="1" applyBorder="1" applyAlignment="1">
      <alignment vertical="center" wrapText="1"/>
      <protection/>
    </xf>
    <xf numFmtId="0" fontId="35" fillId="0" borderId="22" xfId="52" applyFont="1" applyFill="1" applyBorder="1" applyAlignment="1">
      <alignment vertical="center"/>
      <protection/>
    </xf>
    <xf numFmtId="0" fontId="1" fillId="0" borderId="71" xfId="52" applyFont="1" applyBorder="1" applyAlignment="1">
      <alignment horizontal="center" vertical="center"/>
      <protection/>
    </xf>
    <xf numFmtId="49" fontId="1" fillId="0" borderId="65" xfId="52" applyNumberFormat="1" applyFont="1" applyBorder="1" applyAlignment="1">
      <alignment horizontal="center" vertical="center"/>
      <protection/>
    </xf>
    <xf numFmtId="4" fontId="1" fillId="0" borderId="72" xfId="52" applyNumberFormat="1" applyFont="1" applyFill="1" applyBorder="1" applyAlignment="1">
      <alignment vertical="center"/>
      <protection/>
    </xf>
    <xf numFmtId="4" fontId="1" fillId="0" borderId="33" xfId="52" applyNumberFormat="1" applyFont="1" applyFill="1" applyBorder="1" applyAlignment="1">
      <alignment vertical="center"/>
      <protection/>
    </xf>
    <xf numFmtId="0" fontId="1" fillId="0" borderId="39" xfId="52" applyFont="1" applyFill="1" applyBorder="1" applyAlignment="1">
      <alignment horizontal="center" vertical="center"/>
      <protection/>
    </xf>
    <xf numFmtId="4" fontId="1" fillId="0" borderId="33" xfId="52" applyNumberFormat="1" applyFont="1" applyBorder="1" applyAlignment="1">
      <alignment vertical="center"/>
      <protection/>
    </xf>
    <xf numFmtId="171" fontId="4" fillId="0" borderId="38" xfId="53" applyNumberFormat="1" applyFont="1" applyFill="1" applyBorder="1" applyAlignment="1">
      <alignment vertical="center"/>
      <protection/>
    </xf>
    <xf numFmtId="0" fontId="4" fillId="0" borderId="28" xfId="52" applyFont="1" applyBorder="1" applyAlignment="1">
      <alignment horizontal="center" vertical="center"/>
      <protection/>
    </xf>
    <xf numFmtId="49" fontId="4" fillId="0" borderId="27" xfId="52" applyNumberFormat="1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  <xf numFmtId="0" fontId="4" fillId="0" borderId="14" xfId="52" applyFont="1" applyFill="1" applyBorder="1" applyAlignment="1">
      <alignment vertical="center"/>
      <protection/>
    </xf>
    <xf numFmtId="4" fontId="4" fillId="0" borderId="12" xfId="52" applyNumberFormat="1" applyFont="1" applyFill="1" applyBorder="1" applyAlignment="1">
      <alignment vertical="center"/>
      <protection/>
    </xf>
    <xf numFmtId="0" fontId="1" fillId="0" borderId="30" xfId="52" applyFont="1" applyBorder="1" applyAlignment="1">
      <alignment horizontal="center"/>
      <protection/>
    </xf>
    <xf numFmtId="0" fontId="1" fillId="0" borderId="23" xfId="52" applyFont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1" fillId="0" borderId="40" xfId="52" applyFont="1" applyFill="1" applyBorder="1" applyAlignment="1">
      <alignment vertical="center" wrapText="1"/>
      <protection/>
    </xf>
    <xf numFmtId="0" fontId="0" fillId="0" borderId="0" xfId="52">
      <alignment/>
      <protection/>
    </xf>
    <xf numFmtId="0" fontId="31" fillId="0" borderId="0" xfId="51">
      <alignment/>
      <protection/>
    </xf>
    <xf numFmtId="0" fontId="0" fillId="0" borderId="0" xfId="47">
      <alignment/>
      <protection/>
    </xf>
    <xf numFmtId="0" fontId="4" fillId="0" borderId="0" xfId="47" applyFont="1" applyAlignment="1">
      <alignment horizontal="center"/>
      <protection/>
    </xf>
    <xf numFmtId="0" fontId="32" fillId="0" borderId="73" xfId="47" applyFont="1" applyBorder="1" applyAlignment="1">
      <alignment horizontal="center" vertical="center" wrapText="1"/>
      <protection/>
    </xf>
    <xf numFmtId="0" fontId="32" fillId="0" borderId="67" xfId="47" applyFont="1" applyBorder="1" applyAlignment="1">
      <alignment horizontal="center" vertical="center" wrapText="1"/>
      <protection/>
    </xf>
    <xf numFmtId="0" fontId="32" fillId="0" borderId="67" xfId="47" applyFont="1" applyBorder="1" applyAlignment="1">
      <alignment horizontal="center" vertical="center" wrapText="1"/>
      <protection/>
    </xf>
    <xf numFmtId="0" fontId="4" fillId="0" borderId="27" xfId="47" applyFont="1" applyBorder="1" applyAlignment="1">
      <alignment horizontal="center" vertical="center" wrapText="1"/>
      <protection/>
    </xf>
    <xf numFmtId="0" fontId="4" fillId="0" borderId="43" xfId="48" applyFont="1" applyBorder="1" applyAlignment="1">
      <alignment horizontal="center" vertical="center" wrapText="1"/>
      <protection/>
    </xf>
    <xf numFmtId="0" fontId="4" fillId="0" borderId="27" xfId="48" applyFont="1" applyBorder="1" applyAlignment="1">
      <alignment horizontal="center" vertical="center" wrapText="1"/>
      <protection/>
    </xf>
    <xf numFmtId="0" fontId="4" fillId="0" borderId="27" xfId="48" applyFont="1" applyFill="1" applyBorder="1" applyAlignment="1">
      <alignment horizontal="center" vertical="center" wrapText="1"/>
      <protection/>
    </xf>
    <xf numFmtId="0" fontId="4" fillId="0" borderId="44" xfId="48" applyFont="1" applyBorder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27" xfId="52" applyFont="1" applyFill="1" applyBorder="1" applyAlignment="1">
      <alignment horizontal="center"/>
      <protection/>
    </xf>
    <xf numFmtId="0" fontId="4" fillId="0" borderId="27" xfId="52" applyFont="1" applyFill="1" applyBorder="1" applyAlignment="1">
      <alignment horizontal="left"/>
      <protection/>
    </xf>
    <xf numFmtId="4" fontId="4" fillId="0" borderId="42" xfId="52" applyNumberFormat="1" applyFont="1" applyFill="1" applyBorder="1">
      <alignment/>
      <protection/>
    </xf>
    <xf numFmtId="171" fontId="4" fillId="0" borderId="42" xfId="52" applyNumberFormat="1" applyFont="1" applyFill="1" applyBorder="1">
      <alignment/>
      <protection/>
    </xf>
    <xf numFmtId="4" fontId="4" fillId="0" borderId="44" xfId="52" applyNumberFormat="1" applyFont="1" applyFill="1" applyBorder="1">
      <alignment/>
      <protection/>
    </xf>
    <xf numFmtId="0" fontId="36" fillId="0" borderId="49" xfId="52" applyFont="1" applyFill="1" applyBorder="1" applyAlignment="1">
      <alignment horizontal="center"/>
      <protection/>
    </xf>
    <xf numFmtId="49" fontId="36" fillId="0" borderId="36" xfId="52" applyNumberFormat="1" applyFont="1" applyFill="1" applyBorder="1" applyAlignment="1">
      <alignment horizontal="center"/>
      <protection/>
    </xf>
    <xf numFmtId="49" fontId="36" fillId="0" borderId="51" xfId="52" applyNumberFormat="1" applyFont="1" applyFill="1" applyBorder="1" applyAlignment="1">
      <alignment horizontal="center"/>
      <protection/>
    </xf>
    <xf numFmtId="49" fontId="36" fillId="0" borderId="19" xfId="52" applyNumberFormat="1" applyFont="1" applyFill="1" applyBorder="1" applyAlignment="1">
      <alignment horizontal="center"/>
      <protection/>
    </xf>
    <xf numFmtId="0" fontId="36" fillId="0" borderId="59" xfId="52" applyFont="1" applyFill="1" applyBorder="1" applyAlignment="1">
      <alignment horizontal="center"/>
      <protection/>
    </xf>
    <xf numFmtId="0" fontId="36" fillId="0" borderId="19" xfId="52" applyFont="1" applyFill="1" applyBorder="1">
      <alignment/>
      <protection/>
    </xf>
    <xf numFmtId="4" fontId="36" fillId="0" borderId="51" xfId="52" applyNumberFormat="1" applyFont="1" applyFill="1" applyBorder="1" applyAlignment="1">
      <alignment horizontal="right"/>
      <protection/>
    </xf>
    <xf numFmtId="171" fontId="36" fillId="0" borderId="51" xfId="52" applyNumberFormat="1" applyFont="1" applyFill="1" applyBorder="1" applyAlignment="1">
      <alignment horizontal="right"/>
      <protection/>
    </xf>
    <xf numFmtId="4" fontId="36" fillId="0" borderId="55" xfId="52" applyNumberFormat="1" applyFont="1" applyFill="1" applyBorder="1" applyAlignment="1">
      <alignment horizontal="right"/>
      <protection/>
    </xf>
    <xf numFmtId="0" fontId="37" fillId="0" borderId="0" xfId="52" applyFont="1">
      <alignment/>
      <protection/>
    </xf>
    <xf numFmtId="0" fontId="4" fillId="0" borderId="29" xfId="52" applyFont="1" applyBorder="1" applyAlignment="1">
      <alignment horizontal="center"/>
      <protection/>
    </xf>
    <xf numFmtId="49" fontId="4" fillId="0" borderId="18" xfId="52" applyNumberFormat="1" applyFont="1" applyFill="1" applyBorder="1" applyAlignment="1">
      <alignment horizontal="center"/>
      <protection/>
    </xf>
    <xf numFmtId="49" fontId="4" fillId="0" borderId="69" xfId="47" applyNumberFormat="1" applyFont="1" applyFill="1" applyBorder="1" applyAlignment="1">
      <alignment horizontal="center"/>
      <protection/>
    </xf>
    <xf numFmtId="0" fontId="4" fillId="0" borderId="30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30" xfId="52" applyFont="1" applyBorder="1">
      <alignment/>
      <protection/>
    </xf>
    <xf numFmtId="4" fontId="4" fillId="0" borderId="69" xfId="52" applyNumberFormat="1" applyFont="1" applyFill="1" applyBorder="1">
      <alignment/>
      <protection/>
    </xf>
    <xf numFmtId="4" fontId="4" fillId="0" borderId="74" xfId="52" applyNumberFormat="1" applyFont="1" applyFill="1" applyBorder="1">
      <alignment/>
      <protection/>
    </xf>
    <xf numFmtId="0" fontId="5" fillId="0" borderId="0" xfId="52" applyFont="1">
      <alignment/>
      <protection/>
    </xf>
    <xf numFmtId="0" fontId="1" fillId="0" borderId="25" xfId="52" applyFont="1" applyBorder="1" applyAlignment="1">
      <alignment horizontal="center"/>
      <protection/>
    </xf>
    <xf numFmtId="49" fontId="1" fillId="0" borderId="22" xfId="52" applyNumberFormat="1" applyFont="1" applyFill="1" applyBorder="1" applyAlignment="1">
      <alignment horizontal="center"/>
      <protection/>
    </xf>
    <xf numFmtId="49" fontId="1" fillId="0" borderId="34" xfId="47" applyNumberFormat="1" applyFont="1" applyFill="1" applyBorder="1" applyAlignment="1">
      <alignment horizontal="center"/>
      <protection/>
    </xf>
    <xf numFmtId="0" fontId="1" fillId="0" borderId="18" xfId="52" applyFont="1" applyBorder="1" applyAlignment="1">
      <alignment horizontal="center"/>
      <protection/>
    </xf>
    <xf numFmtId="0" fontId="1" fillId="0" borderId="30" xfId="52" applyFont="1" applyBorder="1">
      <alignment/>
      <protection/>
    </xf>
    <xf numFmtId="4" fontId="1" fillId="0" borderId="34" xfId="52" applyNumberFormat="1" applyFont="1" applyFill="1" applyBorder="1">
      <alignment/>
      <protection/>
    </xf>
    <xf numFmtId="4" fontId="1" fillId="0" borderId="26" xfId="52" applyNumberFormat="1" applyFont="1" applyFill="1" applyBorder="1">
      <alignment/>
      <protection/>
    </xf>
    <xf numFmtId="0" fontId="1" fillId="0" borderId="23" xfId="52" applyFont="1" applyBorder="1">
      <alignment/>
      <protection/>
    </xf>
    <xf numFmtId="4" fontId="1" fillId="0" borderId="34" xfId="52" applyNumberFormat="1" applyFont="1" applyBorder="1">
      <alignment/>
      <protection/>
    </xf>
    <xf numFmtId="4" fontId="1" fillId="0" borderId="26" xfId="52" applyNumberFormat="1" applyFont="1" applyBorder="1">
      <alignment/>
      <protection/>
    </xf>
    <xf numFmtId="0" fontId="4" fillId="0" borderId="25" xfId="52" applyFont="1" applyBorder="1" applyAlignment="1">
      <alignment horizontal="center"/>
      <protection/>
    </xf>
    <xf numFmtId="49" fontId="4" fillId="0" borderId="34" xfId="47" applyNumberFormat="1" applyFont="1" applyFill="1" applyBorder="1" applyAlignment="1">
      <alignment horizontal="center"/>
      <protection/>
    </xf>
    <xf numFmtId="49" fontId="4" fillId="0" borderId="22" xfId="52" applyNumberFormat="1" applyFont="1" applyFill="1" applyBorder="1" applyAlignment="1">
      <alignment horizontal="center"/>
      <protection/>
    </xf>
    <xf numFmtId="4" fontId="4" fillId="0" borderId="34" xfId="52" applyNumberFormat="1" applyFont="1" applyFill="1" applyBorder="1">
      <alignment/>
      <protection/>
    </xf>
    <xf numFmtId="171" fontId="4" fillId="0" borderId="34" xfId="52" applyNumberFormat="1" applyFont="1" applyFill="1" applyBorder="1">
      <alignment/>
      <protection/>
    </xf>
    <xf numFmtId="4" fontId="4" fillId="0" borderId="26" xfId="52" applyNumberFormat="1" applyFont="1" applyFill="1" applyBorder="1">
      <alignment/>
      <protection/>
    </xf>
    <xf numFmtId="171" fontId="1" fillId="0" borderId="34" xfId="52" applyNumberFormat="1" applyFont="1" applyFill="1" applyBorder="1">
      <alignment/>
      <protection/>
    </xf>
    <xf numFmtId="0" fontId="4" fillId="0" borderId="25" xfId="52" applyFont="1" applyFill="1" applyBorder="1">
      <alignment/>
      <protection/>
    </xf>
    <xf numFmtId="0" fontId="4" fillId="0" borderId="23" xfId="52" applyFont="1" applyBorder="1" applyAlignment="1">
      <alignment horizontal="center"/>
      <protection/>
    </xf>
    <xf numFmtId="0" fontId="4" fillId="0" borderId="22" xfId="52" applyFont="1" applyBorder="1" applyAlignment="1">
      <alignment horizontal="center"/>
      <protection/>
    </xf>
    <xf numFmtId="0" fontId="4" fillId="0" borderId="23" xfId="52" applyFont="1" applyBorder="1">
      <alignment/>
      <protection/>
    </xf>
    <xf numFmtId="0" fontId="1" fillId="0" borderId="21" xfId="52" applyFont="1" applyFill="1" applyBorder="1">
      <alignment/>
      <protection/>
    </xf>
    <xf numFmtId="0" fontId="0" fillId="0" borderId="34" xfId="47" applyFill="1" applyBorder="1" applyAlignment="1">
      <alignment horizontal="center"/>
      <protection/>
    </xf>
    <xf numFmtId="0" fontId="1" fillId="0" borderId="41" xfId="52" applyFont="1" applyFill="1" applyBorder="1">
      <alignment/>
      <protection/>
    </xf>
    <xf numFmtId="49" fontId="1" fillId="0" borderId="50" xfId="52" applyNumberFormat="1" applyFont="1" applyFill="1" applyBorder="1" applyAlignment="1">
      <alignment horizontal="center"/>
      <protection/>
    </xf>
    <xf numFmtId="0" fontId="0" fillId="0" borderId="54" xfId="47" applyFill="1" applyBorder="1" applyAlignment="1">
      <alignment horizontal="center"/>
      <protection/>
    </xf>
    <xf numFmtId="0" fontId="1" fillId="0" borderId="37" xfId="52" applyFont="1" applyBorder="1" applyAlignment="1">
      <alignment horizontal="center"/>
      <protection/>
    </xf>
    <xf numFmtId="0" fontId="1" fillId="0" borderId="50" xfId="52" applyFont="1" applyBorder="1" applyAlignment="1">
      <alignment horizontal="center"/>
      <protection/>
    </xf>
    <xf numFmtId="0" fontId="1" fillId="0" borderId="37" xfId="52" applyFont="1" applyBorder="1">
      <alignment/>
      <protection/>
    </xf>
    <xf numFmtId="4" fontId="1" fillId="0" borderId="54" xfId="52" applyNumberFormat="1" applyFont="1" applyFill="1" applyBorder="1">
      <alignment/>
      <protection/>
    </xf>
    <xf numFmtId="4" fontId="1" fillId="0" borderId="75" xfId="52" applyNumberFormat="1" applyFont="1" applyFill="1" applyBorder="1">
      <alignment/>
      <protection/>
    </xf>
    <xf numFmtId="4" fontId="0" fillId="0" borderId="0" xfId="52" applyNumberFormat="1">
      <alignment/>
      <protection/>
    </xf>
    <xf numFmtId="171" fontId="4" fillId="0" borderId="12" xfId="52" applyNumberFormat="1" applyFont="1" applyFill="1" applyBorder="1" applyAlignment="1">
      <alignment vertical="center"/>
      <protection/>
    </xf>
    <xf numFmtId="171" fontId="4" fillId="0" borderId="12" xfId="52" applyNumberFormat="1" applyFont="1" applyFill="1" applyBorder="1" applyAlignment="1">
      <alignment vertical="center"/>
      <protection/>
    </xf>
    <xf numFmtId="171" fontId="1" fillId="0" borderId="33" xfId="52" applyNumberFormat="1" applyFont="1" applyFill="1" applyBorder="1" applyAlignment="1">
      <alignment vertical="center"/>
      <protection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66" xfId="52" applyFont="1" applyFill="1" applyBorder="1" applyAlignment="1">
      <alignment horizontal="center" vertical="center"/>
      <protection/>
    </xf>
    <xf numFmtId="0" fontId="4" fillId="0" borderId="37" xfId="52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4" fillId="0" borderId="76" xfId="52" applyFont="1" applyFill="1" applyBorder="1" applyAlignment="1">
      <alignment horizontal="center" vertical="center"/>
      <protection/>
    </xf>
    <xf numFmtId="0" fontId="4" fillId="0" borderId="75" xfId="52" applyFont="1" applyFill="1" applyBorder="1" applyAlignment="1">
      <alignment horizontal="center" vertical="center"/>
      <protection/>
    </xf>
    <xf numFmtId="0" fontId="4" fillId="0" borderId="77" xfId="52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78" xfId="52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0" fillId="0" borderId="0" xfId="52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center" vertical="center"/>
      <protection/>
    </xf>
    <xf numFmtId="49" fontId="4" fillId="0" borderId="79" xfId="52" applyNumberFormat="1" applyFont="1" applyFill="1" applyBorder="1" applyAlignment="1">
      <alignment horizontal="center" vertical="center"/>
      <protection/>
    </xf>
    <xf numFmtId="49" fontId="4" fillId="0" borderId="41" xfId="52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9" fillId="0" borderId="0" xfId="47" applyFont="1" applyFill="1" applyAlignment="1">
      <alignment horizontal="center"/>
      <protection/>
    </xf>
    <xf numFmtId="0" fontId="32" fillId="0" borderId="67" xfId="47" applyFont="1" applyBorder="1" applyAlignment="1">
      <alignment horizontal="center" vertical="center" wrapText="1"/>
      <protection/>
    </xf>
    <xf numFmtId="0" fontId="32" fillId="0" borderId="68" xfId="47" applyFont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/>
      <protection/>
    </xf>
    <xf numFmtId="0" fontId="4" fillId="0" borderId="42" xfId="52" applyFont="1" applyFill="1" applyBorder="1" applyAlignment="1">
      <alignment horizontal="center"/>
      <protection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67" xfId="52" applyFont="1" applyBorder="1" applyAlignment="1">
      <alignment horizontal="center" vertical="center"/>
      <protection/>
    </xf>
    <xf numFmtId="0" fontId="4" fillId="0" borderId="61" xfId="52" applyFont="1" applyBorder="1" applyAlignment="1">
      <alignment horizontal="center" vertical="center"/>
      <protection/>
    </xf>
    <xf numFmtId="0" fontId="4" fillId="0" borderId="79" xfId="52" applyFont="1" applyBorder="1" applyAlignment="1">
      <alignment horizontal="center" vertical="center"/>
      <protection/>
    </xf>
    <xf numFmtId="0" fontId="4" fillId="0" borderId="41" xfId="52" applyFont="1" applyBorder="1" applyAlignment="1">
      <alignment horizontal="center" vertical="center"/>
      <protection/>
    </xf>
    <xf numFmtId="49" fontId="4" fillId="0" borderId="73" xfId="52" applyNumberFormat="1" applyFont="1" applyBorder="1" applyAlignment="1">
      <alignment horizontal="center" vertical="center"/>
      <protection/>
    </xf>
    <xf numFmtId="49" fontId="4" fillId="0" borderId="53" xfId="52" applyNumberFormat="1" applyFont="1" applyBorder="1" applyAlignment="1">
      <alignment horizontal="center" vertical="center"/>
      <protection/>
    </xf>
    <xf numFmtId="0" fontId="4" fillId="0" borderId="73" xfId="52" applyFont="1" applyBorder="1" applyAlignment="1">
      <alignment horizontal="center" vertical="center"/>
      <protection/>
    </xf>
    <xf numFmtId="0" fontId="4" fillId="0" borderId="80" xfId="52" applyFont="1" applyBorder="1" applyAlignment="1">
      <alignment horizontal="center" vertical="center"/>
      <protection/>
    </xf>
    <xf numFmtId="0" fontId="4" fillId="0" borderId="66" xfId="52" applyFont="1" applyBorder="1" applyAlignment="1">
      <alignment horizontal="center" vertical="center"/>
      <protection/>
    </xf>
    <xf numFmtId="0" fontId="4" fillId="0" borderId="60" xfId="52" applyFont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44" xfId="52" applyFont="1" applyFill="1" applyBorder="1" applyAlignment="1">
      <alignment horizontal="center" vertical="center"/>
      <protection/>
    </xf>
    <xf numFmtId="0" fontId="1" fillId="0" borderId="78" xfId="52" applyFont="1" applyBorder="1" applyAlignment="1">
      <alignment horizontal="center" vertical="center" textRotation="90" wrapText="1"/>
      <protection/>
    </xf>
    <xf numFmtId="0" fontId="1" fillId="0" borderId="48" xfId="52" applyFont="1" applyBorder="1" applyAlignment="1">
      <alignment horizontal="center" vertical="center" textRotation="90" wrapText="1"/>
      <protection/>
    </xf>
    <xf numFmtId="0" fontId="1" fillId="0" borderId="32" xfId="52" applyFont="1" applyBorder="1" applyAlignment="1">
      <alignment horizontal="center" vertical="center" textRotation="90" wrapText="1"/>
      <protection/>
    </xf>
    <xf numFmtId="0" fontId="4" fillId="0" borderId="78" xfId="52" applyFont="1" applyBorder="1" applyAlignment="1">
      <alignment horizontal="center" vertical="center"/>
      <protection/>
    </xf>
    <xf numFmtId="0" fontId="4" fillId="0" borderId="32" xfId="52" applyFont="1" applyBorder="1" applyAlignment="1">
      <alignment horizontal="center" vertic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21_P02_Rozpis_rozpoctu_2011_Vydaje_1_cast" xfId="48"/>
    <cellStyle name="normální_2. čtení rozpočtu 2006 - příjmy" xfId="49"/>
    <cellStyle name="normální_2. čtení rozpočtu 2006 - příjmy 2" xfId="50"/>
    <cellStyle name="normální_2. Rozpočet 2007 - tabulky" xfId="51"/>
    <cellStyle name="normální_Rozpis výdajů 03 bez PO 2" xfId="52"/>
    <cellStyle name="normální_Rozpis výdajů 03 bez PO 2 2" xfId="53"/>
    <cellStyle name="normální_Rozpis výdajů 03 bez PO_06 - OD" xfId="54"/>
    <cellStyle name="normální_Rozpočet 2005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37.8515625" style="4" customWidth="1"/>
    <col min="2" max="2" width="7.421875" style="4" customWidth="1"/>
    <col min="3" max="4" width="12.8515625" style="4" customWidth="1"/>
    <col min="5" max="6" width="13.140625" style="4" bestFit="1" customWidth="1"/>
    <col min="7" max="16384" width="9.140625" style="4" customWidth="1"/>
  </cols>
  <sheetData>
    <row r="1" spans="1:6" ht="20.25">
      <c r="A1" s="396" t="s">
        <v>68</v>
      </c>
      <c r="B1" s="396"/>
      <c r="C1" s="396"/>
      <c r="D1" s="396"/>
      <c r="E1" s="396"/>
      <c r="F1" s="396"/>
    </row>
    <row r="2" ht="18" customHeight="1"/>
    <row r="3" spans="1:6" ht="16.5" customHeight="1">
      <c r="A3" s="397" t="s">
        <v>50</v>
      </c>
      <c r="B3" s="397"/>
      <c r="C3" s="397"/>
      <c r="D3" s="397"/>
      <c r="E3" s="397"/>
      <c r="F3" s="397"/>
    </row>
    <row r="4" ht="12.75" customHeight="1" thickBot="1"/>
    <row r="5" spans="1:6" ht="15" customHeight="1" thickBot="1">
      <c r="A5" s="5" t="s">
        <v>1</v>
      </c>
      <c r="B5" s="6" t="s">
        <v>2</v>
      </c>
      <c r="C5" s="7" t="s">
        <v>69</v>
      </c>
      <c r="D5" s="37" t="s">
        <v>70</v>
      </c>
      <c r="E5" s="7" t="s">
        <v>0</v>
      </c>
      <c r="F5" s="8" t="s">
        <v>71</v>
      </c>
    </row>
    <row r="6" spans="1:6" ht="15" customHeight="1">
      <c r="A6" s="9" t="s">
        <v>9</v>
      </c>
      <c r="B6" s="10" t="s">
        <v>27</v>
      </c>
      <c r="C6" s="11">
        <f>C7+C8+C9</f>
        <v>2280088</v>
      </c>
      <c r="D6" s="241">
        <f>D7+D8+D9</f>
        <v>2367332.1</v>
      </c>
      <c r="E6" s="12">
        <f>SUM(E7:E9)</f>
        <v>255.4</v>
      </c>
      <c r="F6" s="13">
        <f>SUM(F7:F9)</f>
        <v>2367587.5</v>
      </c>
    </row>
    <row r="7" spans="1:6" ht="15" customHeight="1">
      <c r="A7" s="14" t="s">
        <v>10</v>
      </c>
      <c r="B7" s="15" t="s">
        <v>11</v>
      </c>
      <c r="C7" s="16">
        <v>2211000</v>
      </c>
      <c r="D7" s="17">
        <v>2220140.41</v>
      </c>
      <c r="E7" s="26"/>
      <c r="F7" s="18">
        <f>D7+E7</f>
        <v>2220140.41</v>
      </c>
    </row>
    <row r="8" spans="1:6" ht="15" customHeight="1">
      <c r="A8" s="14" t="s">
        <v>12</v>
      </c>
      <c r="B8" s="15" t="s">
        <v>13</v>
      </c>
      <c r="C8" s="16">
        <v>69088</v>
      </c>
      <c r="D8" s="17">
        <v>145666.13</v>
      </c>
      <c r="E8" s="26">
        <f>'příjmy OD'!J11</f>
        <v>255.4</v>
      </c>
      <c r="F8" s="18">
        <f>D8+E8</f>
        <v>145921.53</v>
      </c>
    </row>
    <row r="9" spans="1:6" ht="15" customHeight="1">
      <c r="A9" s="14" t="s">
        <v>14</v>
      </c>
      <c r="B9" s="15" t="s">
        <v>15</v>
      </c>
      <c r="C9" s="16">
        <v>0</v>
      </c>
      <c r="D9" s="17">
        <v>1525.56</v>
      </c>
      <c r="E9" s="26"/>
      <c r="F9" s="18">
        <f>D9+E9</f>
        <v>1525.56</v>
      </c>
    </row>
    <row r="10" spans="1:6" ht="15" customHeight="1">
      <c r="A10" s="19" t="s">
        <v>16</v>
      </c>
      <c r="B10" s="15" t="s">
        <v>17</v>
      </c>
      <c r="C10" s="20">
        <f>C11+C17</f>
        <v>85842</v>
      </c>
      <c r="D10" s="21">
        <f>D11+D17</f>
        <v>4993102.7</v>
      </c>
      <c r="E10" s="22">
        <f>E11+E17</f>
        <v>0</v>
      </c>
      <c r="F10" s="23">
        <f>F11+F17</f>
        <v>4993102.7</v>
      </c>
    </row>
    <row r="11" spans="1:6" ht="15" customHeight="1">
      <c r="A11" s="24" t="s">
        <v>52</v>
      </c>
      <c r="B11" s="15" t="s">
        <v>18</v>
      </c>
      <c r="C11" s="25">
        <f>SUM(C12:C16)</f>
        <v>85842</v>
      </c>
      <c r="D11" s="17">
        <f>SUM(D12:D16)</f>
        <v>4204670.05</v>
      </c>
      <c r="E11" s="26">
        <f>SUM(E12:E16)</f>
        <v>0</v>
      </c>
      <c r="F11" s="18">
        <f>SUM(F12:F16)</f>
        <v>4204670.05</v>
      </c>
    </row>
    <row r="12" spans="1:6" ht="15" customHeight="1">
      <c r="A12" s="24" t="s">
        <v>53</v>
      </c>
      <c r="B12" s="15" t="s">
        <v>19</v>
      </c>
      <c r="C12" s="25">
        <v>61072</v>
      </c>
      <c r="D12" s="17">
        <v>61072</v>
      </c>
      <c r="E12" s="26"/>
      <c r="F12" s="18">
        <f>D12+E12</f>
        <v>61072</v>
      </c>
    </row>
    <row r="13" spans="1:6" ht="15" customHeight="1">
      <c r="A13" s="24" t="s">
        <v>54</v>
      </c>
      <c r="B13" s="15" t="s">
        <v>18</v>
      </c>
      <c r="C13" s="25">
        <v>0</v>
      </c>
      <c r="D13" s="17">
        <v>4107147.37</v>
      </c>
      <c r="E13" s="26"/>
      <c r="F13" s="18">
        <f>D13+E13</f>
        <v>4107147.37</v>
      </c>
    </row>
    <row r="14" spans="1:6" ht="15" customHeight="1">
      <c r="A14" s="24" t="s">
        <v>60</v>
      </c>
      <c r="B14" s="15" t="s">
        <v>61</v>
      </c>
      <c r="C14" s="25">
        <v>0</v>
      </c>
      <c r="D14" s="17">
        <v>11228.86</v>
      </c>
      <c r="E14" s="26"/>
      <c r="F14" s="18">
        <f>D14+E14</f>
        <v>11228.86</v>
      </c>
    </row>
    <row r="15" spans="1:6" ht="15" customHeight="1">
      <c r="A15" s="24" t="s">
        <v>55</v>
      </c>
      <c r="B15" s="15">
        <v>4121</v>
      </c>
      <c r="C15" s="25">
        <v>24770</v>
      </c>
      <c r="D15" s="17">
        <v>25221.82</v>
      </c>
      <c r="E15" s="26"/>
      <c r="F15" s="18">
        <f>D15+E15</f>
        <v>25221.82</v>
      </c>
    </row>
    <row r="16" spans="1:6" ht="15" customHeight="1">
      <c r="A16" s="24" t="s">
        <v>77</v>
      </c>
      <c r="B16" s="15">
        <v>4123</v>
      </c>
      <c r="C16" s="25">
        <v>0</v>
      </c>
      <c r="D16" s="17">
        <v>0</v>
      </c>
      <c r="E16" s="26"/>
      <c r="F16" s="18">
        <f>D16+E16</f>
        <v>0</v>
      </c>
    </row>
    <row r="17" spans="1:6" ht="15" customHeight="1">
      <c r="A17" s="14" t="s">
        <v>28</v>
      </c>
      <c r="B17" s="15" t="s">
        <v>20</v>
      </c>
      <c r="C17" s="25">
        <f>SUM(C18:C21)</f>
        <v>0</v>
      </c>
      <c r="D17" s="17">
        <f>D18+D19+D21</f>
        <v>788432.65</v>
      </c>
      <c r="E17" s="17">
        <f>SUM(E18:E21)</f>
        <v>0</v>
      </c>
      <c r="F17" s="18">
        <f>SUM(F18:F21)</f>
        <v>788432.65</v>
      </c>
    </row>
    <row r="18" spans="1:6" ht="15" customHeight="1">
      <c r="A18" s="14" t="s">
        <v>58</v>
      </c>
      <c r="B18" s="15" t="s">
        <v>20</v>
      </c>
      <c r="C18" s="25">
        <v>0</v>
      </c>
      <c r="D18" s="17">
        <v>780525.11</v>
      </c>
      <c r="E18" s="26"/>
      <c r="F18" s="18">
        <f>D18+E18</f>
        <v>780525.11</v>
      </c>
    </row>
    <row r="19" spans="1:6" ht="15" customHeight="1">
      <c r="A19" s="24" t="s">
        <v>59</v>
      </c>
      <c r="B19" s="15">
        <v>4221</v>
      </c>
      <c r="C19" s="25">
        <v>0</v>
      </c>
      <c r="D19" s="17">
        <v>6412.870000000001</v>
      </c>
      <c r="E19" s="26"/>
      <c r="F19" s="18">
        <f>D19+E19</f>
        <v>6412.870000000001</v>
      </c>
    </row>
    <row r="20" spans="1:6" ht="15" customHeight="1">
      <c r="A20" s="24" t="s">
        <v>78</v>
      </c>
      <c r="B20" s="15">
        <v>4223</v>
      </c>
      <c r="C20" s="25">
        <v>0</v>
      </c>
      <c r="D20" s="17">
        <v>0</v>
      </c>
      <c r="E20" s="26"/>
      <c r="F20" s="18">
        <f>D20+E20</f>
        <v>0</v>
      </c>
    </row>
    <row r="21" spans="1:6" ht="15" customHeight="1">
      <c r="A21" s="24" t="s">
        <v>62</v>
      </c>
      <c r="B21" s="15">
        <v>4232</v>
      </c>
      <c r="C21" s="25">
        <v>0</v>
      </c>
      <c r="D21" s="17">
        <v>1494.67</v>
      </c>
      <c r="E21" s="26"/>
      <c r="F21" s="18">
        <f>D21+E21</f>
        <v>1494.67</v>
      </c>
    </row>
    <row r="22" spans="1:6" ht="15" customHeight="1">
      <c r="A22" s="19" t="s">
        <v>21</v>
      </c>
      <c r="B22" s="27" t="s">
        <v>29</v>
      </c>
      <c r="C22" s="20">
        <f>C6+C10</f>
        <v>2365930</v>
      </c>
      <c r="D22" s="22">
        <f>D6+D10</f>
        <v>7360434.800000001</v>
      </c>
      <c r="E22" s="21">
        <f>E6+E10</f>
        <v>255.4</v>
      </c>
      <c r="F22" s="23">
        <f>F6+F10</f>
        <v>7360690.2</v>
      </c>
    </row>
    <row r="23" spans="1:6" ht="15" customHeight="1">
      <c r="A23" s="19" t="s">
        <v>22</v>
      </c>
      <c r="B23" s="27" t="s">
        <v>23</v>
      </c>
      <c r="C23" s="20">
        <f>SUM(C24:C27)</f>
        <v>-96875</v>
      </c>
      <c r="D23" s="22">
        <f>SUM(D24:D27)</f>
        <v>999724.52</v>
      </c>
      <c r="E23" s="21">
        <f>SUM(E24:E27)</f>
        <v>0</v>
      </c>
      <c r="F23" s="28">
        <f>SUM(F24:F27)</f>
        <v>999724.52</v>
      </c>
    </row>
    <row r="24" spans="1:6" ht="15" customHeight="1">
      <c r="A24" s="24" t="s">
        <v>72</v>
      </c>
      <c r="B24" s="15" t="s">
        <v>24</v>
      </c>
      <c r="C24" s="25">
        <v>0</v>
      </c>
      <c r="D24" s="242">
        <v>84875.51</v>
      </c>
      <c r="E24" s="29"/>
      <c r="F24" s="18">
        <f>D24+E24</f>
        <v>84875.51</v>
      </c>
    </row>
    <row r="25" spans="1:6" ht="15" customHeight="1">
      <c r="A25" s="24" t="s">
        <v>73</v>
      </c>
      <c r="B25" s="15" t="s">
        <v>24</v>
      </c>
      <c r="C25" s="25">
        <v>0</v>
      </c>
      <c r="D25" s="242">
        <v>1011724.01</v>
      </c>
      <c r="E25" s="26"/>
      <c r="F25" s="18">
        <f>D25+E25</f>
        <v>1011724.01</v>
      </c>
    </row>
    <row r="26" spans="1:6" ht="15" customHeight="1">
      <c r="A26" s="24" t="s">
        <v>74</v>
      </c>
      <c r="B26" s="15" t="s">
        <v>56</v>
      </c>
      <c r="C26" s="25">
        <v>0</v>
      </c>
      <c r="D26" s="242">
        <v>0</v>
      </c>
      <c r="E26" s="26"/>
      <c r="F26" s="18">
        <f>D26+E26</f>
        <v>0</v>
      </c>
    </row>
    <row r="27" spans="1:6" ht="14.25" thickBot="1">
      <c r="A27" s="24" t="s">
        <v>75</v>
      </c>
      <c r="B27" s="15">
        <v>8124</v>
      </c>
      <c r="C27" s="25">
        <v>-96875</v>
      </c>
      <c r="D27" s="243">
        <v>-96875</v>
      </c>
      <c r="E27" s="30"/>
      <c r="F27" s="18">
        <f>D27+E27</f>
        <v>-96875</v>
      </c>
    </row>
    <row r="28" spans="1:6" ht="15" customHeight="1" thickBot="1">
      <c r="A28" s="31" t="s">
        <v>25</v>
      </c>
      <c r="B28" s="32"/>
      <c r="C28" s="33">
        <f>C23+C10+C6</f>
        <v>2269055</v>
      </c>
      <c r="D28" s="34">
        <f>D23+D10+D6</f>
        <v>8360159.32</v>
      </c>
      <c r="E28" s="48">
        <f>E6+E10+E23</f>
        <v>255.4</v>
      </c>
      <c r="F28" s="35">
        <f>D28+E28</f>
        <v>8360414.720000001</v>
      </c>
    </row>
    <row r="30" ht="9.75">
      <c r="E30" s="59"/>
    </row>
    <row r="31" spans="1:6" ht="17.25">
      <c r="A31" s="397" t="s">
        <v>51</v>
      </c>
      <c r="B31" s="397"/>
      <c r="C31" s="397"/>
      <c r="D31" s="397"/>
      <c r="E31" s="397"/>
      <c r="F31" s="397"/>
    </row>
    <row r="32" spans="1:6" ht="12" customHeight="1" thickBot="1">
      <c r="A32" s="3"/>
      <c r="B32" s="3"/>
      <c r="C32" s="3"/>
      <c r="D32" s="3"/>
      <c r="E32" s="3"/>
      <c r="F32" s="3"/>
    </row>
    <row r="33" spans="1:6" ht="15" customHeight="1" thickBot="1">
      <c r="A33" s="36" t="s">
        <v>30</v>
      </c>
      <c r="B33" s="37" t="s">
        <v>2</v>
      </c>
      <c r="C33" s="7" t="s">
        <v>69</v>
      </c>
      <c r="D33" s="37" t="s">
        <v>70</v>
      </c>
      <c r="E33" s="7" t="s">
        <v>0</v>
      </c>
      <c r="F33" s="8" t="s">
        <v>71</v>
      </c>
    </row>
    <row r="34" spans="1:6" ht="15" customHeight="1">
      <c r="A34" s="38" t="s">
        <v>31</v>
      </c>
      <c r="B34" s="39" t="s">
        <v>32</v>
      </c>
      <c r="C34" s="40">
        <v>26192.5</v>
      </c>
      <c r="D34" s="40">
        <v>26192.5</v>
      </c>
      <c r="E34" s="40"/>
      <c r="F34" s="42">
        <f>D34+E34</f>
        <v>26192.5</v>
      </c>
    </row>
    <row r="35" spans="1:6" ht="15" customHeight="1">
      <c r="A35" s="43" t="s">
        <v>33</v>
      </c>
      <c r="B35" s="44" t="s">
        <v>32</v>
      </c>
      <c r="C35" s="17">
        <v>238156.72</v>
      </c>
      <c r="D35" s="17">
        <v>242789.92</v>
      </c>
      <c r="E35" s="40"/>
      <c r="F35" s="42">
        <f>D35+E35</f>
        <v>242789.92</v>
      </c>
    </row>
    <row r="36" spans="1:6" ht="15" customHeight="1">
      <c r="A36" s="43" t="s">
        <v>34</v>
      </c>
      <c r="B36" s="44" t="s">
        <v>32</v>
      </c>
      <c r="C36" s="17">
        <v>857900</v>
      </c>
      <c r="D36" s="17">
        <v>884882.78</v>
      </c>
      <c r="E36" s="40"/>
      <c r="F36" s="42">
        <f aca="true" t="shared" si="0" ref="F36:F50">D36+E36</f>
        <v>884882.78</v>
      </c>
    </row>
    <row r="37" spans="1:6" ht="15" customHeight="1">
      <c r="A37" s="43" t="s">
        <v>35</v>
      </c>
      <c r="B37" s="44" t="s">
        <v>32</v>
      </c>
      <c r="C37" s="17">
        <v>607118.3</v>
      </c>
      <c r="D37" s="17">
        <v>679579.86</v>
      </c>
      <c r="E37" s="41">
        <f>'91403'!I8+'91406'!I9</f>
        <v>255.39999999999998</v>
      </c>
      <c r="F37" s="42">
        <f>D37+E37</f>
        <v>679835.26</v>
      </c>
    </row>
    <row r="38" spans="1:6" ht="15" customHeight="1">
      <c r="A38" s="43" t="s">
        <v>36</v>
      </c>
      <c r="B38" s="44" t="s">
        <v>32</v>
      </c>
      <c r="C38" s="17">
        <v>0</v>
      </c>
      <c r="D38" s="17">
        <v>3648262.76</v>
      </c>
      <c r="E38" s="41"/>
      <c r="F38" s="42">
        <f>D38+E38</f>
        <v>3648262.76</v>
      </c>
    </row>
    <row r="39" spans="1:6" ht="15" customHeight="1">
      <c r="A39" s="43" t="s">
        <v>67</v>
      </c>
      <c r="B39" s="44" t="s">
        <v>32</v>
      </c>
      <c r="C39" s="17">
        <v>78089.98</v>
      </c>
      <c r="D39" s="17">
        <v>490378.21</v>
      </c>
      <c r="E39" s="41"/>
      <c r="F39" s="42">
        <f>D39+E39</f>
        <v>490378.21</v>
      </c>
    </row>
    <row r="40" spans="1:6" ht="15" customHeight="1">
      <c r="A40" s="43" t="s">
        <v>37</v>
      </c>
      <c r="B40" s="44" t="s">
        <v>32</v>
      </c>
      <c r="C40" s="17">
        <v>96358</v>
      </c>
      <c r="D40" s="17">
        <v>56685.75</v>
      </c>
      <c r="E40" s="41"/>
      <c r="F40" s="42">
        <f>D40+E40</f>
        <v>56685.75</v>
      </c>
    </row>
    <row r="41" spans="1:6" ht="15" customHeight="1">
      <c r="A41" s="43" t="s">
        <v>38</v>
      </c>
      <c r="B41" s="44" t="s">
        <v>39</v>
      </c>
      <c r="C41" s="17">
        <v>125197</v>
      </c>
      <c r="D41" s="17">
        <v>939109.49</v>
      </c>
      <c r="E41" s="41"/>
      <c r="F41" s="42">
        <f>D41+E41</f>
        <v>939109.49</v>
      </c>
    </row>
    <row r="42" spans="1:6" ht="15" customHeight="1">
      <c r="A42" s="43" t="s">
        <v>40</v>
      </c>
      <c r="B42" s="44" t="s">
        <v>39</v>
      </c>
      <c r="C42" s="17">
        <v>0</v>
      </c>
      <c r="D42" s="17">
        <v>0</v>
      </c>
      <c r="E42" s="41"/>
      <c r="F42" s="42">
        <f t="shared" si="0"/>
        <v>0</v>
      </c>
    </row>
    <row r="43" spans="1:6" ht="15" customHeight="1">
      <c r="A43" s="43" t="s">
        <v>41</v>
      </c>
      <c r="B43" s="44" t="s">
        <v>42</v>
      </c>
      <c r="C43" s="17">
        <v>157317</v>
      </c>
      <c r="D43" s="17">
        <v>1172961.41</v>
      </c>
      <c r="E43" s="41"/>
      <c r="F43" s="42">
        <f t="shared" si="0"/>
        <v>1172961.41</v>
      </c>
    </row>
    <row r="44" spans="1:8" ht="15" customHeight="1">
      <c r="A44" s="43" t="s">
        <v>43</v>
      </c>
      <c r="B44" s="44" t="s">
        <v>42</v>
      </c>
      <c r="C44" s="17">
        <v>22000</v>
      </c>
      <c r="D44" s="17">
        <v>22000</v>
      </c>
      <c r="E44" s="40"/>
      <c r="F44" s="42">
        <f t="shared" si="0"/>
        <v>22000</v>
      </c>
      <c r="H44" s="45"/>
    </row>
    <row r="45" spans="1:6" ht="15" customHeight="1">
      <c r="A45" s="43" t="s">
        <v>44</v>
      </c>
      <c r="B45" s="44" t="s">
        <v>32</v>
      </c>
      <c r="C45" s="17">
        <v>3725.5</v>
      </c>
      <c r="D45" s="17">
        <v>5434.02</v>
      </c>
      <c r="E45" s="40"/>
      <c r="F45" s="42">
        <f t="shared" si="0"/>
        <v>5434.02</v>
      </c>
    </row>
    <row r="46" spans="1:6" ht="15" customHeight="1">
      <c r="A46" s="43" t="s">
        <v>66</v>
      </c>
      <c r="B46" s="44" t="s">
        <v>42</v>
      </c>
      <c r="C46" s="17">
        <v>30000</v>
      </c>
      <c r="D46" s="17">
        <v>108923.1</v>
      </c>
      <c r="E46" s="40"/>
      <c r="F46" s="42">
        <f t="shared" si="0"/>
        <v>108923.1</v>
      </c>
    </row>
    <row r="47" spans="1:6" ht="15" customHeight="1">
      <c r="A47" s="43" t="s">
        <v>45</v>
      </c>
      <c r="B47" s="44" t="s">
        <v>42</v>
      </c>
      <c r="C47" s="17">
        <v>5000</v>
      </c>
      <c r="D47" s="17">
        <v>5317.28</v>
      </c>
      <c r="E47" s="40"/>
      <c r="F47" s="42">
        <f t="shared" si="0"/>
        <v>5317.28</v>
      </c>
    </row>
    <row r="48" spans="1:6" ht="15" customHeight="1">
      <c r="A48" s="43" t="s">
        <v>46</v>
      </c>
      <c r="B48" s="44" t="s">
        <v>42</v>
      </c>
      <c r="C48" s="17">
        <v>18000</v>
      </c>
      <c r="D48" s="17">
        <v>73602.25</v>
      </c>
      <c r="E48" s="40"/>
      <c r="F48" s="42">
        <f t="shared" si="0"/>
        <v>73602.25</v>
      </c>
    </row>
    <row r="49" spans="1:6" ht="15" customHeight="1">
      <c r="A49" s="43" t="s">
        <v>47</v>
      </c>
      <c r="B49" s="44" t="s">
        <v>42</v>
      </c>
      <c r="C49" s="17">
        <v>4000</v>
      </c>
      <c r="D49" s="17">
        <v>4039.987</v>
      </c>
      <c r="E49" s="40"/>
      <c r="F49" s="42">
        <f t="shared" si="0"/>
        <v>4039.987</v>
      </c>
    </row>
    <row r="50" spans="1:6" ht="14.25" thickBot="1">
      <c r="A50" s="43" t="s">
        <v>48</v>
      </c>
      <c r="B50" s="44" t="s">
        <v>42</v>
      </c>
      <c r="C50" s="17">
        <v>0</v>
      </c>
      <c r="D50" s="17">
        <v>0</v>
      </c>
      <c r="E50" s="40"/>
      <c r="F50" s="42">
        <f t="shared" si="0"/>
        <v>0</v>
      </c>
    </row>
    <row r="51" spans="1:6" ht="14.25" thickBot="1">
      <c r="A51" s="46" t="s">
        <v>49</v>
      </c>
      <c r="B51" s="47"/>
      <c r="C51" s="34">
        <f>SUM(C34:C50)</f>
        <v>2269055</v>
      </c>
      <c r="D51" s="34">
        <f>SUM(D34:D50)</f>
        <v>8360159.317</v>
      </c>
      <c r="E51" s="34">
        <f>SUM(E34:E50)</f>
        <v>255.39999999999998</v>
      </c>
      <c r="F51" s="35">
        <f>SUM(F34:F50)</f>
        <v>8360414.716999999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64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2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J12" sqref="J12"/>
    </sheetView>
  </sheetViews>
  <sheetFormatPr defaultColWidth="9.140625" defaultRowHeight="12.75"/>
  <cols>
    <col min="1" max="1" width="4.7109375" style="84" customWidth="1"/>
    <col min="2" max="2" width="3.00390625" style="84" customWidth="1"/>
    <col min="3" max="3" width="9.421875" style="84" customWidth="1"/>
    <col min="4" max="4" width="4.28125" style="84" customWidth="1"/>
    <col min="5" max="5" width="5.28125" style="84" customWidth="1"/>
    <col min="6" max="6" width="7.8515625" style="84" bestFit="1" customWidth="1"/>
    <col min="7" max="7" width="43.7109375" style="84" customWidth="1"/>
    <col min="8" max="9" width="8.7109375" style="84" customWidth="1"/>
    <col min="10" max="10" width="9.28125" style="84" customWidth="1"/>
    <col min="11" max="11" width="9.00390625" style="84" customWidth="1"/>
    <col min="12" max="16384" width="8.8515625" style="84" customWidth="1"/>
  </cols>
  <sheetData>
    <row r="1" spans="1:11" ht="18" customHeight="1">
      <c r="A1" s="409" t="s">
        <v>132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7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2.75">
      <c r="A3" s="410" t="s">
        <v>133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</row>
    <row r="4" spans="1:11" ht="10.5" customHeight="1" thickBot="1">
      <c r="A4" s="85"/>
      <c r="B4" s="85"/>
      <c r="C4" s="85"/>
      <c r="D4" s="85"/>
      <c r="E4" s="85"/>
      <c r="F4" s="85"/>
      <c r="G4" s="85"/>
      <c r="H4" s="85"/>
      <c r="I4" s="86"/>
      <c r="K4" s="86" t="s">
        <v>79</v>
      </c>
    </row>
    <row r="5" spans="1:11" ht="12.75" customHeight="1" thickBot="1">
      <c r="A5" s="411" t="s">
        <v>134</v>
      </c>
      <c r="B5" s="398" t="s">
        <v>4</v>
      </c>
      <c r="C5" s="398" t="s">
        <v>6</v>
      </c>
      <c r="D5" s="398" t="s">
        <v>7</v>
      </c>
      <c r="E5" s="398" t="s">
        <v>8</v>
      </c>
      <c r="F5" s="398" t="s">
        <v>80</v>
      </c>
      <c r="G5" s="401" t="s">
        <v>135</v>
      </c>
      <c r="H5" s="403" t="s">
        <v>69</v>
      </c>
      <c r="I5" s="405" t="s">
        <v>70</v>
      </c>
      <c r="J5" s="407" t="s">
        <v>283</v>
      </c>
      <c r="K5" s="408"/>
    </row>
    <row r="6" spans="1:11" ht="12.75" customHeight="1" thickBot="1">
      <c r="A6" s="412"/>
      <c r="B6" s="399"/>
      <c r="C6" s="399"/>
      <c r="D6" s="399"/>
      <c r="E6" s="399"/>
      <c r="F6" s="400"/>
      <c r="G6" s="402"/>
      <c r="H6" s="404"/>
      <c r="I6" s="406"/>
      <c r="J6" s="87" t="s">
        <v>26</v>
      </c>
      <c r="K6" s="88" t="s">
        <v>71</v>
      </c>
    </row>
    <row r="7" spans="1:11" s="96" customFormat="1" ht="13.5" customHeight="1" thickBot="1">
      <c r="A7" s="89" t="s">
        <v>3</v>
      </c>
      <c r="B7" s="90" t="s">
        <v>5</v>
      </c>
      <c r="C7" s="91" t="s">
        <v>3</v>
      </c>
      <c r="D7" s="92" t="s">
        <v>3</v>
      </c>
      <c r="E7" s="92" t="s">
        <v>3</v>
      </c>
      <c r="F7" s="93"/>
      <c r="G7" s="94" t="s">
        <v>136</v>
      </c>
      <c r="H7" s="95">
        <f>H8+H11+H28+H31+H79</f>
        <v>32730</v>
      </c>
      <c r="I7" s="60">
        <f>I8+I11+I28+I31+I79</f>
        <v>826817.52936</v>
      </c>
      <c r="J7" s="82">
        <f>J8+J11+J28+J31+J79</f>
        <v>255.4</v>
      </c>
      <c r="K7" s="60">
        <f>K8+K11+K28+K31+K79</f>
        <v>827072.92936</v>
      </c>
    </row>
    <row r="8" spans="1:11" s="96" customFormat="1" ht="13.5" customHeight="1" thickBot="1">
      <c r="A8" s="97" t="s">
        <v>3</v>
      </c>
      <c r="B8" s="98" t="s">
        <v>5</v>
      </c>
      <c r="C8" s="99" t="s">
        <v>3</v>
      </c>
      <c r="D8" s="100" t="s">
        <v>3</v>
      </c>
      <c r="E8" s="100" t="s">
        <v>11</v>
      </c>
      <c r="F8" s="101"/>
      <c r="G8" s="102" t="s">
        <v>137</v>
      </c>
      <c r="H8" s="103">
        <f>H9+H10</f>
        <v>160</v>
      </c>
      <c r="I8" s="104">
        <f>I9+I10</f>
        <v>165.78821</v>
      </c>
      <c r="J8" s="105">
        <f>J9+J10</f>
        <v>0</v>
      </c>
      <c r="K8" s="106">
        <f>K9+K10</f>
        <v>165.78821</v>
      </c>
    </row>
    <row r="9" spans="1:256" s="116" customFormat="1" ht="12.75">
      <c r="A9" s="107" t="s">
        <v>138</v>
      </c>
      <c r="B9" s="108" t="s">
        <v>139</v>
      </c>
      <c r="C9" s="109" t="s">
        <v>3</v>
      </c>
      <c r="D9" s="108" t="s">
        <v>3</v>
      </c>
      <c r="E9" s="110">
        <v>1354</v>
      </c>
      <c r="F9" s="111"/>
      <c r="G9" s="112" t="s">
        <v>140</v>
      </c>
      <c r="H9" s="113">
        <v>0</v>
      </c>
      <c r="I9" s="134">
        <f>5.22061+0.36245+0.20515</f>
        <v>5.788209999999999</v>
      </c>
      <c r="J9" s="114"/>
      <c r="K9" s="79">
        <f>I9+J9</f>
        <v>5.788209999999999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11" s="96" customFormat="1" ht="13.5" customHeight="1" thickBot="1">
      <c r="A10" s="117" t="s">
        <v>138</v>
      </c>
      <c r="B10" s="118" t="s">
        <v>139</v>
      </c>
      <c r="C10" s="119" t="s">
        <v>3</v>
      </c>
      <c r="D10" s="108" t="s">
        <v>3</v>
      </c>
      <c r="E10" s="110">
        <v>1361</v>
      </c>
      <c r="F10" s="120"/>
      <c r="G10" s="121" t="s">
        <v>141</v>
      </c>
      <c r="H10" s="122">
        <v>160</v>
      </c>
      <c r="I10" s="123">
        <v>160</v>
      </c>
      <c r="J10" s="124"/>
      <c r="K10" s="125">
        <f>I10+J10</f>
        <v>160</v>
      </c>
    </row>
    <row r="11" spans="1:11" s="96" customFormat="1" ht="13.5" customHeight="1" thickBot="1">
      <c r="A11" s="97" t="s">
        <v>3</v>
      </c>
      <c r="B11" s="98" t="s">
        <v>5</v>
      </c>
      <c r="C11" s="99" t="s">
        <v>3</v>
      </c>
      <c r="D11" s="100" t="s">
        <v>3</v>
      </c>
      <c r="E11" s="100" t="s">
        <v>13</v>
      </c>
      <c r="F11" s="101"/>
      <c r="G11" s="102" t="s">
        <v>142</v>
      </c>
      <c r="H11" s="103">
        <f>H12+H13+H14+H16+H18+H20+H22+H24+H26</f>
        <v>7800</v>
      </c>
      <c r="I11" s="104">
        <f>I12+I13+I14+I16+I18+I20+I22+I24+I26</f>
        <v>36488.45393</v>
      </c>
      <c r="J11" s="105">
        <f>J12+J13+J14+J16+J18+J20+J22+J24+J26</f>
        <v>255.4</v>
      </c>
      <c r="K11" s="106">
        <f>K12+K13+K14+K16+K18+K20+K22+K24+K26</f>
        <v>36743.853930000005</v>
      </c>
    </row>
    <row r="12" spans="1:11" s="96" customFormat="1" ht="13.5" customHeight="1">
      <c r="A12" s="126" t="s">
        <v>138</v>
      </c>
      <c r="B12" s="127" t="s">
        <v>139</v>
      </c>
      <c r="C12" s="128" t="s">
        <v>3</v>
      </c>
      <c r="D12" s="129">
        <v>2229</v>
      </c>
      <c r="E12" s="130">
        <v>2119</v>
      </c>
      <c r="F12" s="131"/>
      <c r="G12" s="132" t="s">
        <v>143</v>
      </c>
      <c r="H12" s="133">
        <v>3500</v>
      </c>
      <c r="I12" s="133">
        <v>3500</v>
      </c>
      <c r="J12" s="194">
        <v>255.4</v>
      </c>
      <c r="K12" s="134">
        <f>I12+J12</f>
        <v>3755.4</v>
      </c>
    </row>
    <row r="13" spans="1:11" s="96" customFormat="1" ht="13.5" customHeight="1" thickBot="1">
      <c r="A13" s="117" t="s">
        <v>138</v>
      </c>
      <c r="B13" s="135" t="s">
        <v>139</v>
      </c>
      <c r="C13" s="136" t="s">
        <v>3</v>
      </c>
      <c r="D13" s="137">
        <v>2299</v>
      </c>
      <c r="E13" s="138">
        <v>2212</v>
      </c>
      <c r="F13" s="139"/>
      <c r="G13" s="140" t="s">
        <v>144</v>
      </c>
      <c r="H13" s="141">
        <v>4300</v>
      </c>
      <c r="I13" s="141">
        <v>4300</v>
      </c>
      <c r="J13" s="142"/>
      <c r="K13" s="125">
        <f>I13+J13</f>
        <v>4300</v>
      </c>
    </row>
    <row r="14" spans="1:256" s="116" customFormat="1" ht="12.75">
      <c r="A14" s="143" t="s">
        <v>138</v>
      </c>
      <c r="B14" s="144" t="s">
        <v>5</v>
      </c>
      <c r="C14" s="145" t="s">
        <v>118</v>
      </c>
      <c r="D14" s="146" t="s">
        <v>3</v>
      </c>
      <c r="E14" s="146" t="s">
        <v>3</v>
      </c>
      <c r="F14" s="146" t="s">
        <v>3</v>
      </c>
      <c r="G14" s="62" t="s">
        <v>119</v>
      </c>
      <c r="H14" s="147">
        <f>SUM(H15:H15)</f>
        <v>0</v>
      </c>
      <c r="I14" s="147">
        <f>SUM(I15:I15)</f>
        <v>426.325</v>
      </c>
      <c r="J14" s="148">
        <f>SUM(J15:J15)</f>
        <v>0</v>
      </c>
      <c r="K14" s="147">
        <f>SUM(K15:K15)</f>
        <v>426.325</v>
      </c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</row>
    <row r="15" spans="1:256" s="116" customFormat="1" ht="13.5" thickBot="1">
      <c r="A15" s="149"/>
      <c r="B15" s="150"/>
      <c r="C15" s="151"/>
      <c r="D15" s="152">
        <v>2212</v>
      </c>
      <c r="E15" s="152">
        <v>2212</v>
      </c>
      <c r="F15" s="153"/>
      <c r="G15" s="154" t="s">
        <v>145</v>
      </c>
      <c r="H15" s="155">
        <v>0</v>
      </c>
      <c r="I15" s="1">
        <v>426.325</v>
      </c>
      <c r="J15" s="156"/>
      <c r="K15" s="50">
        <f>I15+J15</f>
        <v>426.325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s="116" customFormat="1" ht="20.25">
      <c r="A16" s="157" t="s">
        <v>146</v>
      </c>
      <c r="B16" s="146" t="s">
        <v>5</v>
      </c>
      <c r="C16" s="158" t="s">
        <v>147</v>
      </c>
      <c r="D16" s="159" t="s">
        <v>3</v>
      </c>
      <c r="E16" s="160" t="s">
        <v>3</v>
      </c>
      <c r="F16" s="159" t="s">
        <v>3</v>
      </c>
      <c r="G16" s="161" t="s">
        <v>148</v>
      </c>
      <c r="H16" s="162">
        <f>SUM(H17:H17)</f>
        <v>0</v>
      </c>
      <c r="I16" s="162">
        <f>SUM(I17:I17)</f>
        <v>24108.953</v>
      </c>
      <c r="J16" s="162">
        <f>SUM(J17:J17)</f>
        <v>0</v>
      </c>
      <c r="K16" s="163">
        <f>SUM(K17:K17)</f>
        <v>24108.953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5"/>
      <c r="FL16" s="115"/>
      <c r="FM16" s="115"/>
      <c r="FN16" s="115"/>
      <c r="FO16" s="115"/>
      <c r="FP16" s="115"/>
      <c r="FQ16" s="115"/>
      <c r="FR16" s="115"/>
      <c r="FS16" s="115"/>
      <c r="FT16" s="115"/>
      <c r="FU16" s="115"/>
      <c r="FV16" s="115"/>
      <c r="FW16" s="115"/>
      <c r="FX16" s="115"/>
      <c r="FY16" s="115"/>
      <c r="FZ16" s="115"/>
      <c r="GA16" s="115"/>
      <c r="GB16" s="115"/>
      <c r="GC16" s="115"/>
      <c r="GD16" s="115"/>
      <c r="GE16" s="115"/>
      <c r="GF16" s="115"/>
      <c r="GG16" s="115"/>
      <c r="GH16" s="115"/>
      <c r="GI16" s="115"/>
      <c r="GJ16" s="115"/>
      <c r="GK16" s="115"/>
      <c r="GL16" s="115"/>
      <c r="GM16" s="115"/>
      <c r="GN16" s="115"/>
      <c r="GO16" s="115"/>
      <c r="GP16" s="115"/>
      <c r="GQ16" s="115"/>
      <c r="GR16" s="115"/>
      <c r="GS16" s="115"/>
      <c r="GT16" s="115"/>
      <c r="GU16" s="115"/>
      <c r="GV16" s="115"/>
      <c r="GW16" s="115"/>
      <c r="GX16" s="115"/>
      <c r="GY16" s="115"/>
      <c r="GZ16" s="115"/>
      <c r="HA16" s="115"/>
      <c r="HB16" s="115"/>
      <c r="HC16" s="115"/>
      <c r="HD16" s="115"/>
      <c r="HE16" s="115"/>
      <c r="HF16" s="115"/>
      <c r="HG16" s="115"/>
      <c r="HH16" s="115"/>
      <c r="HI16" s="115"/>
      <c r="HJ16" s="115"/>
      <c r="HK16" s="115"/>
      <c r="HL16" s="115"/>
      <c r="HM16" s="115"/>
      <c r="HN16" s="115"/>
      <c r="HO16" s="115"/>
      <c r="HP16" s="115"/>
      <c r="HQ16" s="115"/>
      <c r="HR16" s="115"/>
      <c r="HS16" s="115"/>
      <c r="HT16" s="115"/>
      <c r="HU16" s="115"/>
      <c r="HV16" s="115"/>
      <c r="HW16" s="115"/>
      <c r="HX16" s="115"/>
      <c r="HY16" s="115"/>
      <c r="HZ16" s="115"/>
      <c r="IA16" s="115"/>
      <c r="IB16" s="115"/>
      <c r="IC16" s="115"/>
      <c r="ID16" s="115"/>
      <c r="IE16" s="115"/>
      <c r="IF16" s="115"/>
      <c r="IG16" s="115"/>
      <c r="IH16" s="115"/>
      <c r="II16" s="115"/>
      <c r="IJ16" s="115"/>
      <c r="IK16" s="115"/>
      <c r="IL16" s="115"/>
      <c r="IM16" s="115"/>
      <c r="IN16" s="115"/>
      <c r="IO16" s="115"/>
      <c r="IP16" s="115"/>
      <c r="IQ16" s="115"/>
      <c r="IR16" s="115"/>
      <c r="IS16" s="115"/>
      <c r="IT16" s="115"/>
      <c r="IU16" s="115"/>
      <c r="IV16" s="115"/>
    </row>
    <row r="17" spans="1:256" s="116" customFormat="1" ht="13.5" thickBot="1">
      <c r="A17" s="164"/>
      <c r="B17" s="165"/>
      <c r="C17" s="166"/>
      <c r="D17" s="167">
        <v>2212</v>
      </c>
      <c r="E17" s="138">
        <v>2229</v>
      </c>
      <c r="F17" s="168"/>
      <c r="G17" s="140" t="s">
        <v>149</v>
      </c>
      <c r="H17" s="141">
        <v>0</v>
      </c>
      <c r="I17" s="1">
        <f>1500+17608.953+5000</f>
        <v>24108.953</v>
      </c>
      <c r="J17" s="67"/>
      <c r="K17" s="169">
        <f>I17+J17</f>
        <v>24108.953</v>
      </c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  <c r="II17" s="115"/>
      <c r="IJ17" s="115"/>
      <c r="IK17" s="115"/>
      <c r="IL17" s="115"/>
      <c r="IM17" s="115"/>
      <c r="IN17" s="115"/>
      <c r="IO17" s="115"/>
      <c r="IP17" s="115"/>
      <c r="IQ17" s="115"/>
      <c r="IR17" s="115"/>
      <c r="IS17" s="115"/>
      <c r="IT17" s="115"/>
      <c r="IU17" s="115"/>
      <c r="IV17" s="115"/>
    </row>
    <row r="18" spans="1:256" s="116" customFormat="1" ht="12.75">
      <c r="A18" s="170" t="s">
        <v>150</v>
      </c>
      <c r="B18" s="171" t="s">
        <v>5</v>
      </c>
      <c r="C18" s="78" t="s">
        <v>151</v>
      </c>
      <c r="D18" s="80" t="s">
        <v>3</v>
      </c>
      <c r="E18" s="80" t="s">
        <v>3</v>
      </c>
      <c r="F18" s="171" t="s">
        <v>3</v>
      </c>
      <c r="G18" s="172" t="s">
        <v>152</v>
      </c>
      <c r="H18" s="77">
        <f>SUM(H19:H19)</f>
        <v>0</v>
      </c>
      <c r="I18" s="173">
        <f>SUM(I19:I19)</f>
        <v>277.73</v>
      </c>
      <c r="J18" s="173">
        <f>SUM(J19:J19)</f>
        <v>0</v>
      </c>
      <c r="K18" s="77">
        <f>SUM(K19:K19)</f>
        <v>277.73</v>
      </c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s="116" customFormat="1" ht="13.5" thickBot="1">
      <c r="A19" s="164"/>
      <c r="B19" s="165"/>
      <c r="C19" s="166"/>
      <c r="D19" s="174">
        <v>6402</v>
      </c>
      <c r="E19" s="138">
        <v>2229</v>
      </c>
      <c r="F19" s="168"/>
      <c r="G19" s="140" t="s">
        <v>149</v>
      </c>
      <c r="H19" s="67">
        <v>0</v>
      </c>
      <c r="I19" s="73">
        <v>277.73</v>
      </c>
      <c r="J19" s="73"/>
      <c r="K19" s="50">
        <f>I19+J19</f>
        <v>277.73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5"/>
      <c r="FL19" s="115"/>
      <c r="FM19" s="115"/>
      <c r="FN19" s="115"/>
      <c r="FO19" s="115"/>
      <c r="FP19" s="115"/>
      <c r="FQ19" s="115"/>
      <c r="FR19" s="115"/>
      <c r="FS19" s="115"/>
      <c r="FT19" s="115"/>
      <c r="FU19" s="115"/>
      <c r="FV19" s="115"/>
      <c r="FW19" s="115"/>
      <c r="FX19" s="115"/>
      <c r="FY19" s="115"/>
      <c r="FZ19" s="115"/>
      <c r="GA19" s="115"/>
      <c r="GB19" s="115"/>
      <c r="GC19" s="115"/>
      <c r="GD19" s="115"/>
      <c r="GE19" s="115"/>
      <c r="GF19" s="115"/>
      <c r="GG19" s="115"/>
      <c r="GH19" s="115"/>
      <c r="GI19" s="115"/>
      <c r="GJ19" s="115"/>
      <c r="GK19" s="115"/>
      <c r="GL19" s="115"/>
      <c r="GM19" s="115"/>
      <c r="GN19" s="115"/>
      <c r="GO19" s="115"/>
      <c r="GP19" s="115"/>
      <c r="GQ19" s="115"/>
      <c r="GR19" s="115"/>
      <c r="GS19" s="115"/>
      <c r="GT19" s="115"/>
      <c r="GU19" s="115"/>
      <c r="GV19" s="115"/>
      <c r="GW19" s="115"/>
      <c r="GX19" s="115"/>
      <c r="GY19" s="115"/>
      <c r="GZ19" s="115"/>
      <c r="HA19" s="115"/>
      <c r="HB19" s="115"/>
      <c r="HC19" s="115"/>
      <c r="HD19" s="115"/>
      <c r="HE19" s="115"/>
      <c r="HF19" s="115"/>
      <c r="HG19" s="115"/>
      <c r="HH19" s="115"/>
      <c r="HI19" s="115"/>
      <c r="HJ19" s="115"/>
      <c r="HK19" s="115"/>
      <c r="HL19" s="115"/>
      <c r="HM19" s="115"/>
      <c r="HN19" s="115"/>
      <c r="HO19" s="115"/>
      <c r="HP19" s="115"/>
      <c r="HQ19" s="115"/>
      <c r="HR19" s="115"/>
      <c r="HS19" s="115"/>
      <c r="HT19" s="115"/>
      <c r="HU19" s="115"/>
      <c r="HV19" s="115"/>
      <c r="HW19" s="115"/>
      <c r="HX19" s="115"/>
      <c r="HY19" s="115"/>
      <c r="HZ19" s="115"/>
      <c r="IA19" s="115"/>
      <c r="IB19" s="115"/>
      <c r="IC19" s="115"/>
      <c r="ID19" s="115"/>
      <c r="IE19" s="115"/>
      <c r="IF19" s="115"/>
      <c r="IG19" s="115"/>
      <c r="IH19" s="115"/>
      <c r="II19" s="115"/>
      <c r="IJ19" s="115"/>
      <c r="IK19" s="115"/>
      <c r="IL19" s="115"/>
      <c r="IM19" s="115"/>
      <c r="IN19" s="115"/>
      <c r="IO19" s="115"/>
      <c r="IP19" s="115"/>
      <c r="IQ19" s="115"/>
      <c r="IR19" s="115"/>
      <c r="IS19" s="115"/>
      <c r="IT19" s="115"/>
      <c r="IU19" s="115"/>
      <c r="IV19" s="115"/>
    </row>
    <row r="20" spans="1:256" s="116" customFormat="1" ht="20.25">
      <c r="A20" s="170" t="s">
        <v>150</v>
      </c>
      <c r="B20" s="171" t="s">
        <v>5</v>
      </c>
      <c r="C20" s="78" t="s">
        <v>153</v>
      </c>
      <c r="D20" s="80" t="s">
        <v>3</v>
      </c>
      <c r="E20" s="80" t="s">
        <v>3</v>
      </c>
      <c r="F20" s="171" t="s">
        <v>3</v>
      </c>
      <c r="G20" s="175" t="s">
        <v>154</v>
      </c>
      <c r="H20" s="77">
        <f>SUM(H21:H21)</f>
        <v>0</v>
      </c>
      <c r="I20" s="173">
        <f>SUM(I21:I21)</f>
        <v>572.573</v>
      </c>
      <c r="J20" s="173">
        <f>SUM(J21:J21)</f>
        <v>0</v>
      </c>
      <c r="K20" s="77">
        <f>SUM(K21:K21)</f>
        <v>572.573</v>
      </c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5"/>
      <c r="FL20" s="115"/>
      <c r="FM20" s="115"/>
      <c r="FN20" s="115"/>
      <c r="FO20" s="115"/>
      <c r="FP20" s="115"/>
      <c r="FQ20" s="115"/>
      <c r="FR20" s="115"/>
      <c r="FS20" s="115"/>
      <c r="FT20" s="115"/>
      <c r="FU20" s="115"/>
      <c r="FV20" s="115"/>
      <c r="FW20" s="115"/>
      <c r="FX20" s="115"/>
      <c r="FY20" s="115"/>
      <c r="FZ20" s="115"/>
      <c r="GA20" s="115"/>
      <c r="GB20" s="115"/>
      <c r="GC20" s="115"/>
      <c r="GD20" s="115"/>
      <c r="GE20" s="115"/>
      <c r="GF20" s="115"/>
      <c r="GG20" s="115"/>
      <c r="GH20" s="115"/>
      <c r="GI20" s="115"/>
      <c r="GJ20" s="115"/>
      <c r="GK20" s="115"/>
      <c r="GL20" s="115"/>
      <c r="GM20" s="115"/>
      <c r="GN20" s="115"/>
      <c r="GO20" s="115"/>
      <c r="GP20" s="115"/>
      <c r="GQ20" s="115"/>
      <c r="GR20" s="115"/>
      <c r="GS20" s="115"/>
      <c r="GT20" s="115"/>
      <c r="GU20" s="115"/>
      <c r="GV20" s="115"/>
      <c r="GW20" s="115"/>
      <c r="GX20" s="115"/>
      <c r="GY20" s="115"/>
      <c r="GZ20" s="115"/>
      <c r="HA20" s="115"/>
      <c r="HB20" s="115"/>
      <c r="HC20" s="115"/>
      <c r="HD20" s="115"/>
      <c r="HE20" s="115"/>
      <c r="HF20" s="115"/>
      <c r="HG20" s="115"/>
      <c r="HH20" s="115"/>
      <c r="HI20" s="115"/>
      <c r="HJ20" s="115"/>
      <c r="HK20" s="115"/>
      <c r="HL20" s="115"/>
      <c r="HM20" s="115"/>
      <c r="HN20" s="115"/>
      <c r="HO20" s="115"/>
      <c r="HP20" s="115"/>
      <c r="HQ20" s="115"/>
      <c r="HR20" s="115"/>
      <c r="HS20" s="115"/>
      <c r="HT20" s="115"/>
      <c r="HU20" s="115"/>
      <c r="HV20" s="115"/>
      <c r="HW20" s="115"/>
      <c r="HX20" s="115"/>
      <c r="HY20" s="115"/>
      <c r="HZ20" s="115"/>
      <c r="IA20" s="115"/>
      <c r="IB20" s="115"/>
      <c r="IC20" s="115"/>
      <c r="ID20" s="115"/>
      <c r="IE20" s="115"/>
      <c r="IF20" s="115"/>
      <c r="IG20" s="115"/>
      <c r="IH20" s="115"/>
      <c r="II20" s="115"/>
      <c r="IJ20" s="115"/>
      <c r="IK20" s="115"/>
      <c r="IL20" s="115"/>
      <c r="IM20" s="115"/>
      <c r="IN20" s="115"/>
      <c r="IO20" s="115"/>
      <c r="IP20" s="115"/>
      <c r="IQ20" s="115"/>
      <c r="IR20" s="115"/>
      <c r="IS20" s="115"/>
      <c r="IT20" s="115"/>
      <c r="IU20" s="115"/>
      <c r="IV20" s="115"/>
    </row>
    <row r="21" spans="1:256" s="116" customFormat="1" ht="13.5" thickBot="1">
      <c r="A21" s="164"/>
      <c r="B21" s="165"/>
      <c r="C21" s="166"/>
      <c r="D21" s="174">
        <v>6402</v>
      </c>
      <c r="E21" s="138">
        <v>2229</v>
      </c>
      <c r="F21" s="168"/>
      <c r="G21" s="140" t="s">
        <v>149</v>
      </c>
      <c r="H21" s="67">
        <v>0</v>
      </c>
      <c r="I21" s="1">
        <f>171.094+300+101.479</f>
        <v>572.573</v>
      </c>
      <c r="J21" s="73"/>
      <c r="K21" s="50">
        <f>I21+J21</f>
        <v>572.573</v>
      </c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  <c r="EV21" s="115"/>
      <c r="EW21" s="115"/>
      <c r="EX21" s="115"/>
      <c r="EY21" s="115"/>
      <c r="EZ21" s="115"/>
      <c r="FA21" s="115"/>
      <c r="FB21" s="115"/>
      <c r="FC21" s="115"/>
      <c r="FD21" s="115"/>
      <c r="FE21" s="115"/>
      <c r="FF21" s="115"/>
      <c r="FG21" s="115"/>
      <c r="FH21" s="115"/>
      <c r="FI21" s="115"/>
      <c r="FJ21" s="115"/>
      <c r="FK21" s="115"/>
      <c r="FL21" s="115"/>
      <c r="FM21" s="115"/>
      <c r="FN21" s="115"/>
      <c r="FO21" s="115"/>
      <c r="FP21" s="115"/>
      <c r="FQ21" s="115"/>
      <c r="FR21" s="115"/>
      <c r="FS21" s="115"/>
      <c r="FT21" s="115"/>
      <c r="FU21" s="115"/>
      <c r="FV21" s="115"/>
      <c r="FW21" s="115"/>
      <c r="FX21" s="115"/>
      <c r="FY21" s="115"/>
      <c r="FZ21" s="115"/>
      <c r="GA21" s="115"/>
      <c r="GB21" s="115"/>
      <c r="GC21" s="115"/>
      <c r="GD21" s="115"/>
      <c r="GE21" s="115"/>
      <c r="GF21" s="115"/>
      <c r="GG21" s="115"/>
      <c r="GH21" s="115"/>
      <c r="GI21" s="115"/>
      <c r="GJ21" s="115"/>
      <c r="GK21" s="115"/>
      <c r="GL21" s="115"/>
      <c r="GM21" s="115"/>
      <c r="GN21" s="115"/>
      <c r="GO21" s="115"/>
      <c r="GP21" s="115"/>
      <c r="GQ21" s="115"/>
      <c r="GR21" s="115"/>
      <c r="GS21" s="115"/>
      <c r="GT21" s="115"/>
      <c r="GU21" s="115"/>
      <c r="GV21" s="115"/>
      <c r="GW21" s="115"/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5"/>
      <c r="IF21" s="115"/>
      <c r="IG21" s="115"/>
      <c r="IH21" s="115"/>
      <c r="II21" s="115"/>
      <c r="IJ21" s="115"/>
      <c r="IK21" s="115"/>
      <c r="IL21" s="115"/>
      <c r="IM21" s="115"/>
      <c r="IN21" s="115"/>
      <c r="IO21" s="115"/>
      <c r="IP21" s="115"/>
      <c r="IQ21" s="115"/>
      <c r="IR21" s="115"/>
      <c r="IS21" s="115"/>
      <c r="IT21" s="115"/>
      <c r="IU21" s="115"/>
      <c r="IV21" s="115"/>
    </row>
    <row r="22" spans="1:256" s="116" customFormat="1" ht="12.75">
      <c r="A22" s="157" t="s">
        <v>157</v>
      </c>
      <c r="B22" s="146" t="s">
        <v>5</v>
      </c>
      <c r="C22" s="158" t="s">
        <v>211</v>
      </c>
      <c r="D22" s="159" t="s">
        <v>3</v>
      </c>
      <c r="E22" s="160" t="s">
        <v>3</v>
      </c>
      <c r="F22" s="159" t="s">
        <v>3</v>
      </c>
      <c r="G22" s="161" t="s">
        <v>212</v>
      </c>
      <c r="H22" s="162">
        <f>SUM(H23:H23)</f>
        <v>0</v>
      </c>
      <c r="I22" s="162">
        <f>SUM(I23:I23)</f>
        <v>0</v>
      </c>
      <c r="J22" s="162">
        <f>SUM(J23:J23)</f>
        <v>0</v>
      </c>
      <c r="K22" s="163">
        <f>SUM(K23:K23)</f>
        <v>0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115"/>
      <c r="FT22" s="115"/>
      <c r="FU22" s="115"/>
      <c r="FV22" s="115"/>
      <c r="FW22" s="115"/>
      <c r="FX22" s="115"/>
      <c r="FY22" s="115"/>
      <c r="FZ22" s="115"/>
      <c r="GA22" s="115"/>
      <c r="GB22" s="115"/>
      <c r="GC22" s="115"/>
      <c r="GD22" s="115"/>
      <c r="GE22" s="115"/>
      <c r="GF22" s="115"/>
      <c r="GG22" s="115"/>
      <c r="GH22" s="115"/>
      <c r="GI22" s="115"/>
      <c r="GJ22" s="115"/>
      <c r="GK22" s="115"/>
      <c r="GL22" s="115"/>
      <c r="GM22" s="115"/>
      <c r="GN22" s="115"/>
      <c r="GO22" s="115"/>
      <c r="GP22" s="115"/>
      <c r="GQ22" s="115"/>
      <c r="GR22" s="115"/>
      <c r="GS22" s="115"/>
      <c r="GT22" s="115"/>
      <c r="GU22" s="115"/>
      <c r="GV22" s="115"/>
      <c r="GW22" s="115"/>
      <c r="GX22" s="115"/>
      <c r="GY22" s="115"/>
      <c r="GZ22" s="115"/>
      <c r="HA22" s="115"/>
      <c r="HB22" s="115"/>
      <c r="HC22" s="115"/>
      <c r="HD22" s="115"/>
      <c r="HE22" s="115"/>
      <c r="HF22" s="115"/>
      <c r="HG22" s="115"/>
      <c r="HH22" s="115"/>
      <c r="HI22" s="115"/>
      <c r="HJ22" s="115"/>
      <c r="HK22" s="115"/>
      <c r="HL22" s="115"/>
      <c r="HM22" s="115"/>
      <c r="HN22" s="115"/>
      <c r="HO22" s="115"/>
      <c r="HP22" s="115"/>
      <c r="HQ22" s="115"/>
      <c r="HR22" s="115"/>
      <c r="HS22" s="115"/>
      <c r="HT22" s="115"/>
      <c r="HU22" s="115"/>
      <c r="HV22" s="115"/>
      <c r="HW22" s="115"/>
      <c r="HX22" s="115"/>
      <c r="HY22" s="115"/>
      <c r="HZ22" s="115"/>
      <c r="IA22" s="115"/>
      <c r="IB22" s="115"/>
      <c r="IC22" s="115"/>
      <c r="ID22" s="115"/>
      <c r="IE22" s="115"/>
      <c r="IF22" s="115"/>
      <c r="IG22" s="115"/>
      <c r="IH22" s="115"/>
      <c r="II22" s="115"/>
      <c r="IJ22" s="115"/>
      <c r="IK22" s="115"/>
      <c r="IL22" s="115"/>
      <c r="IM22" s="115"/>
      <c r="IN22" s="115"/>
      <c r="IO22" s="115"/>
      <c r="IP22" s="115"/>
      <c r="IQ22" s="115"/>
      <c r="IR22" s="115"/>
      <c r="IS22" s="115"/>
      <c r="IT22" s="115"/>
      <c r="IU22" s="115"/>
      <c r="IV22" s="115"/>
    </row>
    <row r="23" spans="1:256" s="116" customFormat="1" ht="13.5" thickBot="1">
      <c r="A23" s="164"/>
      <c r="B23" s="165"/>
      <c r="C23" s="166"/>
      <c r="D23" s="174">
        <v>6402</v>
      </c>
      <c r="E23" s="138">
        <v>2229</v>
      </c>
      <c r="F23" s="168"/>
      <c r="G23" s="140" t="s">
        <v>149</v>
      </c>
      <c r="H23" s="67">
        <v>0</v>
      </c>
      <c r="I23" s="1">
        <v>0</v>
      </c>
      <c r="J23" s="73"/>
      <c r="K23" s="50">
        <f>I23+J23</f>
        <v>0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5"/>
      <c r="FL23" s="115"/>
      <c r="FM23" s="115"/>
      <c r="FN23" s="115"/>
      <c r="FO23" s="115"/>
      <c r="FP23" s="115"/>
      <c r="FQ23" s="115"/>
      <c r="FR23" s="115"/>
      <c r="FS23" s="115"/>
      <c r="FT23" s="115"/>
      <c r="FU23" s="115"/>
      <c r="FV23" s="115"/>
      <c r="FW23" s="115"/>
      <c r="FX23" s="115"/>
      <c r="FY23" s="115"/>
      <c r="FZ23" s="115"/>
      <c r="GA23" s="115"/>
      <c r="GB23" s="115"/>
      <c r="GC23" s="115"/>
      <c r="GD23" s="115"/>
      <c r="GE23" s="115"/>
      <c r="GF23" s="115"/>
      <c r="GG23" s="115"/>
      <c r="GH23" s="115"/>
      <c r="GI23" s="115"/>
      <c r="GJ23" s="115"/>
      <c r="GK23" s="115"/>
      <c r="GL23" s="115"/>
      <c r="GM23" s="115"/>
      <c r="GN23" s="115"/>
      <c r="GO23" s="115"/>
      <c r="GP23" s="115"/>
      <c r="GQ23" s="115"/>
      <c r="GR23" s="115"/>
      <c r="GS23" s="115"/>
      <c r="GT23" s="115"/>
      <c r="GU23" s="115"/>
      <c r="GV23" s="115"/>
      <c r="GW23" s="115"/>
      <c r="GX23" s="115"/>
      <c r="GY23" s="115"/>
      <c r="GZ23" s="115"/>
      <c r="HA23" s="115"/>
      <c r="HB23" s="115"/>
      <c r="HC23" s="115"/>
      <c r="HD23" s="115"/>
      <c r="HE23" s="115"/>
      <c r="HF23" s="115"/>
      <c r="HG23" s="115"/>
      <c r="HH23" s="115"/>
      <c r="HI23" s="115"/>
      <c r="HJ23" s="115"/>
      <c r="HK23" s="115"/>
      <c r="HL23" s="115"/>
      <c r="HM23" s="115"/>
      <c r="HN23" s="115"/>
      <c r="HO23" s="115"/>
      <c r="HP23" s="115"/>
      <c r="HQ23" s="115"/>
      <c r="HR23" s="115"/>
      <c r="HS23" s="115"/>
      <c r="HT23" s="115"/>
      <c r="HU23" s="115"/>
      <c r="HV23" s="115"/>
      <c r="HW23" s="115"/>
      <c r="HX23" s="115"/>
      <c r="HY23" s="115"/>
      <c r="HZ23" s="115"/>
      <c r="IA23" s="115"/>
      <c r="IB23" s="115"/>
      <c r="IC23" s="115"/>
      <c r="ID23" s="115"/>
      <c r="IE23" s="115"/>
      <c r="IF23" s="115"/>
      <c r="IG23" s="115"/>
      <c r="IH23" s="115"/>
      <c r="II23" s="115"/>
      <c r="IJ23" s="115"/>
      <c r="IK23" s="115"/>
      <c r="IL23" s="115"/>
      <c r="IM23" s="115"/>
      <c r="IN23" s="115"/>
      <c r="IO23" s="115"/>
      <c r="IP23" s="115"/>
      <c r="IQ23" s="115"/>
      <c r="IR23" s="115"/>
      <c r="IS23" s="115"/>
      <c r="IT23" s="115"/>
      <c r="IU23" s="115"/>
      <c r="IV23" s="115"/>
    </row>
    <row r="24" spans="1:255" s="116" customFormat="1" ht="12.75">
      <c r="A24" s="176" t="s">
        <v>138</v>
      </c>
      <c r="B24" s="177" t="s">
        <v>139</v>
      </c>
      <c r="C24" s="69" t="s">
        <v>3</v>
      </c>
      <c r="D24" s="178" t="s">
        <v>3</v>
      </c>
      <c r="E24" s="179">
        <v>2324</v>
      </c>
      <c r="F24" s="146" t="s">
        <v>3</v>
      </c>
      <c r="G24" s="180" t="s">
        <v>155</v>
      </c>
      <c r="H24" s="181">
        <f>SUM(H25:H25)</f>
        <v>0</v>
      </c>
      <c r="I24" s="162">
        <f>SUM(I25:I25)</f>
        <v>66.065</v>
      </c>
      <c r="J24" s="162">
        <f>SUM(J25:J25)</f>
        <v>0</v>
      </c>
      <c r="K24" s="163">
        <f>SUM(K25:K25)</f>
        <v>66.065</v>
      </c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5"/>
      <c r="FL24" s="115"/>
      <c r="FM24" s="115"/>
      <c r="FN24" s="115"/>
      <c r="FO24" s="115"/>
      <c r="FP24" s="115"/>
      <c r="FQ24" s="115"/>
      <c r="FR24" s="115"/>
      <c r="FS24" s="115"/>
      <c r="FT24" s="115"/>
      <c r="FU24" s="115"/>
      <c r="FV24" s="115"/>
      <c r="FW24" s="115"/>
      <c r="FX24" s="115"/>
      <c r="FY24" s="115"/>
      <c r="FZ24" s="115"/>
      <c r="GA24" s="115"/>
      <c r="GB24" s="115"/>
      <c r="GC24" s="115"/>
      <c r="GD24" s="115"/>
      <c r="GE24" s="115"/>
      <c r="GF24" s="115"/>
      <c r="GG24" s="115"/>
      <c r="GH24" s="115"/>
      <c r="GI24" s="115"/>
      <c r="GJ24" s="115"/>
      <c r="GK24" s="115"/>
      <c r="GL24" s="115"/>
      <c r="GM24" s="115"/>
      <c r="GN24" s="115"/>
      <c r="GO24" s="115"/>
      <c r="GP24" s="115"/>
      <c r="GQ24" s="115"/>
      <c r="GR24" s="115"/>
      <c r="GS24" s="115"/>
      <c r="GT24" s="115"/>
      <c r="GU24" s="115"/>
      <c r="GV24" s="115"/>
      <c r="GW24" s="115"/>
      <c r="GX24" s="115"/>
      <c r="GY24" s="115"/>
      <c r="GZ24" s="115"/>
      <c r="HA24" s="115"/>
      <c r="HB24" s="115"/>
      <c r="HC24" s="115"/>
      <c r="HD24" s="115"/>
      <c r="HE24" s="115"/>
      <c r="HF24" s="115"/>
      <c r="HG24" s="115"/>
      <c r="HH24" s="115"/>
      <c r="HI24" s="115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5"/>
      <c r="HU24" s="115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  <c r="IF24" s="115"/>
      <c r="IG24" s="115"/>
      <c r="IH24" s="115"/>
      <c r="II24" s="115"/>
      <c r="IJ24" s="115"/>
      <c r="IK24" s="115"/>
      <c r="IL24" s="115"/>
      <c r="IM24" s="115"/>
      <c r="IN24" s="115"/>
      <c r="IO24" s="115"/>
      <c r="IP24" s="115"/>
      <c r="IQ24" s="115"/>
      <c r="IR24" s="115"/>
      <c r="IS24" s="115"/>
      <c r="IT24" s="115"/>
      <c r="IU24" s="115"/>
    </row>
    <row r="25" spans="1:255" s="116" customFormat="1" ht="13.5" thickBot="1">
      <c r="A25" s="107"/>
      <c r="B25" s="182"/>
      <c r="C25" s="183"/>
      <c r="D25" s="184">
        <v>2299</v>
      </c>
      <c r="E25" s="185"/>
      <c r="F25" s="186"/>
      <c r="G25" s="187" t="s">
        <v>156</v>
      </c>
      <c r="H25" s="188">
        <v>0</v>
      </c>
      <c r="I25" s="1">
        <f>55.865+10.2</f>
        <v>66.065</v>
      </c>
      <c r="J25" s="67"/>
      <c r="K25" s="50">
        <f>I25+J25</f>
        <v>66.065</v>
      </c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5"/>
      <c r="FL25" s="115"/>
      <c r="FM25" s="115"/>
      <c r="FN25" s="115"/>
      <c r="FO25" s="115"/>
      <c r="FP25" s="115"/>
      <c r="FQ25" s="115"/>
      <c r="FR25" s="115"/>
      <c r="FS25" s="115"/>
      <c r="FT25" s="115"/>
      <c r="FU25" s="115"/>
      <c r="FV25" s="115"/>
      <c r="FW25" s="115"/>
      <c r="FX25" s="115"/>
      <c r="FY25" s="115"/>
      <c r="FZ25" s="115"/>
      <c r="GA25" s="115"/>
      <c r="GB25" s="115"/>
      <c r="GC25" s="115"/>
      <c r="GD25" s="115"/>
      <c r="GE25" s="115"/>
      <c r="GF25" s="115"/>
      <c r="GG25" s="115"/>
      <c r="GH25" s="115"/>
      <c r="GI25" s="115"/>
      <c r="GJ25" s="115"/>
      <c r="GK25" s="115"/>
      <c r="GL25" s="115"/>
      <c r="GM25" s="115"/>
      <c r="GN25" s="115"/>
      <c r="GO25" s="115"/>
      <c r="GP25" s="115"/>
      <c r="GQ25" s="115"/>
      <c r="GR25" s="115"/>
      <c r="GS25" s="115"/>
      <c r="GT25" s="115"/>
      <c r="GU25" s="115"/>
      <c r="GV25" s="115"/>
      <c r="GW25" s="115"/>
      <c r="GX25" s="115"/>
      <c r="GY25" s="115"/>
      <c r="GZ25" s="115"/>
      <c r="HA25" s="115"/>
      <c r="HB25" s="115"/>
      <c r="HC25" s="115"/>
      <c r="HD25" s="115"/>
      <c r="HE25" s="115"/>
      <c r="HF25" s="115"/>
      <c r="HG25" s="115"/>
      <c r="HH25" s="115"/>
      <c r="HI25" s="115"/>
      <c r="HJ25" s="115"/>
      <c r="HK25" s="115"/>
      <c r="HL25" s="115"/>
      <c r="HM25" s="115"/>
      <c r="HN25" s="115"/>
      <c r="HO25" s="115"/>
      <c r="HP25" s="115"/>
      <c r="HQ25" s="115"/>
      <c r="HR25" s="115"/>
      <c r="HS25" s="115"/>
      <c r="HT25" s="115"/>
      <c r="HU25" s="115"/>
      <c r="HV25" s="115"/>
      <c r="HW25" s="115"/>
      <c r="HX25" s="115"/>
      <c r="HY25" s="115"/>
      <c r="HZ25" s="115"/>
      <c r="IA25" s="115"/>
      <c r="IB25" s="115"/>
      <c r="IC25" s="115"/>
      <c r="ID25" s="115"/>
      <c r="IE25" s="115"/>
      <c r="IF25" s="115"/>
      <c r="IG25" s="115"/>
      <c r="IH25" s="115"/>
      <c r="II25" s="115"/>
      <c r="IJ25" s="115"/>
      <c r="IK25" s="115"/>
      <c r="IL25" s="115"/>
      <c r="IM25" s="115"/>
      <c r="IN25" s="115"/>
      <c r="IO25" s="115"/>
      <c r="IP25" s="115"/>
      <c r="IQ25" s="115"/>
      <c r="IR25" s="115"/>
      <c r="IS25" s="115"/>
      <c r="IT25" s="115"/>
      <c r="IU25" s="115"/>
    </row>
    <row r="26" spans="1:256" s="116" customFormat="1" ht="12.75">
      <c r="A26" s="157" t="s">
        <v>157</v>
      </c>
      <c r="B26" s="146" t="s">
        <v>5</v>
      </c>
      <c r="C26" s="189">
        <v>650670000</v>
      </c>
      <c r="D26" s="159" t="s">
        <v>3</v>
      </c>
      <c r="E26" s="160" t="s">
        <v>3</v>
      </c>
      <c r="F26" s="159" t="s">
        <v>3</v>
      </c>
      <c r="G26" s="63" t="s">
        <v>94</v>
      </c>
      <c r="H26" s="162">
        <f>SUM(H27:H27)</f>
        <v>0</v>
      </c>
      <c r="I26" s="162">
        <f>SUM(I27:I27)</f>
        <v>3236.80793</v>
      </c>
      <c r="J26" s="162">
        <f>SUM(J27:J27)</f>
        <v>0</v>
      </c>
      <c r="K26" s="163">
        <f>SUM(K27:K27)</f>
        <v>3236.80793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115"/>
      <c r="FJ26" s="115"/>
      <c r="FK26" s="115"/>
      <c r="FL26" s="115"/>
      <c r="FM26" s="115"/>
      <c r="FN26" s="115"/>
      <c r="FO26" s="115"/>
      <c r="FP26" s="115"/>
      <c r="FQ26" s="115"/>
      <c r="FR26" s="115"/>
      <c r="FS26" s="115"/>
      <c r="FT26" s="115"/>
      <c r="FU26" s="115"/>
      <c r="FV26" s="115"/>
      <c r="FW26" s="115"/>
      <c r="FX26" s="115"/>
      <c r="FY26" s="115"/>
      <c r="FZ26" s="115"/>
      <c r="GA26" s="115"/>
      <c r="GB26" s="115"/>
      <c r="GC26" s="115"/>
      <c r="GD26" s="115"/>
      <c r="GE26" s="115"/>
      <c r="GF26" s="115"/>
      <c r="GG26" s="115"/>
      <c r="GH26" s="115"/>
      <c r="GI26" s="115"/>
      <c r="GJ26" s="115"/>
      <c r="GK26" s="115"/>
      <c r="GL26" s="115"/>
      <c r="GM26" s="115"/>
      <c r="GN26" s="115"/>
      <c r="GO26" s="115"/>
      <c r="GP26" s="115"/>
      <c r="GQ26" s="115"/>
      <c r="GR26" s="115"/>
      <c r="GS26" s="115"/>
      <c r="GT26" s="115"/>
      <c r="GU26" s="115"/>
      <c r="GV26" s="115"/>
      <c r="GW26" s="115"/>
      <c r="GX26" s="115"/>
      <c r="GY26" s="115"/>
      <c r="GZ26" s="115"/>
      <c r="HA26" s="115"/>
      <c r="HB26" s="115"/>
      <c r="HC26" s="115"/>
      <c r="HD26" s="115"/>
      <c r="HE26" s="115"/>
      <c r="HF26" s="115"/>
      <c r="HG26" s="115"/>
      <c r="HH26" s="115"/>
      <c r="HI26" s="115"/>
      <c r="HJ26" s="115"/>
      <c r="HK26" s="115"/>
      <c r="HL26" s="115"/>
      <c r="HM26" s="115"/>
      <c r="HN26" s="115"/>
      <c r="HO26" s="115"/>
      <c r="HP26" s="115"/>
      <c r="HQ26" s="115"/>
      <c r="HR26" s="115"/>
      <c r="HS26" s="115"/>
      <c r="HT26" s="115"/>
      <c r="HU26" s="115"/>
      <c r="HV26" s="115"/>
      <c r="HW26" s="115"/>
      <c r="HX26" s="115"/>
      <c r="HY26" s="115"/>
      <c r="HZ26" s="115"/>
      <c r="IA26" s="115"/>
      <c r="IB26" s="115"/>
      <c r="IC26" s="115"/>
      <c r="ID26" s="115"/>
      <c r="IE26" s="115"/>
      <c r="IF26" s="115"/>
      <c r="IG26" s="115"/>
      <c r="IH26" s="115"/>
      <c r="II26" s="115"/>
      <c r="IJ26" s="115"/>
      <c r="IK26" s="115"/>
      <c r="IL26" s="115"/>
      <c r="IM26" s="115"/>
      <c r="IN26" s="115"/>
      <c r="IO26" s="115"/>
      <c r="IP26" s="115"/>
      <c r="IQ26" s="115"/>
      <c r="IR26" s="115"/>
      <c r="IS26" s="115"/>
      <c r="IT26" s="115"/>
      <c r="IU26" s="115"/>
      <c r="IV26" s="115"/>
    </row>
    <row r="27" spans="1:256" s="116" customFormat="1" ht="13.5" thickBot="1">
      <c r="A27" s="164"/>
      <c r="B27" s="165"/>
      <c r="C27" s="166"/>
      <c r="D27" s="174">
        <v>6409</v>
      </c>
      <c r="E27" s="138">
        <v>2324</v>
      </c>
      <c r="F27" s="168"/>
      <c r="G27" s="140" t="s">
        <v>155</v>
      </c>
      <c r="H27" s="67">
        <v>0</v>
      </c>
      <c r="I27" s="1">
        <v>3236.80793</v>
      </c>
      <c r="J27" s="67"/>
      <c r="K27" s="50">
        <f>I27+J27</f>
        <v>3236.80793</v>
      </c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  <c r="EV27" s="115"/>
      <c r="EW27" s="115"/>
      <c r="EX27" s="115"/>
      <c r="EY27" s="115"/>
      <c r="EZ27" s="115"/>
      <c r="FA27" s="115"/>
      <c r="FB27" s="115"/>
      <c r="FC27" s="115"/>
      <c r="FD27" s="115"/>
      <c r="FE27" s="115"/>
      <c r="FF27" s="115"/>
      <c r="FG27" s="115"/>
      <c r="FH27" s="115"/>
      <c r="FI27" s="115"/>
      <c r="FJ27" s="115"/>
      <c r="FK27" s="115"/>
      <c r="FL27" s="115"/>
      <c r="FM27" s="115"/>
      <c r="FN27" s="115"/>
      <c r="FO27" s="115"/>
      <c r="FP27" s="115"/>
      <c r="FQ27" s="115"/>
      <c r="FR27" s="115"/>
      <c r="FS27" s="115"/>
      <c r="FT27" s="115"/>
      <c r="FU27" s="115"/>
      <c r="FV27" s="115"/>
      <c r="FW27" s="115"/>
      <c r="FX27" s="115"/>
      <c r="FY27" s="115"/>
      <c r="FZ27" s="115"/>
      <c r="GA27" s="115"/>
      <c r="GB27" s="115"/>
      <c r="GC27" s="115"/>
      <c r="GD27" s="115"/>
      <c r="GE27" s="115"/>
      <c r="GF27" s="115"/>
      <c r="GG27" s="115"/>
      <c r="GH27" s="115"/>
      <c r="GI27" s="115"/>
      <c r="GJ27" s="115"/>
      <c r="GK27" s="115"/>
      <c r="GL27" s="115"/>
      <c r="GM27" s="115"/>
      <c r="GN27" s="115"/>
      <c r="GO27" s="115"/>
      <c r="GP27" s="115"/>
      <c r="GQ27" s="115"/>
      <c r="GR27" s="115"/>
      <c r="GS27" s="115"/>
      <c r="GT27" s="115"/>
      <c r="GU27" s="115"/>
      <c r="GV27" s="115"/>
      <c r="GW27" s="115"/>
      <c r="GX27" s="115"/>
      <c r="GY27" s="115"/>
      <c r="GZ27" s="115"/>
      <c r="HA27" s="115"/>
      <c r="HB27" s="115"/>
      <c r="HC27" s="115"/>
      <c r="HD27" s="115"/>
      <c r="HE27" s="115"/>
      <c r="HF27" s="115"/>
      <c r="HG27" s="115"/>
      <c r="HH27" s="115"/>
      <c r="HI27" s="115"/>
      <c r="HJ27" s="115"/>
      <c r="HK27" s="115"/>
      <c r="HL27" s="115"/>
      <c r="HM27" s="115"/>
      <c r="HN27" s="115"/>
      <c r="HO27" s="115"/>
      <c r="HP27" s="115"/>
      <c r="HQ27" s="115"/>
      <c r="HR27" s="115"/>
      <c r="HS27" s="115"/>
      <c r="HT27" s="115"/>
      <c r="HU27" s="115"/>
      <c r="HV27" s="115"/>
      <c r="HW27" s="115"/>
      <c r="HX27" s="115"/>
      <c r="HY27" s="115"/>
      <c r="HZ27" s="115"/>
      <c r="IA27" s="115"/>
      <c r="IB27" s="115"/>
      <c r="IC27" s="115"/>
      <c r="ID27" s="115"/>
      <c r="IE27" s="115"/>
      <c r="IF27" s="115"/>
      <c r="IG27" s="115"/>
      <c r="IH27" s="115"/>
      <c r="II27" s="115"/>
      <c r="IJ27" s="115"/>
      <c r="IK27" s="115"/>
      <c r="IL27" s="115"/>
      <c r="IM27" s="115"/>
      <c r="IN27" s="115"/>
      <c r="IO27" s="115"/>
      <c r="IP27" s="115"/>
      <c r="IQ27" s="115"/>
      <c r="IR27" s="115"/>
      <c r="IS27" s="115"/>
      <c r="IT27" s="115"/>
      <c r="IU27" s="115"/>
      <c r="IV27" s="115"/>
    </row>
    <row r="28" spans="1:11" s="96" customFormat="1" ht="13.5" customHeight="1" thickBot="1">
      <c r="A28" s="97" t="s">
        <v>3</v>
      </c>
      <c r="B28" s="98" t="s">
        <v>5</v>
      </c>
      <c r="C28" s="99" t="s">
        <v>3</v>
      </c>
      <c r="D28" s="100" t="s">
        <v>3</v>
      </c>
      <c r="E28" s="100" t="s">
        <v>15</v>
      </c>
      <c r="F28" s="101"/>
      <c r="G28" s="102" t="s">
        <v>158</v>
      </c>
      <c r="H28" s="103">
        <f>H29+H30</f>
        <v>0</v>
      </c>
      <c r="I28" s="104">
        <f>I29+I30</f>
        <v>0</v>
      </c>
      <c r="J28" s="105">
        <f>J29+J30</f>
        <v>0</v>
      </c>
      <c r="K28" s="106">
        <f>K29+K30</f>
        <v>0</v>
      </c>
    </row>
    <row r="29" spans="1:11" s="96" customFormat="1" ht="13.5" customHeight="1">
      <c r="A29" s="126" t="s">
        <v>138</v>
      </c>
      <c r="B29" s="190" t="s">
        <v>139</v>
      </c>
      <c r="C29" s="128" t="s">
        <v>3</v>
      </c>
      <c r="D29" s="191">
        <v>6172</v>
      </c>
      <c r="E29" s="191">
        <v>3111</v>
      </c>
      <c r="F29" s="192"/>
      <c r="G29" s="193" t="s">
        <v>159</v>
      </c>
      <c r="H29" s="194">
        <v>0</v>
      </c>
      <c r="I29" s="195">
        <v>0</v>
      </c>
      <c r="J29" s="196"/>
      <c r="K29" s="2">
        <f>I29+J29</f>
        <v>0</v>
      </c>
    </row>
    <row r="30" spans="1:11" s="96" customFormat="1" ht="13.5" customHeight="1" thickBot="1">
      <c r="A30" s="117" t="s">
        <v>138</v>
      </c>
      <c r="B30" s="135" t="s">
        <v>139</v>
      </c>
      <c r="C30" s="136" t="s">
        <v>3</v>
      </c>
      <c r="D30" s="197">
        <v>6172</v>
      </c>
      <c r="E30" s="197">
        <v>3112</v>
      </c>
      <c r="F30" s="198"/>
      <c r="G30" s="199" t="s">
        <v>160</v>
      </c>
      <c r="H30" s="200">
        <v>0</v>
      </c>
      <c r="I30" s="201">
        <v>0</v>
      </c>
      <c r="J30" s="202"/>
      <c r="K30" s="125">
        <f>I30+J30</f>
        <v>0</v>
      </c>
    </row>
    <row r="31" spans="1:11" s="96" customFormat="1" ht="13.5" customHeight="1" thickBot="1">
      <c r="A31" s="97" t="s">
        <v>3</v>
      </c>
      <c r="B31" s="98" t="s">
        <v>5</v>
      </c>
      <c r="C31" s="99" t="s">
        <v>3</v>
      </c>
      <c r="D31" s="100" t="s">
        <v>3</v>
      </c>
      <c r="E31" s="100" t="s">
        <v>161</v>
      </c>
      <c r="F31" s="101"/>
      <c r="G31" s="102" t="s">
        <v>162</v>
      </c>
      <c r="H31" s="103">
        <f>H32+H34+H36+H38+H40+H42+H44+H46+H48+H50+H52+H54+H56+H58+H60+H62+H64+H66+H67+H69+H71+H73+H75+H77</f>
        <v>24770</v>
      </c>
      <c r="I31" s="104">
        <f>I32+I34+I36+I38+I40+I42+I44+I46+I48+I50+I52+I54+I56+I58+I60+I62+I64+I66+I67+I69+I71+I73+I75+I77</f>
        <v>100561.18448</v>
      </c>
      <c r="J31" s="105">
        <f>J32+J34+J36+J38+J40+J42+J44+J46+J48+J50+J52+J54+J56+J58+J60+J62+J64+J66+J67+J69+J71+J73+J75+J77</f>
        <v>0</v>
      </c>
      <c r="K31" s="106">
        <f>K32+K34+K36+K38+K40+K42+K44+K46+K48+K50+K52+K54+K56+K58+K60+K62+K64+K66+K67+K69+K71+K73+K75+K77</f>
        <v>100561.18448</v>
      </c>
    </row>
    <row r="32" spans="1:256" s="116" customFormat="1" ht="12.75">
      <c r="A32" s="143" t="s">
        <v>138</v>
      </c>
      <c r="B32" s="144" t="s">
        <v>5</v>
      </c>
      <c r="C32" s="145" t="s">
        <v>3</v>
      </c>
      <c r="D32" s="146" t="s">
        <v>3</v>
      </c>
      <c r="E32" s="146" t="s">
        <v>3</v>
      </c>
      <c r="F32" s="146" t="s">
        <v>3</v>
      </c>
      <c r="G32" s="203" t="s">
        <v>163</v>
      </c>
      <c r="H32" s="204">
        <f>SUM(H33:H33)</f>
        <v>0</v>
      </c>
      <c r="I32" s="148">
        <f>SUM(I33:I33)</f>
        <v>11468</v>
      </c>
      <c r="J32" s="148">
        <f>SUM(J33:J33)</f>
        <v>0</v>
      </c>
      <c r="K32" s="147">
        <f>SUM(K33:K33)</f>
        <v>11468</v>
      </c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/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/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115"/>
      <c r="ID32" s="115"/>
      <c r="IE32" s="115"/>
      <c r="IF32" s="115"/>
      <c r="IG32" s="115"/>
      <c r="IH32" s="115"/>
      <c r="II32" s="115"/>
      <c r="IJ32" s="115"/>
      <c r="IK32" s="115"/>
      <c r="IL32" s="115"/>
      <c r="IM32" s="115"/>
      <c r="IN32" s="115"/>
      <c r="IO32" s="115"/>
      <c r="IP32" s="115"/>
      <c r="IQ32" s="115"/>
      <c r="IR32" s="115"/>
      <c r="IS32" s="115"/>
      <c r="IT32" s="115"/>
      <c r="IU32" s="115"/>
      <c r="IV32" s="115"/>
    </row>
    <row r="33" spans="1:256" s="116" customFormat="1" ht="13.5" thickBot="1">
      <c r="A33" s="149"/>
      <c r="B33" s="150"/>
      <c r="C33" s="151"/>
      <c r="D33" s="152"/>
      <c r="E33" s="152">
        <v>4113</v>
      </c>
      <c r="F33" s="153" t="s">
        <v>164</v>
      </c>
      <c r="G33" s="205" t="s">
        <v>165</v>
      </c>
      <c r="H33" s="206">
        <v>0</v>
      </c>
      <c r="I33" s="156">
        <v>11468</v>
      </c>
      <c r="J33" s="156"/>
      <c r="K33" s="50">
        <f>I33+J33</f>
        <v>11468</v>
      </c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5"/>
      <c r="FZ33" s="115"/>
      <c r="GA33" s="115"/>
      <c r="GB33" s="115"/>
      <c r="GC33" s="115"/>
      <c r="GD33" s="115"/>
      <c r="GE33" s="115"/>
      <c r="GF33" s="115"/>
      <c r="GG33" s="115"/>
      <c r="GH33" s="115"/>
      <c r="GI33" s="115"/>
      <c r="GJ33" s="115"/>
      <c r="GK33" s="115"/>
      <c r="GL33" s="115"/>
      <c r="GM33" s="115"/>
      <c r="GN33" s="115"/>
      <c r="GO33" s="115"/>
      <c r="GP33" s="115"/>
      <c r="GQ33" s="115"/>
      <c r="GR33" s="115"/>
      <c r="GS33" s="115"/>
      <c r="GT33" s="115"/>
      <c r="GU33" s="115"/>
      <c r="GV33" s="115"/>
      <c r="GW33" s="115"/>
      <c r="GX33" s="115"/>
      <c r="GY33" s="115"/>
      <c r="GZ33" s="115"/>
      <c r="HA33" s="115"/>
      <c r="HB33" s="115"/>
      <c r="HC33" s="115"/>
      <c r="HD33" s="115"/>
      <c r="HE33" s="115"/>
      <c r="HF33" s="115"/>
      <c r="HG33" s="115"/>
      <c r="HH33" s="115"/>
      <c r="HI33" s="115"/>
      <c r="HJ33" s="115"/>
      <c r="HK33" s="115"/>
      <c r="HL33" s="115"/>
      <c r="HM33" s="115"/>
      <c r="HN33" s="115"/>
      <c r="HO33" s="115"/>
      <c r="HP33" s="115"/>
      <c r="HQ33" s="115"/>
      <c r="HR33" s="115"/>
      <c r="HS33" s="115"/>
      <c r="HT33" s="115"/>
      <c r="HU33" s="115"/>
      <c r="HV33" s="115"/>
      <c r="HW33" s="115"/>
      <c r="HX33" s="115"/>
      <c r="HY33" s="115"/>
      <c r="HZ33" s="115"/>
      <c r="IA33" s="115"/>
      <c r="IB33" s="115"/>
      <c r="IC33" s="115"/>
      <c r="ID33" s="115"/>
      <c r="IE33" s="115"/>
      <c r="IF33" s="115"/>
      <c r="IG33" s="115"/>
      <c r="IH33" s="115"/>
      <c r="II33" s="115"/>
      <c r="IJ33" s="115"/>
      <c r="IK33" s="115"/>
      <c r="IL33" s="115"/>
      <c r="IM33" s="115"/>
      <c r="IN33" s="115"/>
      <c r="IO33" s="115"/>
      <c r="IP33" s="115"/>
      <c r="IQ33" s="115"/>
      <c r="IR33" s="115"/>
      <c r="IS33" s="115"/>
      <c r="IT33" s="115"/>
      <c r="IU33" s="115"/>
      <c r="IV33" s="115"/>
    </row>
    <row r="34" spans="1:256" s="116" customFormat="1" ht="12.75">
      <c r="A34" s="143" t="s">
        <v>138</v>
      </c>
      <c r="B34" s="144" t="s">
        <v>5</v>
      </c>
      <c r="C34" s="145" t="s">
        <v>3</v>
      </c>
      <c r="D34" s="146" t="s">
        <v>3</v>
      </c>
      <c r="E34" s="146" t="s">
        <v>3</v>
      </c>
      <c r="F34" s="146" t="s">
        <v>3</v>
      </c>
      <c r="G34" s="203" t="s">
        <v>166</v>
      </c>
      <c r="H34" s="204">
        <f>SUM(H35:H35)</f>
        <v>0</v>
      </c>
      <c r="I34" s="148">
        <f>SUM(I35:I35)</f>
        <v>51000</v>
      </c>
      <c r="J34" s="148">
        <f>SUM(J35:J35)</f>
        <v>0</v>
      </c>
      <c r="K34" s="147">
        <f>SUM(K35:K35)</f>
        <v>51000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5"/>
      <c r="FZ34" s="115"/>
      <c r="GA34" s="115"/>
      <c r="GB34" s="115"/>
      <c r="GC34" s="115"/>
      <c r="GD34" s="115"/>
      <c r="GE34" s="115"/>
      <c r="GF34" s="115"/>
      <c r="GG34" s="115"/>
      <c r="GH34" s="115"/>
      <c r="GI34" s="115"/>
      <c r="GJ34" s="115"/>
      <c r="GK34" s="115"/>
      <c r="GL34" s="115"/>
      <c r="GM34" s="115"/>
      <c r="GN34" s="115"/>
      <c r="GO34" s="115"/>
      <c r="GP34" s="115"/>
      <c r="GQ34" s="115"/>
      <c r="GR34" s="115"/>
      <c r="GS34" s="115"/>
      <c r="GT34" s="115"/>
      <c r="GU34" s="115"/>
      <c r="GV34" s="115"/>
      <c r="GW34" s="115"/>
      <c r="GX34" s="115"/>
      <c r="GY34" s="115"/>
      <c r="GZ34" s="115"/>
      <c r="HA34" s="115"/>
      <c r="HB34" s="115"/>
      <c r="HC34" s="115"/>
      <c r="HD34" s="115"/>
      <c r="HE34" s="115"/>
      <c r="HF34" s="115"/>
      <c r="HG34" s="115"/>
      <c r="HH34" s="115"/>
      <c r="HI34" s="115"/>
      <c r="HJ34" s="115"/>
      <c r="HK34" s="115"/>
      <c r="HL34" s="115"/>
      <c r="HM34" s="115"/>
      <c r="HN34" s="115"/>
      <c r="HO34" s="115"/>
      <c r="HP34" s="115"/>
      <c r="HQ34" s="115"/>
      <c r="HR34" s="115"/>
      <c r="HS34" s="115"/>
      <c r="HT34" s="115"/>
      <c r="HU34" s="115"/>
      <c r="HV34" s="115"/>
      <c r="HW34" s="115"/>
      <c r="HX34" s="115"/>
      <c r="HY34" s="115"/>
      <c r="HZ34" s="115"/>
      <c r="IA34" s="115"/>
      <c r="IB34" s="115"/>
      <c r="IC34" s="115"/>
      <c r="ID34" s="115"/>
      <c r="IE34" s="115"/>
      <c r="IF34" s="115"/>
      <c r="IG34" s="115"/>
      <c r="IH34" s="115"/>
      <c r="II34" s="115"/>
      <c r="IJ34" s="115"/>
      <c r="IK34" s="115"/>
      <c r="IL34" s="115"/>
      <c r="IM34" s="115"/>
      <c r="IN34" s="115"/>
      <c r="IO34" s="115"/>
      <c r="IP34" s="115"/>
      <c r="IQ34" s="115"/>
      <c r="IR34" s="115"/>
      <c r="IS34" s="115"/>
      <c r="IT34" s="115"/>
      <c r="IU34" s="115"/>
      <c r="IV34" s="115"/>
    </row>
    <row r="35" spans="1:256" s="116" customFormat="1" ht="13.5" thickBot="1">
      <c r="A35" s="149"/>
      <c r="B35" s="150"/>
      <c r="C35" s="151"/>
      <c r="D35" s="152"/>
      <c r="E35" s="152">
        <v>4113</v>
      </c>
      <c r="F35" s="153" t="s">
        <v>164</v>
      </c>
      <c r="G35" s="205" t="s">
        <v>165</v>
      </c>
      <c r="H35" s="206">
        <v>0</v>
      </c>
      <c r="I35" s="156">
        <f>38000+13000</f>
        <v>51000</v>
      </c>
      <c r="J35" s="156"/>
      <c r="K35" s="50">
        <f>I35+J35</f>
        <v>51000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5"/>
      <c r="FZ35" s="115"/>
      <c r="GA35" s="115"/>
      <c r="GB35" s="115"/>
      <c r="GC35" s="115"/>
      <c r="GD35" s="115"/>
      <c r="GE35" s="115"/>
      <c r="GF35" s="115"/>
      <c r="GG35" s="115"/>
      <c r="GH35" s="115"/>
      <c r="GI35" s="115"/>
      <c r="GJ35" s="115"/>
      <c r="GK35" s="115"/>
      <c r="GL35" s="115"/>
      <c r="GM35" s="115"/>
      <c r="GN35" s="115"/>
      <c r="GO35" s="115"/>
      <c r="GP35" s="115"/>
      <c r="GQ35" s="115"/>
      <c r="GR35" s="115"/>
      <c r="GS35" s="115"/>
      <c r="GT35" s="115"/>
      <c r="GU35" s="115"/>
      <c r="GV35" s="115"/>
      <c r="GW35" s="115"/>
      <c r="GX35" s="115"/>
      <c r="GY35" s="115"/>
      <c r="GZ35" s="115"/>
      <c r="HA35" s="115"/>
      <c r="HB35" s="115"/>
      <c r="HC35" s="115"/>
      <c r="HD35" s="115"/>
      <c r="HE35" s="115"/>
      <c r="HF35" s="115"/>
      <c r="HG35" s="115"/>
      <c r="HH35" s="115"/>
      <c r="HI35" s="115"/>
      <c r="HJ35" s="115"/>
      <c r="HK35" s="115"/>
      <c r="HL35" s="115"/>
      <c r="HM35" s="115"/>
      <c r="HN35" s="115"/>
      <c r="HO35" s="115"/>
      <c r="HP35" s="115"/>
      <c r="HQ35" s="115"/>
      <c r="HR35" s="115"/>
      <c r="HS35" s="115"/>
      <c r="HT35" s="115"/>
      <c r="HU35" s="115"/>
      <c r="HV35" s="115"/>
      <c r="HW35" s="115"/>
      <c r="HX35" s="115"/>
      <c r="HY35" s="115"/>
      <c r="HZ35" s="115"/>
      <c r="IA35" s="115"/>
      <c r="IB35" s="115"/>
      <c r="IC35" s="115"/>
      <c r="ID35" s="115"/>
      <c r="IE35" s="115"/>
      <c r="IF35" s="115"/>
      <c r="IG35" s="115"/>
      <c r="IH35" s="115"/>
      <c r="II35" s="115"/>
      <c r="IJ35" s="115"/>
      <c r="IK35" s="115"/>
      <c r="IL35" s="115"/>
      <c r="IM35" s="115"/>
      <c r="IN35" s="115"/>
      <c r="IO35" s="115"/>
      <c r="IP35" s="115"/>
      <c r="IQ35" s="115"/>
      <c r="IR35" s="115"/>
      <c r="IS35" s="115"/>
      <c r="IT35" s="115"/>
      <c r="IU35" s="115"/>
      <c r="IV35" s="115"/>
    </row>
    <row r="36" spans="1:11" s="116" customFormat="1" ht="12.75">
      <c r="A36" s="207" t="s">
        <v>157</v>
      </c>
      <c r="B36" s="69" t="s">
        <v>5</v>
      </c>
      <c r="C36" s="68" t="s">
        <v>115</v>
      </c>
      <c r="D36" s="69" t="s">
        <v>3</v>
      </c>
      <c r="E36" s="69" t="s">
        <v>3</v>
      </c>
      <c r="F36" s="146" t="s">
        <v>3</v>
      </c>
      <c r="G36" s="76" t="s">
        <v>116</v>
      </c>
      <c r="H36" s="208">
        <f>SUM(H37:H37)</f>
        <v>0</v>
      </c>
      <c r="I36" s="148">
        <f>SUM(I37:I37)</f>
        <v>4.02298</v>
      </c>
      <c r="J36" s="148">
        <f>SUM(J37:J37)</f>
        <v>0</v>
      </c>
      <c r="K36" s="70">
        <f>SUM(K37:K37)</f>
        <v>4.02298</v>
      </c>
    </row>
    <row r="37" spans="1:11" s="116" customFormat="1" ht="13.5" thickBot="1">
      <c r="A37" s="209"/>
      <c r="B37" s="66"/>
      <c r="C37" s="210"/>
      <c r="D37" s="71"/>
      <c r="E37" s="71">
        <v>4116</v>
      </c>
      <c r="F37" s="211" t="s">
        <v>117</v>
      </c>
      <c r="G37" s="212" t="s">
        <v>167</v>
      </c>
      <c r="H37" s="213">
        <v>0</v>
      </c>
      <c r="I37" s="1">
        <v>4.02298</v>
      </c>
      <c r="J37" s="73"/>
      <c r="K37" s="50">
        <f>I37+J37</f>
        <v>4.02298</v>
      </c>
    </row>
    <row r="38" spans="1:11" s="116" customFormat="1" ht="12.75">
      <c r="A38" s="207" t="s">
        <v>157</v>
      </c>
      <c r="B38" s="69" t="s">
        <v>5</v>
      </c>
      <c r="C38" s="68" t="s">
        <v>168</v>
      </c>
      <c r="D38" s="69" t="s">
        <v>3</v>
      </c>
      <c r="E38" s="69" t="s">
        <v>3</v>
      </c>
      <c r="F38" s="146" t="s">
        <v>3</v>
      </c>
      <c r="G38" s="76" t="s">
        <v>169</v>
      </c>
      <c r="H38" s="208">
        <f>SUM(H39:H39)</f>
        <v>0</v>
      </c>
      <c r="I38" s="148">
        <f>SUM(I39:I39)</f>
        <v>16.0749</v>
      </c>
      <c r="J38" s="148">
        <f>SUM(J39:J39)</f>
        <v>0</v>
      </c>
      <c r="K38" s="70">
        <f>SUM(K39:K39)</f>
        <v>16.0749</v>
      </c>
    </row>
    <row r="39" spans="1:11" s="116" customFormat="1" ht="13.5" thickBot="1">
      <c r="A39" s="209"/>
      <c r="B39" s="66"/>
      <c r="C39" s="210"/>
      <c r="D39" s="71"/>
      <c r="E39" s="71">
        <v>4116</v>
      </c>
      <c r="F39" s="211" t="s">
        <v>117</v>
      </c>
      <c r="G39" s="212" t="s">
        <v>167</v>
      </c>
      <c r="H39" s="213">
        <v>0</v>
      </c>
      <c r="I39" s="1">
        <v>16.0749</v>
      </c>
      <c r="J39" s="73"/>
      <c r="K39" s="50">
        <f>I39+J39</f>
        <v>16.0749</v>
      </c>
    </row>
    <row r="40" spans="1:11" s="116" customFormat="1" ht="12.75">
      <c r="A40" s="170" t="s">
        <v>150</v>
      </c>
      <c r="B40" s="214" t="s">
        <v>139</v>
      </c>
      <c r="C40" s="215" t="s">
        <v>170</v>
      </c>
      <c r="D40" s="80" t="s">
        <v>3</v>
      </c>
      <c r="E40" s="80" t="s">
        <v>3</v>
      </c>
      <c r="F40" s="171" t="s">
        <v>3</v>
      </c>
      <c r="G40" s="81" t="s">
        <v>171</v>
      </c>
      <c r="H40" s="216">
        <f>SUM(H41:H41)</f>
        <v>0</v>
      </c>
      <c r="I40" s="173">
        <f>SUM(I41:I41)</f>
        <v>1588.97168</v>
      </c>
      <c r="J40" s="173">
        <f>SUM(J41:J41)</f>
        <v>0</v>
      </c>
      <c r="K40" s="77">
        <f>SUM(K41:K41)</f>
        <v>1588.97168</v>
      </c>
    </row>
    <row r="41" spans="1:11" s="116" customFormat="1" ht="13.5" thickBot="1">
      <c r="A41" s="217"/>
      <c r="B41" s="218"/>
      <c r="C41" s="219"/>
      <c r="D41" s="64"/>
      <c r="E41" s="64">
        <v>4118</v>
      </c>
      <c r="F41" s="72" t="s">
        <v>172</v>
      </c>
      <c r="G41" s="212" t="s">
        <v>173</v>
      </c>
      <c r="H41" s="220">
        <v>0</v>
      </c>
      <c r="I41" s="1">
        <v>1588.97168</v>
      </c>
      <c r="J41" s="65"/>
      <c r="K41" s="49">
        <f>I41+J41</f>
        <v>1588.97168</v>
      </c>
    </row>
    <row r="42" spans="1:11" s="116" customFormat="1" ht="12.75">
      <c r="A42" s="170" t="s">
        <v>150</v>
      </c>
      <c r="B42" s="214" t="s">
        <v>139</v>
      </c>
      <c r="C42" s="215" t="s">
        <v>120</v>
      </c>
      <c r="D42" s="80" t="s">
        <v>3</v>
      </c>
      <c r="E42" s="80" t="s">
        <v>3</v>
      </c>
      <c r="F42" s="171" t="s">
        <v>3</v>
      </c>
      <c r="G42" s="81" t="s">
        <v>121</v>
      </c>
      <c r="H42" s="216">
        <f>SUM(H43:H43)</f>
        <v>0</v>
      </c>
      <c r="I42" s="173">
        <f>SUM(I43:I43)</f>
        <v>699.2918</v>
      </c>
      <c r="J42" s="173">
        <f>SUM(J43:J43)</f>
        <v>0</v>
      </c>
      <c r="K42" s="77">
        <f>SUM(K43:K43)</f>
        <v>699.2918</v>
      </c>
    </row>
    <row r="43" spans="1:11" s="116" customFormat="1" ht="13.5" thickBot="1">
      <c r="A43" s="217"/>
      <c r="B43" s="218"/>
      <c r="C43" s="219"/>
      <c r="D43" s="64"/>
      <c r="E43" s="64">
        <v>4118</v>
      </c>
      <c r="F43" s="72" t="s">
        <v>172</v>
      </c>
      <c r="G43" s="212" t="s">
        <v>173</v>
      </c>
      <c r="H43" s="220">
        <v>0</v>
      </c>
      <c r="I43" s="1">
        <v>699.2918</v>
      </c>
      <c r="J43" s="65"/>
      <c r="K43" s="49">
        <f>I43+J43</f>
        <v>699.2918</v>
      </c>
    </row>
    <row r="44" spans="1:11" s="116" customFormat="1" ht="12.75">
      <c r="A44" s="170" t="s">
        <v>150</v>
      </c>
      <c r="B44" s="214" t="s">
        <v>139</v>
      </c>
      <c r="C44" s="215" t="s">
        <v>174</v>
      </c>
      <c r="D44" s="80" t="s">
        <v>3</v>
      </c>
      <c r="E44" s="80" t="s">
        <v>3</v>
      </c>
      <c r="F44" s="171" t="s">
        <v>3</v>
      </c>
      <c r="G44" s="81" t="s">
        <v>175</v>
      </c>
      <c r="H44" s="216">
        <f>SUM(H45:H45)</f>
        <v>0</v>
      </c>
      <c r="I44" s="173">
        <f>SUM(I45:I45)</f>
        <v>2070.224</v>
      </c>
      <c r="J44" s="173">
        <f>SUM(J45:J45)</f>
        <v>0</v>
      </c>
      <c r="K44" s="77">
        <f>SUM(K45:K45)</f>
        <v>2070.224</v>
      </c>
    </row>
    <row r="45" spans="1:11" s="116" customFormat="1" ht="13.5" thickBot="1">
      <c r="A45" s="217"/>
      <c r="B45" s="66"/>
      <c r="C45" s="210"/>
      <c r="D45" s="71"/>
      <c r="E45" s="71">
        <v>4118</v>
      </c>
      <c r="F45" s="72" t="s">
        <v>172</v>
      </c>
      <c r="G45" s="212" t="s">
        <v>173</v>
      </c>
      <c r="H45" s="213">
        <v>0</v>
      </c>
      <c r="I45" s="1">
        <v>2070.224</v>
      </c>
      <c r="J45" s="65"/>
      <c r="K45" s="50">
        <f>I45+J45</f>
        <v>2070.224</v>
      </c>
    </row>
    <row r="46" spans="1:11" s="116" customFormat="1" ht="12.75">
      <c r="A46" s="170" t="s">
        <v>150</v>
      </c>
      <c r="B46" s="214" t="s">
        <v>139</v>
      </c>
      <c r="C46" s="215" t="s">
        <v>176</v>
      </c>
      <c r="D46" s="80" t="s">
        <v>3</v>
      </c>
      <c r="E46" s="80" t="s">
        <v>3</v>
      </c>
      <c r="F46" s="171" t="s">
        <v>3</v>
      </c>
      <c r="G46" s="81" t="s">
        <v>177</v>
      </c>
      <c r="H46" s="216">
        <f>SUM(H47:H47)</f>
        <v>0</v>
      </c>
      <c r="I46" s="173">
        <f>SUM(I47:I47)</f>
        <v>574.533</v>
      </c>
      <c r="J46" s="173">
        <f>SUM(J47:J47)</f>
        <v>0</v>
      </c>
      <c r="K46" s="77">
        <f>SUM(K47:K47)</f>
        <v>574.533</v>
      </c>
    </row>
    <row r="47" spans="1:11" s="116" customFormat="1" ht="13.5" thickBot="1">
      <c r="A47" s="217"/>
      <c r="B47" s="218"/>
      <c r="C47" s="219"/>
      <c r="D47" s="64"/>
      <c r="E47" s="64">
        <v>4118</v>
      </c>
      <c r="F47" s="72" t="s">
        <v>172</v>
      </c>
      <c r="G47" s="212" t="s">
        <v>173</v>
      </c>
      <c r="H47" s="220">
        <v>0</v>
      </c>
      <c r="I47" s="1">
        <v>574.533</v>
      </c>
      <c r="J47" s="65"/>
      <c r="K47" s="49">
        <f>I47+J47</f>
        <v>574.533</v>
      </c>
    </row>
    <row r="48" spans="1:11" s="116" customFormat="1" ht="12.75">
      <c r="A48" s="170" t="s">
        <v>150</v>
      </c>
      <c r="B48" s="214" t="s">
        <v>139</v>
      </c>
      <c r="C48" s="215" t="s">
        <v>178</v>
      </c>
      <c r="D48" s="80" t="s">
        <v>3</v>
      </c>
      <c r="E48" s="80" t="s">
        <v>3</v>
      </c>
      <c r="F48" s="171" t="s">
        <v>3</v>
      </c>
      <c r="G48" s="81" t="s">
        <v>179</v>
      </c>
      <c r="H48" s="216">
        <f>SUM(H49:H49)</f>
        <v>0</v>
      </c>
      <c r="I48" s="173">
        <f>SUM(I49:I49)</f>
        <v>708.61052</v>
      </c>
      <c r="J48" s="173">
        <f>SUM(J49:J49)</f>
        <v>0</v>
      </c>
      <c r="K48" s="77">
        <f>SUM(K49:K49)</f>
        <v>708.61052</v>
      </c>
    </row>
    <row r="49" spans="1:11" s="116" customFormat="1" ht="13.5" thickBot="1">
      <c r="A49" s="217"/>
      <c r="B49" s="218"/>
      <c r="C49" s="219"/>
      <c r="D49" s="64"/>
      <c r="E49" s="64">
        <v>4118</v>
      </c>
      <c r="F49" s="72" t="s">
        <v>172</v>
      </c>
      <c r="G49" s="212" t="s">
        <v>173</v>
      </c>
      <c r="H49" s="220">
        <v>0</v>
      </c>
      <c r="I49" s="1">
        <v>708.61052</v>
      </c>
      <c r="J49" s="65"/>
      <c r="K49" s="49">
        <f>I49+J49</f>
        <v>708.61052</v>
      </c>
    </row>
    <row r="50" spans="1:11" s="116" customFormat="1" ht="12.75">
      <c r="A50" s="170" t="s">
        <v>150</v>
      </c>
      <c r="B50" s="214" t="s">
        <v>139</v>
      </c>
      <c r="C50" s="215" t="s">
        <v>180</v>
      </c>
      <c r="D50" s="80" t="s">
        <v>3</v>
      </c>
      <c r="E50" s="80" t="s">
        <v>3</v>
      </c>
      <c r="F50" s="171" t="s">
        <v>3</v>
      </c>
      <c r="G50" s="81" t="s">
        <v>181</v>
      </c>
      <c r="H50" s="216">
        <f>SUM(H51:H51)</f>
        <v>0</v>
      </c>
      <c r="I50" s="173">
        <f>SUM(I51:I51)</f>
        <v>1699.48022</v>
      </c>
      <c r="J50" s="173">
        <f>SUM(J51:J51)</f>
        <v>0</v>
      </c>
      <c r="K50" s="77">
        <f>SUM(K51:K51)</f>
        <v>1699.48022</v>
      </c>
    </row>
    <row r="51" spans="1:11" s="116" customFormat="1" ht="13.5" thickBot="1">
      <c r="A51" s="217"/>
      <c r="B51" s="66"/>
      <c r="C51" s="210"/>
      <c r="D51" s="71"/>
      <c r="E51" s="71">
        <v>4118</v>
      </c>
      <c r="F51" s="72" t="s">
        <v>172</v>
      </c>
      <c r="G51" s="212" t="s">
        <v>173</v>
      </c>
      <c r="H51" s="213">
        <v>0</v>
      </c>
      <c r="I51" s="1">
        <v>1699.48022</v>
      </c>
      <c r="J51" s="65"/>
      <c r="K51" s="50">
        <f>I51+J51</f>
        <v>1699.48022</v>
      </c>
    </row>
    <row r="52" spans="1:11" s="116" customFormat="1" ht="12.75">
      <c r="A52" s="170" t="s">
        <v>150</v>
      </c>
      <c r="B52" s="214" t="s">
        <v>139</v>
      </c>
      <c r="C52" s="215" t="s">
        <v>182</v>
      </c>
      <c r="D52" s="80" t="s">
        <v>3</v>
      </c>
      <c r="E52" s="80" t="s">
        <v>3</v>
      </c>
      <c r="F52" s="171" t="s">
        <v>3</v>
      </c>
      <c r="G52" s="81" t="s">
        <v>183</v>
      </c>
      <c r="H52" s="216">
        <f>SUM(H53:H53)</f>
        <v>0</v>
      </c>
      <c r="I52" s="173">
        <f>SUM(I53:I53)</f>
        <v>1335.15844</v>
      </c>
      <c r="J52" s="173">
        <f>SUM(J53:J53)</f>
        <v>0</v>
      </c>
      <c r="K52" s="77">
        <f>SUM(K53:K53)</f>
        <v>1335.15844</v>
      </c>
    </row>
    <row r="53" spans="1:11" s="116" customFormat="1" ht="13.5" thickBot="1">
      <c r="A53" s="217"/>
      <c r="B53" s="66"/>
      <c r="C53" s="210"/>
      <c r="D53" s="71"/>
      <c r="E53" s="71">
        <v>4118</v>
      </c>
      <c r="F53" s="72" t="s">
        <v>172</v>
      </c>
      <c r="G53" s="212" t="s">
        <v>173</v>
      </c>
      <c r="H53" s="213">
        <v>0</v>
      </c>
      <c r="I53" s="1">
        <v>1335.15844</v>
      </c>
      <c r="J53" s="65"/>
      <c r="K53" s="50">
        <f>I53+J53</f>
        <v>1335.15844</v>
      </c>
    </row>
    <row r="54" spans="1:11" s="116" customFormat="1" ht="12.75">
      <c r="A54" s="170" t="s">
        <v>150</v>
      </c>
      <c r="B54" s="214" t="s">
        <v>139</v>
      </c>
      <c r="C54" s="215" t="s">
        <v>122</v>
      </c>
      <c r="D54" s="80" t="s">
        <v>3</v>
      </c>
      <c r="E54" s="80" t="s">
        <v>3</v>
      </c>
      <c r="F54" s="171" t="s">
        <v>3</v>
      </c>
      <c r="G54" s="81" t="s">
        <v>123</v>
      </c>
      <c r="H54" s="216">
        <f>SUM(H55:H55)</f>
        <v>0</v>
      </c>
      <c r="I54" s="173">
        <f>SUM(I55:I55)</f>
        <v>265.66696</v>
      </c>
      <c r="J54" s="173">
        <f>SUM(J55:J55)</f>
        <v>0</v>
      </c>
      <c r="K54" s="77">
        <f>SUM(K55:K55)</f>
        <v>265.66696</v>
      </c>
    </row>
    <row r="55" spans="1:11" s="116" customFormat="1" ht="13.5" thickBot="1">
      <c r="A55" s="217"/>
      <c r="B55" s="218"/>
      <c r="C55" s="219"/>
      <c r="D55" s="64"/>
      <c r="E55" s="64">
        <v>4118</v>
      </c>
      <c r="F55" s="72" t="s">
        <v>172</v>
      </c>
      <c r="G55" s="212" t="s">
        <v>173</v>
      </c>
      <c r="H55" s="220">
        <v>0</v>
      </c>
      <c r="I55" s="1">
        <v>265.66696</v>
      </c>
      <c r="J55" s="65"/>
      <c r="K55" s="49">
        <f>I55+J55</f>
        <v>265.66696</v>
      </c>
    </row>
    <row r="56" spans="1:11" s="116" customFormat="1" ht="12.75">
      <c r="A56" s="170" t="s">
        <v>150</v>
      </c>
      <c r="B56" s="214" t="s">
        <v>139</v>
      </c>
      <c r="C56" s="215" t="s">
        <v>124</v>
      </c>
      <c r="D56" s="80" t="s">
        <v>3</v>
      </c>
      <c r="E56" s="80" t="s">
        <v>3</v>
      </c>
      <c r="F56" s="171" t="s">
        <v>3</v>
      </c>
      <c r="G56" s="81" t="s">
        <v>125</v>
      </c>
      <c r="H56" s="216">
        <f>SUM(H57:H57)</f>
        <v>0</v>
      </c>
      <c r="I56" s="173">
        <f>SUM(I57:I57)</f>
        <v>1825.99958</v>
      </c>
      <c r="J56" s="173">
        <f>SUM(J57:J57)</f>
        <v>0</v>
      </c>
      <c r="K56" s="77">
        <f>SUM(K57:K57)</f>
        <v>1825.99958</v>
      </c>
    </row>
    <row r="57" spans="1:11" s="116" customFormat="1" ht="13.5" thickBot="1">
      <c r="A57" s="217"/>
      <c r="B57" s="218"/>
      <c r="C57" s="219"/>
      <c r="D57" s="64"/>
      <c r="E57" s="64">
        <v>4118</v>
      </c>
      <c r="F57" s="72" t="s">
        <v>172</v>
      </c>
      <c r="G57" s="212" t="s">
        <v>173</v>
      </c>
      <c r="H57" s="220">
        <v>0</v>
      </c>
      <c r="I57" s="1">
        <v>1825.99958</v>
      </c>
      <c r="J57" s="65"/>
      <c r="K57" s="49">
        <f>I57+J57</f>
        <v>1825.99958</v>
      </c>
    </row>
    <row r="58" spans="1:11" s="116" customFormat="1" ht="12.75">
      <c r="A58" s="170" t="s">
        <v>150</v>
      </c>
      <c r="B58" s="214" t="s">
        <v>139</v>
      </c>
      <c r="C58" s="215" t="s">
        <v>126</v>
      </c>
      <c r="D58" s="80" t="s">
        <v>3</v>
      </c>
      <c r="E58" s="80" t="s">
        <v>3</v>
      </c>
      <c r="F58" s="171" t="s">
        <v>3</v>
      </c>
      <c r="G58" s="81" t="s">
        <v>127</v>
      </c>
      <c r="H58" s="216">
        <f>SUM(H59:H59)</f>
        <v>0</v>
      </c>
      <c r="I58" s="173">
        <f>SUM(I59:I59)</f>
        <v>492.69489</v>
      </c>
      <c r="J58" s="173">
        <f>SUM(J59:J59)</f>
        <v>0</v>
      </c>
      <c r="K58" s="77">
        <f>SUM(K59:K59)</f>
        <v>492.69489</v>
      </c>
    </row>
    <row r="59" spans="1:11" s="116" customFormat="1" ht="13.5" thickBot="1">
      <c r="A59" s="217"/>
      <c r="B59" s="66"/>
      <c r="C59" s="210"/>
      <c r="D59" s="71"/>
      <c r="E59" s="71">
        <v>4118</v>
      </c>
      <c r="F59" s="72" t="s">
        <v>172</v>
      </c>
      <c r="G59" s="212" t="s">
        <v>173</v>
      </c>
      <c r="H59" s="213">
        <v>0</v>
      </c>
      <c r="I59" s="1">
        <v>492.69489</v>
      </c>
      <c r="J59" s="65"/>
      <c r="K59" s="50">
        <f>I59+J59</f>
        <v>492.69489</v>
      </c>
    </row>
    <row r="60" spans="1:11" s="116" customFormat="1" ht="12.75">
      <c r="A60" s="170" t="s">
        <v>150</v>
      </c>
      <c r="B60" s="214" t="s">
        <v>139</v>
      </c>
      <c r="C60" s="215" t="s">
        <v>128</v>
      </c>
      <c r="D60" s="80" t="s">
        <v>3</v>
      </c>
      <c r="E60" s="80" t="s">
        <v>3</v>
      </c>
      <c r="F60" s="171" t="s">
        <v>3</v>
      </c>
      <c r="G60" s="81" t="s">
        <v>129</v>
      </c>
      <c r="H60" s="216">
        <f>SUM(H61:H61)</f>
        <v>0</v>
      </c>
      <c r="I60" s="173">
        <f>SUM(I61:I61)</f>
        <v>180.49751</v>
      </c>
      <c r="J60" s="173">
        <f>SUM(J61:J61)</f>
        <v>0</v>
      </c>
      <c r="K60" s="77">
        <f>SUM(K61:K61)</f>
        <v>180.49751</v>
      </c>
    </row>
    <row r="61" spans="1:11" s="116" customFormat="1" ht="13.5" thickBot="1">
      <c r="A61" s="217"/>
      <c r="B61" s="218"/>
      <c r="C61" s="219"/>
      <c r="D61" s="64"/>
      <c r="E61" s="64">
        <v>4118</v>
      </c>
      <c r="F61" s="72" t="s">
        <v>172</v>
      </c>
      <c r="G61" s="212" t="s">
        <v>173</v>
      </c>
      <c r="H61" s="220">
        <v>0</v>
      </c>
      <c r="I61" s="1">
        <v>180.49751</v>
      </c>
      <c r="J61" s="65"/>
      <c r="K61" s="49">
        <f>I61+J61</f>
        <v>180.49751</v>
      </c>
    </row>
    <row r="62" spans="1:11" s="116" customFormat="1" ht="12.75">
      <c r="A62" s="170" t="s">
        <v>150</v>
      </c>
      <c r="B62" s="214" t="s">
        <v>139</v>
      </c>
      <c r="C62" s="215" t="s">
        <v>184</v>
      </c>
      <c r="D62" s="80" t="s">
        <v>3</v>
      </c>
      <c r="E62" s="80" t="s">
        <v>3</v>
      </c>
      <c r="F62" s="171" t="s">
        <v>3</v>
      </c>
      <c r="G62" s="81" t="s">
        <v>185</v>
      </c>
      <c r="H62" s="216">
        <f>SUM(H63:H63)</f>
        <v>0</v>
      </c>
      <c r="I62" s="173">
        <f>SUM(I63:I63)</f>
        <v>543.503</v>
      </c>
      <c r="J62" s="173">
        <f>SUM(J63:J63)</f>
        <v>0</v>
      </c>
      <c r="K62" s="77">
        <f>SUM(K63:K63)</f>
        <v>543.503</v>
      </c>
    </row>
    <row r="63" spans="1:11" s="116" customFormat="1" ht="13.5" thickBot="1">
      <c r="A63" s="237"/>
      <c r="B63" s="71"/>
      <c r="C63" s="210"/>
      <c r="D63" s="71"/>
      <c r="E63" s="71">
        <v>4118</v>
      </c>
      <c r="F63" s="72" t="s">
        <v>172</v>
      </c>
      <c r="G63" s="212" t="s">
        <v>173</v>
      </c>
      <c r="H63" s="238">
        <v>0</v>
      </c>
      <c r="I63" s="1">
        <v>543.503</v>
      </c>
      <c r="J63" s="73"/>
      <c r="K63" s="50">
        <f>I63+J63</f>
        <v>543.503</v>
      </c>
    </row>
    <row r="64" spans="1:11" s="116" customFormat="1" ht="12.75">
      <c r="A64" s="170" t="s">
        <v>150</v>
      </c>
      <c r="B64" s="214" t="s">
        <v>139</v>
      </c>
      <c r="C64" s="215" t="s">
        <v>186</v>
      </c>
      <c r="D64" s="80" t="s">
        <v>3</v>
      </c>
      <c r="E64" s="80" t="s">
        <v>3</v>
      </c>
      <c r="F64" s="171" t="s">
        <v>3</v>
      </c>
      <c r="G64" s="81" t="s">
        <v>187</v>
      </c>
      <c r="H64" s="216">
        <f>SUM(H65:H65)</f>
        <v>0</v>
      </c>
      <c r="I64" s="173">
        <f>SUM(I65:I65)</f>
        <v>397.14779</v>
      </c>
      <c r="J64" s="173">
        <f>SUM(J65:J65)</f>
        <v>0</v>
      </c>
      <c r="K64" s="77">
        <f>SUM(K65:K65)</f>
        <v>397.14779</v>
      </c>
    </row>
    <row r="65" spans="1:11" s="116" customFormat="1" ht="13.5" thickBot="1">
      <c r="A65" s="237"/>
      <c r="B65" s="71"/>
      <c r="C65" s="210"/>
      <c r="D65" s="71"/>
      <c r="E65" s="71">
        <v>4118</v>
      </c>
      <c r="F65" s="72" t="s">
        <v>172</v>
      </c>
      <c r="G65" s="212" t="s">
        <v>173</v>
      </c>
      <c r="H65" s="238">
        <v>0</v>
      </c>
      <c r="I65" s="1">
        <v>397.14779</v>
      </c>
      <c r="J65" s="73"/>
      <c r="K65" s="50">
        <f>I65+J65</f>
        <v>397.14779</v>
      </c>
    </row>
    <row r="66" spans="1:11" s="96" customFormat="1" ht="13.5" customHeight="1" thickBot="1">
      <c r="A66" s="221" t="s">
        <v>138</v>
      </c>
      <c r="B66" s="222" t="s">
        <v>139</v>
      </c>
      <c r="C66" s="223" t="s">
        <v>3</v>
      </c>
      <c r="D66" s="224" t="s">
        <v>3</v>
      </c>
      <c r="E66" s="225">
        <v>4121</v>
      </c>
      <c r="F66" s="226"/>
      <c r="G66" s="227" t="s">
        <v>188</v>
      </c>
      <c r="H66" s="228">
        <v>24770</v>
      </c>
      <c r="I66" s="236">
        <v>24770</v>
      </c>
      <c r="J66" s="229"/>
      <c r="K66" s="230">
        <f>I66+J66</f>
        <v>24770</v>
      </c>
    </row>
    <row r="67" spans="1:11" s="116" customFormat="1" ht="12.75">
      <c r="A67" s="207" t="s">
        <v>150</v>
      </c>
      <c r="B67" s="69" t="s">
        <v>5</v>
      </c>
      <c r="C67" s="68" t="s">
        <v>189</v>
      </c>
      <c r="D67" s="69" t="s">
        <v>3</v>
      </c>
      <c r="E67" s="69" t="s">
        <v>3</v>
      </c>
      <c r="F67" s="146" t="s">
        <v>3</v>
      </c>
      <c r="G67" s="231" t="s">
        <v>130</v>
      </c>
      <c r="H67" s="208">
        <f>SUM(H68:H68)</f>
        <v>0</v>
      </c>
      <c r="I67" s="147">
        <f>SUM(I68:I68)</f>
        <v>451.82</v>
      </c>
      <c r="J67" s="148">
        <f>SUM(J68:J68)</f>
        <v>0</v>
      </c>
      <c r="K67" s="70">
        <f>SUM(K68:K68)</f>
        <v>451.82</v>
      </c>
    </row>
    <row r="68" spans="1:11" s="116" customFormat="1" ht="13.5" thickBot="1">
      <c r="A68" s="209"/>
      <c r="B68" s="66"/>
      <c r="C68" s="210"/>
      <c r="D68" s="71"/>
      <c r="E68" s="71">
        <v>4121</v>
      </c>
      <c r="F68" s="211"/>
      <c r="G68" s="212" t="s">
        <v>190</v>
      </c>
      <c r="H68" s="213">
        <v>0</v>
      </c>
      <c r="I68" s="73">
        <v>451.82</v>
      </c>
      <c r="J68" s="73"/>
      <c r="K68" s="50">
        <f>I68+J68</f>
        <v>451.82</v>
      </c>
    </row>
    <row r="69" spans="1:11" s="116" customFormat="1" ht="12.75">
      <c r="A69" s="207" t="s">
        <v>157</v>
      </c>
      <c r="B69" s="69" t="s">
        <v>5</v>
      </c>
      <c r="C69" s="68" t="s">
        <v>81</v>
      </c>
      <c r="D69" s="69" t="s">
        <v>3</v>
      </c>
      <c r="E69" s="69" t="s">
        <v>3</v>
      </c>
      <c r="F69" s="146" t="s">
        <v>3</v>
      </c>
      <c r="G69" s="231" t="s">
        <v>82</v>
      </c>
      <c r="H69" s="208">
        <f>SUM(H70:H70)</f>
        <v>0</v>
      </c>
      <c r="I69" s="147">
        <f>SUM(I70:I70)</f>
        <v>15.8933</v>
      </c>
      <c r="J69" s="148">
        <f>SUM(J70:J70)</f>
        <v>0</v>
      </c>
      <c r="K69" s="70">
        <f>SUM(K70:K70)</f>
        <v>15.8933</v>
      </c>
    </row>
    <row r="70" spans="1:11" s="116" customFormat="1" ht="13.5" thickBot="1">
      <c r="A70" s="209"/>
      <c r="B70" s="66"/>
      <c r="C70" s="210"/>
      <c r="D70" s="71"/>
      <c r="E70" s="71">
        <v>4123</v>
      </c>
      <c r="F70" s="211" t="s">
        <v>88</v>
      </c>
      <c r="G70" s="212" t="s">
        <v>191</v>
      </c>
      <c r="H70" s="213">
        <v>0</v>
      </c>
      <c r="I70" s="235">
        <v>15.8933</v>
      </c>
      <c r="J70" s="73"/>
      <c r="K70" s="50">
        <f>I70+J70</f>
        <v>15.8933</v>
      </c>
    </row>
    <row r="71" spans="1:11" s="116" customFormat="1" ht="12.75">
      <c r="A71" s="207" t="s">
        <v>157</v>
      </c>
      <c r="B71" s="69" t="s">
        <v>5</v>
      </c>
      <c r="C71" s="61" t="s">
        <v>192</v>
      </c>
      <c r="D71" s="69" t="s">
        <v>3</v>
      </c>
      <c r="E71" s="69" t="s">
        <v>3</v>
      </c>
      <c r="F71" s="146" t="s">
        <v>3</v>
      </c>
      <c r="G71" s="231" t="s">
        <v>193</v>
      </c>
      <c r="H71" s="208">
        <f>SUM(H72:H72)</f>
        <v>0</v>
      </c>
      <c r="I71" s="147">
        <f>SUM(I72:I72)</f>
        <v>50.99405</v>
      </c>
      <c r="J71" s="148">
        <f>SUM(J72:J72)</f>
        <v>0</v>
      </c>
      <c r="K71" s="70">
        <f>SUM(K72:K72)</f>
        <v>50.99405</v>
      </c>
    </row>
    <row r="72" spans="1:11" s="116" customFormat="1" ht="13.5" thickBot="1">
      <c r="A72" s="209"/>
      <c r="B72" s="66"/>
      <c r="C72" s="210"/>
      <c r="D72" s="71"/>
      <c r="E72" s="71">
        <v>4123</v>
      </c>
      <c r="F72" s="211" t="s">
        <v>88</v>
      </c>
      <c r="G72" s="212" t="s">
        <v>191</v>
      </c>
      <c r="H72" s="213">
        <v>0</v>
      </c>
      <c r="I72" s="235">
        <v>50.99405</v>
      </c>
      <c r="J72" s="73"/>
      <c r="K72" s="50">
        <f>I72+J72</f>
        <v>50.99405</v>
      </c>
    </row>
    <row r="73" spans="1:11" s="116" customFormat="1" ht="12.75">
      <c r="A73" s="207" t="s">
        <v>157</v>
      </c>
      <c r="B73" s="69" t="s">
        <v>5</v>
      </c>
      <c r="C73" s="61" t="s">
        <v>83</v>
      </c>
      <c r="D73" s="69" t="s">
        <v>3</v>
      </c>
      <c r="E73" s="69" t="s">
        <v>3</v>
      </c>
      <c r="F73" s="146" t="s">
        <v>3</v>
      </c>
      <c r="G73" s="231" t="s">
        <v>84</v>
      </c>
      <c r="H73" s="208">
        <f>SUM(H74:H74)</f>
        <v>0</v>
      </c>
      <c r="I73" s="147">
        <f>SUM(I74:I74)</f>
        <v>64.99015</v>
      </c>
      <c r="J73" s="148">
        <f>SUM(J74:J74)</f>
        <v>0</v>
      </c>
      <c r="K73" s="70">
        <f>SUM(K74:K74)</f>
        <v>64.99015</v>
      </c>
    </row>
    <row r="74" spans="1:11" s="116" customFormat="1" ht="13.5" thickBot="1">
      <c r="A74" s="209"/>
      <c r="B74" s="66"/>
      <c r="C74" s="210"/>
      <c r="D74" s="71"/>
      <c r="E74" s="71">
        <v>4123</v>
      </c>
      <c r="F74" s="211" t="s">
        <v>88</v>
      </c>
      <c r="G74" s="212" t="s">
        <v>191</v>
      </c>
      <c r="H74" s="213">
        <v>0</v>
      </c>
      <c r="I74" s="235">
        <v>64.99015</v>
      </c>
      <c r="J74" s="73"/>
      <c r="K74" s="50">
        <f>I74+J74</f>
        <v>64.99015</v>
      </c>
    </row>
    <row r="75" spans="1:11" s="116" customFormat="1" ht="12.75">
      <c r="A75" s="207" t="s">
        <v>157</v>
      </c>
      <c r="B75" s="69" t="s">
        <v>5</v>
      </c>
      <c r="C75" s="61" t="s">
        <v>194</v>
      </c>
      <c r="D75" s="69" t="s">
        <v>3</v>
      </c>
      <c r="E75" s="69" t="s">
        <v>3</v>
      </c>
      <c r="F75" s="146" t="s">
        <v>3</v>
      </c>
      <c r="G75" s="203" t="s">
        <v>195</v>
      </c>
      <c r="H75" s="208">
        <f>SUM(H76:H76)</f>
        <v>0</v>
      </c>
      <c r="I75" s="147">
        <f>SUM(I76:I76)</f>
        <v>65.08195</v>
      </c>
      <c r="J75" s="148">
        <f>SUM(J76:J76)</f>
        <v>0</v>
      </c>
      <c r="K75" s="70">
        <f>SUM(K76:K76)</f>
        <v>65.08195</v>
      </c>
    </row>
    <row r="76" spans="1:11" s="116" customFormat="1" ht="13.5" thickBot="1">
      <c r="A76" s="209"/>
      <c r="B76" s="66"/>
      <c r="C76" s="210"/>
      <c r="D76" s="71"/>
      <c r="E76" s="71">
        <v>4123</v>
      </c>
      <c r="F76" s="211" t="s">
        <v>88</v>
      </c>
      <c r="G76" s="212" t="s">
        <v>191</v>
      </c>
      <c r="H76" s="213">
        <v>0</v>
      </c>
      <c r="I76" s="235">
        <v>65.08195</v>
      </c>
      <c r="J76" s="73"/>
      <c r="K76" s="50">
        <f>I76+J76</f>
        <v>65.08195</v>
      </c>
    </row>
    <row r="77" spans="1:11" s="116" customFormat="1" ht="12.75">
      <c r="A77" s="207" t="s">
        <v>157</v>
      </c>
      <c r="B77" s="69" t="s">
        <v>5</v>
      </c>
      <c r="C77" s="68" t="s">
        <v>168</v>
      </c>
      <c r="D77" s="69" t="s">
        <v>3</v>
      </c>
      <c r="E77" s="69" t="s">
        <v>3</v>
      </c>
      <c r="F77" s="146" t="s">
        <v>3</v>
      </c>
      <c r="G77" s="76" t="s">
        <v>169</v>
      </c>
      <c r="H77" s="208">
        <f>SUM(H78:H78)</f>
        <v>0</v>
      </c>
      <c r="I77" s="148">
        <f>SUM(I78:I78)</f>
        <v>272.52776</v>
      </c>
      <c r="J77" s="148">
        <f>SUM(J78:J78)</f>
        <v>0</v>
      </c>
      <c r="K77" s="70">
        <f>SUM(K78:K78)</f>
        <v>272.52776</v>
      </c>
    </row>
    <row r="78" spans="1:11" s="116" customFormat="1" ht="13.5" thickBot="1">
      <c r="A78" s="209"/>
      <c r="B78" s="66"/>
      <c r="C78" s="210"/>
      <c r="D78" s="71"/>
      <c r="E78" s="71">
        <v>4152</v>
      </c>
      <c r="F78" s="211" t="s">
        <v>196</v>
      </c>
      <c r="G78" s="212" t="s">
        <v>197</v>
      </c>
      <c r="H78" s="213">
        <v>0</v>
      </c>
      <c r="I78" s="1">
        <v>272.52776</v>
      </c>
      <c r="J78" s="73"/>
      <c r="K78" s="50">
        <f>I78+J78</f>
        <v>272.52776</v>
      </c>
    </row>
    <row r="79" spans="1:11" s="96" customFormat="1" ht="13.5" customHeight="1" thickBot="1">
      <c r="A79" s="97" t="s">
        <v>3</v>
      </c>
      <c r="B79" s="98" t="s">
        <v>5</v>
      </c>
      <c r="C79" s="99" t="s">
        <v>3</v>
      </c>
      <c r="D79" s="100" t="s">
        <v>3</v>
      </c>
      <c r="E79" s="100" t="s">
        <v>198</v>
      </c>
      <c r="F79" s="101"/>
      <c r="G79" s="102" t="s">
        <v>199</v>
      </c>
      <c r="H79" s="103">
        <f>H80+H82+H84+H86+H88+H90+H92+H94+H96+H98+H100+H102+H104+H106+H108+H110+H112+H114+H116+H118+H120+H122+H124</f>
        <v>0</v>
      </c>
      <c r="I79" s="104">
        <f>I80+I82+I84+I86+I88+I90+I92+I94+I96+I98+I100+I102+I104+I106+I108+I110+I112+I114+I116+I118+I120+I122+I124</f>
        <v>689602.10274</v>
      </c>
      <c r="J79" s="105">
        <f>J80+J82+J84+J86+J88+J90+J92+J94+J96+J98+J100+J102+J104+J106+J108+J110+J112+J114+J116+J118+J120+J122+J124</f>
        <v>0</v>
      </c>
      <c r="K79" s="106">
        <f>K80+K82+K84+K86+K88+K90+K92+K94+K96+K98+K100+K102+K104+K106+K108+K110+K112+K114+K116+K118+K120+K122+K124</f>
        <v>689602.10274</v>
      </c>
    </row>
    <row r="80" spans="1:256" s="116" customFormat="1" ht="12.75">
      <c r="A80" s="143" t="s">
        <v>138</v>
      </c>
      <c r="B80" s="144" t="s">
        <v>5</v>
      </c>
      <c r="C80" s="145" t="s">
        <v>3</v>
      </c>
      <c r="D80" s="146" t="s">
        <v>3</v>
      </c>
      <c r="E80" s="146" t="s">
        <v>3</v>
      </c>
      <c r="F80" s="146" t="s">
        <v>3</v>
      </c>
      <c r="G80" s="203" t="s">
        <v>166</v>
      </c>
      <c r="H80" s="204">
        <f>SUM(H81:H81)</f>
        <v>0</v>
      </c>
      <c r="I80" s="148">
        <f>SUM(I81:I81)</f>
        <v>136440</v>
      </c>
      <c r="J80" s="148">
        <f>SUM(J81:J81)</f>
        <v>0</v>
      </c>
      <c r="K80" s="147">
        <f>SUM(K81:K81)</f>
        <v>136440</v>
      </c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115"/>
      <c r="BQ80" s="115"/>
      <c r="BR80" s="11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5"/>
      <c r="CF80" s="115"/>
      <c r="CG80" s="115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B80" s="115"/>
      <c r="DC80" s="115"/>
      <c r="DD80" s="115"/>
      <c r="DE80" s="115"/>
      <c r="DF80" s="115"/>
      <c r="DG80" s="115"/>
      <c r="DH80" s="115"/>
      <c r="DI80" s="115"/>
      <c r="DJ80" s="115"/>
      <c r="DK80" s="115"/>
      <c r="DL80" s="115"/>
      <c r="DM80" s="115"/>
      <c r="DN80" s="115"/>
      <c r="DO80" s="115"/>
      <c r="DP80" s="115"/>
      <c r="DQ80" s="115"/>
      <c r="DR80" s="115"/>
      <c r="DS80" s="115"/>
      <c r="DT80" s="115"/>
      <c r="DU80" s="115"/>
      <c r="DV80" s="115"/>
      <c r="DW80" s="115"/>
      <c r="DX80" s="115"/>
      <c r="DY80" s="115"/>
      <c r="DZ80" s="115"/>
      <c r="EA80" s="115"/>
      <c r="EB80" s="115"/>
      <c r="EC80" s="115"/>
      <c r="ED80" s="115"/>
      <c r="EE80" s="115"/>
      <c r="EF80" s="115"/>
      <c r="EG80" s="115"/>
      <c r="EH80" s="115"/>
      <c r="EI80" s="115"/>
      <c r="EJ80" s="115"/>
      <c r="EK80" s="115"/>
      <c r="EL80" s="115"/>
      <c r="EM80" s="115"/>
      <c r="EN80" s="115"/>
      <c r="EO80" s="115"/>
      <c r="EP80" s="115"/>
      <c r="EQ80" s="115"/>
      <c r="ER80" s="115"/>
      <c r="ES80" s="115"/>
      <c r="ET80" s="115"/>
      <c r="EU80" s="115"/>
      <c r="EV80" s="115"/>
      <c r="EW80" s="115"/>
      <c r="EX80" s="115"/>
      <c r="EY80" s="115"/>
      <c r="EZ80" s="115"/>
      <c r="FA80" s="115"/>
      <c r="FB80" s="115"/>
      <c r="FC80" s="115"/>
      <c r="FD80" s="115"/>
      <c r="FE80" s="115"/>
      <c r="FF80" s="115"/>
      <c r="FG80" s="115"/>
      <c r="FH80" s="115"/>
      <c r="FI80" s="115"/>
      <c r="FJ80" s="115"/>
      <c r="FK80" s="115"/>
      <c r="FL80" s="115"/>
      <c r="FM80" s="115"/>
      <c r="FN80" s="115"/>
      <c r="FO80" s="115"/>
      <c r="FP80" s="115"/>
      <c r="FQ80" s="115"/>
      <c r="FR80" s="115"/>
      <c r="FS80" s="115"/>
      <c r="FT80" s="115"/>
      <c r="FU80" s="115"/>
      <c r="FV80" s="115"/>
      <c r="FW80" s="115"/>
      <c r="FX80" s="115"/>
      <c r="FY80" s="115"/>
      <c r="FZ80" s="115"/>
      <c r="GA80" s="115"/>
      <c r="GB80" s="115"/>
      <c r="GC80" s="115"/>
      <c r="GD80" s="115"/>
      <c r="GE80" s="115"/>
      <c r="GF80" s="115"/>
      <c r="GG80" s="115"/>
      <c r="GH80" s="115"/>
      <c r="GI80" s="115"/>
      <c r="GJ80" s="115"/>
      <c r="GK80" s="115"/>
      <c r="GL80" s="115"/>
      <c r="GM80" s="115"/>
      <c r="GN80" s="115"/>
      <c r="GO80" s="115"/>
      <c r="GP80" s="115"/>
      <c r="GQ80" s="115"/>
      <c r="GR80" s="115"/>
      <c r="GS80" s="115"/>
      <c r="GT80" s="115"/>
      <c r="GU80" s="115"/>
      <c r="GV80" s="115"/>
      <c r="GW80" s="115"/>
      <c r="GX80" s="115"/>
      <c r="GY80" s="115"/>
      <c r="GZ80" s="115"/>
      <c r="HA80" s="115"/>
      <c r="HB80" s="115"/>
      <c r="HC80" s="115"/>
      <c r="HD80" s="115"/>
      <c r="HE80" s="115"/>
      <c r="HF80" s="115"/>
      <c r="HG80" s="115"/>
      <c r="HH80" s="115"/>
      <c r="HI80" s="115"/>
      <c r="HJ80" s="115"/>
      <c r="HK80" s="115"/>
      <c r="HL80" s="115"/>
      <c r="HM80" s="115"/>
      <c r="HN80" s="115"/>
      <c r="HO80" s="115"/>
      <c r="HP80" s="115"/>
      <c r="HQ80" s="115"/>
      <c r="HR80" s="115"/>
      <c r="HS80" s="115"/>
      <c r="HT80" s="115"/>
      <c r="HU80" s="115"/>
      <c r="HV80" s="115"/>
      <c r="HW80" s="115"/>
      <c r="HX80" s="115"/>
      <c r="HY80" s="115"/>
      <c r="HZ80" s="115"/>
      <c r="IA80" s="115"/>
      <c r="IB80" s="115"/>
      <c r="IC80" s="115"/>
      <c r="ID80" s="115"/>
      <c r="IE80" s="115"/>
      <c r="IF80" s="115"/>
      <c r="IG80" s="115"/>
      <c r="IH80" s="115"/>
      <c r="II80" s="115"/>
      <c r="IJ80" s="115"/>
      <c r="IK80" s="115"/>
      <c r="IL80" s="115"/>
      <c r="IM80" s="115"/>
      <c r="IN80" s="115"/>
      <c r="IO80" s="115"/>
      <c r="IP80" s="115"/>
      <c r="IQ80" s="115"/>
      <c r="IR80" s="115"/>
      <c r="IS80" s="115"/>
      <c r="IT80" s="115"/>
      <c r="IU80" s="115"/>
      <c r="IV80" s="115"/>
    </row>
    <row r="81" spans="1:256" s="116" customFormat="1" ht="13.5" thickBot="1">
      <c r="A81" s="149"/>
      <c r="B81" s="150"/>
      <c r="C81" s="151"/>
      <c r="D81" s="152"/>
      <c r="E81" s="152">
        <v>4213</v>
      </c>
      <c r="F81" s="153" t="s">
        <v>200</v>
      </c>
      <c r="G81" s="205" t="s">
        <v>201</v>
      </c>
      <c r="H81" s="206">
        <v>0</v>
      </c>
      <c r="I81" s="156">
        <f>149440-13000</f>
        <v>136440</v>
      </c>
      <c r="J81" s="156"/>
      <c r="K81" s="50">
        <f>I81+J81</f>
        <v>136440</v>
      </c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5"/>
      <c r="FL81" s="115"/>
      <c r="FM81" s="115"/>
      <c r="FN81" s="115"/>
      <c r="FO81" s="115"/>
      <c r="FP81" s="115"/>
      <c r="FQ81" s="115"/>
      <c r="FR81" s="115"/>
      <c r="FS81" s="115"/>
      <c r="FT81" s="115"/>
      <c r="FU81" s="115"/>
      <c r="FV81" s="115"/>
      <c r="FW81" s="115"/>
      <c r="FX81" s="115"/>
      <c r="FY81" s="115"/>
      <c r="FZ81" s="115"/>
      <c r="GA81" s="115"/>
      <c r="GB81" s="115"/>
      <c r="GC81" s="115"/>
      <c r="GD81" s="115"/>
      <c r="GE81" s="115"/>
      <c r="GF81" s="115"/>
      <c r="GG81" s="115"/>
      <c r="GH81" s="115"/>
      <c r="GI81" s="115"/>
      <c r="GJ81" s="115"/>
      <c r="GK81" s="115"/>
      <c r="GL81" s="115"/>
      <c r="GM81" s="115"/>
      <c r="GN81" s="115"/>
      <c r="GO81" s="115"/>
      <c r="GP81" s="115"/>
      <c r="GQ81" s="115"/>
      <c r="GR81" s="115"/>
      <c r="GS81" s="115"/>
      <c r="GT81" s="115"/>
      <c r="GU81" s="115"/>
      <c r="GV81" s="115"/>
      <c r="GW81" s="115"/>
      <c r="GX81" s="115"/>
      <c r="GY81" s="115"/>
      <c r="GZ81" s="115"/>
      <c r="HA81" s="115"/>
      <c r="HB81" s="115"/>
      <c r="HC81" s="115"/>
      <c r="HD81" s="115"/>
      <c r="HE81" s="115"/>
      <c r="HF81" s="115"/>
      <c r="HG81" s="115"/>
      <c r="HH81" s="115"/>
      <c r="HI81" s="115"/>
      <c r="HJ81" s="115"/>
      <c r="HK81" s="115"/>
      <c r="HL81" s="115"/>
      <c r="HM81" s="115"/>
      <c r="HN81" s="115"/>
      <c r="HO81" s="115"/>
      <c r="HP81" s="115"/>
      <c r="HQ81" s="115"/>
      <c r="HR81" s="115"/>
      <c r="HS81" s="115"/>
      <c r="HT81" s="115"/>
      <c r="HU81" s="115"/>
      <c r="HV81" s="115"/>
      <c r="HW81" s="115"/>
      <c r="HX81" s="115"/>
      <c r="HY81" s="115"/>
      <c r="HZ81" s="115"/>
      <c r="IA81" s="115"/>
      <c r="IB81" s="115"/>
      <c r="IC81" s="115"/>
      <c r="ID81" s="115"/>
      <c r="IE81" s="115"/>
      <c r="IF81" s="115"/>
      <c r="IG81" s="115"/>
      <c r="IH81" s="115"/>
      <c r="II81" s="115"/>
      <c r="IJ81" s="115"/>
      <c r="IK81" s="115"/>
      <c r="IL81" s="115"/>
      <c r="IM81" s="115"/>
      <c r="IN81" s="115"/>
      <c r="IO81" s="115"/>
      <c r="IP81" s="115"/>
      <c r="IQ81" s="115"/>
      <c r="IR81" s="115"/>
      <c r="IS81" s="115"/>
      <c r="IT81" s="115"/>
      <c r="IU81" s="115"/>
      <c r="IV81" s="115"/>
    </row>
    <row r="82" spans="1:11" s="116" customFormat="1" ht="12.75" customHeight="1">
      <c r="A82" s="143" t="s">
        <v>138</v>
      </c>
      <c r="B82" s="144" t="s">
        <v>5</v>
      </c>
      <c r="C82" s="145" t="s">
        <v>3</v>
      </c>
      <c r="D82" s="146" t="s">
        <v>3</v>
      </c>
      <c r="E82" s="146" t="s">
        <v>3</v>
      </c>
      <c r="F82" s="146" t="s">
        <v>3</v>
      </c>
      <c r="G82" s="203" t="s">
        <v>202</v>
      </c>
      <c r="H82" s="204">
        <f>SUM(H83:H83)</f>
        <v>0</v>
      </c>
      <c r="I82" s="147">
        <f>SUM(I83:I83)</f>
        <v>331000</v>
      </c>
      <c r="J82" s="147">
        <f>SUM(J83:J83)</f>
        <v>0</v>
      </c>
      <c r="K82" s="147">
        <f>SUM(K83:K83)</f>
        <v>331000</v>
      </c>
    </row>
    <row r="83" spans="1:11" s="116" customFormat="1" ht="13.5" thickBot="1">
      <c r="A83" s="149"/>
      <c r="B83" s="150"/>
      <c r="C83" s="151"/>
      <c r="D83" s="152"/>
      <c r="E83" s="152">
        <v>4216</v>
      </c>
      <c r="F83" s="153" t="s">
        <v>203</v>
      </c>
      <c r="G83" s="205" t="s">
        <v>204</v>
      </c>
      <c r="H83" s="206">
        <v>0</v>
      </c>
      <c r="I83" s="232">
        <f>314000+17000</f>
        <v>331000</v>
      </c>
      <c r="J83" s="232"/>
      <c r="K83" s="50">
        <f>I83+J83</f>
        <v>331000</v>
      </c>
    </row>
    <row r="84" spans="1:11" s="116" customFormat="1" ht="12.75">
      <c r="A84" s="207" t="s">
        <v>150</v>
      </c>
      <c r="B84" s="69" t="s">
        <v>5</v>
      </c>
      <c r="C84" s="68" t="s">
        <v>205</v>
      </c>
      <c r="D84" s="69" t="s">
        <v>3</v>
      </c>
      <c r="E84" s="69" t="s">
        <v>3</v>
      </c>
      <c r="F84" s="146" t="s">
        <v>3</v>
      </c>
      <c r="G84" s="231" t="s">
        <v>131</v>
      </c>
      <c r="H84" s="208">
        <f>SUM(H85:H85)</f>
        <v>0</v>
      </c>
      <c r="I84" s="147">
        <f>SUM(I85:I85)</f>
        <v>837.2</v>
      </c>
      <c r="J84" s="148">
        <f>SUM(J85:J85)</f>
        <v>0</v>
      </c>
      <c r="K84" s="70">
        <f>SUM(K85:K85)</f>
        <v>837.2</v>
      </c>
    </row>
    <row r="85" spans="1:11" s="116" customFormat="1" ht="13.5" thickBot="1">
      <c r="A85" s="209"/>
      <c r="B85" s="66"/>
      <c r="C85" s="210"/>
      <c r="D85" s="71"/>
      <c r="E85" s="71">
        <v>4221</v>
      </c>
      <c r="F85" s="211"/>
      <c r="G85" s="212" t="s">
        <v>206</v>
      </c>
      <c r="H85" s="213">
        <v>0</v>
      </c>
      <c r="I85" s="73">
        <v>837.2</v>
      </c>
      <c r="J85" s="73"/>
      <c r="K85" s="50">
        <f>I85+J85</f>
        <v>837.2</v>
      </c>
    </row>
    <row r="86" spans="1:11" s="116" customFormat="1" ht="12.75">
      <c r="A86" s="207" t="s">
        <v>157</v>
      </c>
      <c r="B86" s="69" t="s">
        <v>5</v>
      </c>
      <c r="C86" s="68" t="s">
        <v>207</v>
      </c>
      <c r="D86" s="69" t="s">
        <v>3</v>
      </c>
      <c r="E86" s="69" t="s">
        <v>3</v>
      </c>
      <c r="F86" s="146" t="s">
        <v>3</v>
      </c>
      <c r="G86" s="231" t="s">
        <v>92</v>
      </c>
      <c r="H86" s="208">
        <f>SUM(H87:H87)</f>
        <v>0</v>
      </c>
      <c r="I86" s="147">
        <f>SUM(I87:I87)</f>
        <v>2557.48</v>
      </c>
      <c r="J86" s="148">
        <f>SUM(J87:J87)</f>
        <v>0</v>
      </c>
      <c r="K86" s="70">
        <f>SUM(K87:K87)</f>
        <v>2557.48</v>
      </c>
    </row>
    <row r="87" spans="1:11" s="116" customFormat="1" ht="13.5" thickBot="1">
      <c r="A87" s="209"/>
      <c r="B87" s="66"/>
      <c r="C87" s="210"/>
      <c r="D87" s="71"/>
      <c r="E87" s="71">
        <v>4221</v>
      </c>
      <c r="F87" s="211"/>
      <c r="G87" s="212" t="s">
        <v>206</v>
      </c>
      <c r="H87" s="213">
        <v>0</v>
      </c>
      <c r="I87" s="73">
        <v>2557.48</v>
      </c>
      <c r="J87" s="73"/>
      <c r="K87" s="50">
        <f>I87+J87</f>
        <v>2557.48</v>
      </c>
    </row>
    <row r="88" spans="1:11" s="116" customFormat="1" ht="12.75">
      <c r="A88" s="207" t="s">
        <v>157</v>
      </c>
      <c r="B88" s="69" t="s">
        <v>5</v>
      </c>
      <c r="C88" s="68" t="s">
        <v>208</v>
      </c>
      <c r="D88" s="69" t="s">
        <v>3</v>
      </c>
      <c r="E88" s="69" t="s">
        <v>3</v>
      </c>
      <c r="F88" s="146" t="s">
        <v>3</v>
      </c>
      <c r="G88" s="74" t="s">
        <v>102</v>
      </c>
      <c r="H88" s="208">
        <f>SUM(H89:H89)</f>
        <v>0</v>
      </c>
      <c r="I88" s="148">
        <f>SUM(I89:I89)</f>
        <v>2770.88</v>
      </c>
      <c r="J88" s="148">
        <f>SUM(J89:J89)</f>
        <v>0</v>
      </c>
      <c r="K88" s="70">
        <f>SUM(K89:K89)</f>
        <v>2770.88</v>
      </c>
    </row>
    <row r="89" spans="1:11" s="116" customFormat="1" ht="13.5" thickBot="1">
      <c r="A89" s="209"/>
      <c r="B89" s="66"/>
      <c r="C89" s="210"/>
      <c r="D89" s="71"/>
      <c r="E89" s="71">
        <v>4221</v>
      </c>
      <c r="F89" s="211"/>
      <c r="G89" s="212" t="s">
        <v>206</v>
      </c>
      <c r="H89" s="213">
        <v>0</v>
      </c>
      <c r="I89" s="73">
        <v>2770.88</v>
      </c>
      <c r="J89" s="73"/>
      <c r="K89" s="50">
        <f>I89+J89</f>
        <v>2770.88</v>
      </c>
    </row>
    <row r="90" spans="1:11" s="116" customFormat="1" ht="12.75">
      <c r="A90" s="207" t="s">
        <v>157</v>
      </c>
      <c r="B90" s="69" t="s">
        <v>5</v>
      </c>
      <c r="C90" s="68" t="s">
        <v>209</v>
      </c>
      <c r="D90" s="69" t="s">
        <v>3</v>
      </c>
      <c r="E90" s="69" t="s">
        <v>3</v>
      </c>
      <c r="F90" s="146" t="s">
        <v>3</v>
      </c>
      <c r="G90" s="74" t="s">
        <v>106</v>
      </c>
      <c r="H90" s="208">
        <f>SUM(H91:H91)</f>
        <v>0</v>
      </c>
      <c r="I90" s="148">
        <f>SUM(I91:I91)</f>
        <v>247.31</v>
      </c>
      <c r="J90" s="148">
        <f>SUM(J91:J91)</f>
        <v>0</v>
      </c>
      <c r="K90" s="70">
        <f>SUM(K91:K91)</f>
        <v>247.31</v>
      </c>
    </row>
    <row r="91" spans="1:11" s="116" customFormat="1" ht="13.5" thickBot="1">
      <c r="A91" s="209"/>
      <c r="B91" s="66"/>
      <c r="C91" s="210"/>
      <c r="D91" s="71"/>
      <c r="E91" s="71">
        <v>4221</v>
      </c>
      <c r="F91" s="211"/>
      <c r="G91" s="212" t="s">
        <v>206</v>
      </c>
      <c r="H91" s="213">
        <v>0</v>
      </c>
      <c r="I91" s="73">
        <v>247.31</v>
      </c>
      <c r="J91" s="73"/>
      <c r="K91" s="50">
        <f>I91+J91</f>
        <v>247.31</v>
      </c>
    </row>
    <row r="92" spans="1:11" s="116" customFormat="1" ht="12.75">
      <c r="A92" s="207" t="s">
        <v>157</v>
      </c>
      <c r="B92" s="69" t="s">
        <v>5</v>
      </c>
      <c r="C92" s="61" t="s">
        <v>192</v>
      </c>
      <c r="D92" s="69" t="s">
        <v>3</v>
      </c>
      <c r="E92" s="69" t="s">
        <v>3</v>
      </c>
      <c r="F92" s="146" t="s">
        <v>3</v>
      </c>
      <c r="G92" s="231" t="s">
        <v>193</v>
      </c>
      <c r="H92" s="208">
        <f>SUM(H93:H93)</f>
        <v>0</v>
      </c>
      <c r="I92" s="147">
        <f>SUM(I93:I93)</f>
        <v>1520.94956</v>
      </c>
      <c r="J92" s="148">
        <f>SUM(J93:J93)</f>
        <v>0</v>
      </c>
      <c r="K92" s="70">
        <f>SUM(K93:K93)</f>
        <v>1520.94956</v>
      </c>
    </row>
    <row r="93" spans="1:11" s="116" customFormat="1" ht="13.5" thickBot="1">
      <c r="A93" s="209"/>
      <c r="B93" s="66"/>
      <c r="C93" s="210"/>
      <c r="D93" s="71"/>
      <c r="E93" s="71">
        <v>4223</v>
      </c>
      <c r="F93" s="72" t="s">
        <v>85</v>
      </c>
      <c r="G93" s="212" t="s">
        <v>191</v>
      </c>
      <c r="H93" s="213">
        <v>0</v>
      </c>
      <c r="I93" s="235">
        <v>1520.94956</v>
      </c>
      <c r="J93" s="73"/>
      <c r="K93" s="50">
        <f>I93+J93</f>
        <v>1520.94956</v>
      </c>
    </row>
    <row r="94" spans="1:11" s="116" customFormat="1" ht="12.75">
      <c r="A94" s="207" t="s">
        <v>157</v>
      </c>
      <c r="B94" s="69" t="s">
        <v>5</v>
      </c>
      <c r="C94" s="61" t="s">
        <v>83</v>
      </c>
      <c r="D94" s="69" t="s">
        <v>3</v>
      </c>
      <c r="E94" s="69" t="s">
        <v>3</v>
      </c>
      <c r="F94" s="146" t="s">
        <v>3</v>
      </c>
      <c r="G94" s="231" t="s">
        <v>84</v>
      </c>
      <c r="H94" s="208">
        <f>SUM(H95:H95)</f>
        <v>0</v>
      </c>
      <c r="I94" s="147">
        <f>SUM(I95:I95)</f>
        <v>28792.50522</v>
      </c>
      <c r="J94" s="148">
        <f>SUM(J95:J95)</f>
        <v>0</v>
      </c>
      <c r="K94" s="70">
        <f>SUM(K95:K95)</f>
        <v>28792.50522</v>
      </c>
    </row>
    <row r="95" spans="1:11" s="116" customFormat="1" ht="13.5" thickBot="1">
      <c r="A95" s="209"/>
      <c r="B95" s="66"/>
      <c r="C95" s="210"/>
      <c r="D95" s="71"/>
      <c r="E95" s="71">
        <v>4223</v>
      </c>
      <c r="F95" s="72" t="s">
        <v>85</v>
      </c>
      <c r="G95" s="212" t="s">
        <v>191</v>
      </c>
      <c r="H95" s="213">
        <v>0</v>
      </c>
      <c r="I95" s="235">
        <v>28792.50522</v>
      </c>
      <c r="J95" s="73"/>
      <c r="K95" s="50">
        <f>I95+J95</f>
        <v>28792.50522</v>
      </c>
    </row>
    <row r="96" spans="1:11" s="116" customFormat="1" ht="12.75">
      <c r="A96" s="207" t="s">
        <v>157</v>
      </c>
      <c r="B96" s="69" t="s">
        <v>5</v>
      </c>
      <c r="C96" s="61" t="s">
        <v>194</v>
      </c>
      <c r="D96" s="69" t="s">
        <v>3</v>
      </c>
      <c r="E96" s="69" t="s">
        <v>3</v>
      </c>
      <c r="F96" s="146" t="s">
        <v>3</v>
      </c>
      <c r="G96" s="203" t="s">
        <v>195</v>
      </c>
      <c r="H96" s="208">
        <f>SUM(H97:H97)</f>
        <v>0</v>
      </c>
      <c r="I96" s="147">
        <f>SUM(I97:I97)</f>
        <v>15435.77796</v>
      </c>
      <c r="J96" s="148">
        <f>SUM(J97:J97)</f>
        <v>0</v>
      </c>
      <c r="K96" s="70">
        <f>SUM(K97:K97)</f>
        <v>15435.77796</v>
      </c>
    </row>
    <row r="97" spans="1:11" s="116" customFormat="1" ht="13.5" thickBot="1">
      <c r="A97" s="209"/>
      <c r="B97" s="66"/>
      <c r="C97" s="210"/>
      <c r="D97" s="71"/>
      <c r="E97" s="71">
        <v>4223</v>
      </c>
      <c r="F97" s="72" t="s">
        <v>85</v>
      </c>
      <c r="G97" s="212" t="s">
        <v>191</v>
      </c>
      <c r="H97" s="213">
        <v>0</v>
      </c>
      <c r="I97" s="235">
        <v>15435.77796</v>
      </c>
      <c r="J97" s="73"/>
      <c r="K97" s="50">
        <f>I97+J97</f>
        <v>15435.77796</v>
      </c>
    </row>
    <row r="98" spans="1:11" s="116" customFormat="1" ht="12.75">
      <c r="A98" s="207" t="s">
        <v>157</v>
      </c>
      <c r="B98" s="69" t="s">
        <v>5</v>
      </c>
      <c r="C98" s="68" t="s">
        <v>86</v>
      </c>
      <c r="D98" s="69" t="s">
        <v>3</v>
      </c>
      <c r="E98" s="69" t="s">
        <v>3</v>
      </c>
      <c r="F98" s="146" t="s">
        <v>3</v>
      </c>
      <c r="G98" s="63" t="s">
        <v>87</v>
      </c>
      <c r="H98" s="70">
        <f>SUM(H99:H99)</f>
        <v>0</v>
      </c>
      <c r="I98" s="148">
        <f>SUM(I99:I99)</f>
        <v>24000</v>
      </c>
      <c r="J98" s="147">
        <f>SUM(J99:J99)</f>
        <v>0</v>
      </c>
      <c r="K98" s="70">
        <f>SUM(K99:K99)</f>
        <v>24000</v>
      </c>
    </row>
    <row r="99" spans="1:11" s="116" customFormat="1" ht="13.5" thickBot="1">
      <c r="A99" s="209"/>
      <c r="B99" s="66"/>
      <c r="C99" s="210"/>
      <c r="D99" s="71"/>
      <c r="E99" s="71">
        <v>4223</v>
      </c>
      <c r="F99" s="72" t="s">
        <v>85</v>
      </c>
      <c r="G99" s="233" t="s">
        <v>210</v>
      </c>
      <c r="H99" s="67">
        <v>0</v>
      </c>
      <c r="I99" s="73">
        <v>24000</v>
      </c>
      <c r="J99" s="232"/>
      <c r="K99" s="50">
        <f>I99+J99</f>
        <v>24000</v>
      </c>
    </row>
    <row r="100" spans="1:11" s="116" customFormat="1" ht="12.75" customHeight="1">
      <c r="A100" s="207" t="s">
        <v>157</v>
      </c>
      <c r="B100" s="69" t="s">
        <v>5</v>
      </c>
      <c r="C100" s="68" t="s">
        <v>89</v>
      </c>
      <c r="D100" s="69" t="s">
        <v>3</v>
      </c>
      <c r="E100" s="69" t="s">
        <v>3</v>
      </c>
      <c r="F100" s="146" t="s">
        <v>3</v>
      </c>
      <c r="G100" s="63" t="s">
        <v>90</v>
      </c>
      <c r="H100" s="70">
        <f>SUM(H101:H101)</f>
        <v>0</v>
      </c>
      <c r="I100" s="148">
        <f>SUM(I101:I101)</f>
        <v>11000</v>
      </c>
      <c r="J100" s="147">
        <f>SUM(J101:J101)</f>
        <v>0</v>
      </c>
      <c r="K100" s="70">
        <f>SUM(K101:K101)</f>
        <v>11000</v>
      </c>
    </row>
    <row r="101" spans="1:11" s="116" customFormat="1" ht="13.5" thickBot="1">
      <c r="A101" s="209"/>
      <c r="B101" s="66"/>
      <c r="C101" s="210"/>
      <c r="D101" s="71"/>
      <c r="E101" s="71">
        <v>4223</v>
      </c>
      <c r="F101" s="72" t="s">
        <v>85</v>
      </c>
      <c r="G101" s="233" t="s">
        <v>210</v>
      </c>
      <c r="H101" s="67">
        <v>0</v>
      </c>
      <c r="I101" s="73">
        <v>11000</v>
      </c>
      <c r="J101" s="232"/>
      <c r="K101" s="50">
        <f>I101+J101</f>
        <v>11000</v>
      </c>
    </row>
    <row r="102" spans="1:11" s="116" customFormat="1" ht="12.75">
      <c r="A102" s="207" t="s">
        <v>157</v>
      </c>
      <c r="B102" s="69" t="s">
        <v>5</v>
      </c>
      <c r="C102" s="68" t="s">
        <v>91</v>
      </c>
      <c r="D102" s="69" t="s">
        <v>3</v>
      </c>
      <c r="E102" s="69" t="s">
        <v>3</v>
      </c>
      <c r="F102" s="146" t="s">
        <v>3</v>
      </c>
      <c r="G102" s="63" t="s">
        <v>92</v>
      </c>
      <c r="H102" s="70">
        <f>SUM(H103:H103)</f>
        <v>0</v>
      </c>
      <c r="I102" s="148">
        <f>SUM(I103:I103)</f>
        <v>26000</v>
      </c>
      <c r="J102" s="147">
        <f>SUM(J103:J103)</f>
        <v>0</v>
      </c>
      <c r="K102" s="70">
        <f>SUM(K103:K103)</f>
        <v>26000</v>
      </c>
    </row>
    <row r="103" spans="1:11" s="116" customFormat="1" ht="13.5" thickBot="1">
      <c r="A103" s="209"/>
      <c r="B103" s="66"/>
      <c r="C103" s="210"/>
      <c r="D103" s="71"/>
      <c r="E103" s="71">
        <v>4223</v>
      </c>
      <c r="F103" s="72" t="s">
        <v>85</v>
      </c>
      <c r="G103" s="233" t="s">
        <v>210</v>
      </c>
      <c r="H103" s="67">
        <v>0</v>
      </c>
      <c r="I103" s="73">
        <v>26000</v>
      </c>
      <c r="J103" s="232"/>
      <c r="K103" s="50">
        <f>I103+J103</f>
        <v>26000</v>
      </c>
    </row>
    <row r="104" spans="1:11" s="116" customFormat="1" ht="12.75">
      <c r="A104" s="207" t="s">
        <v>157</v>
      </c>
      <c r="B104" s="69" t="s">
        <v>5</v>
      </c>
      <c r="C104" s="68" t="s">
        <v>93</v>
      </c>
      <c r="D104" s="69" t="s">
        <v>3</v>
      </c>
      <c r="E104" s="69" t="s">
        <v>3</v>
      </c>
      <c r="F104" s="146" t="s">
        <v>3</v>
      </c>
      <c r="G104" s="63" t="s">
        <v>94</v>
      </c>
      <c r="H104" s="70">
        <f>SUM(H105:H105)</f>
        <v>0</v>
      </c>
      <c r="I104" s="148">
        <f>SUM(I105:I105)</f>
        <v>8000</v>
      </c>
      <c r="J104" s="147">
        <f>SUM(J105:J105)</f>
        <v>0</v>
      </c>
      <c r="K104" s="70">
        <f>SUM(K105:K105)</f>
        <v>8000</v>
      </c>
    </row>
    <row r="105" spans="1:11" s="116" customFormat="1" ht="13.5" thickBot="1">
      <c r="A105" s="209"/>
      <c r="B105" s="66"/>
      <c r="C105" s="210"/>
      <c r="D105" s="71"/>
      <c r="E105" s="71">
        <v>4223</v>
      </c>
      <c r="F105" s="72" t="s">
        <v>85</v>
      </c>
      <c r="G105" s="233" t="s">
        <v>210</v>
      </c>
      <c r="H105" s="67">
        <v>0</v>
      </c>
      <c r="I105" s="73">
        <v>8000</v>
      </c>
      <c r="J105" s="232"/>
      <c r="K105" s="50">
        <f>I105+J105</f>
        <v>8000</v>
      </c>
    </row>
    <row r="106" spans="1:11" s="116" customFormat="1" ht="12.75">
      <c r="A106" s="207" t="s">
        <v>157</v>
      </c>
      <c r="B106" s="69" t="s">
        <v>5</v>
      </c>
      <c r="C106" s="68" t="s">
        <v>95</v>
      </c>
      <c r="D106" s="69" t="s">
        <v>3</v>
      </c>
      <c r="E106" s="69" t="s">
        <v>3</v>
      </c>
      <c r="F106" s="146" t="s">
        <v>3</v>
      </c>
      <c r="G106" s="63" t="s">
        <v>96</v>
      </c>
      <c r="H106" s="70">
        <f>SUM(H107:H107)</f>
        <v>0</v>
      </c>
      <c r="I106" s="148">
        <f>SUM(I107:I107)</f>
        <v>15000</v>
      </c>
      <c r="J106" s="147">
        <f>SUM(J107:J107)</f>
        <v>0</v>
      </c>
      <c r="K106" s="70">
        <f>SUM(K107:K107)</f>
        <v>15000</v>
      </c>
    </row>
    <row r="107" spans="1:11" s="116" customFormat="1" ht="13.5" thickBot="1">
      <c r="A107" s="209"/>
      <c r="B107" s="66"/>
      <c r="C107" s="210"/>
      <c r="D107" s="71"/>
      <c r="E107" s="71">
        <v>4223</v>
      </c>
      <c r="F107" s="72" t="s">
        <v>85</v>
      </c>
      <c r="G107" s="233" t="s">
        <v>210</v>
      </c>
      <c r="H107" s="67">
        <v>0</v>
      </c>
      <c r="I107" s="73">
        <v>15000</v>
      </c>
      <c r="J107" s="232"/>
      <c r="K107" s="50">
        <f>I107+J107</f>
        <v>15000</v>
      </c>
    </row>
    <row r="108" spans="1:11" s="116" customFormat="1" ht="12.75">
      <c r="A108" s="207" t="s">
        <v>157</v>
      </c>
      <c r="B108" s="69" t="s">
        <v>5</v>
      </c>
      <c r="C108" s="68" t="s">
        <v>97</v>
      </c>
      <c r="D108" s="69" t="s">
        <v>3</v>
      </c>
      <c r="E108" s="69" t="s">
        <v>3</v>
      </c>
      <c r="F108" s="146" t="s">
        <v>3</v>
      </c>
      <c r="G108" s="63" t="s">
        <v>98</v>
      </c>
      <c r="H108" s="70">
        <f>SUM(H109:H109)</f>
        <v>0</v>
      </c>
      <c r="I108" s="148">
        <f>SUM(I109:I109)</f>
        <v>14000</v>
      </c>
      <c r="J108" s="147">
        <f>SUM(J109:J109)</f>
        <v>0</v>
      </c>
      <c r="K108" s="70">
        <f>SUM(K109:K109)</f>
        <v>14000</v>
      </c>
    </row>
    <row r="109" spans="1:11" s="116" customFormat="1" ht="13.5" thickBot="1">
      <c r="A109" s="209"/>
      <c r="B109" s="66"/>
      <c r="C109" s="210"/>
      <c r="D109" s="71"/>
      <c r="E109" s="71">
        <v>4223</v>
      </c>
      <c r="F109" s="72" t="s">
        <v>85</v>
      </c>
      <c r="G109" s="233" t="s">
        <v>210</v>
      </c>
      <c r="H109" s="67">
        <v>0</v>
      </c>
      <c r="I109" s="73">
        <v>14000</v>
      </c>
      <c r="J109" s="232"/>
      <c r="K109" s="50">
        <f>I109+J109</f>
        <v>14000</v>
      </c>
    </row>
    <row r="110" spans="1:11" s="116" customFormat="1" ht="12.75">
      <c r="A110" s="207" t="s">
        <v>157</v>
      </c>
      <c r="B110" s="69" t="s">
        <v>5</v>
      </c>
      <c r="C110" s="68" t="s">
        <v>99</v>
      </c>
      <c r="D110" s="69" t="s">
        <v>3</v>
      </c>
      <c r="E110" s="69" t="s">
        <v>3</v>
      </c>
      <c r="F110" s="146" t="s">
        <v>3</v>
      </c>
      <c r="G110" s="74" t="s">
        <v>100</v>
      </c>
      <c r="H110" s="70">
        <f>SUM(H111:H111)</f>
        <v>0</v>
      </c>
      <c r="I110" s="234">
        <f>SUM(I111:I111)</f>
        <v>13000</v>
      </c>
      <c r="J110" s="147">
        <f>SUM(J111:J111)</f>
        <v>0</v>
      </c>
      <c r="K110" s="70">
        <f>SUM(K111:K111)</f>
        <v>13000</v>
      </c>
    </row>
    <row r="111" spans="1:11" s="116" customFormat="1" ht="13.5" thickBot="1">
      <c r="A111" s="209"/>
      <c r="B111" s="66"/>
      <c r="C111" s="210"/>
      <c r="D111" s="71"/>
      <c r="E111" s="71">
        <v>4223</v>
      </c>
      <c r="F111" s="72" t="s">
        <v>85</v>
      </c>
      <c r="G111" s="233" t="s">
        <v>210</v>
      </c>
      <c r="H111" s="67">
        <v>0</v>
      </c>
      <c r="I111" s="55">
        <v>13000</v>
      </c>
      <c r="J111" s="232"/>
      <c r="K111" s="50">
        <f>I111+J111</f>
        <v>13000</v>
      </c>
    </row>
    <row r="112" spans="1:11" s="116" customFormat="1" ht="12.75">
      <c r="A112" s="207" t="s">
        <v>157</v>
      </c>
      <c r="B112" s="69" t="s">
        <v>5</v>
      </c>
      <c r="C112" s="68" t="s">
        <v>101</v>
      </c>
      <c r="D112" s="69" t="s">
        <v>3</v>
      </c>
      <c r="E112" s="69" t="s">
        <v>3</v>
      </c>
      <c r="F112" s="146" t="s">
        <v>3</v>
      </c>
      <c r="G112" s="74" t="s">
        <v>102</v>
      </c>
      <c r="H112" s="70">
        <f>SUM(H113:H113)</f>
        <v>0</v>
      </c>
      <c r="I112" s="234">
        <f>SUM(I113:I113)</f>
        <v>7000</v>
      </c>
      <c r="J112" s="147">
        <f>SUM(J113:J113)</f>
        <v>0</v>
      </c>
      <c r="K112" s="70">
        <f>SUM(K113:K113)</f>
        <v>7000</v>
      </c>
    </row>
    <row r="113" spans="1:11" s="116" customFormat="1" ht="13.5" thickBot="1">
      <c r="A113" s="209"/>
      <c r="B113" s="66"/>
      <c r="C113" s="210"/>
      <c r="D113" s="71"/>
      <c r="E113" s="71">
        <v>4223</v>
      </c>
      <c r="F113" s="72" t="s">
        <v>85</v>
      </c>
      <c r="G113" s="233" t="s">
        <v>210</v>
      </c>
      <c r="H113" s="67">
        <v>0</v>
      </c>
      <c r="I113" s="55">
        <v>7000</v>
      </c>
      <c r="J113" s="232"/>
      <c r="K113" s="50">
        <f>I113+J113</f>
        <v>7000</v>
      </c>
    </row>
    <row r="114" spans="1:11" s="116" customFormat="1" ht="12.75">
      <c r="A114" s="207" t="s">
        <v>157</v>
      </c>
      <c r="B114" s="69" t="s">
        <v>5</v>
      </c>
      <c r="C114" s="68" t="s">
        <v>103</v>
      </c>
      <c r="D114" s="69" t="s">
        <v>3</v>
      </c>
      <c r="E114" s="69" t="s">
        <v>3</v>
      </c>
      <c r="F114" s="146" t="s">
        <v>3</v>
      </c>
      <c r="G114" s="74" t="s">
        <v>104</v>
      </c>
      <c r="H114" s="70">
        <f>SUM(H115:H115)</f>
        <v>0</v>
      </c>
      <c r="I114" s="234">
        <f>SUM(I115:I115)</f>
        <v>8000</v>
      </c>
      <c r="J114" s="147">
        <f>SUM(J115:J115)</f>
        <v>0</v>
      </c>
      <c r="K114" s="70">
        <f>SUM(K115:K115)</f>
        <v>8000</v>
      </c>
    </row>
    <row r="115" spans="1:11" s="116" customFormat="1" ht="13.5" thickBot="1">
      <c r="A115" s="209"/>
      <c r="B115" s="66"/>
      <c r="C115" s="210"/>
      <c r="D115" s="71"/>
      <c r="E115" s="71">
        <v>4223</v>
      </c>
      <c r="F115" s="72" t="s">
        <v>85</v>
      </c>
      <c r="G115" s="233" t="s">
        <v>210</v>
      </c>
      <c r="H115" s="67">
        <v>0</v>
      </c>
      <c r="I115" s="55">
        <v>8000</v>
      </c>
      <c r="J115" s="232"/>
      <c r="K115" s="50">
        <f>I115+J115</f>
        <v>8000</v>
      </c>
    </row>
    <row r="116" spans="1:11" s="116" customFormat="1" ht="12.75">
      <c r="A116" s="207" t="s">
        <v>157</v>
      </c>
      <c r="B116" s="69" t="s">
        <v>5</v>
      </c>
      <c r="C116" s="68" t="s">
        <v>105</v>
      </c>
      <c r="D116" s="69" t="s">
        <v>3</v>
      </c>
      <c r="E116" s="69" t="s">
        <v>3</v>
      </c>
      <c r="F116" s="146" t="s">
        <v>3</v>
      </c>
      <c r="G116" s="74" t="s">
        <v>106</v>
      </c>
      <c r="H116" s="70">
        <f>SUM(H117:H117)</f>
        <v>0</v>
      </c>
      <c r="I116" s="234">
        <f>SUM(I117:I117)</f>
        <v>2000</v>
      </c>
      <c r="J116" s="147">
        <f>SUM(J117:J117)</f>
        <v>0</v>
      </c>
      <c r="K116" s="70">
        <f>SUM(K117:K117)</f>
        <v>2000</v>
      </c>
    </row>
    <row r="117" spans="1:11" s="116" customFormat="1" ht="13.5" thickBot="1">
      <c r="A117" s="209"/>
      <c r="B117" s="66"/>
      <c r="C117" s="210"/>
      <c r="D117" s="71"/>
      <c r="E117" s="71">
        <v>4223</v>
      </c>
      <c r="F117" s="72" t="s">
        <v>85</v>
      </c>
      <c r="G117" s="233" t="s">
        <v>210</v>
      </c>
      <c r="H117" s="67">
        <v>0</v>
      </c>
      <c r="I117" s="55">
        <v>2000</v>
      </c>
      <c r="J117" s="232"/>
      <c r="K117" s="50">
        <f>I117+J117</f>
        <v>2000</v>
      </c>
    </row>
    <row r="118" spans="1:11" s="116" customFormat="1" ht="12.75">
      <c r="A118" s="207" t="s">
        <v>157</v>
      </c>
      <c r="B118" s="69" t="s">
        <v>5</v>
      </c>
      <c r="C118" s="68" t="s">
        <v>107</v>
      </c>
      <c r="D118" s="69" t="s">
        <v>3</v>
      </c>
      <c r="E118" s="69" t="s">
        <v>3</v>
      </c>
      <c r="F118" s="146" t="s">
        <v>3</v>
      </c>
      <c r="G118" s="74" t="s">
        <v>108</v>
      </c>
      <c r="H118" s="70">
        <f>SUM(H119:H119)</f>
        <v>0</v>
      </c>
      <c r="I118" s="234">
        <f>SUM(I119:I119)</f>
        <v>13000</v>
      </c>
      <c r="J118" s="147">
        <f>SUM(J119:J119)</f>
        <v>0</v>
      </c>
      <c r="K118" s="70">
        <f>SUM(K119:K119)</f>
        <v>13000</v>
      </c>
    </row>
    <row r="119" spans="1:11" s="116" customFormat="1" ht="13.5" thickBot="1">
      <c r="A119" s="209"/>
      <c r="B119" s="66"/>
      <c r="C119" s="210"/>
      <c r="D119" s="71"/>
      <c r="E119" s="71">
        <v>4223</v>
      </c>
      <c r="F119" s="72" t="s">
        <v>85</v>
      </c>
      <c r="G119" s="233" t="s">
        <v>210</v>
      </c>
      <c r="H119" s="67">
        <v>0</v>
      </c>
      <c r="I119" s="55">
        <v>13000</v>
      </c>
      <c r="J119" s="232"/>
      <c r="K119" s="50">
        <f>I119+J119</f>
        <v>13000</v>
      </c>
    </row>
    <row r="120" spans="1:11" s="116" customFormat="1" ht="12.75">
      <c r="A120" s="207" t="s">
        <v>157</v>
      </c>
      <c r="B120" s="69" t="s">
        <v>5</v>
      </c>
      <c r="C120" s="68" t="s">
        <v>109</v>
      </c>
      <c r="D120" s="69" t="s">
        <v>3</v>
      </c>
      <c r="E120" s="69" t="s">
        <v>3</v>
      </c>
      <c r="F120" s="146" t="s">
        <v>3</v>
      </c>
      <c r="G120" s="74" t="s">
        <v>110</v>
      </c>
      <c r="H120" s="70">
        <f>SUM(H121:H121)</f>
        <v>0</v>
      </c>
      <c r="I120" s="234">
        <f>SUM(I121:I121)</f>
        <v>13000</v>
      </c>
      <c r="J120" s="147">
        <f>SUM(J121:J121)</f>
        <v>0</v>
      </c>
      <c r="K120" s="70">
        <f>SUM(K121:K121)</f>
        <v>13000</v>
      </c>
    </row>
    <row r="121" spans="1:11" s="116" customFormat="1" ht="13.5" thickBot="1">
      <c r="A121" s="209"/>
      <c r="B121" s="66"/>
      <c r="C121" s="210"/>
      <c r="D121" s="71"/>
      <c r="E121" s="71">
        <v>4223</v>
      </c>
      <c r="F121" s="72" t="s">
        <v>85</v>
      </c>
      <c r="G121" s="233" t="s">
        <v>210</v>
      </c>
      <c r="H121" s="67">
        <v>0</v>
      </c>
      <c r="I121" s="55">
        <v>13000</v>
      </c>
      <c r="J121" s="232"/>
      <c r="K121" s="50">
        <f>I121+J121</f>
        <v>13000</v>
      </c>
    </row>
    <row r="122" spans="1:11" s="116" customFormat="1" ht="12.75">
      <c r="A122" s="207" t="s">
        <v>157</v>
      </c>
      <c r="B122" s="69" t="s">
        <v>5</v>
      </c>
      <c r="C122" s="68" t="s">
        <v>111</v>
      </c>
      <c r="D122" s="69" t="s">
        <v>3</v>
      </c>
      <c r="E122" s="69" t="s">
        <v>3</v>
      </c>
      <c r="F122" s="146" t="s">
        <v>3</v>
      </c>
      <c r="G122" s="74" t="s">
        <v>112</v>
      </c>
      <c r="H122" s="70">
        <f>SUM(H123:H123)</f>
        <v>0</v>
      </c>
      <c r="I122" s="234">
        <f>SUM(I123:I123)</f>
        <v>9000</v>
      </c>
      <c r="J122" s="147">
        <f>SUM(J123:J123)</f>
        <v>0</v>
      </c>
      <c r="K122" s="70">
        <f>SUM(K123:K123)</f>
        <v>9000</v>
      </c>
    </row>
    <row r="123" spans="1:11" s="116" customFormat="1" ht="13.5" thickBot="1">
      <c r="A123" s="209"/>
      <c r="B123" s="66"/>
      <c r="C123" s="210"/>
      <c r="D123" s="71"/>
      <c r="E123" s="71">
        <v>4223</v>
      </c>
      <c r="F123" s="72" t="s">
        <v>85</v>
      </c>
      <c r="G123" s="233" t="s">
        <v>210</v>
      </c>
      <c r="H123" s="67">
        <v>0</v>
      </c>
      <c r="I123" s="55">
        <v>9000</v>
      </c>
      <c r="J123" s="232"/>
      <c r="K123" s="50">
        <f>I123+J123</f>
        <v>9000</v>
      </c>
    </row>
    <row r="124" spans="1:11" s="116" customFormat="1" ht="12.75">
      <c r="A124" s="207" t="s">
        <v>157</v>
      </c>
      <c r="B124" s="69" t="s">
        <v>5</v>
      </c>
      <c r="C124" s="68" t="s">
        <v>113</v>
      </c>
      <c r="D124" s="69" t="s">
        <v>3</v>
      </c>
      <c r="E124" s="69" t="s">
        <v>3</v>
      </c>
      <c r="F124" s="146" t="s">
        <v>3</v>
      </c>
      <c r="G124" s="74" t="s">
        <v>114</v>
      </c>
      <c r="H124" s="70">
        <f>SUM(H125:H125)</f>
        <v>0</v>
      </c>
      <c r="I124" s="234">
        <f>SUM(I125:I125)</f>
        <v>7000</v>
      </c>
      <c r="J124" s="147">
        <f>SUM(J125:J125)</f>
        <v>0</v>
      </c>
      <c r="K124" s="70">
        <f>SUM(K125:K125)</f>
        <v>7000</v>
      </c>
    </row>
    <row r="125" spans="1:11" s="116" customFormat="1" ht="13.5" thickBot="1">
      <c r="A125" s="209"/>
      <c r="B125" s="66"/>
      <c r="C125" s="210"/>
      <c r="D125" s="71"/>
      <c r="E125" s="71">
        <v>4223</v>
      </c>
      <c r="F125" s="72" t="s">
        <v>85</v>
      </c>
      <c r="G125" s="233" t="s">
        <v>210</v>
      </c>
      <c r="H125" s="67">
        <v>0</v>
      </c>
      <c r="I125" s="55">
        <v>7000</v>
      </c>
      <c r="J125" s="232"/>
      <c r="K125" s="50">
        <f>I125+J125</f>
        <v>7000</v>
      </c>
    </row>
  </sheetData>
  <sheetProtection/>
  <mergeCells count="12">
    <mergeCell ref="A1:K1"/>
    <mergeCell ref="A3:K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</mergeCells>
  <printOptions horizontalCentered="1"/>
  <pageMargins left="0.1968503937007874" right="0.1968503937007874" top="0.7874015748031497" bottom="0.7874015748031497" header="0.31496062992125984" footer="0.31496062992125984"/>
  <pageSetup fitToHeight="2" horizontalDpi="600" verticalDpi="600" orientation="portrait" paperSize="9" scale="89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0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3.140625" style="322" customWidth="1"/>
    <col min="2" max="2" width="6.140625" style="322" bestFit="1" customWidth="1"/>
    <col min="3" max="4" width="4.7109375" style="322" customWidth="1"/>
    <col min="5" max="5" width="4.421875" style="322" bestFit="1" customWidth="1"/>
    <col min="6" max="6" width="38.7109375" style="322" customWidth="1"/>
    <col min="7" max="7" width="7.8515625" style="392" bestFit="1" customWidth="1"/>
    <col min="8" max="9" width="7.7109375" style="322" customWidth="1"/>
    <col min="10" max="16384" width="9.140625" style="322" customWidth="1"/>
  </cols>
  <sheetData>
    <row r="1" spans="1:10" ht="17.25">
      <c r="A1" s="413" t="s">
        <v>216</v>
      </c>
      <c r="B1" s="413"/>
      <c r="C1" s="413"/>
      <c r="D1" s="413"/>
      <c r="E1" s="413"/>
      <c r="F1" s="413"/>
      <c r="G1" s="413"/>
      <c r="H1" s="413"/>
      <c r="I1" s="413"/>
      <c r="J1" s="413"/>
    </row>
    <row r="2" spans="1:10" ht="12.75">
      <c r="A2" s="323"/>
      <c r="B2" s="323"/>
      <c r="C2" s="323"/>
      <c r="D2" s="323"/>
      <c r="E2" s="323"/>
      <c r="F2" s="323"/>
      <c r="G2" s="323"/>
      <c r="H2" s="324"/>
      <c r="I2" s="324"/>
      <c r="J2" s="324"/>
    </row>
    <row r="3" spans="1:10" ht="15">
      <c r="A3" s="414" t="s">
        <v>262</v>
      </c>
      <c r="B3" s="414"/>
      <c r="C3" s="414"/>
      <c r="D3" s="414"/>
      <c r="E3" s="414"/>
      <c r="F3" s="414"/>
      <c r="G3" s="414"/>
      <c r="H3" s="414"/>
      <c r="I3" s="414"/>
      <c r="J3" s="414"/>
    </row>
    <row r="4" spans="1:10" ht="12.75">
      <c r="A4" s="323"/>
      <c r="B4" s="323"/>
      <c r="C4" s="323"/>
      <c r="D4" s="323"/>
      <c r="E4" s="323"/>
      <c r="F4" s="323"/>
      <c r="G4" s="323"/>
      <c r="H4" s="324"/>
      <c r="I4" s="324"/>
      <c r="J4" s="324"/>
    </row>
    <row r="5" spans="1:10" ht="15">
      <c r="A5" s="414" t="s">
        <v>263</v>
      </c>
      <c r="B5" s="414"/>
      <c r="C5" s="414"/>
      <c r="D5" s="414"/>
      <c r="E5" s="414"/>
      <c r="F5" s="414"/>
      <c r="G5" s="414"/>
      <c r="H5" s="414"/>
      <c r="I5" s="414"/>
      <c r="J5" s="414"/>
    </row>
    <row r="6" spans="1:10" ht="13.5" thickBot="1">
      <c r="A6" s="324"/>
      <c r="B6" s="324"/>
      <c r="C6" s="324"/>
      <c r="D6" s="324"/>
      <c r="E6" s="324"/>
      <c r="F6" s="324"/>
      <c r="G6" s="325"/>
      <c r="H6" s="324"/>
      <c r="I6" s="324"/>
      <c r="J6" s="325" t="s">
        <v>213</v>
      </c>
    </row>
    <row r="7" spans="1:10" s="334" customFormat="1" ht="22.5" customHeight="1" thickBot="1">
      <c r="A7" s="326" t="s">
        <v>4</v>
      </c>
      <c r="B7" s="415" t="s">
        <v>6</v>
      </c>
      <c r="C7" s="416"/>
      <c r="D7" s="328" t="s">
        <v>7</v>
      </c>
      <c r="E7" s="327" t="s">
        <v>8</v>
      </c>
      <c r="F7" s="329" t="s">
        <v>264</v>
      </c>
      <c r="G7" s="330" t="s">
        <v>69</v>
      </c>
      <c r="H7" s="331" t="s">
        <v>70</v>
      </c>
      <c r="I7" s="332" t="s">
        <v>282</v>
      </c>
      <c r="J7" s="333" t="s">
        <v>71</v>
      </c>
    </row>
    <row r="8" spans="1:10" ht="13.5" customHeight="1" thickBot="1">
      <c r="A8" s="335" t="s">
        <v>5</v>
      </c>
      <c r="B8" s="417" t="s">
        <v>3</v>
      </c>
      <c r="C8" s="418"/>
      <c r="D8" s="337" t="s">
        <v>3</v>
      </c>
      <c r="E8" s="336" t="s">
        <v>3</v>
      </c>
      <c r="F8" s="338" t="s">
        <v>265</v>
      </c>
      <c r="G8" s="339">
        <f>G9</f>
        <v>11350</v>
      </c>
      <c r="H8" s="339">
        <f>H9</f>
        <v>20554.854</v>
      </c>
      <c r="I8" s="340">
        <f>I9</f>
        <v>44.337</v>
      </c>
      <c r="J8" s="341">
        <f>J9</f>
        <v>20599.191</v>
      </c>
    </row>
    <row r="9" spans="1:10" s="351" customFormat="1" ht="12.75">
      <c r="A9" s="342" t="s">
        <v>139</v>
      </c>
      <c r="B9" s="343" t="s">
        <v>3</v>
      </c>
      <c r="C9" s="344" t="s">
        <v>3</v>
      </c>
      <c r="D9" s="345" t="s">
        <v>3</v>
      </c>
      <c r="E9" s="346" t="s">
        <v>3</v>
      </c>
      <c r="F9" s="347" t="s">
        <v>266</v>
      </c>
      <c r="G9" s="348">
        <f>G10+G15+G17+G19+G23+G28</f>
        <v>11350</v>
      </c>
      <c r="H9" s="348">
        <f>H10+H15+H17+H19+H23+H28</f>
        <v>20554.854</v>
      </c>
      <c r="I9" s="349">
        <f>I10+I15+I17+I19+I23+I28</f>
        <v>44.337</v>
      </c>
      <c r="J9" s="350">
        <f>J10+J15+J17+J19+J23+J28</f>
        <v>20599.191</v>
      </c>
    </row>
    <row r="10" spans="1:10" s="360" customFormat="1" ht="12.75">
      <c r="A10" s="352" t="s">
        <v>221</v>
      </c>
      <c r="B10" s="353" t="s">
        <v>267</v>
      </c>
      <c r="C10" s="354" t="s">
        <v>268</v>
      </c>
      <c r="D10" s="355" t="s">
        <v>3</v>
      </c>
      <c r="E10" s="356" t="s">
        <v>3</v>
      </c>
      <c r="F10" s="357" t="s">
        <v>269</v>
      </c>
      <c r="G10" s="358">
        <f>SUM(G11:G14)</f>
        <v>100</v>
      </c>
      <c r="H10" s="358">
        <f>SUM(H11:H14)</f>
        <v>100</v>
      </c>
      <c r="I10" s="358">
        <f>SUM(I11:I14)</f>
        <v>0</v>
      </c>
      <c r="J10" s="359">
        <f>SUM(J11:J14)</f>
        <v>100</v>
      </c>
    </row>
    <row r="11" spans="1:10" ht="12.75">
      <c r="A11" s="361"/>
      <c r="B11" s="362"/>
      <c r="C11" s="363"/>
      <c r="D11" s="318">
        <v>6172</v>
      </c>
      <c r="E11" s="364">
        <v>5139</v>
      </c>
      <c r="F11" s="365" t="s">
        <v>65</v>
      </c>
      <c r="G11" s="366">
        <v>10</v>
      </c>
      <c r="H11" s="366">
        <v>10</v>
      </c>
      <c r="I11" s="366"/>
      <c r="J11" s="367">
        <f aca="true" t="shared" si="0" ref="J11:J29">H11+I11</f>
        <v>10</v>
      </c>
    </row>
    <row r="12" spans="1:10" ht="12.75">
      <c r="A12" s="361"/>
      <c r="B12" s="362"/>
      <c r="C12" s="363"/>
      <c r="D12" s="319">
        <v>6172</v>
      </c>
      <c r="E12" s="364">
        <v>5166</v>
      </c>
      <c r="F12" s="368" t="s">
        <v>226</v>
      </c>
      <c r="G12" s="369">
        <v>35</v>
      </c>
      <c r="H12" s="369">
        <v>35</v>
      </c>
      <c r="I12" s="369"/>
      <c r="J12" s="370">
        <f t="shared" si="0"/>
        <v>35</v>
      </c>
    </row>
    <row r="13" spans="1:10" ht="12.75">
      <c r="A13" s="361"/>
      <c r="B13" s="362"/>
      <c r="C13" s="363"/>
      <c r="D13" s="318">
        <v>6172</v>
      </c>
      <c r="E13" s="364">
        <v>5169</v>
      </c>
      <c r="F13" s="368" t="s">
        <v>238</v>
      </c>
      <c r="G13" s="366">
        <v>35</v>
      </c>
      <c r="H13" s="366">
        <v>35</v>
      </c>
      <c r="I13" s="366"/>
      <c r="J13" s="367">
        <f t="shared" si="0"/>
        <v>35</v>
      </c>
    </row>
    <row r="14" spans="1:10" ht="12.75">
      <c r="A14" s="361"/>
      <c r="B14" s="362"/>
      <c r="C14" s="363"/>
      <c r="D14" s="318">
        <v>6172</v>
      </c>
      <c r="E14" s="320">
        <v>5175</v>
      </c>
      <c r="F14" s="368" t="s">
        <v>239</v>
      </c>
      <c r="G14" s="366">
        <v>20</v>
      </c>
      <c r="H14" s="366">
        <v>20</v>
      </c>
      <c r="I14" s="366"/>
      <c r="J14" s="367">
        <f t="shared" si="0"/>
        <v>20</v>
      </c>
    </row>
    <row r="15" spans="1:10" ht="12.75">
      <c r="A15" s="371" t="s">
        <v>221</v>
      </c>
      <c r="B15" s="353" t="s">
        <v>270</v>
      </c>
      <c r="C15" s="372" t="s">
        <v>268</v>
      </c>
      <c r="D15" s="355" t="s">
        <v>3</v>
      </c>
      <c r="E15" s="356" t="s">
        <v>3</v>
      </c>
      <c r="F15" s="357" t="s">
        <v>271</v>
      </c>
      <c r="G15" s="358">
        <f>G16</f>
        <v>400</v>
      </c>
      <c r="H15" s="358">
        <f>H16</f>
        <v>400</v>
      </c>
      <c r="I15" s="358">
        <f>I16</f>
        <v>0</v>
      </c>
      <c r="J15" s="359">
        <f>J16</f>
        <v>400</v>
      </c>
    </row>
    <row r="16" spans="1:10" ht="12.75">
      <c r="A16" s="361"/>
      <c r="B16" s="362"/>
      <c r="C16" s="363"/>
      <c r="D16" s="319">
        <v>6172</v>
      </c>
      <c r="E16" s="364">
        <v>5166</v>
      </c>
      <c r="F16" s="368" t="s">
        <v>226</v>
      </c>
      <c r="G16" s="369">
        <v>400</v>
      </c>
      <c r="H16" s="369">
        <v>400</v>
      </c>
      <c r="I16" s="369"/>
      <c r="J16" s="370">
        <f t="shared" si="0"/>
        <v>400</v>
      </c>
    </row>
    <row r="17" spans="1:10" ht="12.75">
      <c r="A17" s="371" t="s">
        <v>221</v>
      </c>
      <c r="B17" s="353" t="s">
        <v>272</v>
      </c>
      <c r="C17" s="372" t="s">
        <v>268</v>
      </c>
      <c r="D17" s="355" t="s">
        <v>3</v>
      </c>
      <c r="E17" s="356" t="s">
        <v>3</v>
      </c>
      <c r="F17" s="357" t="s">
        <v>273</v>
      </c>
      <c r="G17" s="358">
        <f>G18</f>
        <v>300</v>
      </c>
      <c r="H17" s="358">
        <f>H18</f>
        <v>300</v>
      </c>
      <c r="I17" s="358">
        <f>I18</f>
        <v>0</v>
      </c>
      <c r="J17" s="359">
        <f>J18</f>
        <v>300</v>
      </c>
    </row>
    <row r="18" spans="1:10" ht="12.75">
      <c r="A18" s="361"/>
      <c r="B18" s="362"/>
      <c r="C18" s="363"/>
      <c r="D18" s="319">
        <v>6172</v>
      </c>
      <c r="E18" s="364">
        <v>5166</v>
      </c>
      <c r="F18" s="368" t="s">
        <v>226</v>
      </c>
      <c r="G18" s="369">
        <v>300</v>
      </c>
      <c r="H18" s="369">
        <v>300</v>
      </c>
      <c r="I18" s="369"/>
      <c r="J18" s="370">
        <f t="shared" si="0"/>
        <v>300</v>
      </c>
    </row>
    <row r="19" spans="1:10" s="360" customFormat="1" ht="12.75">
      <c r="A19" s="371" t="s">
        <v>221</v>
      </c>
      <c r="B19" s="373" t="s">
        <v>274</v>
      </c>
      <c r="C19" s="372" t="s">
        <v>268</v>
      </c>
      <c r="D19" s="355" t="s">
        <v>3</v>
      </c>
      <c r="E19" s="356" t="s">
        <v>3</v>
      </c>
      <c r="F19" s="357" t="s">
        <v>275</v>
      </c>
      <c r="G19" s="374">
        <f>SUM(G20:G22)</f>
        <v>10200</v>
      </c>
      <c r="H19" s="374">
        <f>SUM(H20:H22)</f>
        <v>19354.854</v>
      </c>
      <c r="I19" s="375">
        <f>SUM(I20:I22)</f>
        <v>44.337</v>
      </c>
      <c r="J19" s="376">
        <f>SUM(J20:J22)</f>
        <v>19399.191</v>
      </c>
    </row>
    <row r="20" spans="1:10" ht="12.75">
      <c r="A20" s="361"/>
      <c r="B20" s="362"/>
      <c r="C20" s="363"/>
      <c r="D20" s="318">
        <v>6172</v>
      </c>
      <c r="E20" s="364">
        <v>5139</v>
      </c>
      <c r="F20" s="365" t="s">
        <v>65</v>
      </c>
      <c r="G20" s="366">
        <v>200</v>
      </c>
      <c r="H20" s="366">
        <v>200</v>
      </c>
      <c r="I20" s="366"/>
      <c r="J20" s="367">
        <f t="shared" si="0"/>
        <v>200</v>
      </c>
    </row>
    <row r="21" spans="1:10" ht="12.75">
      <c r="A21" s="361"/>
      <c r="B21" s="362"/>
      <c r="C21" s="363"/>
      <c r="D21" s="318">
        <v>6310</v>
      </c>
      <c r="E21" s="320">
        <v>5142</v>
      </c>
      <c r="F21" s="368" t="s">
        <v>284</v>
      </c>
      <c r="G21" s="366">
        <v>0</v>
      </c>
      <c r="H21" s="366">
        <v>412.5</v>
      </c>
      <c r="I21" s="366"/>
      <c r="J21" s="367">
        <f t="shared" si="0"/>
        <v>412.5</v>
      </c>
    </row>
    <row r="22" spans="1:10" ht="12.75">
      <c r="A22" s="361"/>
      <c r="B22" s="362"/>
      <c r="C22" s="363"/>
      <c r="D22" s="318">
        <v>6399</v>
      </c>
      <c r="E22" s="320">
        <v>5362</v>
      </c>
      <c r="F22" s="365" t="s">
        <v>276</v>
      </c>
      <c r="G22" s="366">
        <v>10000</v>
      </c>
      <c r="H22" s="366">
        <v>18742.354</v>
      </c>
      <c r="I22" s="377">
        <f>ROUND('příjmy OD'!J12*0.1736,3)</f>
        <v>44.337</v>
      </c>
      <c r="J22" s="367">
        <f t="shared" si="0"/>
        <v>18786.691</v>
      </c>
    </row>
    <row r="23" spans="1:10" s="360" customFormat="1" ht="12.75">
      <c r="A23" s="371" t="s">
        <v>221</v>
      </c>
      <c r="B23" s="373" t="s">
        <v>277</v>
      </c>
      <c r="C23" s="372" t="s">
        <v>268</v>
      </c>
      <c r="D23" s="355" t="s">
        <v>3</v>
      </c>
      <c r="E23" s="356" t="s">
        <v>3</v>
      </c>
      <c r="F23" s="357" t="s">
        <v>278</v>
      </c>
      <c r="G23" s="374">
        <f>SUM(G24:G27)</f>
        <v>100</v>
      </c>
      <c r="H23" s="374">
        <f>SUM(H24:H27)</f>
        <v>100</v>
      </c>
      <c r="I23" s="374">
        <f>SUM(I24:I27)</f>
        <v>0</v>
      </c>
      <c r="J23" s="376">
        <f>SUM(J24:J27)</f>
        <v>100</v>
      </c>
    </row>
    <row r="24" spans="1:10" ht="12.75">
      <c r="A24" s="361"/>
      <c r="B24" s="362"/>
      <c r="C24" s="363"/>
      <c r="D24" s="318">
        <v>6172</v>
      </c>
      <c r="E24" s="364">
        <v>5139</v>
      </c>
      <c r="F24" s="365" t="s">
        <v>65</v>
      </c>
      <c r="G24" s="366">
        <v>20</v>
      </c>
      <c r="H24" s="366">
        <v>20</v>
      </c>
      <c r="I24" s="366"/>
      <c r="J24" s="367">
        <f>H24+I24</f>
        <v>20</v>
      </c>
    </row>
    <row r="25" spans="1:10" ht="12.75">
      <c r="A25" s="361"/>
      <c r="B25" s="362"/>
      <c r="C25" s="363"/>
      <c r="D25" s="318">
        <v>6172</v>
      </c>
      <c r="E25" s="364">
        <v>5164</v>
      </c>
      <c r="F25" s="365" t="s">
        <v>225</v>
      </c>
      <c r="G25" s="366">
        <v>10</v>
      </c>
      <c r="H25" s="366">
        <v>10</v>
      </c>
      <c r="I25" s="366"/>
      <c r="J25" s="367">
        <f>H25+I25</f>
        <v>10</v>
      </c>
    </row>
    <row r="26" spans="1:10" ht="12.75">
      <c r="A26" s="361"/>
      <c r="B26" s="362"/>
      <c r="C26" s="363"/>
      <c r="D26" s="318">
        <v>6172</v>
      </c>
      <c r="E26" s="364">
        <v>5169</v>
      </c>
      <c r="F26" s="365" t="s">
        <v>64</v>
      </c>
      <c r="G26" s="366">
        <v>50</v>
      </c>
      <c r="H26" s="366">
        <v>50</v>
      </c>
      <c r="I26" s="366"/>
      <c r="J26" s="367">
        <f t="shared" si="0"/>
        <v>50</v>
      </c>
    </row>
    <row r="27" spans="1:10" ht="12.75">
      <c r="A27" s="361"/>
      <c r="B27" s="362"/>
      <c r="C27" s="363"/>
      <c r="D27" s="318">
        <v>6172</v>
      </c>
      <c r="E27" s="364">
        <v>5175</v>
      </c>
      <c r="F27" s="365" t="s">
        <v>239</v>
      </c>
      <c r="G27" s="366">
        <v>20</v>
      </c>
      <c r="H27" s="366">
        <v>20</v>
      </c>
      <c r="I27" s="366"/>
      <c r="J27" s="367">
        <f t="shared" si="0"/>
        <v>20</v>
      </c>
    </row>
    <row r="28" spans="1:10" s="360" customFormat="1" ht="12.75">
      <c r="A28" s="378" t="s">
        <v>221</v>
      </c>
      <c r="B28" s="373" t="s">
        <v>279</v>
      </c>
      <c r="C28" s="372" t="s">
        <v>268</v>
      </c>
      <c r="D28" s="379" t="s">
        <v>3</v>
      </c>
      <c r="E28" s="380" t="s">
        <v>3</v>
      </c>
      <c r="F28" s="381" t="s">
        <v>280</v>
      </c>
      <c r="G28" s="358">
        <f>SUM(G29:G30)</f>
        <v>250</v>
      </c>
      <c r="H28" s="358">
        <f>SUM(H29:H30)</f>
        <v>300</v>
      </c>
      <c r="I28" s="358">
        <f>SUM(I29:I30)</f>
        <v>0</v>
      </c>
      <c r="J28" s="359">
        <f>SUM(J29:J30)</f>
        <v>300</v>
      </c>
    </row>
    <row r="29" spans="1:10" ht="12.75">
      <c r="A29" s="382"/>
      <c r="B29" s="362"/>
      <c r="C29" s="383"/>
      <c r="D29" s="319">
        <v>6310</v>
      </c>
      <c r="E29" s="320">
        <v>5163</v>
      </c>
      <c r="F29" s="368" t="s">
        <v>281</v>
      </c>
      <c r="G29" s="366">
        <v>248.6</v>
      </c>
      <c r="H29" s="366">
        <v>298.1</v>
      </c>
      <c r="I29" s="366"/>
      <c r="J29" s="367">
        <f t="shared" si="0"/>
        <v>298.1</v>
      </c>
    </row>
    <row r="30" spans="1:10" ht="13.5" thickBot="1">
      <c r="A30" s="384"/>
      <c r="B30" s="385"/>
      <c r="C30" s="386"/>
      <c r="D30" s="387">
        <v>6310</v>
      </c>
      <c r="E30" s="388">
        <v>5169</v>
      </c>
      <c r="F30" s="389" t="s">
        <v>64</v>
      </c>
      <c r="G30" s="390">
        <v>1.4</v>
      </c>
      <c r="H30" s="390">
        <v>1.9</v>
      </c>
      <c r="I30" s="390"/>
      <c r="J30" s="391">
        <f>H30+I30</f>
        <v>1.9</v>
      </c>
    </row>
  </sheetData>
  <sheetProtection/>
  <mergeCells count="5">
    <mergeCell ref="A1:J1"/>
    <mergeCell ref="A3:J3"/>
    <mergeCell ref="A5:J5"/>
    <mergeCell ref="B7:C7"/>
    <mergeCell ref="B8:C8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3"/>
  <sheetViews>
    <sheetView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53" sqref="I53"/>
    </sheetView>
  </sheetViews>
  <sheetFormatPr defaultColWidth="9.140625" defaultRowHeight="12.75"/>
  <cols>
    <col min="1" max="2" width="3.8515625" style="3" customWidth="1"/>
    <col min="3" max="3" width="9.57421875" style="3" bestFit="1" customWidth="1"/>
    <col min="4" max="4" width="5.57421875" style="3" customWidth="1"/>
    <col min="5" max="5" width="6.421875" style="3" customWidth="1"/>
    <col min="6" max="6" width="41.28125" style="3" customWidth="1"/>
    <col min="7" max="8" width="9.140625" style="3" customWidth="1"/>
    <col min="9" max="9" width="9.57421875" style="3" bestFit="1" customWidth="1"/>
    <col min="10" max="16384" width="9.140625" style="3" customWidth="1"/>
  </cols>
  <sheetData>
    <row r="1" spans="1:10" ht="17.25">
      <c r="A1" s="413" t="s">
        <v>216</v>
      </c>
      <c r="B1" s="413"/>
      <c r="C1" s="413"/>
      <c r="D1" s="413"/>
      <c r="E1" s="413"/>
      <c r="F1" s="413"/>
      <c r="G1" s="413"/>
      <c r="H1" s="413"/>
      <c r="I1" s="413"/>
      <c r="J1" s="413"/>
    </row>
    <row r="3" spans="1:10" ht="15">
      <c r="A3" s="419" t="s">
        <v>217</v>
      </c>
      <c r="B3" s="419"/>
      <c r="C3" s="419"/>
      <c r="D3" s="419"/>
      <c r="E3" s="419"/>
      <c r="F3" s="419"/>
      <c r="G3" s="419"/>
      <c r="H3" s="419"/>
      <c r="I3" s="419"/>
      <c r="J3" s="419"/>
    </row>
    <row r="4" spans="1:10" ht="12.75">
      <c r="A4" s="244"/>
      <c r="B4" s="244"/>
      <c r="C4" s="244"/>
      <c r="D4" s="244"/>
      <c r="E4" s="244"/>
      <c r="F4" s="244"/>
      <c r="G4" s="244"/>
      <c r="H4" s="244"/>
      <c r="I4" s="244"/>
      <c r="J4" s="245"/>
    </row>
    <row r="5" spans="1:10" ht="15">
      <c r="A5" s="420" t="s">
        <v>76</v>
      </c>
      <c r="B5" s="420"/>
      <c r="C5" s="420"/>
      <c r="D5" s="420"/>
      <c r="E5" s="420"/>
      <c r="F5" s="420"/>
      <c r="G5" s="420"/>
      <c r="H5" s="420"/>
      <c r="I5" s="420"/>
      <c r="J5" s="420"/>
    </row>
    <row r="6" spans="1:10" ht="12" customHeight="1" thickBot="1">
      <c r="A6" s="246"/>
      <c r="B6" s="246"/>
      <c r="C6" s="246"/>
      <c r="D6" s="246"/>
      <c r="E6" s="246"/>
      <c r="F6" s="246"/>
      <c r="G6" s="246"/>
      <c r="H6" s="246"/>
      <c r="I6" s="246"/>
      <c r="J6" s="247" t="s">
        <v>213</v>
      </c>
    </row>
    <row r="7" spans="1:10" ht="12.75" customHeight="1" thickBot="1">
      <c r="A7" s="425" t="s">
        <v>63</v>
      </c>
      <c r="B7" s="427" t="s">
        <v>4</v>
      </c>
      <c r="C7" s="429" t="s">
        <v>6</v>
      </c>
      <c r="D7" s="429" t="s">
        <v>7</v>
      </c>
      <c r="E7" s="429" t="s">
        <v>8</v>
      </c>
      <c r="F7" s="421" t="s">
        <v>218</v>
      </c>
      <c r="G7" s="423" t="s">
        <v>69</v>
      </c>
      <c r="H7" s="436" t="s">
        <v>70</v>
      </c>
      <c r="I7" s="431" t="s">
        <v>259</v>
      </c>
      <c r="J7" s="432"/>
    </row>
    <row r="8" spans="1:10" ht="12.75" customHeight="1" thickBot="1">
      <c r="A8" s="426"/>
      <c r="B8" s="428"/>
      <c r="C8" s="430"/>
      <c r="D8" s="430"/>
      <c r="E8" s="430"/>
      <c r="F8" s="422"/>
      <c r="G8" s="424"/>
      <c r="H8" s="437"/>
      <c r="I8" s="253" t="s">
        <v>26</v>
      </c>
      <c r="J8" s="254" t="s">
        <v>71</v>
      </c>
    </row>
    <row r="9" spans="1:10" ht="12.75" customHeight="1" thickBot="1">
      <c r="A9" s="433" t="s">
        <v>57</v>
      </c>
      <c r="B9" s="255" t="s">
        <v>5</v>
      </c>
      <c r="C9" s="251" t="s">
        <v>6</v>
      </c>
      <c r="D9" s="251" t="s">
        <v>7</v>
      </c>
      <c r="E9" s="251" t="s">
        <v>8</v>
      </c>
      <c r="F9" s="252" t="s">
        <v>219</v>
      </c>
      <c r="G9" s="256">
        <f>G10+G28+G36+G51</f>
        <v>532446.59</v>
      </c>
      <c r="H9" s="256">
        <f>H10+H28+H36+H51</f>
        <v>542013.165</v>
      </c>
      <c r="I9" s="394">
        <f>I10+I28+I36+I51</f>
        <v>211.063</v>
      </c>
      <c r="J9" s="257">
        <f>J10+J28+J36+J51</f>
        <v>542224.228</v>
      </c>
    </row>
    <row r="10" spans="1:10" ht="12.75" customHeight="1" thickBot="1">
      <c r="A10" s="434"/>
      <c r="B10" s="258" t="s">
        <v>139</v>
      </c>
      <c r="C10" s="259" t="s">
        <v>3</v>
      </c>
      <c r="D10" s="260" t="s">
        <v>3</v>
      </c>
      <c r="E10" s="260" t="s">
        <v>3</v>
      </c>
      <c r="F10" s="261" t="s">
        <v>220</v>
      </c>
      <c r="G10" s="262">
        <f>G11+G18+G21+G23+G25</f>
        <v>2144.74</v>
      </c>
      <c r="H10" s="262">
        <f>H11+H18+H21+H23+H25</f>
        <v>4068.376</v>
      </c>
      <c r="I10" s="262">
        <f>I11+I18+I21+I23+I25</f>
        <v>0</v>
      </c>
      <c r="J10" s="263">
        <f>J11+J18+J21+J23+J25</f>
        <v>4068.376</v>
      </c>
    </row>
    <row r="11" spans="1:10" ht="12.75" customHeight="1">
      <c r="A11" s="434"/>
      <c r="B11" s="264" t="s">
        <v>221</v>
      </c>
      <c r="C11" s="265" t="s">
        <v>222</v>
      </c>
      <c r="D11" s="266">
        <v>2229</v>
      </c>
      <c r="E11" s="266" t="s">
        <v>3</v>
      </c>
      <c r="F11" s="267" t="s">
        <v>223</v>
      </c>
      <c r="G11" s="268">
        <f>SUM(G12:G17)</f>
        <v>1294.74</v>
      </c>
      <c r="H11" s="268">
        <f>SUM(H12:H17)</f>
        <v>2234.646</v>
      </c>
      <c r="I11" s="269">
        <f>SUM(I12:I17)</f>
        <v>0</v>
      </c>
      <c r="J11" s="268">
        <f>SUM(J12:J17)</f>
        <v>2234.646</v>
      </c>
    </row>
    <row r="12" spans="1:10" ht="12.75" customHeight="1">
      <c r="A12" s="434"/>
      <c r="B12" s="270"/>
      <c r="C12" s="271"/>
      <c r="D12" s="239"/>
      <c r="E12" s="272">
        <v>5137</v>
      </c>
      <c r="F12" s="273" t="s">
        <v>224</v>
      </c>
      <c r="G12" s="2">
        <v>0</v>
      </c>
      <c r="H12" s="2">
        <v>37</v>
      </c>
      <c r="I12" s="248"/>
      <c r="J12" s="51">
        <f aca="true" t="shared" si="0" ref="J12:J17">H12+I12</f>
        <v>37</v>
      </c>
    </row>
    <row r="13" spans="1:10" ht="12.75" customHeight="1">
      <c r="A13" s="434"/>
      <c r="B13" s="270"/>
      <c r="C13" s="271"/>
      <c r="D13" s="239"/>
      <c r="E13" s="272">
        <v>5139</v>
      </c>
      <c r="F13" s="273" t="s">
        <v>65</v>
      </c>
      <c r="G13" s="2">
        <v>0</v>
      </c>
      <c r="H13" s="53">
        <f>2+5</f>
        <v>7</v>
      </c>
      <c r="I13" s="248"/>
      <c r="J13" s="51">
        <f t="shared" si="0"/>
        <v>7</v>
      </c>
    </row>
    <row r="14" spans="1:10" ht="12.75" customHeight="1">
      <c r="A14" s="434"/>
      <c r="B14" s="270"/>
      <c r="C14" s="271"/>
      <c r="D14" s="239"/>
      <c r="E14" s="272">
        <v>5164</v>
      </c>
      <c r="F14" s="273" t="s">
        <v>225</v>
      </c>
      <c r="G14" s="2">
        <v>100</v>
      </c>
      <c r="H14" s="248">
        <v>100</v>
      </c>
      <c r="I14" s="248"/>
      <c r="J14" s="51">
        <f t="shared" si="0"/>
        <v>100</v>
      </c>
    </row>
    <row r="15" spans="1:10" ht="12.75" customHeight="1">
      <c r="A15" s="434"/>
      <c r="B15" s="270"/>
      <c r="C15" s="271"/>
      <c r="D15" s="239"/>
      <c r="E15" s="274">
        <v>5166</v>
      </c>
      <c r="F15" s="273" t="s">
        <v>226</v>
      </c>
      <c r="G15" s="2">
        <v>300</v>
      </c>
      <c r="H15" s="2">
        <f>300+500+171.094</f>
        <v>971.094</v>
      </c>
      <c r="I15" s="248"/>
      <c r="J15" s="51">
        <f t="shared" si="0"/>
        <v>971.094</v>
      </c>
    </row>
    <row r="16" spans="1:10" ht="12.75" customHeight="1">
      <c r="A16" s="434"/>
      <c r="B16" s="270"/>
      <c r="C16" s="271"/>
      <c r="D16" s="239"/>
      <c r="E16" s="272">
        <v>5168</v>
      </c>
      <c r="F16" s="275" t="s">
        <v>227</v>
      </c>
      <c r="G16" s="2">
        <v>200</v>
      </c>
      <c r="H16" s="2">
        <f>200-37</f>
        <v>163</v>
      </c>
      <c r="I16" s="248"/>
      <c r="J16" s="51">
        <f t="shared" si="0"/>
        <v>163</v>
      </c>
    </row>
    <row r="17" spans="1:10" ht="12.75" customHeight="1">
      <c r="A17" s="434"/>
      <c r="B17" s="270"/>
      <c r="C17" s="271"/>
      <c r="D17" s="239"/>
      <c r="E17" s="274">
        <v>5169</v>
      </c>
      <c r="F17" s="275" t="s">
        <v>64</v>
      </c>
      <c r="G17" s="2">
        <v>694.74</v>
      </c>
      <c r="H17" s="2">
        <f>694.74+768.812-502-5</f>
        <v>956.5520000000001</v>
      </c>
      <c r="I17" s="248"/>
      <c r="J17" s="51">
        <f t="shared" si="0"/>
        <v>956.5520000000001</v>
      </c>
    </row>
    <row r="18" spans="1:10" ht="12.75" customHeight="1">
      <c r="A18" s="434"/>
      <c r="B18" s="276" t="s">
        <v>221</v>
      </c>
      <c r="C18" s="277" t="s">
        <v>228</v>
      </c>
      <c r="D18" s="278">
        <v>2229</v>
      </c>
      <c r="E18" s="278" t="s">
        <v>3</v>
      </c>
      <c r="F18" s="279" t="s">
        <v>229</v>
      </c>
      <c r="G18" s="280">
        <f>SUM(G19:G20)</f>
        <v>50</v>
      </c>
      <c r="H18" s="280">
        <f>SUM(H19:H20)</f>
        <v>50</v>
      </c>
      <c r="I18" s="281">
        <f>SUM(I19:I20)</f>
        <v>0</v>
      </c>
      <c r="J18" s="280">
        <f>SUM(J19:J20)</f>
        <v>50</v>
      </c>
    </row>
    <row r="19" spans="1:10" ht="12.75" customHeight="1">
      <c r="A19" s="434"/>
      <c r="B19" s="282"/>
      <c r="C19" s="283"/>
      <c r="D19" s="272"/>
      <c r="E19" s="272">
        <v>5167</v>
      </c>
      <c r="F19" s="250" t="s">
        <v>230</v>
      </c>
      <c r="G19" s="2">
        <v>5</v>
      </c>
      <c r="H19" s="2">
        <v>5</v>
      </c>
      <c r="I19" s="53"/>
      <c r="J19" s="51">
        <f>H19+I19</f>
        <v>5</v>
      </c>
    </row>
    <row r="20" spans="1:10" ht="12.75" customHeight="1">
      <c r="A20" s="434"/>
      <c r="B20" s="276"/>
      <c r="C20" s="277"/>
      <c r="D20" s="278"/>
      <c r="E20" s="272">
        <v>5169</v>
      </c>
      <c r="F20" s="275" t="s">
        <v>64</v>
      </c>
      <c r="G20" s="2">
        <v>45</v>
      </c>
      <c r="H20" s="2">
        <v>45</v>
      </c>
      <c r="I20" s="53"/>
      <c r="J20" s="51">
        <f>H20+I20</f>
        <v>45</v>
      </c>
    </row>
    <row r="21" spans="1:10" ht="12.75" customHeight="1">
      <c r="A21" s="434"/>
      <c r="B21" s="284" t="s">
        <v>221</v>
      </c>
      <c r="C21" s="277" t="s">
        <v>231</v>
      </c>
      <c r="D21" s="278">
        <v>2219</v>
      </c>
      <c r="E21" s="278" t="s">
        <v>3</v>
      </c>
      <c r="F21" s="279" t="s">
        <v>232</v>
      </c>
      <c r="G21" s="280">
        <f>SUM(G22:G22)</f>
        <v>250</v>
      </c>
      <c r="H21" s="280">
        <f>SUM(H22:H22)</f>
        <v>250</v>
      </c>
      <c r="I21" s="280">
        <f>SUM(I22:I22)</f>
        <v>0</v>
      </c>
      <c r="J21" s="280">
        <f>SUM(J22:J22)</f>
        <v>250</v>
      </c>
    </row>
    <row r="22" spans="1:10" ht="12.75" customHeight="1">
      <c r="A22" s="434"/>
      <c r="B22" s="285"/>
      <c r="C22" s="286"/>
      <c r="D22" s="278"/>
      <c r="E22" s="239">
        <v>5169</v>
      </c>
      <c r="F22" s="54" t="s">
        <v>64</v>
      </c>
      <c r="G22" s="2">
        <v>250</v>
      </c>
      <c r="H22" s="2">
        <v>250</v>
      </c>
      <c r="I22" s="53"/>
      <c r="J22" s="51">
        <f>H22+I22</f>
        <v>250</v>
      </c>
    </row>
    <row r="23" spans="1:10" ht="12.75" customHeight="1">
      <c r="A23" s="434"/>
      <c r="B23" s="284" t="s">
        <v>221</v>
      </c>
      <c r="C23" s="277" t="s">
        <v>233</v>
      </c>
      <c r="D23" s="278">
        <v>2229</v>
      </c>
      <c r="E23" s="278" t="s">
        <v>3</v>
      </c>
      <c r="F23" s="279" t="s">
        <v>234</v>
      </c>
      <c r="G23" s="280">
        <f>SUM(G24:G24)</f>
        <v>500</v>
      </c>
      <c r="H23" s="280">
        <f>SUM(H24:H24)</f>
        <v>1483.73</v>
      </c>
      <c r="I23" s="281">
        <f>SUM(I24:I24)</f>
        <v>0</v>
      </c>
      <c r="J23" s="280">
        <f>SUM(J24:J24)</f>
        <v>1483.73</v>
      </c>
    </row>
    <row r="24" spans="1:10" ht="12.75" customHeight="1">
      <c r="A24" s="434"/>
      <c r="B24" s="285"/>
      <c r="C24" s="286"/>
      <c r="D24" s="278"/>
      <c r="E24" s="287">
        <v>5909</v>
      </c>
      <c r="F24" s="288" t="s">
        <v>235</v>
      </c>
      <c r="G24" s="2">
        <v>500</v>
      </c>
      <c r="H24" s="2">
        <f>500+983.73</f>
        <v>1483.73</v>
      </c>
      <c r="I24" s="53"/>
      <c r="J24" s="51">
        <f>H24+I24</f>
        <v>1483.73</v>
      </c>
    </row>
    <row r="25" spans="1:10" ht="12.75" customHeight="1">
      <c r="A25" s="434"/>
      <c r="B25" s="284" t="s">
        <v>221</v>
      </c>
      <c r="C25" s="277" t="s">
        <v>236</v>
      </c>
      <c r="D25" s="278">
        <v>2291</v>
      </c>
      <c r="E25" s="278" t="s">
        <v>3</v>
      </c>
      <c r="F25" s="279" t="s">
        <v>237</v>
      </c>
      <c r="G25" s="280">
        <f>SUM(G26:G27)</f>
        <v>50</v>
      </c>
      <c r="H25" s="280">
        <f>SUM(H26:H27)</f>
        <v>50</v>
      </c>
      <c r="I25" s="281">
        <f>SUM(I26:I27)</f>
        <v>0</v>
      </c>
      <c r="J25" s="280">
        <f>SUM(J26:J27)</f>
        <v>50</v>
      </c>
    </row>
    <row r="26" spans="1:10" ht="12.75" customHeight="1">
      <c r="A26" s="434"/>
      <c r="B26" s="285"/>
      <c r="C26" s="286"/>
      <c r="D26" s="289"/>
      <c r="E26" s="272">
        <v>5169</v>
      </c>
      <c r="F26" s="273" t="s">
        <v>238</v>
      </c>
      <c r="G26" s="235">
        <v>30</v>
      </c>
      <c r="H26" s="235">
        <v>30</v>
      </c>
      <c r="I26" s="290"/>
      <c r="J26" s="51">
        <f>H26+I26</f>
        <v>30</v>
      </c>
    </row>
    <row r="27" spans="1:10" ht="12.75" customHeight="1" thickBot="1">
      <c r="A27" s="434"/>
      <c r="B27" s="291"/>
      <c r="C27" s="292"/>
      <c r="D27" s="240"/>
      <c r="E27" s="240">
        <v>5175</v>
      </c>
      <c r="F27" s="293" t="s">
        <v>239</v>
      </c>
      <c r="G27" s="1">
        <v>20</v>
      </c>
      <c r="H27" s="1">
        <v>20</v>
      </c>
      <c r="I27" s="55"/>
      <c r="J27" s="52">
        <f>H27+I27</f>
        <v>20</v>
      </c>
    </row>
    <row r="28" spans="1:10" ht="12.75" customHeight="1" thickBot="1">
      <c r="A28" s="434"/>
      <c r="B28" s="294" t="s">
        <v>139</v>
      </c>
      <c r="C28" s="259" t="s">
        <v>3</v>
      </c>
      <c r="D28" s="260" t="s">
        <v>3</v>
      </c>
      <c r="E28" s="260" t="s">
        <v>3</v>
      </c>
      <c r="F28" s="261" t="s">
        <v>240</v>
      </c>
      <c r="G28" s="262">
        <f>G29+G33</f>
        <v>1872</v>
      </c>
      <c r="H28" s="262">
        <f>H29+H33</f>
        <v>2063.154</v>
      </c>
      <c r="I28" s="262">
        <f>I29+I33</f>
        <v>0</v>
      </c>
      <c r="J28" s="263">
        <f>J29+J33</f>
        <v>2063.154</v>
      </c>
    </row>
    <row r="29" spans="1:10" ht="12.75" customHeight="1">
      <c r="A29" s="434"/>
      <c r="B29" s="295" t="s">
        <v>221</v>
      </c>
      <c r="C29" s="265" t="s">
        <v>241</v>
      </c>
      <c r="D29" s="266">
        <v>2223</v>
      </c>
      <c r="E29" s="266" t="s">
        <v>3</v>
      </c>
      <c r="F29" s="267" t="s">
        <v>242</v>
      </c>
      <c r="G29" s="268">
        <f>SUM(G30:G32)</f>
        <v>1872</v>
      </c>
      <c r="H29" s="268">
        <f>SUM(H30:H32)</f>
        <v>1702.154</v>
      </c>
      <c r="I29" s="269">
        <f>SUM(I30:I32)</f>
        <v>0</v>
      </c>
      <c r="J29" s="268">
        <f>SUM(J30:J32)</f>
        <v>1702.154</v>
      </c>
    </row>
    <row r="30" spans="1:10" s="57" customFormat="1" ht="12.75" customHeight="1">
      <c r="A30" s="434"/>
      <c r="B30" s="56"/>
      <c r="C30" s="283"/>
      <c r="D30" s="272"/>
      <c r="E30" s="272">
        <v>5139</v>
      </c>
      <c r="F30" s="273" t="s">
        <v>65</v>
      </c>
      <c r="G30" s="296">
        <v>100</v>
      </c>
      <c r="H30" s="296">
        <v>100</v>
      </c>
      <c r="I30" s="297"/>
      <c r="J30" s="51">
        <f>H30+I30</f>
        <v>100</v>
      </c>
    </row>
    <row r="31" spans="1:10" s="57" customFormat="1" ht="12.75" customHeight="1">
      <c r="A31" s="434"/>
      <c r="B31" s="56"/>
      <c r="C31" s="283"/>
      <c r="D31" s="272"/>
      <c r="E31" s="272">
        <v>5169</v>
      </c>
      <c r="F31" s="275" t="s">
        <v>64</v>
      </c>
      <c r="G31" s="296">
        <v>1752</v>
      </c>
      <c r="H31" s="296">
        <f>1752+123.154+148-80-361</f>
        <v>1582.154</v>
      </c>
      <c r="I31" s="297"/>
      <c r="J31" s="51">
        <f>H31+I31</f>
        <v>1582.154</v>
      </c>
    </row>
    <row r="32" spans="1:10" s="57" customFormat="1" ht="12.75" customHeight="1">
      <c r="A32" s="434"/>
      <c r="B32" s="56"/>
      <c r="C32" s="283"/>
      <c r="D32" s="272"/>
      <c r="E32" s="272">
        <v>5175</v>
      </c>
      <c r="F32" s="298" t="s">
        <v>239</v>
      </c>
      <c r="G32" s="296">
        <v>20</v>
      </c>
      <c r="H32" s="296">
        <v>20</v>
      </c>
      <c r="I32" s="297"/>
      <c r="J32" s="51">
        <f>H32+I32</f>
        <v>20</v>
      </c>
    </row>
    <row r="33" spans="1:10" s="57" customFormat="1" ht="12.75" customHeight="1">
      <c r="A33" s="434"/>
      <c r="B33" s="299" t="s">
        <v>221</v>
      </c>
      <c r="C33" s="300" t="s">
        <v>243</v>
      </c>
      <c r="D33" s="301">
        <v>2223</v>
      </c>
      <c r="E33" s="301" t="s">
        <v>3</v>
      </c>
      <c r="F33" s="302" t="s">
        <v>244</v>
      </c>
      <c r="G33" s="303">
        <f>SUM(G34:G35)</f>
        <v>0</v>
      </c>
      <c r="H33" s="303">
        <f>SUM(H34:H35)</f>
        <v>361</v>
      </c>
      <c r="I33" s="303">
        <f>SUM(I34:I35)</f>
        <v>0</v>
      </c>
      <c r="J33" s="280">
        <f>SUM(J34:J35)</f>
        <v>361</v>
      </c>
    </row>
    <row r="34" spans="1:10" s="57" customFormat="1" ht="12.75" customHeight="1">
      <c r="A34" s="434"/>
      <c r="B34" s="299"/>
      <c r="C34" s="300"/>
      <c r="D34" s="301"/>
      <c r="E34" s="272">
        <v>5164</v>
      </c>
      <c r="F34" s="275" t="s">
        <v>225</v>
      </c>
      <c r="G34" s="296">
        <v>0</v>
      </c>
      <c r="H34" s="296">
        <v>176</v>
      </c>
      <c r="I34" s="297"/>
      <c r="J34" s="51">
        <f>H34+I34</f>
        <v>176</v>
      </c>
    </row>
    <row r="35" spans="1:10" s="57" customFormat="1" ht="12.75" customHeight="1" thickBot="1">
      <c r="A35" s="434"/>
      <c r="B35" s="56"/>
      <c r="C35" s="283"/>
      <c r="D35" s="272"/>
      <c r="E35" s="272">
        <v>5169</v>
      </c>
      <c r="F35" s="275" t="s">
        <v>64</v>
      </c>
      <c r="G35" s="296">
        <v>0</v>
      </c>
      <c r="H35" s="296">
        <v>185</v>
      </c>
      <c r="I35" s="297"/>
      <c r="J35" s="51">
        <f>H35+I35</f>
        <v>185</v>
      </c>
    </row>
    <row r="36" spans="1:10" ht="12.75" customHeight="1" thickBot="1">
      <c r="A36" s="434"/>
      <c r="B36" s="258" t="s">
        <v>139</v>
      </c>
      <c r="C36" s="259" t="s">
        <v>3</v>
      </c>
      <c r="D36" s="260" t="s">
        <v>3</v>
      </c>
      <c r="E36" s="260" t="s">
        <v>3</v>
      </c>
      <c r="F36" s="261" t="s">
        <v>245</v>
      </c>
      <c r="G36" s="262">
        <f>G37+G39+G41+G43+G45</f>
        <v>528429.85</v>
      </c>
      <c r="H36" s="262">
        <f>H37+H39+H41+H43+H45</f>
        <v>535881.635</v>
      </c>
      <c r="I36" s="262">
        <f>I37+I39+I41+I43+I45</f>
        <v>0</v>
      </c>
      <c r="J36" s="263">
        <f>J37+J39+J41+J43+J45</f>
        <v>535881.635</v>
      </c>
    </row>
    <row r="37" spans="1:10" ht="12.75" customHeight="1">
      <c r="A37" s="434"/>
      <c r="B37" s="264" t="s">
        <v>221</v>
      </c>
      <c r="C37" s="265" t="s">
        <v>246</v>
      </c>
      <c r="D37" s="266">
        <v>2221</v>
      </c>
      <c r="E37" s="266" t="s">
        <v>3</v>
      </c>
      <c r="F37" s="267" t="s">
        <v>247</v>
      </c>
      <c r="G37" s="268">
        <f>SUM(G38)</f>
        <v>215000</v>
      </c>
      <c r="H37" s="268">
        <f>SUM(H38)</f>
        <v>218000</v>
      </c>
      <c r="I37" s="269">
        <f>SUM(I38)</f>
        <v>0</v>
      </c>
      <c r="J37" s="268">
        <f>SUM(J38)</f>
        <v>218000</v>
      </c>
    </row>
    <row r="38" spans="1:10" ht="12.75" customHeight="1">
      <c r="A38" s="434"/>
      <c r="B38" s="282"/>
      <c r="C38" s="283"/>
      <c r="D38" s="272"/>
      <c r="E38" s="272">
        <v>5193</v>
      </c>
      <c r="F38" s="273" t="s">
        <v>248</v>
      </c>
      <c r="G38" s="2">
        <v>215000</v>
      </c>
      <c r="H38" s="2">
        <f>215000+3000</f>
        <v>218000</v>
      </c>
      <c r="I38" s="53"/>
      <c r="J38" s="51">
        <f>H38+I38</f>
        <v>218000</v>
      </c>
    </row>
    <row r="39" spans="1:10" ht="12.75" customHeight="1">
      <c r="A39" s="434"/>
      <c r="B39" s="276" t="s">
        <v>221</v>
      </c>
      <c r="C39" s="277" t="s">
        <v>249</v>
      </c>
      <c r="D39" s="278">
        <v>2242</v>
      </c>
      <c r="E39" s="278" t="s">
        <v>3</v>
      </c>
      <c r="F39" s="304" t="s">
        <v>250</v>
      </c>
      <c r="G39" s="280">
        <f>SUM(G40:G40)</f>
        <v>296275</v>
      </c>
      <c r="H39" s="280">
        <f>SUM(H40:H40)</f>
        <v>299792</v>
      </c>
      <c r="I39" s="281">
        <f>SUM(I40:I40)</f>
        <v>0</v>
      </c>
      <c r="J39" s="280">
        <f>SUM(J40:J40)</f>
        <v>299792</v>
      </c>
    </row>
    <row r="40" spans="1:10" ht="12.75" customHeight="1">
      <c r="A40" s="434"/>
      <c r="B40" s="282"/>
      <c r="C40" s="283"/>
      <c r="D40" s="272"/>
      <c r="E40" s="272">
        <v>5193</v>
      </c>
      <c r="F40" s="273" t="s">
        <v>251</v>
      </c>
      <c r="G40" s="2">
        <v>296275</v>
      </c>
      <c r="H40" s="2">
        <f>296275+3517</f>
        <v>299792</v>
      </c>
      <c r="I40" s="53"/>
      <c r="J40" s="51">
        <f>H40+I40</f>
        <v>299792</v>
      </c>
    </row>
    <row r="41" spans="1:10" s="57" customFormat="1" ht="12.75" customHeight="1">
      <c r="A41" s="434"/>
      <c r="B41" s="276" t="s">
        <v>221</v>
      </c>
      <c r="C41" s="277" t="s">
        <v>252</v>
      </c>
      <c r="D41" s="278">
        <v>2221</v>
      </c>
      <c r="E41" s="278" t="s">
        <v>3</v>
      </c>
      <c r="F41" s="305" t="s">
        <v>253</v>
      </c>
      <c r="G41" s="280">
        <f>SUM(G42)</f>
        <v>9490</v>
      </c>
      <c r="H41" s="280">
        <f>SUM(H42)</f>
        <v>9490</v>
      </c>
      <c r="I41" s="281">
        <f>SUM(I42)</f>
        <v>0</v>
      </c>
      <c r="J41" s="280">
        <f>SUM(J42:J42)</f>
        <v>9490</v>
      </c>
    </row>
    <row r="42" spans="1:10" s="57" customFormat="1" ht="12.75" customHeight="1">
      <c r="A42" s="434"/>
      <c r="B42" s="282"/>
      <c r="C42" s="283"/>
      <c r="D42" s="272"/>
      <c r="E42" s="272">
        <v>5193</v>
      </c>
      <c r="F42" s="273" t="s">
        <v>254</v>
      </c>
      <c r="G42" s="2">
        <v>9490</v>
      </c>
      <c r="H42" s="2">
        <v>9490</v>
      </c>
      <c r="I42" s="53"/>
      <c r="J42" s="51">
        <f>H42+I42</f>
        <v>9490</v>
      </c>
    </row>
    <row r="43" spans="1:10" ht="12.75" customHeight="1">
      <c r="A43" s="434"/>
      <c r="B43" s="276" t="s">
        <v>221</v>
      </c>
      <c r="C43" s="277" t="s">
        <v>255</v>
      </c>
      <c r="D43" s="278">
        <v>2299</v>
      </c>
      <c r="E43" s="278" t="s">
        <v>3</v>
      </c>
      <c r="F43" s="279" t="s">
        <v>256</v>
      </c>
      <c r="G43" s="280">
        <f>SUM(G44:G44)</f>
        <v>10</v>
      </c>
      <c r="H43" s="280">
        <f>SUM(H44:H44)</f>
        <v>10</v>
      </c>
      <c r="I43" s="281">
        <f>SUM(I44:I44)</f>
        <v>0</v>
      </c>
      <c r="J43" s="280">
        <f>SUM(J44:J44)</f>
        <v>10</v>
      </c>
    </row>
    <row r="44" spans="1:10" ht="12.75" customHeight="1">
      <c r="A44" s="434"/>
      <c r="B44" s="306"/>
      <c r="C44" s="307"/>
      <c r="D44" s="289"/>
      <c r="E44" s="289">
        <v>5175</v>
      </c>
      <c r="F44" s="273" t="s">
        <v>239</v>
      </c>
      <c r="G44" s="2">
        <v>10</v>
      </c>
      <c r="H44" s="2">
        <v>10</v>
      </c>
      <c r="I44" s="53"/>
      <c r="J44" s="51">
        <f>H44+I44</f>
        <v>10</v>
      </c>
    </row>
    <row r="45" spans="1:10" ht="12.75" customHeight="1">
      <c r="A45" s="434"/>
      <c r="B45" s="276" t="s">
        <v>221</v>
      </c>
      <c r="C45" s="277" t="s">
        <v>257</v>
      </c>
      <c r="D45" s="278">
        <v>2299</v>
      </c>
      <c r="E45" s="278" t="s">
        <v>3</v>
      </c>
      <c r="F45" s="279" t="s">
        <v>258</v>
      </c>
      <c r="G45" s="280">
        <f>SUM(G46:G50)</f>
        <v>7654.85</v>
      </c>
      <c r="H45" s="280">
        <f>SUM(H46:H50)</f>
        <v>8589.635</v>
      </c>
      <c r="I45" s="281">
        <f>SUM(I46:I50)</f>
        <v>0</v>
      </c>
      <c r="J45" s="280">
        <f>SUM(J46:J50)</f>
        <v>8589.635</v>
      </c>
    </row>
    <row r="46" spans="1:10" s="57" customFormat="1" ht="12.75" customHeight="1">
      <c r="A46" s="434"/>
      <c r="B46" s="306"/>
      <c r="C46" s="307"/>
      <c r="D46" s="289"/>
      <c r="E46" s="239">
        <v>5139</v>
      </c>
      <c r="F46" s="54" t="s">
        <v>65</v>
      </c>
      <c r="G46" s="2">
        <v>100</v>
      </c>
      <c r="H46" s="2">
        <f>100+36.209</f>
        <v>136.209</v>
      </c>
      <c r="I46" s="308"/>
      <c r="J46" s="51">
        <f>H46+I46</f>
        <v>136.209</v>
      </c>
    </row>
    <row r="47" spans="1:10" s="57" customFormat="1" ht="12.75" customHeight="1">
      <c r="A47" s="434"/>
      <c r="B47" s="306"/>
      <c r="C47" s="307"/>
      <c r="D47" s="289"/>
      <c r="E47" s="289">
        <v>5166</v>
      </c>
      <c r="F47" s="273" t="s">
        <v>226</v>
      </c>
      <c r="G47" s="2">
        <v>500</v>
      </c>
      <c r="H47" s="49">
        <v>500</v>
      </c>
      <c r="I47" s="308"/>
      <c r="J47" s="51">
        <f>H47+I47</f>
        <v>500</v>
      </c>
    </row>
    <row r="48" spans="1:10" s="57" customFormat="1" ht="12.75" customHeight="1">
      <c r="A48" s="434"/>
      <c r="B48" s="306"/>
      <c r="C48" s="307"/>
      <c r="D48" s="289"/>
      <c r="E48" s="289">
        <v>5168</v>
      </c>
      <c r="F48" s="273" t="s">
        <v>227</v>
      </c>
      <c r="G48" s="2">
        <v>1000</v>
      </c>
      <c r="H48" s="2">
        <f>1000+83.445</f>
        <v>1083.445</v>
      </c>
      <c r="I48" s="308"/>
      <c r="J48" s="51">
        <f>H48+I48</f>
        <v>1083.445</v>
      </c>
    </row>
    <row r="49" spans="1:10" s="57" customFormat="1" ht="12.75" customHeight="1">
      <c r="A49" s="434"/>
      <c r="B49" s="306"/>
      <c r="C49" s="307"/>
      <c r="D49" s="289"/>
      <c r="E49" s="289">
        <v>5169</v>
      </c>
      <c r="F49" s="273" t="s">
        <v>64</v>
      </c>
      <c r="G49" s="2">
        <v>6044.85</v>
      </c>
      <c r="H49" s="2">
        <f>6044.85+1075.131-110-150</f>
        <v>6859.981000000001</v>
      </c>
      <c r="I49" s="308"/>
      <c r="J49" s="51">
        <f>H49+I49</f>
        <v>6859.981000000001</v>
      </c>
    </row>
    <row r="50" spans="1:10" s="57" customFormat="1" ht="12.75" customHeight="1" thickBot="1">
      <c r="A50" s="434"/>
      <c r="B50" s="58"/>
      <c r="C50" s="292"/>
      <c r="D50" s="240"/>
      <c r="E50" s="240">
        <v>5175</v>
      </c>
      <c r="F50" s="293" t="s">
        <v>239</v>
      </c>
      <c r="G50" s="1">
        <v>10</v>
      </c>
      <c r="H50" s="50">
        <v>10</v>
      </c>
      <c r="I50" s="309"/>
      <c r="J50" s="52">
        <f>H50+I50</f>
        <v>10</v>
      </c>
    </row>
    <row r="51" spans="1:10" ht="13.5" thickBot="1">
      <c r="A51" s="434"/>
      <c r="B51" s="313" t="s">
        <v>5</v>
      </c>
      <c r="C51" s="314" t="s">
        <v>3</v>
      </c>
      <c r="D51" s="315" t="s">
        <v>3</v>
      </c>
      <c r="E51" s="315" t="s">
        <v>3</v>
      </c>
      <c r="F51" s="316" t="s">
        <v>260</v>
      </c>
      <c r="G51" s="317">
        <f>G52+G54+G56</f>
        <v>0</v>
      </c>
      <c r="H51" s="317">
        <f>H52+H54+H56</f>
        <v>0</v>
      </c>
      <c r="I51" s="393">
        <f>I52+I54+I56</f>
        <v>211.063</v>
      </c>
      <c r="J51" s="60">
        <f>J52+J54+J56</f>
        <v>211.063</v>
      </c>
    </row>
    <row r="52" spans="1:10" ht="12.75">
      <c r="A52" s="434"/>
      <c r="B52" s="249" t="s">
        <v>5</v>
      </c>
      <c r="C52" s="78" t="s">
        <v>214</v>
      </c>
      <c r="D52" s="80" t="s">
        <v>3</v>
      </c>
      <c r="E52" s="80" t="s">
        <v>3</v>
      </c>
      <c r="F52" s="81" t="s">
        <v>215</v>
      </c>
      <c r="G52" s="77">
        <f>SUM(G53)</f>
        <v>0</v>
      </c>
      <c r="H52" s="77">
        <f>SUM(H53)</f>
        <v>0</v>
      </c>
      <c r="I52" s="312">
        <f>SUM(I53)</f>
        <v>211.063</v>
      </c>
      <c r="J52" s="77">
        <f>SUM(J53)</f>
        <v>211.063</v>
      </c>
    </row>
    <row r="53" spans="1:10" ht="21" thickBot="1">
      <c r="A53" s="435"/>
      <c r="B53" s="291"/>
      <c r="C53" s="75"/>
      <c r="D53" s="310"/>
      <c r="E53" s="310">
        <v>5364</v>
      </c>
      <c r="F53" s="321" t="s">
        <v>261</v>
      </c>
      <c r="G53" s="1">
        <v>0</v>
      </c>
      <c r="H53" s="311">
        <v>0</v>
      </c>
      <c r="I53" s="395">
        <v>211.063</v>
      </c>
      <c r="J53" s="52">
        <f>H53+I53</f>
        <v>211.063</v>
      </c>
    </row>
  </sheetData>
  <sheetProtection/>
  <mergeCells count="13">
    <mergeCell ref="I7:J7"/>
    <mergeCell ref="A9:A53"/>
    <mergeCell ref="H7:H8"/>
    <mergeCell ref="A1:J1"/>
    <mergeCell ref="A3:J3"/>
    <mergeCell ref="A5:J5"/>
    <mergeCell ref="F7:F8"/>
    <mergeCell ref="G7:G8"/>
    <mergeCell ref="A7:A8"/>
    <mergeCell ref="B7:B8"/>
    <mergeCell ref="C7:C8"/>
    <mergeCell ref="D7:D8"/>
    <mergeCell ref="E7:E8"/>
  </mergeCells>
  <printOptions horizontalCentered="1"/>
  <pageMargins left="0.1968503937007874" right="0.1968503937007874" top="0.7874015748031497" bottom="0.3937007874015748" header="0" footer="0"/>
  <pageSetup fitToHeight="2" horizontalDpi="600" verticalDpi="600" orientation="portrait" paperSize="9" scale="90" r:id="rId1"/>
  <headerFooter>
    <oddHeader>&amp;R&amp;F</oddHeader>
    <oddFooter>&amp;C&amp;A</oddFooter>
  </headerFooter>
  <rowBreaks count="2" manualBreakCount="2">
    <brk id="196" max="255" man="1"/>
    <brk id="2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2015-09-25T07:09:17Z</cp:lastPrinted>
  <dcterms:created xsi:type="dcterms:W3CDTF">2006-09-25T08:49:57Z</dcterms:created>
  <dcterms:modified xsi:type="dcterms:W3CDTF">2015-09-25T07:10:52Z</dcterms:modified>
  <cp:category/>
  <cp:version/>
  <cp:contentType/>
  <cp:contentStatus/>
</cp:coreProperties>
</file>