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91204" sheetId="2" r:id="rId1"/>
    <sheet name="91704" sheetId="5" r:id="rId2"/>
    <sheet name="92004" sheetId="3" r:id="rId3"/>
    <sheet name="92014" sheetId="4" r:id="rId4"/>
    <sheet name="Bilance PaV" sheetId="1" r:id="rId5"/>
  </sheets>
  <definedNames>
    <definedName name="_xlnm.Print_Area" localSheetId="0">'91204'!$A$1:$L$92</definedName>
    <definedName name="_xlnm.Print_Area" localSheetId="1">'91704'!$A$1:$O$189</definedName>
    <definedName name="_xlnm.Print_Area" localSheetId="2">'92004'!$A$1:$J$28</definedName>
  </definedNames>
  <calcPr calcId="145621"/>
</workbook>
</file>

<file path=xl/calcChain.xml><?xml version="1.0" encoding="utf-8"?>
<calcChain xmlns="http://schemas.openxmlformats.org/spreadsheetml/2006/main">
  <c r="K91" i="2" l="1"/>
  <c r="K90" i="2"/>
  <c r="J90" i="2"/>
  <c r="I90" i="2"/>
  <c r="G90" i="2"/>
  <c r="K89" i="2"/>
  <c r="J88" i="2"/>
  <c r="I88" i="2"/>
  <c r="K88" i="2" s="1"/>
  <c r="G88" i="2"/>
  <c r="K87" i="2"/>
  <c r="J86" i="2"/>
  <c r="I86" i="2"/>
  <c r="K86" i="2" s="1"/>
  <c r="G86" i="2"/>
  <c r="K85" i="2"/>
  <c r="J84" i="2"/>
  <c r="K84" i="2" s="1"/>
  <c r="I84" i="2"/>
  <c r="G84" i="2"/>
  <c r="K83" i="2"/>
  <c r="K82" i="2"/>
  <c r="J82" i="2"/>
  <c r="I82" i="2"/>
  <c r="G82" i="2"/>
  <c r="K81" i="2"/>
  <c r="J80" i="2"/>
  <c r="I80" i="2"/>
  <c r="K80" i="2" s="1"/>
  <c r="G80" i="2"/>
  <c r="I79" i="2"/>
  <c r="K79" i="2" s="1"/>
  <c r="I78" i="2"/>
  <c r="K78" i="2" s="1"/>
  <c r="H78" i="2"/>
  <c r="G78" i="2"/>
  <c r="I77" i="2"/>
  <c r="K77" i="2" s="1"/>
  <c r="H76" i="2"/>
  <c r="G76" i="2"/>
  <c r="I76" i="2" s="1"/>
  <c r="K76" i="2" s="1"/>
  <c r="I75" i="2"/>
  <c r="K75" i="2" s="1"/>
  <c r="I74" i="2"/>
  <c r="K74" i="2" s="1"/>
  <c r="H74" i="2"/>
  <c r="G74" i="2"/>
  <c r="I73" i="2"/>
  <c r="K73" i="2" s="1"/>
  <c r="H72" i="2"/>
  <c r="G72" i="2"/>
  <c r="I72" i="2" s="1"/>
  <c r="K72" i="2" s="1"/>
  <c r="I71" i="2"/>
  <c r="K71" i="2" s="1"/>
  <c r="I70" i="2"/>
  <c r="K70" i="2" s="1"/>
  <c r="H70" i="2"/>
  <c r="G70" i="2"/>
  <c r="I69" i="2"/>
  <c r="K69" i="2" s="1"/>
  <c r="H68" i="2"/>
  <c r="G68" i="2"/>
  <c r="I68" i="2" s="1"/>
  <c r="K68" i="2" s="1"/>
  <c r="I67" i="2"/>
  <c r="K67" i="2" s="1"/>
  <c r="I66" i="2"/>
  <c r="K66" i="2" s="1"/>
  <c r="H66" i="2"/>
  <c r="K65" i="2"/>
  <c r="I65" i="2"/>
  <c r="H64" i="2"/>
  <c r="I64" i="2" s="1"/>
  <c r="K64" i="2" s="1"/>
  <c r="I63" i="2"/>
  <c r="K63" i="2" s="1"/>
  <c r="I62" i="2"/>
  <c r="K62" i="2" s="1"/>
  <c r="H62" i="2"/>
  <c r="K61" i="2"/>
  <c r="I61" i="2"/>
  <c r="H60" i="2"/>
  <c r="I60" i="2" s="1"/>
  <c r="K60" i="2" s="1"/>
  <c r="I59" i="2"/>
  <c r="K59" i="2" s="1"/>
  <c r="I58" i="2"/>
  <c r="K58" i="2" s="1"/>
  <c r="H58" i="2"/>
  <c r="K57" i="2"/>
  <c r="I57" i="2"/>
  <c r="H56" i="2"/>
  <c r="I56" i="2" s="1"/>
  <c r="K56" i="2" s="1"/>
  <c r="I55" i="2"/>
  <c r="K55" i="2" s="1"/>
  <c r="I54" i="2"/>
  <c r="K54" i="2" s="1"/>
  <c r="H54" i="2"/>
  <c r="K53" i="2"/>
  <c r="I53" i="2"/>
  <c r="H52" i="2"/>
  <c r="I52" i="2" s="1"/>
  <c r="K52" i="2" s="1"/>
  <c r="I51" i="2"/>
  <c r="K51" i="2" s="1"/>
  <c r="I50" i="2"/>
  <c r="K50" i="2" s="1"/>
  <c r="H50" i="2"/>
  <c r="K49" i="2"/>
  <c r="I49" i="2"/>
  <c r="H48" i="2"/>
  <c r="I48" i="2" s="1"/>
  <c r="K48" i="2" s="1"/>
  <c r="I47" i="2"/>
  <c r="K47" i="2" s="1"/>
  <c r="I46" i="2"/>
  <c r="K46" i="2" s="1"/>
  <c r="H46" i="2"/>
  <c r="K45" i="2"/>
  <c r="I45" i="2"/>
  <c r="H44" i="2"/>
  <c r="I44" i="2" s="1"/>
  <c r="K44" i="2" s="1"/>
  <c r="I43" i="2"/>
  <c r="K43" i="2" s="1"/>
  <c r="J42" i="2"/>
  <c r="J9" i="2" s="1"/>
  <c r="H42" i="2"/>
  <c r="I42" i="2" s="1"/>
  <c r="K42" i="2" s="1"/>
  <c r="I41" i="2"/>
  <c r="K41" i="2" s="1"/>
  <c r="I40" i="2"/>
  <c r="K40" i="2" s="1"/>
  <c r="H40" i="2"/>
  <c r="K39" i="2"/>
  <c r="I39" i="2"/>
  <c r="H38" i="2"/>
  <c r="I38" i="2" s="1"/>
  <c r="K38" i="2" s="1"/>
  <c r="I37" i="2"/>
  <c r="K37" i="2" s="1"/>
  <c r="I36" i="2"/>
  <c r="K36" i="2" s="1"/>
  <c r="H36" i="2"/>
  <c r="G36" i="2"/>
  <c r="I35" i="2"/>
  <c r="K35" i="2" s="1"/>
  <c r="J34" i="2"/>
  <c r="G34" i="2"/>
  <c r="I34" i="2" s="1"/>
  <c r="K34" i="2" s="1"/>
  <c r="I33" i="2"/>
  <c r="K33" i="2" s="1"/>
  <c r="I32" i="2"/>
  <c r="K32" i="2" s="1"/>
  <c r="G32" i="2"/>
  <c r="K31" i="2"/>
  <c r="I31" i="2"/>
  <c r="G30" i="2"/>
  <c r="I30" i="2" s="1"/>
  <c r="K30" i="2" s="1"/>
  <c r="I29" i="2"/>
  <c r="K29" i="2" s="1"/>
  <c r="I28" i="2"/>
  <c r="K28" i="2" s="1"/>
  <c r="H28" i="2"/>
  <c r="K27" i="2"/>
  <c r="I27" i="2"/>
  <c r="H26" i="2"/>
  <c r="I26" i="2" s="1"/>
  <c r="K26" i="2" s="1"/>
  <c r="I25" i="2"/>
  <c r="K25" i="2" s="1"/>
  <c r="I24" i="2"/>
  <c r="K24" i="2" s="1"/>
  <c r="H24" i="2"/>
  <c r="K23" i="2"/>
  <c r="I23" i="2"/>
  <c r="H22" i="2"/>
  <c r="I22" i="2" s="1"/>
  <c r="K22" i="2" s="1"/>
  <c r="I21" i="2"/>
  <c r="K21" i="2" s="1"/>
  <c r="I20" i="2"/>
  <c r="K20" i="2" s="1"/>
  <c r="H20" i="2"/>
  <c r="K19" i="2"/>
  <c r="I19" i="2"/>
  <c r="H18" i="2"/>
  <c r="I18" i="2" s="1"/>
  <c r="K18" i="2" s="1"/>
  <c r="I17" i="2"/>
  <c r="K17" i="2" s="1"/>
  <c r="I16" i="2"/>
  <c r="K16" i="2" s="1"/>
  <c r="H16" i="2"/>
  <c r="K15" i="2"/>
  <c r="I15" i="2"/>
  <c r="H14" i="2"/>
  <c r="I14" i="2" s="1"/>
  <c r="K14" i="2" s="1"/>
  <c r="I13" i="2"/>
  <c r="K13" i="2" s="1"/>
  <c r="I12" i="2"/>
  <c r="K12" i="2" s="1"/>
  <c r="H12" i="2"/>
  <c r="K11" i="2"/>
  <c r="I11" i="2"/>
  <c r="H10" i="2"/>
  <c r="I10" i="2" s="1"/>
  <c r="K10" i="2" s="1"/>
  <c r="G10" i="2"/>
  <c r="G9" i="2" l="1"/>
  <c r="H9" i="2"/>
  <c r="S57" i="4"/>
  <c r="R56" i="4"/>
  <c r="S56" i="4" s="1"/>
  <c r="S55" i="4"/>
  <c r="S54" i="4"/>
  <c r="R54" i="4"/>
  <c r="S53" i="4"/>
  <c r="N53" i="4"/>
  <c r="N52" i="4" s="1"/>
  <c r="L53" i="4"/>
  <c r="J53" i="4"/>
  <c r="S52" i="4"/>
  <c r="P52" i="4"/>
  <c r="O52" i="4"/>
  <c r="M52" i="4"/>
  <c r="L52" i="4"/>
  <c r="K52" i="4"/>
  <c r="J52" i="4"/>
  <c r="I52" i="4"/>
  <c r="H52" i="4"/>
  <c r="S51" i="4"/>
  <c r="J51" i="4"/>
  <c r="L51" i="4" s="1"/>
  <c r="S50" i="4"/>
  <c r="P50" i="4"/>
  <c r="O50" i="4"/>
  <c r="M50" i="4"/>
  <c r="K50" i="4"/>
  <c r="J50" i="4"/>
  <c r="I50" i="4"/>
  <c r="H50" i="4"/>
  <c r="S49" i="4"/>
  <c r="N49" i="4"/>
  <c r="N48" i="4" s="1"/>
  <c r="L49" i="4"/>
  <c r="J49" i="4"/>
  <c r="S48" i="4"/>
  <c r="P48" i="4"/>
  <c r="O48" i="4"/>
  <c r="M48" i="4"/>
  <c r="L48" i="4"/>
  <c r="K48" i="4"/>
  <c r="J48" i="4"/>
  <c r="I48" i="4"/>
  <c r="H48" i="4"/>
  <c r="S47" i="4"/>
  <c r="J47" i="4"/>
  <c r="L47" i="4" s="1"/>
  <c r="S46" i="4"/>
  <c r="P46" i="4"/>
  <c r="O46" i="4"/>
  <c r="M46" i="4"/>
  <c r="K46" i="4"/>
  <c r="J46" i="4"/>
  <c r="I46" i="4"/>
  <c r="H46" i="4"/>
  <c r="S45" i="4"/>
  <c r="N45" i="4"/>
  <c r="N44" i="4" s="1"/>
  <c r="L45" i="4"/>
  <c r="J45" i="4"/>
  <c r="S44" i="4"/>
  <c r="P44" i="4"/>
  <c r="O44" i="4"/>
  <c r="M44" i="4"/>
  <c r="L44" i="4"/>
  <c r="K44" i="4"/>
  <c r="J44" i="4"/>
  <c r="I44" i="4"/>
  <c r="H44" i="4"/>
  <c r="S43" i="4"/>
  <c r="J43" i="4"/>
  <c r="L43" i="4" s="1"/>
  <c r="S42" i="4"/>
  <c r="P42" i="4"/>
  <c r="O42" i="4"/>
  <c r="M42" i="4"/>
  <c r="K42" i="4"/>
  <c r="J42" i="4"/>
  <c r="I42" i="4"/>
  <c r="H42" i="4"/>
  <c r="S41" i="4"/>
  <c r="N41" i="4"/>
  <c r="N40" i="4" s="1"/>
  <c r="L41" i="4"/>
  <c r="J41" i="4"/>
  <c r="S40" i="4"/>
  <c r="P40" i="4"/>
  <c r="O40" i="4"/>
  <c r="M40" i="4"/>
  <c r="L40" i="4"/>
  <c r="K40" i="4"/>
  <c r="J40" i="4"/>
  <c r="I40" i="4"/>
  <c r="H40" i="4"/>
  <c r="S39" i="4"/>
  <c r="J39" i="4"/>
  <c r="L39" i="4" s="1"/>
  <c r="S38" i="4"/>
  <c r="P38" i="4"/>
  <c r="O38" i="4"/>
  <c r="M38" i="4"/>
  <c r="K38" i="4"/>
  <c r="J38" i="4"/>
  <c r="I38" i="4"/>
  <c r="H38" i="4"/>
  <c r="S37" i="4"/>
  <c r="N37" i="4"/>
  <c r="N36" i="4" s="1"/>
  <c r="L37" i="4"/>
  <c r="J37" i="4"/>
  <c r="S36" i="4"/>
  <c r="P36" i="4"/>
  <c r="O36" i="4"/>
  <c r="M36" i="4"/>
  <c r="L36" i="4"/>
  <c r="K36" i="4"/>
  <c r="J36" i="4"/>
  <c r="I36" i="4"/>
  <c r="H36" i="4"/>
  <c r="S35" i="4"/>
  <c r="J35" i="4"/>
  <c r="L35" i="4" s="1"/>
  <c r="S34" i="4"/>
  <c r="P34" i="4"/>
  <c r="O34" i="4"/>
  <c r="M34" i="4"/>
  <c r="K34" i="4"/>
  <c r="J34" i="4"/>
  <c r="I34" i="4"/>
  <c r="H34" i="4"/>
  <c r="S33" i="4"/>
  <c r="N33" i="4"/>
  <c r="N32" i="4" s="1"/>
  <c r="L33" i="4"/>
  <c r="J33" i="4"/>
  <c r="S32" i="4"/>
  <c r="P32" i="4"/>
  <c r="O32" i="4"/>
  <c r="M32" i="4"/>
  <c r="L32" i="4"/>
  <c r="K32" i="4"/>
  <c r="J32" i="4"/>
  <c r="I32" i="4"/>
  <c r="H32" i="4"/>
  <c r="S31" i="4"/>
  <c r="J31" i="4"/>
  <c r="L31" i="4" s="1"/>
  <c r="S30" i="4"/>
  <c r="P30" i="4"/>
  <c r="O30" i="4"/>
  <c r="M30" i="4"/>
  <c r="K30" i="4"/>
  <c r="J30" i="4"/>
  <c r="I30" i="4"/>
  <c r="H30" i="4"/>
  <c r="S29" i="4"/>
  <c r="N29" i="4"/>
  <c r="N28" i="4" s="1"/>
  <c r="L29" i="4"/>
  <c r="J29" i="4"/>
  <c r="S28" i="4"/>
  <c r="P28" i="4"/>
  <c r="O28" i="4"/>
  <c r="M28" i="4"/>
  <c r="L28" i="4"/>
  <c r="K28" i="4"/>
  <c r="J28" i="4"/>
  <c r="I28" i="4"/>
  <c r="H28" i="4"/>
  <c r="S27" i="4"/>
  <c r="J27" i="4"/>
  <c r="L27" i="4" s="1"/>
  <c r="S26" i="4"/>
  <c r="P26" i="4"/>
  <c r="O26" i="4"/>
  <c r="M26" i="4"/>
  <c r="K26" i="4"/>
  <c r="J26" i="4"/>
  <c r="I26" i="4"/>
  <c r="H26" i="4"/>
  <c r="S25" i="4"/>
  <c r="N25" i="4"/>
  <c r="N24" i="4" s="1"/>
  <c r="L25" i="4"/>
  <c r="J25" i="4"/>
  <c r="S24" i="4"/>
  <c r="P24" i="4"/>
  <c r="O24" i="4"/>
  <c r="M24" i="4"/>
  <c r="M9" i="4" s="1"/>
  <c r="L24" i="4"/>
  <c r="K24" i="4"/>
  <c r="J24" i="4"/>
  <c r="I24" i="4"/>
  <c r="I9" i="4" s="1"/>
  <c r="H24" i="4"/>
  <c r="H9" i="4" s="1"/>
  <c r="S23" i="4"/>
  <c r="J23" i="4"/>
  <c r="L23" i="4" s="1"/>
  <c r="S22" i="4"/>
  <c r="P22" i="4"/>
  <c r="O22" i="4"/>
  <c r="M22" i="4"/>
  <c r="K22" i="4"/>
  <c r="J22" i="4"/>
  <c r="I22" i="4"/>
  <c r="H22" i="4"/>
  <c r="S21" i="4"/>
  <c r="N21" i="4"/>
  <c r="N20" i="4" s="1"/>
  <c r="L21" i="4"/>
  <c r="J21" i="4"/>
  <c r="S20" i="4"/>
  <c r="P20" i="4"/>
  <c r="O20" i="4"/>
  <c r="M20" i="4"/>
  <c r="L20" i="4"/>
  <c r="K20" i="4"/>
  <c r="J20" i="4"/>
  <c r="I20" i="4"/>
  <c r="H20" i="4"/>
  <c r="S19" i="4"/>
  <c r="J19" i="4"/>
  <c r="L19" i="4" s="1"/>
  <c r="S18" i="4"/>
  <c r="P18" i="4"/>
  <c r="O18" i="4"/>
  <c r="M18" i="4"/>
  <c r="K18" i="4"/>
  <c r="J18" i="4"/>
  <c r="I18" i="4"/>
  <c r="H18" i="4"/>
  <c r="S17" i="4"/>
  <c r="N17" i="4"/>
  <c r="N16" i="4" s="1"/>
  <c r="L17" i="4"/>
  <c r="J17" i="4"/>
  <c r="S16" i="4"/>
  <c r="P16" i="4"/>
  <c r="O16" i="4"/>
  <c r="M16" i="4"/>
  <c r="L16" i="4"/>
  <c r="K16" i="4"/>
  <c r="J16" i="4"/>
  <c r="I16" i="4"/>
  <c r="H16" i="4"/>
  <c r="S15" i="4"/>
  <c r="J15" i="4"/>
  <c r="L15" i="4" s="1"/>
  <c r="S14" i="4"/>
  <c r="P14" i="4"/>
  <c r="O14" i="4"/>
  <c r="M14" i="4"/>
  <c r="K14" i="4"/>
  <c r="J14" i="4"/>
  <c r="I14" i="4"/>
  <c r="H14" i="4"/>
  <c r="S13" i="4"/>
  <c r="N13" i="4"/>
  <c r="N12" i="4" s="1"/>
  <c r="L13" i="4"/>
  <c r="J13" i="4"/>
  <c r="S12" i="4"/>
  <c r="P12" i="4"/>
  <c r="P9" i="4" s="1"/>
  <c r="O12" i="4"/>
  <c r="M12" i="4"/>
  <c r="L12" i="4"/>
  <c r="K12" i="4"/>
  <c r="J12" i="4"/>
  <c r="I12" i="4"/>
  <c r="H12" i="4"/>
  <c r="S11" i="4"/>
  <c r="J11" i="4"/>
  <c r="J10" i="4" s="1"/>
  <c r="J9" i="4" s="1"/>
  <c r="S10" i="4"/>
  <c r="P10" i="4"/>
  <c r="O10" i="4"/>
  <c r="M10" i="4"/>
  <c r="K10" i="4"/>
  <c r="I10" i="4"/>
  <c r="H10" i="4"/>
  <c r="R9" i="4"/>
  <c r="S9" i="4" s="1"/>
  <c r="Q9" i="4"/>
  <c r="O9" i="4"/>
  <c r="K9" i="4"/>
  <c r="I9" i="2" l="1"/>
  <c r="K9" i="2" s="1"/>
  <c r="N19" i="4"/>
  <c r="N18" i="4" s="1"/>
  <c r="L18" i="4"/>
  <c r="N35" i="4"/>
  <c r="N34" i="4" s="1"/>
  <c r="L34" i="4"/>
  <c r="N51" i="4"/>
  <c r="N50" i="4" s="1"/>
  <c r="L50" i="4"/>
  <c r="N15" i="4"/>
  <c r="N14" i="4" s="1"/>
  <c r="L14" i="4"/>
  <c r="N31" i="4"/>
  <c r="N30" i="4" s="1"/>
  <c r="L30" i="4"/>
  <c r="N47" i="4"/>
  <c r="N46" i="4" s="1"/>
  <c r="L46" i="4"/>
  <c r="N27" i="4"/>
  <c r="N26" i="4" s="1"/>
  <c r="L26" i="4"/>
  <c r="N43" i="4"/>
  <c r="N42" i="4" s="1"/>
  <c r="L42" i="4"/>
  <c r="N23" i="4"/>
  <c r="N22" i="4" s="1"/>
  <c r="L22" i="4"/>
  <c r="N39" i="4"/>
  <c r="N38" i="4" s="1"/>
  <c r="L38" i="4"/>
  <c r="L11" i="4"/>
  <c r="N11" i="4" l="1"/>
  <c r="N10" i="4" s="1"/>
  <c r="N9" i="4" s="1"/>
  <c r="L10" i="4"/>
  <c r="L9" i="4" s="1"/>
  <c r="I28" i="3" l="1"/>
  <c r="I27" i="3"/>
  <c r="H27" i="3"/>
  <c r="G27" i="3"/>
  <c r="I26" i="3"/>
  <c r="I25" i="3"/>
  <c r="H25" i="3"/>
  <c r="G25" i="3"/>
  <c r="I24" i="3"/>
  <c r="I23" i="3"/>
  <c r="H23" i="3"/>
  <c r="G23" i="3"/>
  <c r="I22" i="3"/>
  <c r="I21" i="3"/>
  <c r="H21" i="3"/>
  <c r="G21" i="3"/>
  <c r="I20" i="3"/>
  <c r="I19" i="3"/>
  <c r="H19" i="3"/>
  <c r="G19" i="3"/>
  <c r="I18" i="3"/>
  <c r="I17" i="3"/>
  <c r="G17" i="3"/>
  <c r="I16" i="3"/>
  <c r="H15" i="3"/>
  <c r="I15" i="3" s="1"/>
  <c r="G15" i="3"/>
  <c r="I14" i="3"/>
  <c r="H13" i="3"/>
  <c r="H10" i="3" s="1"/>
  <c r="G13" i="3"/>
  <c r="I12" i="3"/>
  <c r="G11" i="3"/>
  <c r="I11" i="3" s="1"/>
  <c r="G10" i="3" l="1"/>
  <c r="I10" i="3" s="1"/>
  <c r="I13" i="3"/>
  <c r="I186" i="5"/>
  <c r="K186" i="5" s="1"/>
  <c r="M186" i="5" s="1"/>
  <c r="I185" i="5"/>
  <c r="K185" i="5" s="1"/>
  <c r="M185" i="5" s="1"/>
  <c r="H185" i="5"/>
  <c r="I184" i="5"/>
  <c r="K184" i="5" s="1"/>
  <c r="M184" i="5" s="1"/>
  <c r="H183" i="5"/>
  <c r="I183" i="5" s="1"/>
  <c r="K183" i="5" s="1"/>
  <c r="M183" i="5" s="1"/>
  <c r="I182" i="5"/>
  <c r="K182" i="5" s="1"/>
  <c r="M182" i="5" s="1"/>
  <c r="I181" i="5"/>
  <c r="K181" i="5" s="1"/>
  <c r="M181" i="5" s="1"/>
  <c r="H181" i="5"/>
  <c r="I180" i="5"/>
  <c r="K180" i="5" s="1"/>
  <c r="M180" i="5" s="1"/>
  <c r="H179" i="5"/>
  <c r="I179" i="5" s="1"/>
  <c r="K179" i="5" s="1"/>
  <c r="M179" i="5" s="1"/>
  <c r="I178" i="5"/>
  <c r="K178" i="5" s="1"/>
  <c r="M178" i="5" s="1"/>
  <c r="I177" i="5"/>
  <c r="K177" i="5" s="1"/>
  <c r="M177" i="5" s="1"/>
  <c r="H177" i="5"/>
  <c r="I176" i="5"/>
  <c r="K176" i="5" s="1"/>
  <c r="M176" i="5" s="1"/>
  <c r="H175" i="5"/>
  <c r="I175" i="5" s="1"/>
  <c r="K175" i="5" s="1"/>
  <c r="M175" i="5" s="1"/>
  <c r="I174" i="5"/>
  <c r="K174" i="5" s="1"/>
  <c r="M174" i="5" s="1"/>
  <c r="H173" i="5"/>
  <c r="I173" i="5" s="1"/>
  <c r="K173" i="5" s="1"/>
  <c r="M173" i="5" s="1"/>
  <c r="I172" i="5"/>
  <c r="K172" i="5" s="1"/>
  <c r="M172" i="5" s="1"/>
  <c r="H171" i="5"/>
  <c r="I171" i="5" s="1"/>
  <c r="K171" i="5" s="1"/>
  <c r="M171" i="5" s="1"/>
  <c r="K170" i="5"/>
  <c r="M170" i="5" s="1"/>
  <c r="I170" i="5"/>
  <c r="H169" i="5"/>
  <c r="I169" i="5" s="1"/>
  <c r="K169" i="5" s="1"/>
  <c r="M169" i="5" s="1"/>
  <c r="I168" i="5"/>
  <c r="K168" i="5" s="1"/>
  <c r="M168" i="5" s="1"/>
  <c r="H167" i="5"/>
  <c r="I167" i="5" s="1"/>
  <c r="K167" i="5" s="1"/>
  <c r="M167" i="5" s="1"/>
  <c r="I166" i="5"/>
  <c r="K166" i="5" s="1"/>
  <c r="M166" i="5" s="1"/>
  <c r="H165" i="5"/>
  <c r="I165" i="5" s="1"/>
  <c r="K165" i="5" s="1"/>
  <c r="M165" i="5" s="1"/>
  <c r="I164" i="5"/>
  <c r="K164" i="5" s="1"/>
  <c r="M164" i="5" s="1"/>
  <c r="H163" i="5"/>
  <c r="I163" i="5" s="1"/>
  <c r="K163" i="5" s="1"/>
  <c r="M163" i="5" s="1"/>
  <c r="I162" i="5"/>
  <c r="K162" i="5" s="1"/>
  <c r="M162" i="5" s="1"/>
  <c r="H161" i="5"/>
  <c r="I161" i="5" s="1"/>
  <c r="K161" i="5" s="1"/>
  <c r="M161" i="5" s="1"/>
  <c r="M160" i="5"/>
  <c r="I160" i="5"/>
  <c r="K160" i="5" s="1"/>
  <c r="H159" i="5"/>
  <c r="I159" i="5" s="1"/>
  <c r="K159" i="5" s="1"/>
  <c r="M159" i="5" s="1"/>
  <c r="I158" i="5"/>
  <c r="K158" i="5" s="1"/>
  <c r="M158" i="5" s="1"/>
  <c r="H157" i="5"/>
  <c r="I157" i="5" s="1"/>
  <c r="K157" i="5" s="1"/>
  <c r="M157" i="5" s="1"/>
  <c r="I156" i="5"/>
  <c r="K156" i="5" s="1"/>
  <c r="M156" i="5" s="1"/>
  <c r="H155" i="5"/>
  <c r="I155" i="5" s="1"/>
  <c r="K155" i="5" s="1"/>
  <c r="M155" i="5" s="1"/>
  <c r="I154" i="5"/>
  <c r="K154" i="5" s="1"/>
  <c r="M154" i="5" s="1"/>
  <c r="I153" i="5"/>
  <c r="K153" i="5" s="1"/>
  <c r="M153" i="5" s="1"/>
  <c r="H153" i="5"/>
  <c r="I152" i="5"/>
  <c r="K152" i="5" s="1"/>
  <c r="M152" i="5" s="1"/>
  <c r="H151" i="5"/>
  <c r="I151" i="5" s="1"/>
  <c r="K151" i="5" s="1"/>
  <c r="M151" i="5" s="1"/>
  <c r="I150" i="5"/>
  <c r="K150" i="5" s="1"/>
  <c r="M150" i="5" s="1"/>
  <c r="I149" i="5"/>
  <c r="K149" i="5" s="1"/>
  <c r="M149" i="5" s="1"/>
  <c r="H149" i="5"/>
  <c r="I148" i="5"/>
  <c r="K148" i="5" s="1"/>
  <c r="M148" i="5" s="1"/>
  <c r="H147" i="5"/>
  <c r="I147" i="5" s="1"/>
  <c r="K147" i="5" s="1"/>
  <c r="M147" i="5" s="1"/>
  <c r="I146" i="5"/>
  <c r="K146" i="5" s="1"/>
  <c r="M146" i="5" s="1"/>
  <c r="I145" i="5"/>
  <c r="K145" i="5" s="1"/>
  <c r="M145" i="5" s="1"/>
  <c r="H145" i="5"/>
  <c r="I144" i="5"/>
  <c r="K144" i="5" s="1"/>
  <c r="M144" i="5" s="1"/>
  <c r="H143" i="5"/>
  <c r="I143" i="5" s="1"/>
  <c r="K143" i="5" s="1"/>
  <c r="M143" i="5" s="1"/>
  <c r="I142" i="5"/>
  <c r="K142" i="5" s="1"/>
  <c r="M142" i="5" s="1"/>
  <c r="H141" i="5"/>
  <c r="I141" i="5" s="1"/>
  <c r="K141" i="5" s="1"/>
  <c r="M141" i="5" s="1"/>
  <c r="I140" i="5"/>
  <c r="K140" i="5" s="1"/>
  <c r="M140" i="5" s="1"/>
  <c r="H139" i="5"/>
  <c r="I139" i="5" s="1"/>
  <c r="K139" i="5" s="1"/>
  <c r="M139" i="5" s="1"/>
  <c r="K138" i="5"/>
  <c r="M138" i="5" s="1"/>
  <c r="I138" i="5"/>
  <c r="H137" i="5"/>
  <c r="I137" i="5" s="1"/>
  <c r="K137" i="5" s="1"/>
  <c r="M137" i="5" s="1"/>
  <c r="I136" i="5"/>
  <c r="K136" i="5" s="1"/>
  <c r="M136" i="5" s="1"/>
  <c r="H135" i="5"/>
  <c r="I135" i="5" s="1"/>
  <c r="K135" i="5" s="1"/>
  <c r="M135" i="5" s="1"/>
  <c r="I134" i="5"/>
  <c r="K134" i="5" s="1"/>
  <c r="M134" i="5" s="1"/>
  <c r="H133" i="5"/>
  <c r="I133" i="5" s="1"/>
  <c r="K133" i="5" s="1"/>
  <c r="M133" i="5" s="1"/>
  <c r="I132" i="5"/>
  <c r="K132" i="5" s="1"/>
  <c r="M132" i="5" s="1"/>
  <c r="H131" i="5"/>
  <c r="I131" i="5" s="1"/>
  <c r="K131" i="5" s="1"/>
  <c r="M131" i="5" s="1"/>
  <c r="I130" i="5"/>
  <c r="K130" i="5" s="1"/>
  <c r="M130" i="5" s="1"/>
  <c r="H129" i="5"/>
  <c r="I129" i="5" s="1"/>
  <c r="K129" i="5" s="1"/>
  <c r="M129" i="5" s="1"/>
  <c r="M128" i="5"/>
  <c r="I128" i="5"/>
  <c r="K128" i="5" s="1"/>
  <c r="H127" i="5"/>
  <c r="I127" i="5" s="1"/>
  <c r="K127" i="5" s="1"/>
  <c r="M127" i="5" s="1"/>
  <c r="I126" i="5"/>
  <c r="K126" i="5" s="1"/>
  <c r="M126" i="5" s="1"/>
  <c r="H125" i="5"/>
  <c r="I125" i="5" s="1"/>
  <c r="K125" i="5" s="1"/>
  <c r="M125" i="5" s="1"/>
  <c r="I124" i="5"/>
  <c r="K124" i="5" s="1"/>
  <c r="M124" i="5" s="1"/>
  <c r="H123" i="5"/>
  <c r="I123" i="5" s="1"/>
  <c r="K123" i="5" s="1"/>
  <c r="M123" i="5" s="1"/>
  <c r="I122" i="5"/>
  <c r="K122" i="5" s="1"/>
  <c r="M122" i="5" s="1"/>
  <c r="I121" i="5"/>
  <c r="K121" i="5" s="1"/>
  <c r="M121" i="5" s="1"/>
  <c r="H121" i="5"/>
  <c r="I120" i="5"/>
  <c r="K120" i="5" s="1"/>
  <c r="M120" i="5" s="1"/>
  <c r="H119" i="5"/>
  <c r="I119" i="5" s="1"/>
  <c r="K119" i="5" s="1"/>
  <c r="M119" i="5" s="1"/>
  <c r="I118" i="5"/>
  <c r="K118" i="5" s="1"/>
  <c r="M118" i="5" s="1"/>
  <c r="I117" i="5"/>
  <c r="K117" i="5" s="1"/>
  <c r="M117" i="5" s="1"/>
  <c r="H117" i="5"/>
  <c r="I116" i="5"/>
  <c r="K116" i="5" s="1"/>
  <c r="M116" i="5" s="1"/>
  <c r="H115" i="5"/>
  <c r="I115" i="5" s="1"/>
  <c r="K115" i="5" s="1"/>
  <c r="M115" i="5" s="1"/>
  <c r="I114" i="5"/>
  <c r="K114" i="5" s="1"/>
  <c r="M114" i="5" s="1"/>
  <c r="I113" i="5"/>
  <c r="K113" i="5" s="1"/>
  <c r="M113" i="5" s="1"/>
  <c r="H113" i="5"/>
  <c r="I112" i="5"/>
  <c r="K112" i="5" s="1"/>
  <c r="M112" i="5" s="1"/>
  <c r="H111" i="5"/>
  <c r="I111" i="5" s="1"/>
  <c r="K111" i="5" s="1"/>
  <c r="M111" i="5" s="1"/>
  <c r="I110" i="5"/>
  <c r="K110" i="5" s="1"/>
  <c r="M110" i="5" s="1"/>
  <c r="H109" i="5"/>
  <c r="I109" i="5" s="1"/>
  <c r="K109" i="5" s="1"/>
  <c r="M109" i="5" s="1"/>
  <c r="I108" i="5"/>
  <c r="K108" i="5" s="1"/>
  <c r="M108" i="5" s="1"/>
  <c r="H107" i="5"/>
  <c r="I107" i="5" s="1"/>
  <c r="K107" i="5" s="1"/>
  <c r="M107" i="5" s="1"/>
  <c r="K106" i="5"/>
  <c r="M106" i="5" s="1"/>
  <c r="I106" i="5"/>
  <c r="H105" i="5"/>
  <c r="I105" i="5" s="1"/>
  <c r="K105" i="5" s="1"/>
  <c r="M105" i="5" s="1"/>
  <c r="I104" i="5"/>
  <c r="K104" i="5" s="1"/>
  <c r="M104" i="5" s="1"/>
  <c r="H103" i="5"/>
  <c r="I103" i="5" s="1"/>
  <c r="K103" i="5" s="1"/>
  <c r="M103" i="5" s="1"/>
  <c r="I102" i="5"/>
  <c r="K102" i="5" s="1"/>
  <c r="M102" i="5" s="1"/>
  <c r="H101" i="5"/>
  <c r="I101" i="5" s="1"/>
  <c r="K101" i="5" s="1"/>
  <c r="M101" i="5" s="1"/>
  <c r="I100" i="5"/>
  <c r="K100" i="5" s="1"/>
  <c r="M100" i="5" s="1"/>
  <c r="H99" i="5"/>
  <c r="I99" i="5" s="1"/>
  <c r="K99" i="5" s="1"/>
  <c r="M99" i="5" s="1"/>
  <c r="I98" i="5"/>
  <c r="K98" i="5" s="1"/>
  <c r="M98" i="5" s="1"/>
  <c r="H97" i="5"/>
  <c r="I97" i="5" s="1"/>
  <c r="K97" i="5" s="1"/>
  <c r="M97" i="5" s="1"/>
  <c r="M96" i="5"/>
  <c r="I96" i="5"/>
  <c r="K96" i="5" s="1"/>
  <c r="H95" i="5"/>
  <c r="I95" i="5" s="1"/>
  <c r="K95" i="5" s="1"/>
  <c r="M95" i="5" s="1"/>
  <c r="K93" i="5"/>
  <c r="M93" i="5" s="1"/>
  <c r="K92" i="5"/>
  <c r="M92" i="5" s="1"/>
  <c r="I92" i="5"/>
  <c r="J91" i="5"/>
  <c r="H91" i="5"/>
  <c r="I91" i="5" s="1"/>
  <c r="K91" i="5" s="1"/>
  <c r="M91" i="5" s="1"/>
  <c r="K90" i="5"/>
  <c r="M90" i="5" s="1"/>
  <c r="I90" i="5"/>
  <c r="G89" i="5"/>
  <c r="I89" i="5" s="1"/>
  <c r="K89" i="5" s="1"/>
  <c r="M89" i="5" s="1"/>
  <c r="M88" i="5"/>
  <c r="I88" i="5"/>
  <c r="K88" i="5" s="1"/>
  <c r="G87" i="5"/>
  <c r="I87" i="5" s="1"/>
  <c r="K87" i="5" s="1"/>
  <c r="M87" i="5" s="1"/>
  <c r="I86" i="5"/>
  <c r="K86" i="5" s="1"/>
  <c r="M86" i="5" s="1"/>
  <c r="G85" i="5"/>
  <c r="I85" i="5" s="1"/>
  <c r="K85" i="5" s="1"/>
  <c r="M85" i="5" s="1"/>
  <c r="I84" i="5"/>
  <c r="K84" i="5" s="1"/>
  <c r="M84" i="5" s="1"/>
  <c r="G83" i="5"/>
  <c r="I81" i="5"/>
  <c r="K81" i="5" s="1"/>
  <c r="M81" i="5" s="1"/>
  <c r="G80" i="5"/>
  <c r="I80" i="5" s="1"/>
  <c r="K80" i="5" s="1"/>
  <c r="M80" i="5" s="1"/>
  <c r="I78" i="5"/>
  <c r="K78" i="5" s="1"/>
  <c r="M78" i="5" s="1"/>
  <c r="I77" i="5"/>
  <c r="K77" i="5" s="1"/>
  <c r="M77" i="5" s="1"/>
  <c r="G77" i="5"/>
  <c r="G76" i="5"/>
  <c r="I76" i="5" s="1"/>
  <c r="K76" i="5" s="1"/>
  <c r="M76" i="5" s="1"/>
  <c r="I75" i="5"/>
  <c r="K75" i="5" s="1"/>
  <c r="M75" i="5" s="1"/>
  <c r="G74" i="5"/>
  <c r="I74" i="5" s="1"/>
  <c r="K74" i="5" s="1"/>
  <c r="M74" i="5" s="1"/>
  <c r="I73" i="5"/>
  <c r="K73" i="5" s="1"/>
  <c r="M73" i="5" s="1"/>
  <c r="G72" i="5"/>
  <c r="I72" i="5" s="1"/>
  <c r="K72" i="5" s="1"/>
  <c r="M72" i="5" s="1"/>
  <c r="I71" i="5"/>
  <c r="K71" i="5" s="1"/>
  <c r="M71" i="5" s="1"/>
  <c r="G70" i="5"/>
  <c r="I69" i="5"/>
  <c r="K69" i="5" s="1"/>
  <c r="M69" i="5" s="1"/>
  <c r="G68" i="5"/>
  <c r="I68" i="5" s="1"/>
  <c r="K68" i="5" s="1"/>
  <c r="M68" i="5" s="1"/>
  <c r="I66" i="5"/>
  <c r="K66" i="5" s="1"/>
  <c r="M66" i="5" s="1"/>
  <c r="J65" i="5"/>
  <c r="G65" i="5"/>
  <c r="J64" i="5"/>
  <c r="J54" i="5" s="1"/>
  <c r="I63" i="5"/>
  <c r="K63" i="5" s="1"/>
  <c r="M63" i="5" s="1"/>
  <c r="H62" i="5"/>
  <c r="G62" i="5"/>
  <c r="I61" i="5"/>
  <c r="K61" i="5" s="1"/>
  <c r="M61" i="5" s="1"/>
  <c r="K60" i="5"/>
  <c r="M60" i="5" s="1"/>
  <c r="H60" i="5"/>
  <c r="G60" i="5"/>
  <c r="I60" i="5" s="1"/>
  <c r="K59" i="5"/>
  <c r="M59" i="5" s="1"/>
  <c r="I59" i="5"/>
  <c r="I58" i="5"/>
  <c r="K58" i="5" s="1"/>
  <c r="M58" i="5" s="1"/>
  <c r="H58" i="5"/>
  <c r="I57" i="5"/>
  <c r="K57" i="5" s="1"/>
  <c r="M57" i="5" s="1"/>
  <c r="H56" i="5"/>
  <c r="H55" i="5" s="1"/>
  <c r="G56" i="5"/>
  <c r="G55" i="5"/>
  <c r="I53" i="5"/>
  <c r="K53" i="5" s="1"/>
  <c r="M53" i="5" s="1"/>
  <c r="G52" i="5"/>
  <c r="I51" i="5"/>
  <c r="K51" i="5" s="1"/>
  <c r="M51" i="5" s="1"/>
  <c r="G50" i="5"/>
  <c r="I50" i="5" s="1"/>
  <c r="K50" i="5" s="1"/>
  <c r="M50" i="5" s="1"/>
  <c r="K49" i="5"/>
  <c r="M49" i="5" s="1"/>
  <c r="I49" i="5"/>
  <c r="G48" i="5"/>
  <c r="I48" i="5" s="1"/>
  <c r="K48" i="5" s="1"/>
  <c r="M48" i="5" s="1"/>
  <c r="I47" i="5"/>
  <c r="K47" i="5" s="1"/>
  <c r="M47" i="5" s="1"/>
  <c r="G46" i="5"/>
  <c r="I46" i="5" s="1"/>
  <c r="K46" i="5" s="1"/>
  <c r="M46" i="5" s="1"/>
  <c r="I45" i="5"/>
  <c r="K45" i="5" s="1"/>
  <c r="M45" i="5" s="1"/>
  <c r="I44" i="5"/>
  <c r="K44" i="5" s="1"/>
  <c r="M44" i="5" s="1"/>
  <c r="M42" i="5"/>
  <c r="K42" i="5"/>
  <c r="K41" i="5"/>
  <c r="M41" i="5" s="1"/>
  <c r="J41" i="5"/>
  <c r="J40" i="5" s="1"/>
  <c r="K40" i="5" s="1"/>
  <c r="M40" i="5" s="1"/>
  <c r="M39" i="5"/>
  <c r="M38" i="5"/>
  <c r="L38" i="5"/>
  <c r="K37" i="5"/>
  <c r="M37" i="5" s="1"/>
  <c r="I37" i="5"/>
  <c r="K36" i="5"/>
  <c r="M36" i="5" s="1"/>
  <c r="J36" i="5"/>
  <c r="I36" i="5"/>
  <c r="H36" i="5"/>
  <c r="I35" i="5"/>
  <c r="K35" i="5" s="1"/>
  <c r="M35" i="5" s="1"/>
  <c r="K34" i="5"/>
  <c r="M34" i="5" s="1"/>
  <c r="I34" i="5"/>
  <c r="G34" i="5"/>
  <c r="I33" i="5"/>
  <c r="K33" i="5" s="1"/>
  <c r="M33" i="5" s="1"/>
  <c r="G32" i="5"/>
  <c r="I32" i="5" s="1"/>
  <c r="K32" i="5" s="1"/>
  <c r="M32" i="5" s="1"/>
  <c r="M31" i="5"/>
  <c r="I31" i="5"/>
  <c r="K31" i="5" s="1"/>
  <c r="G30" i="5"/>
  <c r="I30" i="5" s="1"/>
  <c r="K30" i="5" s="1"/>
  <c r="M30" i="5" s="1"/>
  <c r="M29" i="5"/>
  <c r="K29" i="5"/>
  <c r="I29" i="5"/>
  <c r="M28" i="5"/>
  <c r="K28" i="5"/>
  <c r="I28" i="5"/>
  <c r="G28" i="5"/>
  <c r="M27" i="5"/>
  <c r="K27" i="5"/>
  <c r="I27" i="5"/>
  <c r="I26" i="5"/>
  <c r="K26" i="5" s="1"/>
  <c r="M26" i="5" s="1"/>
  <c r="G26" i="5"/>
  <c r="G9" i="5" s="1"/>
  <c r="I25" i="5"/>
  <c r="K25" i="5" s="1"/>
  <c r="M25" i="5" s="1"/>
  <c r="M24" i="5"/>
  <c r="I24" i="5"/>
  <c r="K24" i="5" s="1"/>
  <c r="G24" i="5"/>
  <c r="I23" i="5"/>
  <c r="K23" i="5" s="1"/>
  <c r="M23" i="5" s="1"/>
  <c r="G22" i="5"/>
  <c r="I22" i="5" s="1"/>
  <c r="K22" i="5" s="1"/>
  <c r="M22" i="5" s="1"/>
  <c r="M21" i="5"/>
  <c r="K21" i="5"/>
  <c r="I21" i="5"/>
  <c r="K20" i="5"/>
  <c r="M20" i="5" s="1"/>
  <c r="I20" i="5"/>
  <c r="G20" i="5"/>
  <c r="K19" i="5"/>
  <c r="M19" i="5" s="1"/>
  <c r="I19" i="5"/>
  <c r="H18" i="5"/>
  <c r="I18" i="5" s="1"/>
  <c r="K18" i="5" s="1"/>
  <c r="M18" i="5" s="1"/>
  <c r="K17" i="5"/>
  <c r="M17" i="5" s="1"/>
  <c r="I17" i="5"/>
  <c r="I16" i="5"/>
  <c r="K16" i="5" s="1"/>
  <c r="M16" i="5" s="1"/>
  <c r="H16" i="5"/>
  <c r="H9" i="5" s="1"/>
  <c r="I15" i="5"/>
  <c r="K15" i="5" s="1"/>
  <c r="M15" i="5" s="1"/>
  <c r="M14" i="5"/>
  <c r="K14" i="5"/>
  <c r="H14" i="5"/>
  <c r="I14" i="5" s="1"/>
  <c r="K13" i="5"/>
  <c r="M13" i="5" s="1"/>
  <c r="I13" i="5"/>
  <c r="I12" i="5"/>
  <c r="K12" i="5" s="1"/>
  <c r="M12" i="5" s="1"/>
  <c r="H12" i="5"/>
  <c r="G12" i="5"/>
  <c r="K11" i="5"/>
  <c r="M11" i="5" s="1"/>
  <c r="I11" i="5"/>
  <c r="I10" i="5"/>
  <c r="K10" i="5" s="1"/>
  <c r="M10" i="5" s="1"/>
  <c r="G10" i="5"/>
  <c r="L9" i="5"/>
  <c r="L8" i="5"/>
  <c r="G64" i="5" l="1"/>
  <c r="I64" i="5" s="1"/>
  <c r="K64" i="5" s="1"/>
  <c r="M64" i="5" s="1"/>
  <c r="I65" i="5"/>
  <c r="K65" i="5" s="1"/>
  <c r="M65" i="5" s="1"/>
  <c r="I56" i="5"/>
  <c r="K56" i="5" s="1"/>
  <c r="M56" i="5" s="1"/>
  <c r="I62" i="5"/>
  <c r="K62" i="5" s="1"/>
  <c r="M62" i="5" s="1"/>
  <c r="H82" i="5"/>
  <c r="H54" i="5" s="1"/>
  <c r="H8" i="5" s="1"/>
  <c r="G43" i="5"/>
  <c r="I43" i="5" s="1"/>
  <c r="K43" i="5" s="1"/>
  <c r="M43" i="5" s="1"/>
  <c r="I9" i="5"/>
  <c r="K9" i="5" s="1"/>
  <c r="M9" i="5" s="1"/>
  <c r="I52" i="5"/>
  <c r="K52" i="5" s="1"/>
  <c r="M52" i="5" s="1"/>
  <c r="I55" i="5"/>
  <c r="K55" i="5" s="1"/>
  <c r="M55" i="5" s="1"/>
  <c r="J9" i="5"/>
  <c r="J8" i="5" s="1"/>
  <c r="I70" i="5"/>
  <c r="K70" i="5" s="1"/>
  <c r="M70" i="5" s="1"/>
  <c r="G67" i="5"/>
  <c r="I67" i="5" s="1"/>
  <c r="K67" i="5" s="1"/>
  <c r="M67" i="5" s="1"/>
  <c r="G79" i="5"/>
  <c r="I79" i="5" s="1"/>
  <c r="K79" i="5" s="1"/>
  <c r="M79" i="5" s="1"/>
  <c r="G82" i="5"/>
  <c r="I83" i="5"/>
  <c r="K83" i="5" s="1"/>
  <c r="M83" i="5" s="1"/>
  <c r="H94" i="5"/>
  <c r="I94" i="5" s="1"/>
  <c r="K94" i="5" s="1"/>
  <c r="M94" i="5" s="1"/>
  <c r="E30" i="1"/>
  <c r="E35" i="1"/>
  <c r="E23" i="1"/>
  <c r="E22" i="1"/>
  <c r="E6" i="1"/>
  <c r="E25" i="1"/>
  <c r="E41" i="1"/>
  <c r="E36" i="1"/>
  <c r="E44" i="1"/>
  <c r="E42" i="1"/>
  <c r="E37" i="1"/>
  <c r="E19" i="1"/>
  <c r="E18" i="1"/>
  <c r="E17" i="1"/>
  <c r="E16" i="1"/>
  <c r="E14" i="1"/>
  <c r="E13" i="1"/>
  <c r="E12" i="1"/>
  <c r="E10" i="1"/>
  <c r="E7" i="1"/>
  <c r="E40" i="1"/>
  <c r="E45" i="1"/>
  <c r="E43" i="1"/>
  <c r="E39" i="1"/>
  <c r="E38" i="1"/>
  <c r="E33" i="1"/>
  <c r="E32" i="1"/>
  <c r="E31" i="1"/>
  <c r="E11" i="1"/>
  <c r="C4" i="1"/>
  <c r="E5" i="1"/>
  <c r="E24" i="1"/>
  <c r="D21" i="1"/>
  <c r="D9" i="1"/>
  <c r="D15" i="1"/>
  <c r="D46" i="1"/>
  <c r="D4" i="1"/>
  <c r="D8" i="1"/>
  <c r="D20" i="1"/>
  <c r="D26" i="1"/>
  <c r="E29" i="1"/>
  <c r="E34" i="1"/>
  <c r="C15" i="1"/>
  <c r="E15" i="1"/>
  <c r="C21" i="1"/>
  <c r="E21" i="1"/>
  <c r="E4" i="1"/>
  <c r="C9" i="1"/>
  <c r="C8" i="1"/>
  <c r="E8" i="1"/>
  <c r="C20" i="1"/>
  <c r="E20" i="1"/>
  <c r="E46" i="1"/>
  <c r="E9" i="1"/>
  <c r="C26" i="1"/>
  <c r="E26" i="1"/>
  <c r="C46" i="1"/>
  <c r="I82" i="5" l="1"/>
  <c r="K82" i="5" s="1"/>
  <c r="M82" i="5" s="1"/>
  <c r="G54" i="5"/>
  <c r="I54" i="5" l="1"/>
  <c r="K54" i="5" s="1"/>
  <c r="M54" i="5" s="1"/>
  <c r="G8" i="5"/>
  <c r="I8" i="5" s="1"/>
  <c r="K8" i="5" s="1"/>
  <c r="M8" i="5" s="1"/>
</calcChain>
</file>

<file path=xl/sharedStrings.xml><?xml version="1.0" encoding="utf-8"?>
<sst xmlns="http://schemas.openxmlformats.org/spreadsheetml/2006/main" count="1447" uniqueCount="468">
  <si>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</si>
  <si>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</si>
  <si>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</si>
  <si>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</si>
  <si>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</si>
  <si>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</si>
  <si>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</si>
  <si>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</si>
  <si>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</si>
  <si>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</si>
  <si>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</si>
  <si>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</si>
  <si>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</si>
  <si>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</si>
  <si>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</si>
  <si>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</si>
  <si>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</si>
  <si>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</si>
  <si>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</si>
  <si>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</si>
  <si>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</si>
  <si>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</si>
  <si>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</si>
  <si>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</si>
  <si>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</si>
  <si>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</si>
  <si>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</si>
  <si>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</si>
  <si>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</si>
  <si>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</si>
  <si>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</si>
  <si>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</si>
  <si>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</si>
  <si>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</si>
  <si>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</si>
  <si>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</si>
  <si>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</si>
  <si>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</si>
  <si>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</si>
  <si>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</si>
  <si>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</si>
  <si>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</si>
  <si>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</si>
  <si>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</si>
  <si>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</si>
  <si>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</si>
  <si>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</si>
  <si>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</si>
  <si>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</si>
  <si>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</si>
  <si>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</si>
  <si>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</si>
  <si>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</si>
  <si>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</si>
  <si>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</si>
  <si>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</si>
  <si>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</si>
  <si>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</si>
  <si>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</si>
  <si>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</si>
  <si>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</si>
  <si>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</si>
  <si>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</si>
  <si>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</si>
  <si>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ZR-RO č. 91/16</t>
  </si>
  <si>
    <t>Příloha č. 1 - tab. ke ZR-RO č. 91/16</t>
  </si>
  <si>
    <t>Změna rozpočtu - rozpočtové opatření č. 91/16</t>
  </si>
  <si>
    <t>Kapitola 917 04 - transfery</t>
  </si>
  <si>
    <t>Odbor školství, mládeže, tělovýchovy a sportu</t>
  </si>
  <si>
    <t>tis.Kč</t>
  </si>
  <si>
    <t>uk.</t>
  </si>
  <si>
    <t>č.a.</t>
  </si>
  <si>
    <t>§</t>
  </si>
  <si>
    <t>91704 - T R A N S F E R Y</t>
  </si>
  <si>
    <t>SR 2016</t>
  </si>
  <si>
    <t>ZR-RO č. 5,11,20,47,54/16</t>
  </si>
  <si>
    <t>UR 2016</t>
  </si>
  <si>
    <t>RU č.1/16, ZR 55/16</t>
  </si>
  <si>
    <t>ZR - RO č. 91/16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</si>
  <si>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</si>
  <si>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</si>
  <si>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</si>
  <si>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</si>
  <si>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</si>
  <si>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</si>
  <si>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</si>
  <si>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</si>
  <si>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</si>
  <si>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</si>
  <si>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</si>
  <si>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</si>
  <si>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</si>
  <si>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</si>
  <si>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</si>
  <si>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</si>
  <si>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</si>
  <si>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</si>
  <si>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</si>
  <si>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</si>
  <si>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</si>
  <si>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</si>
  <si>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</si>
  <si>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</si>
  <si>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</si>
  <si>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</si>
  <si>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</si>
  <si>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</si>
  <si>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</si>
  <si>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</si>
  <si>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</si>
  <si>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</si>
  <si>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</si>
  <si>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</si>
  <si>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</si>
  <si>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</si>
  <si>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</si>
  <si>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</si>
  <si>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</si>
  <si>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</si>
  <si>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</si>
  <si>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</si>
  <si>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</si>
  <si>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</si>
  <si>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</si>
  <si>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0480302</t>
  </si>
  <si>
    <t>1452</t>
  </si>
  <si>
    <t>OA, HŠ a SOŠ, Turnov, Zborovská 519, p.o. - 21. BURZA STŘEDNÍCH ŠKOL 2015</t>
  </si>
  <si>
    <t/>
  </si>
  <si>
    <t>neinvestiční příspěvky zřízeným příspěvkovým organizacím</t>
  </si>
  <si>
    <t>Program k naplňování Koncepce podpory mládeže na krajské úrovni 2016</t>
  </si>
  <si>
    <t>0470026</t>
  </si>
  <si>
    <t>ostatní neinvestiční transfery neziskovým a podobným organ.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</si>
  <si>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</si>
  <si>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</si>
  <si>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</si>
  <si>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</si>
  <si>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</si>
  <si>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</si>
  <si>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</si>
  <si>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</si>
  <si>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</si>
  <si>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</si>
  <si>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</si>
  <si>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</si>
  <si>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</si>
  <si>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</si>
  <si>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</si>
  <si>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</si>
  <si>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</si>
  <si>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</si>
  <si>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</si>
  <si>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</si>
  <si>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</si>
  <si>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</si>
  <si>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</si>
  <si>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</si>
  <si>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Významné kluby a reprezentace</t>
  </si>
  <si>
    <t>0470022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</si>
  <si>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</si>
  <si>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</si>
  <si>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</si>
  <si>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</si>
  <si>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</si>
  <si>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</si>
  <si>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</si>
  <si>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</si>
  <si>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</si>
  <si>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</si>
  <si>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</si>
  <si>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</si>
  <si>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</si>
  <si>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</si>
  <si>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</si>
  <si>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</si>
  <si>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</si>
  <si>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Sportovní infrastruktury, servisní centra sportu</t>
  </si>
  <si>
    <t>0470024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</si>
  <si>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</si>
  <si>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</si>
  <si>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</si>
  <si>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</si>
  <si>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</si>
  <si>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</si>
  <si>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</si>
  <si>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</si>
  <si>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</si>
  <si>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</si>
  <si>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</si>
  <si>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</si>
  <si>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</si>
  <si>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</si>
  <si>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</si>
  <si>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</si>
  <si>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</si>
  <si>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</si>
  <si>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</si>
  <si>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</si>
  <si>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</si>
  <si>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</si>
  <si>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</si>
  <si>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</si>
  <si>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</si>
  <si>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</si>
  <si>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</si>
  <si>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</si>
  <si>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</si>
  <si>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</si>
  <si>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</si>
  <si>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</si>
  <si>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</si>
  <si>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</si>
  <si>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</si>
  <si>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</si>
  <si>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</si>
  <si>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</si>
  <si>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</si>
  <si>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</si>
  <si>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</si>
  <si>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</si>
  <si>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</si>
  <si>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</si>
  <si>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</si>
  <si>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</si>
  <si>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</si>
  <si>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</si>
  <si>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</si>
  <si>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</si>
  <si>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</si>
  <si>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</si>
  <si>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</si>
  <si>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</si>
  <si>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</si>
  <si>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</si>
  <si>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</si>
  <si>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</si>
  <si>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</si>
  <si>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</si>
  <si>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</si>
  <si>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</si>
  <si>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</si>
  <si>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</si>
  <si>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</si>
  <si>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</si>
  <si>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</si>
  <si>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</si>
  <si>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</si>
  <si>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</si>
  <si>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</si>
  <si>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</si>
  <si>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</si>
  <si>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</si>
  <si>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</si>
  <si>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</si>
  <si>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</si>
  <si>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</si>
  <si>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</si>
  <si>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</si>
  <si>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</si>
  <si>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</si>
  <si>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</si>
  <si>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</si>
  <si>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</si>
  <si>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</si>
  <si>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</si>
  <si>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</si>
  <si>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</si>
  <si>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</si>
  <si>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</si>
  <si>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</si>
  <si>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</si>
  <si>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</si>
  <si>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</si>
  <si>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</si>
  <si>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</si>
  <si>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</si>
  <si>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</si>
  <si>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</si>
  <si>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</si>
  <si>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</si>
  <si>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</si>
  <si>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</si>
  <si>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</si>
  <si>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</si>
  <si>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</si>
  <si>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920 04 - KAPITÁLOVÉ VÝDAJE</t>
  </si>
  <si>
    <t>92004 - K A P I T Á L O V É  V Ý D A J E</t>
  </si>
  <si>
    <t>Kapitálové (investiční) výdaje resortu celkem</t>
  </si>
  <si>
    <t>ZR-RO č.91/16</t>
  </si>
  <si>
    <t>049115</t>
  </si>
  <si>
    <t>úhrada splátek za výměnu oken u PO resortu školství</t>
  </si>
  <si>
    <t>opravy a udržování</t>
  </si>
  <si>
    <t>049156</t>
  </si>
  <si>
    <t>1427</t>
  </si>
  <si>
    <t>SUPŠ sklářská, Železný Brod - výměna otvorových výplní</t>
  </si>
  <si>
    <t>049168</t>
  </si>
  <si>
    <t>Unifikace napětí v městském kabelovém systému v Liberci - projektová dokumentace</t>
  </si>
  <si>
    <t>nákup ostatních služeb</t>
  </si>
  <si>
    <t>049169</t>
  </si>
  <si>
    <t>1433</t>
  </si>
  <si>
    <t>SŠ strojní, stav. a dopr., Liberec - rekonstrukce DM Truhlářská ul. - II. etapa</t>
  </si>
  <si>
    <t>budovy, stavby, haly</t>
  </si>
  <si>
    <t>049170</t>
  </si>
  <si>
    <t>1440</t>
  </si>
  <si>
    <t>SŠ řemesel a služeb, Jablonec nad Nisou - oprava střechy Podhorská ul.</t>
  </si>
  <si>
    <t>049171</t>
  </si>
  <si>
    <t>1472</t>
  </si>
  <si>
    <t>Dětský domov, ZŠ a MŠ, Krompach - rekonstrukce střechy 3. etapa</t>
  </si>
  <si>
    <t>049172</t>
  </si>
  <si>
    <t>1406</t>
  </si>
  <si>
    <t>Gymnázium, Frýdlant - výměna otvorových výplní</t>
  </si>
  <si>
    <t>049173</t>
  </si>
  <si>
    <t>1448</t>
  </si>
  <si>
    <t>SŠ hospod. a lesnická, Frýdlant - rekonstrukce elektroinstalace DM Bělíkova, Frýdlant</t>
  </si>
  <si>
    <t>049174</t>
  </si>
  <si>
    <t>1450</t>
  </si>
  <si>
    <t>SOŠ, Liberec - rekonstrukce fasády objektu školy</t>
  </si>
  <si>
    <t>Příloha č.1 - tab.část ke ZR-RO č.91/16</t>
  </si>
  <si>
    <t>912 04 - ÚČELOVÉ PŘÍSPĚVKY PO</t>
  </si>
  <si>
    <t>91204 - Ú Č E L O V É  P Ř Í S P Ě V K Y  P O</t>
  </si>
  <si>
    <t>ZR-RO č. 26,42,43,55,68/16</t>
  </si>
  <si>
    <t>Jmenovité inv. a neinv. akce resortu</t>
  </si>
  <si>
    <t>DU</t>
  </si>
  <si>
    <t>0450001</t>
  </si>
  <si>
    <t>Stipendijní program pro žáky odborných škol</t>
  </si>
  <si>
    <t>0450011</t>
  </si>
  <si>
    <t>1437</t>
  </si>
  <si>
    <t>SOŠ a SOU, Česká Lípa, 28. října 2707, p.o. - Stipendijní program pro žáky středních škol</t>
  </si>
  <si>
    <t>0450012</t>
  </si>
  <si>
    <t>SŠSSaD, Liberec II, Truhlářská 360/3, p.o. - Stipendijní program pro žáky středních škol</t>
  </si>
  <si>
    <t>0450013</t>
  </si>
  <si>
    <t>SŠHaL, Frýdlant, Bělíkova 1387, p.o. - Stipendijní program pro žáky středních škol</t>
  </si>
  <si>
    <t>0450014</t>
  </si>
  <si>
    <t>1424</t>
  </si>
  <si>
    <t>VOŠ sklářská a SŠ, Nový Bor, Wolkerova 316 , p.o. - Stipendijní program pro žáky středních škol</t>
  </si>
  <si>
    <t>0450015</t>
  </si>
  <si>
    <t>1434</t>
  </si>
  <si>
    <t>ISŠ, Semily, 28. října 607, p.o. - Stipendijní program pro žáky středních škol</t>
  </si>
  <si>
    <t>0450016</t>
  </si>
  <si>
    <t>OA , HŠ a SOŠ, Turnov, Zborovská 519, p.o. - Stipendijní program pro žáky středních škol</t>
  </si>
  <si>
    <t>0450017</t>
  </si>
  <si>
    <t>1438</t>
  </si>
  <si>
    <t>SPŠ technická, Jablonec n/N, Belgická 4852, p.o. - Stipendijní program pro žáky středních škol</t>
  </si>
  <si>
    <t>0450018</t>
  </si>
  <si>
    <t>1432</t>
  </si>
  <si>
    <t>SŠ a MŠ, Liberec, Na Bojišti 15, p.o. - Stipendijní program pro žáky středních škol</t>
  </si>
  <si>
    <t>0450019</t>
  </si>
  <si>
    <t>SŠ řemesel a služeb, Jablonec n/N, Smetanova 66, p.o. - Stipendijní program pro žáky středních škol</t>
  </si>
  <si>
    <t>0450002</t>
  </si>
  <si>
    <t>Diagnostické nástroje pro školská poradenská zařízení</t>
  </si>
  <si>
    <t>0450003</t>
  </si>
  <si>
    <t>SOŠ a SOU, Česká Lípa, 28. října 2707, p.o. - Burza středních škol QUO VADIS 2016</t>
  </si>
  <si>
    <t>0450004</t>
  </si>
  <si>
    <t>OA, HŠ a SOŠ, Turnov, Zborovská 519, p.o. - 22. Burza středních škol 2016</t>
  </si>
  <si>
    <t>0450005</t>
  </si>
  <si>
    <t>Podpora aktivit příspěvkových organizací</t>
  </si>
  <si>
    <t>0450020</t>
  </si>
  <si>
    <t>1485</t>
  </si>
  <si>
    <t>DDM Větrník, Liberec 1, Riegrova 16, p.o. - Okresní a krajská kola soutěží MŠMT pro žáky SŠ v r. 2016</t>
  </si>
  <si>
    <t>0450021</t>
  </si>
  <si>
    <t>1412</t>
  </si>
  <si>
    <t>OA , Česká Lípa, nám. Osvobození 422, p.o. - Krajské kolo Mistrovství v grafických předmětech 2016</t>
  </si>
  <si>
    <t>0480322</t>
  </si>
  <si>
    <t>SPŠ stavební, Liberec, Sokolovské nám. 14,p.o.-Oprava podlah a schodiště – Appeltův dům a hlavní budova</t>
  </si>
  <si>
    <t>0480323</t>
  </si>
  <si>
    <t>SPŠ stavební, Liberec, Sokolovské nám. 14,p.o.-Podhledy a osvětlení tříd 3. NP v hlavní budově</t>
  </si>
  <si>
    <t>0480324</t>
  </si>
  <si>
    <t>SZŠ a VOŠ zdravotnická, Liberec, Kostelní 9,p.o.-Nákup software pro výuku a oprava zasíťování počítačů</t>
  </si>
  <si>
    <t>0480325</t>
  </si>
  <si>
    <t>SZŠ a VOŠ zdravotnická, Liberec, Kostelní 9,p.o. - Nákup hardwarového vybavení pro výuku</t>
  </si>
  <si>
    <t>0480326</t>
  </si>
  <si>
    <t>SZŠ a VOŠ zdravotnická, Liberec, Kostelní 9,p.o.-Nákup učebních pomůcek pro obor Ošetřovatelství</t>
  </si>
  <si>
    <t>0480328</t>
  </si>
  <si>
    <t>SOŠ a SOU, Česká Lípa, 28. října 2707,p.o.-Další etapa oprav asfaltových komunikací v areálu školy</t>
  </si>
  <si>
    <t>0480329</t>
  </si>
  <si>
    <t xml:space="preserve">SPŠ technická, Jablonec n/N., Belgická 4852,p.o.-Oprava osobního výtahu – havarijní stav </t>
  </si>
  <si>
    <t>0480330</t>
  </si>
  <si>
    <t>SŠ gastro. a služeb, Liberec, Dvorská 447/29,p.o.-Oprava části topení v objektu Dvorská 458 (kosmetika, krejčovství)</t>
  </si>
  <si>
    <t>0480331</t>
  </si>
  <si>
    <t xml:space="preserve">ZŠ a mš logopedická, Liberec, E.Krásnohorské 921,p.o.-Oprava – výměna povrchu venkovního hřiště </t>
  </si>
  <si>
    <t>0480332</t>
  </si>
  <si>
    <t>ZŠ, Jablonec n/N., Liberecká 1734/31,p.o.-Úpravy a modernizace odborných učeben pro žáky zš praktické a přípravného stupně zš speciální</t>
  </si>
  <si>
    <t>0480333</t>
  </si>
  <si>
    <t>ZŠ a MŠ, Jablonec n/N., Kamenná 404/4,p.o.-Malířské a natěračské práce v budově školy</t>
  </si>
  <si>
    <t>0480334</t>
  </si>
  <si>
    <t>Dětský domov, Jablonec n/N., Pasecká 20,p.o.-Náklady spojené s pořízením nové bytové jednotky</t>
  </si>
  <si>
    <t>0049156</t>
  </si>
  <si>
    <t>0450006</t>
  </si>
  <si>
    <t>DDM Větrník, Liberec, Riegrova 16 - Umělecké přehlídky v roce 2016 (DS a DR)</t>
  </si>
  <si>
    <t>0450007</t>
  </si>
  <si>
    <t>1421</t>
  </si>
  <si>
    <t>SPŠSaE a VOŠ, Liberec, Masarykova 3 - výměna otvorových výplní a oprava fasády vč. termoizolačního nátěru</t>
  </si>
  <si>
    <t>0450008</t>
  </si>
  <si>
    <t>1411</t>
  </si>
  <si>
    <t>Gymnázium a SOŠ pedagogická, Liberec, Jeronýmova 27 - Výměna umělého trávníku víceúčelového hřiště a pořízení mantinelového systému</t>
  </si>
  <si>
    <t>0450009</t>
  </si>
  <si>
    <t>1420</t>
  </si>
  <si>
    <t>SPŠ stavební, Liberec, Sokolovské nám. 14 - úprava prostor šaten včetně pořízení vybavení</t>
  </si>
  <si>
    <t>0450010</t>
  </si>
  <si>
    <t>1418</t>
  </si>
  <si>
    <t>SPŠ, Česká Lípa, Havlíčkova 426 - Částečná oprava fasády hlavního objektu</t>
  </si>
  <si>
    <t>14 - Odbor investic a správy nemovitého majetku</t>
  </si>
  <si>
    <t>920 14 - Kapitálové výdaje</t>
  </si>
  <si>
    <t>K A P I T Á L O V É  V Ý D A J E</t>
  </si>
  <si>
    <t>SR 2015</t>
  </si>
  <si>
    <t>ZR-RO 16/15</t>
  </si>
  <si>
    <t>UR 2015</t>
  </si>
  <si>
    <t>ZR-RO 69/15 _OSV</t>
  </si>
  <si>
    <t>ZR-RO 82/15</t>
  </si>
  <si>
    <t>ZR-RO 66/15-OŠM</t>
  </si>
  <si>
    <t>049144</t>
  </si>
  <si>
    <t>Decentralizované vytápění areálu školy - Střední škola strojní, stavební a dopravní v Liberci, Letná 90</t>
  </si>
  <si>
    <t>budovy, haly, stavby</t>
  </si>
  <si>
    <t>049119</t>
  </si>
  <si>
    <t>Střední škola strojní, stavební a dopravní, Liberec, Truhlářská 360/3, p.o.-Rekonstrukce objektu DM v Truhlářské ul.</t>
  </si>
  <si>
    <t>049157</t>
  </si>
  <si>
    <t>1425</t>
  </si>
  <si>
    <t>SUPŠ sklářská, Kamenický Šenov - rekonstrukce ateliéru</t>
  </si>
  <si>
    <t>049166</t>
  </si>
  <si>
    <t>1413</t>
  </si>
  <si>
    <t>VOŠ mezinár. Obchodu a OA - zastřešení bočního vstupu</t>
  </si>
  <si>
    <t>059049</t>
  </si>
  <si>
    <t>1505</t>
  </si>
  <si>
    <t>Domov Sluneční Dvůr - Jestřebí - rekonstrukce objektu Partyzánská, ČL</t>
  </si>
  <si>
    <t>059051</t>
  </si>
  <si>
    <t>1516</t>
  </si>
  <si>
    <t>Příprava výstavby sociální zdravotníckého zařízení (DD Jindřichovice) - demolice</t>
  </si>
  <si>
    <t>059052</t>
  </si>
  <si>
    <t>1514</t>
  </si>
  <si>
    <t>DD Vratislavice nad Nisou - rekonstrukce bakonů a části střech</t>
  </si>
  <si>
    <t>149062</t>
  </si>
  <si>
    <t>1907</t>
  </si>
  <si>
    <t>LRN Cvikov - Modernizace pokojů TLRN Cvikov</t>
  </si>
  <si>
    <t>149066</t>
  </si>
  <si>
    <t>1501</t>
  </si>
  <si>
    <t>Sanace a podřezávka části zdiva, Jedličkův ústav, p.o.</t>
  </si>
  <si>
    <t>149067</t>
  </si>
  <si>
    <t>Rekonstrukce sociálního zařízení, SUŠ sklářská, Železný Brod</t>
  </si>
  <si>
    <t>149072</t>
  </si>
  <si>
    <t>1410</t>
  </si>
  <si>
    <t>Gymnázium a SOŠ Jilemnice - rek zdraovnim techniky a elektrotechniky</t>
  </si>
  <si>
    <t>149073</t>
  </si>
  <si>
    <t>"Rekonstrukce výtahu a výtahové šachty v budově U2, Střední škola a služeb, Smetanova 66, p.o., Jablonec nad Nisou"</t>
  </si>
  <si>
    <t>049149</t>
  </si>
  <si>
    <t>1405</t>
  </si>
  <si>
    <t>Gymnázium F.X.Šaldy - rekonstrukce kotelny, komínu</t>
  </si>
  <si>
    <t>049155</t>
  </si>
  <si>
    <t>VOŠ sklářská a SŠ Nový Bor - rekonstrukce půdních prostor</t>
  </si>
  <si>
    <t>049175</t>
  </si>
  <si>
    <t>Gymnázium Frýdlant,  Zateplení fasád</t>
  </si>
  <si>
    <t>049176</t>
  </si>
  <si>
    <t>VOŠ mezinár. Obchodu a OA, Jablonec n. Nisou</t>
  </si>
  <si>
    <t>059061</t>
  </si>
  <si>
    <t>1510</t>
  </si>
  <si>
    <t>DD Rokytnice n. J. - přístavba lůžk. a evakuačního výtahu</t>
  </si>
  <si>
    <t>059064</t>
  </si>
  <si>
    <t>Jedličkův ústav - rekonstrukce sociálního zázemí v CDS</t>
  </si>
  <si>
    <t>059065</t>
  </si>
  <si>
    <t>Jedličkův ústav - sanace a podřezávka budovy II</t>
  </si>
  <si>
    <t>059066</t>
  </si>
  <si>
    <t>1509</t>
  </si>
  <si>
    <t>DD Sloup v Čechách - rekonstrukce kuchyně</t>
  </si>
  <si>
    <t>059067</t>
  </si>
  <si>
    <t>DD Vratislavice  nad Nisou - příprava rekonstrukce</t>
  </si>
  <si>
    <t>059068</t>
  </si>
  <si>
    <t>1515</t>
  </si>
  <si>
    <t>DD Český Dub - výměna oken</t>
  </si>
  <si>
    <t>Gymnázium, Frýdlant - výměna otvorových výplní (PD a inžen.činnost)</t>
  </si>
  <si>
    <t>investiční transfery zřízeným příspěvkovým organizacím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</si>
</sst>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#,##0.0"/>
    <numFmt numFmtId="165" formatCode="#,##0.000"/>
    <numFmt numFmtId="166" formatCode="#,##0.0000"/>
    <numFmt numFmtId="167" formatCode="#,##0.000000"/>
    <numFmt numFmtId="168" formatCode="#,##0.00000"/>
  </numFmts>
  <fonts count="28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8"/>
      <color theme="3"/>
      <name val="Arial"/>
      <family val="2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color theme="1"/>
      <name val="Arial"/>
      <family val="2"/>
      <charset val="238"/>
    </font>
    <font>
      <b/>
      <sz val="10"/>
      <color theme="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47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7" fillId="3" borderId="0" xfId="1" applyFont="1" applyFill="1"/>
    <xf numFmtId="0" fontId="13" fillId="3" borderId="0" xfId="2" applyFont="1" applyFill="1"/>
    <xf numFmtId="0" fontId="7" fillId="3" borderId="0" xfId="3" applyFont="1" applyFill="1"/>
    <xf numFmtId="0" fontId="7" fillId="3" borderId="0" xfId="4" applyFont="1" applyFill="1"/>
    <xf numFmtId="4" fontId="7" fillId="3" borderId="0" xfId="4" applyNumberFormat="1" applyFont="1" applyFill="1"/>
    <xf numFmtId="0" fontId="14" fillId="3" borderId="0" xfId="4" applyFont="1" applyFill="1" applyAlignment="1">
      <alignment horizontal="center"/>
    </xf>
    <xf numFmtId="0" fontId="7" fillId="3" borderId="0" xfId="1" applyFont="1" applyFill="1" applyBorder="1"/>
    <xf numFmtId="0" fontId="15" fillId="3" borderId="14" xfId="4" applyFont="1" applyFill="1" applyBorder="1" applyAlignment="1">
      <alignment horizontal="center" vertical="center"/>
    </xf>
    <xf numFmtId="0" fontId="17" fillId="3" borderId="15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5" fillId="3" borderId="15" xfId="4" applyFont="1" applyFill="1" applyBorder="1" applyAlignment="1">
      <alignment horizontal="center" vertical="center"/>
    </xf>
    <xf numFmtId="0" fontId="14" fillId="3" borderId="17" xfId="6" applyFont="1" applyFill="1" applyBorder="1" applyAlignment="1">
      <alignment horizontal="center" vertical="center"/>
    </xf>
    <xf numFmtId="0" fontId="14" fillId="3" borderId="17" xfId="6" applyFont="1" applyFill="1" applyBorder="1" applyAlignment="1">
      <alignment horizontal="center" vertical="center" wrapText="1"/>
    </xf>
    <xf numFmtId="0" fontId="18" fillId="3" borderId="10" xfId="4" applyFont="1" applyFill="1" applyBorder="1" applyAlignment="1">
      <alignment horizontal="center" vertical="center"/>
    </xf>
    <xf numFmtId="0" fontId="18" fillId="3" borderId="11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vertical="center"/>
    </xf>
    <xf numFmtId="165" fontId="18" fillId="3" borderId="20" xfId="4" applyNumberFormat="1" applyFont="1" applyFill="1" applyBorder="1" applyAlignment="1"/>
    <xf numFmtId="165" fontId="19" fillId="3" borderId="20" xfId="4" applyNumberFormat="1" applyFont="1" applyFill="1" applyBorder="1" applyAlignment="1"/>
    <xf numFmtId="165" fontId="18" fillId="3" borderId="20" xfId="1" applyNumberFormat="1" applyFont="1" applyFill="1" applyBorder="1" applyAlignment="1"/>
    <xf numFmtId="165" fontId="18" fillId="3" borderId="20" xfId="1" applyNumberFormat="1" applyFont="1" applyFill="1" applyBorder="1"/>
    <xf numFmtId="0" fontId="14" fillId="3" borderId="1" xfId="4" applyFont="1" applyFill="1" applyBorder="1" applyAlignment="1">
      <alignment horizontal="center" vertical="center"/>
    </xf>
    <xf numFmtId="49" fontId="14" fillId="3" borderId="21" xfId="4" applyNumberFormat="1" applyFont="1" applyFill="1" applyBorder="1" applyAlignment="1">
      <alignment horizontal="center" vertical="center"/>
    </xf>
    <xf numFmtId="49" fontId="14" fillId="3" borderId="22" xfId="4" applyNumberFormat="1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vertical="center" wrapText="1"/>
    </xf>
    <xf numFmtId="165" fontId="14" fillId="3" borderId="23" xfId="4" applyNumberFormat="1" applyFont="1" applyFill="1" applyBorder="1" applyAlignment="1"/>
    <xf numFmtId="165" fontId="15" fillId="3" borderId="23" xfId="4" applyNumberFormat="1" applyFont="1" applyFill="1" applyBorder="1" applyAlignment="1"/>
    <xf numFmtId="165" fontId="14" fillId="3" borderId="23" xfId="1" applyNumberFormat="1" applyFont="1" applyFill="1" applyBorder="1" applyAlignment="1"/>
    <xf numFmtId="165" fontId="14" fillId="3" borderId="23" xfId="1" applyNumberFormat="1" applyFont="1" applyFill="1" applyBorder="1"/>
    <xf numFmtId="0" fontId="20" fillId="3" borderId="4" xfId="4" applyFont="1" applyFill="1" applyBorder="1" applyAlignment="1">
      <alignment horizontal="center" vertical="center"/>
    </xf>
    <xf numFmtId="49" fontId="20" fillId="3" borderId="24" xfId="4" applyNumberFormat="1" applyFont="1" applyFill="1" applyBorder="1" applyAlignment="1">
      <alignment horizontal="center" vertical="center"/>
    </xf>
    <xf numFmtId="49" fontId="20" fillId="3" borderId="25" xfId="4" applyNumberFormat="1" applyFont="1" applyFill="1" applyBorder="1" applyAlignment="1">
      <alignment horizontal="center" vertical="center"/>
    </xf>
    <xf numFmtId="0" fontId="20" fillId="3" borderId="5" xfId="4" applyFont="1" applyFill="1" applyBorder="1" applyAlignment="1">
      <alignment horizontal="center" vertical="center"/>
    </xf>
    <xf numFmtId="0" fontId="7" fillId="3" borderId="24" xfId="4" applyFont="1" applyFill="1" applyBorder="1" applyAlignment="1">
      <alignment horizontal="center" vertical="center"/>
    </xf>
    <xf numFmtId="0" fontId="7" fillId="3" borderId="26" xfId="4" applyFont="1" applyFill="1" applyBorder="1" applyAlignment="1">
      <alignment vertical="center"/>
    </xf>
    <xf numFmtId="165" fontId="7" fillId="3" borderId="27" xfId="4" applyNumberFormat="1" applyFont="1" applyFill="1" applyBorder="1" applyAlignment="1"/>
    <xf numFmtId="165" fontId="7" fillId="3" borderId="27" xfId="1" applyNumberFormat="1" applyFont="1" applyFill="1" applyBorder="1" applyAlignment="1"/>
    <xf numFmtId="165" fontId="7" fillId="3" borderId="27" xfId="1" applyNumberFormat="1" applyFont="1" applyFill="1" applyBorder="1"/>
    <xf numFmtId="0" fontId="14" fillId="3" borderId="24" xfId="4" applyFont="1" applyFill="1" applyBorder="1" applyAlignment="1">
      <alignment vertical="center" wrapText="1"/>
    </xf>
    <xf numFmtId="165" fontId="14" fillId="3" borderId="27" xfId="4" applyNumberFormat="1" applyFont="1" applyFill="1" applyBorder="1" applyAlignment="1"/>
    <xf numFmtId="165" fontId="14" fillId="3" borderId="27" xfId="1" applyNumberFormat="1" applyFont="1" applyFill="1" applyBorder="1" applyAlignment="1"/>
    <xf numFmtId="165" fontId="14" fillId="3" borderId="27" xfId="1" applyNumberFormat="1" applyFont="1" applyFill="1" applyBorder="1"/>
    <xf numFmtId="0" fontId="7" fillId="3" borderId="21" xfId="4" applyFont="1" applyFill="1" applyBorder="1" applyAlignment="1">
      <alignment horizontal="center" vertical="center"/>
    </xf>
    <xf numFmtId="0" fontId="7" fillId="3" borderId="21" xfId="4" applyFont="1" applyFill="1" applyBorder="1" applyAlignment="1">
      <alignment vertical="center"/>
    </xf>
    <xf numFmtId="0" fontId="14" fillId="3" borderId="4" xfId="4" applyFont="1" applyFill="1" applyBorder="1" applyAlignment="1">
      <alignment horizontal="center" vertical="center"/>
    </xf>
    <xf numFmtId="49" fontId="14" fillId="3" borderId="24" xfId="4" applyNumberFormat="1" applyFont="1" applyFill="1" applyBorder="1" applyAlignment="1">
      <alignment horizontal="center" vertical="center"/>
    </xf>
    <xf numFmtId="49" fontId="14" fillId="3" borderId="25" xfId="4" applyNumberFormat="1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/>
    </xf>
    <xf numFmtId="0" fontId="14" fillId="3" borderId="24" xfId="4" applyFont="1" applyFill="1" applyBorder="1" applyAlignment="1">
      <alignment wrapText="1"/>
    </xf>
    <xf numFmtId="0" fontId="7" fillId="3" borderId="5" xfId="4" applyFont="1" applyFill="1" applyBorder="1" applyAlignment="1">
      <alignment horizontal="center"/>
    </xf>
    <xf numFmtId="0" fontId="7" fillId="3" borderId="24" xfId="4" applyFont="1" applyFill="1" applyBorder="1" applyAlignment="1">
      <alignment wrapText="1"/>
    </xf>
    <xf numFmtId="0" fontId="14" fillId="3" borderId="24" xfId="1" applyFont="1" applyFill="1" applyBorder="1" applyAlignment="1">
      <alignment vertical="center" wrapText="1"/>
    </xf>
    <xf numFmtId="0" fontId="14" fillId="3" borderId="5" xfId="4" applyFont="1" applyFill="1" applyBorder="1" applyAlignment="1">
      <alignment horizontal="center" vertical="center"/>
    </xf>
    <xf numFmtId="0" fontId="14" fillId="3" borderId="24" xfId="4" applyFont="1" applyFill="1" applyBorder="1" applyAlignment="1">
      <alignment horizontal="center" vertical="center"/>
    </xf>
    <xf numFmtId="0" fontId="7" fillId="3" borderId="24" xfId="4" applyFont="1" applyFill="1" applyBorder="1" applyAlignment="1">
      <alignment vertical="center"/>
    </xf>
    <xf numFmtId="49" fontId="14" fillId="3" borderId="28" xfId="4" applyNumberFormat="1" applyFont="1" applyFill="1" applyBorder="1" applyAlignment="1">
      <alignment horizontal="center" vertical="center"/>
    </xf>
    <xf numFmtId="0" fontId="14" fillId="3" borderId="29" xfId="4" applyFont="1" applyFill="1" applyBorder="1" applyAlignment="1">
      <alignment vertical="center" wrapText="1"/>
    </xf>
    <xf numFmtId="0" fontId="20" fillId="3" borderId="30" xfId="4" applyFont="1" applyFill="1" applyBorder="1" applyAlignment="1">
      <alignment horizontal="center" vertical="center"/>
    </xf>
    <xf numFmtId="49" fontId="20" fillId="3" borderId="29" xfId="4" applyNumberFormat="1" applyFont="1" applyFill="1" applyBorder="1" applyAlignment="1">
      <alignment horizontal="center" vertical="center"/>
    </xf>
    <xf numFmtId="49" fontId="20" fillId="3" borderId="31" xfId="4" applyNumberFormat="1" applyFont="1" applyFill="1" applyBorder="1" applyAlignment="1">
      <alignment horizontal="center" vertical="center"/>
    </xf>
    <xf numFmtId="0" fontId="20" fillId="3" borderId="32" xfId="4" applyFont="1" applyFill="1" applyBorder="1" applyAlignment="1">
      <alignment horizontal="center" vertical="center"/>
    </xf>
    <xf numFmtId="0" fontId="7" fillId="3" borderId="29" xfId="4" applyFont="1" applyFill="1" applyBorder="1" applyAlignment="1">
      <alignment horizontal="center" vertical="center"/>
    </xf>
    <xf numFmtId="0" fontId="7" fillId="3" borderId="26" xfId="7" applyFont="1" applyFill="1" applyBorder="1" applyAlignment="1">
      <alignment wrapText="1"/>
    </xf>
    <xf numFmtId="0" fontId="21" fillId="3" borderId="4" xfId="4" applyFont="1" applyFill="1" applyBorder="1" applyAlignment="1">
      <alignment horizontal="center" vertical="center"/>
    </xf>
    <xf numFmtId="0" fontId="21" fillId="3" borderId="5" xfId="4" applyFont="1" applyFill="1" applyBorder="1" applyAlignment="1">
      <alignment horizontal="center" vertical="center"/>
    </xf>
    <xf numFmtId="0" fontId="21" fillId="3" borderId="24" xfId="4" applyFont="1" applyFill="1" applyBorder="1" applyAlignment="1">
      <alignment horizontal="center" vertical="center"/>
    </xf>
    <xf numFmtId="0" fontId="21" fillId="3" borderId="24" xfId="4" applyFont="1" applyFill="1" applyBorder="1" applyAlignment="1">
      <alignment vertical="center" wrapText="1"/>
    </xf>
    <xf numFmtId="165" fontId="21" fillId="3" borderId="27" xfId="4" applyNumberFormat="1" applyFont="1" applyFill="1" applyBorder="1" applyAlignment="1"/>
    <xf numFmtId="165" fontId="21" fillId="3" borderId="27" xfId="1" applyNumberFormat="1" applyFont="1" applyFill="1" applyBorder="1" applyAlignment="1"/>
    <xf numFmtId="165" fontId="21" fillId="3" borderId="27" xfId="1" applyNumberFormat="1" applyFont="1" applyFill="1" applyBorder="1"/>
    <xf numFmtId="0" fontId="14" fillId="3" borderId="0" xfId="1" applyFont="1" applyFill="1" applyBorder="1"/>
    <xf numFmtId="0" fontId="14" fillId="3" borderId="30" xfId="4" applyFont="1" applyFill="1" applyBorder="1" applyAlignment="1">
      <alignment horizontal="center" vertical="center"/>
    </xf>
    <xf numFmtId="49" fontId="14" fillId="3" borderId="0" xfId="4" applyNumberFormat="1" applyFont="1" applyFill="1" applyBorder="1" applyAlignment="1">
      <alignment horizontal="center" vertical="center"/>
    </xf>
    <xf numFmtId="0" fontId="7" fillId="3" borderId="29" xfId="4" applyFont="1" applyFill="1" applyBorder="1" applyAlignment="1">
      <alignment vertical="center"/>
    </xf>
    <xf numFmtId="165" fontId="7" fillId="3" borderId="34" xfId="4" applyNumberFormat="1" applyFont="1" applyFill="1" applyBorder="1" applyAlignment="1"/>
    <xf numFmtId="165" fontId="7" fillId="3" borderId="34" xfId="1" applyNumberFormat="1" applyFont="1" applyFill="1" applyBorder="1" applyAlignment="1"/>
    <xf numFmtId="165" fontId="7" fillId="3" borderId="34" xfId="1" applyNumberFormat="1" applyFont="1" applyFill="1" applyBorder="1"/>
    <xf numFmtId="0" fontId="7" fillId="3" borderId="5" xfId="4" applyFont="1" applyFill="1" applyBorder="1" applyAlignment="1">
      <alignment horizontal="center" vertical="center"/>
    </xf>
    <xf numFmtId="0" fontId="20" fillId="3" borderId="7" xfId="4" applyFont="1" applyFill="1" applyBorder="1" applyAlignment="1">
      <alignment horizontal="center" vertical="center"/>
    </xf>
    <xf numFmtId="49" fontId="20" fillId="3" borderId="26" xfId="4" applyNumberFormat="1" applyFont="1" applyFill="1" applyBorder="1" applyAlignment="1">
      <alignment horizontal="center" vertical="center"/>
    </xf>
    <xf numFmtId="49" fontId="20" fillId="3" borderId="33" xfId="4" applyNumberFormat="1" applyFont="1" applyFill="1" applyBorder="1" applyAlignment="1">
      <alignment horizontal="center" vertical="center"/>
    </xf>
    <xf numFmtId="0" fontId="20" fillId="3" borderId="8" xfId="4" applyFont="1" applyFill="1" applyBorder="1" applyAlignment="1">
      <alignment horizontal="center" vertical="center"/>
    </xf>
    <xf numFmtId="0" fontId="7" fillId="3" borderId="8" xfId="4" applyFont="1" applyFill="1" applyBorder="1" applyAlignment="1">
      <alignment horizontal="center" vertical="center"/>
    </xf>
    <xf numFmtId="0" fontId="21" fillId="3" borderId="30" xfId="4" applyFont="1" applyFill="1" applyBorder="1" applyAlignment="1">
      <alignment horizontal="center" vertical="center"/>
    </xf>
    <xf numFmtId="0" fontId="21" fillId="3" borderId="32" xfId="4" applyFont="1" applyFill="1" applyBorder="1" applyAlignment="1">
      <alignment horizontal="center" vertical="center"/>
    </xf>
    <xf numFmtId="0" fontId="21" fillId="3" borderId="29" xfId="4" applyFont="1" applyFill="1" applyBorder="1" applyAlignment="1">
      <alignment horizontal="center" vertical="center"/>
    </xf>
    <xf numFmtId="0" fontId="21" fillId="3" borderId="29" xfId="4" applyFont="1" applyFill="1" applyBorder="1" applyAlignment="1">
      <alignment vertical="center"/>
    </xf>
    <xf numFmtId="165" fontId="21" fillId="3" borderId="23" xfId="4" applyNumberFormat="1" applyFont="1" applyFill="1" applyBorder="1" applyAlignment="1"/>
    <xf numFmtId="165" fontId="21" fillId="3" borderId="23" xfId="1" applyNumberFormat="1" applyFont="1" applyFill="1" applyBorder="1" applyAlignment="1"/>
    <xf numFmtId="165" fontId="21" fillId="3" borderId="23" xfId="1" applyNumberFormat="1" applyFont="1" applyFill="1" applyBorder="1"/>
    <xf numFmtId="0" fontId="7" fillId="3" borderId="26" xfId="4" applyFont="1" applyFill="1" applyBorder="1" applyAlignment="1">
      <alignment horizontal="center" vertical="center"/>
    </xf>
    <xf numFmtId="0" fontId="20" fillId="3" borderId="1" xfId="4" applyFont="1" applyFill="1" applyBorder="1" applyAlignment="1">
      <alignment horizontal="center" vertical="center"/>
    </xf>
    <xf numFmtId="49" fontId="20" fillId="3" borderId="35" xfId="4" applyNumberFormat="1" applyFont="1" applyFill="1" applyBorder="1" applyAlignment="1">
      <alignment horizontal="center" vertical="center"/>
    </xf>
    <xf numFmtId="49" fontId="20" fillId="3" borderId="36" xfId="4" applyNumberFormat="1" applyFont="1" applyFill="1" applyBorder="1" applyAlignment="1">
      <alignment horizontal="center" vertical="center"/>
    </xf>
    <xf numFmtId="0" fontId="20" fillId="3" borderId="2" xfId="4" applyFont="1" applyFill="1" applyBorder="1" applyAlignment="1">
      <alignment horizontal="center" vertical="center"/>
    </xf>
    <xf numFmtId="0" fontId="21" fillId="3" borderId="14" xfId="4" applyFont="1" applyFill="1" applyBorder="1" applyAlignment="1">
      <alignment horizontal="center" vertical="center"/>
    </xf>
    <xf numFmtId="0" fontId="21" fillId="3" borderId="37" xfId="4" applyFont="1" applyFill="1" applyBorder="1" applyAlignment="1">
      <alignment horizontal="center" vertical="center"/>
    </xf>
    <xf numFmtId="0" fontId="21" fillId="3" borderId="15" xfId="4" applyFont="1" applyFill="1" applyBorder="1" applyAlignment="1">
      <alignment horizontal="center" vertical="center"/>
    </xf>
    <xf numFmtId="0" fontId="21" fillId="3" borderId="15" xfId="4" applyFont="1" applyFill="1" applyBorder="1" applyAlignment="1">
      <alignment vertical="center"/>
    </xf>
    <xf numFmtId="165" fontId="21" fillId="3" borderId="38" xfId="4" applyNumberFormat="1" applyFont="1" applyFill="1" applyBorder="1" applyAlignment="1"/>
    <xf numFmtId="165" fontId="21" fillId="3" borderId="38" xfId="1" applyNumberFormat="1" applyFont="1" applyFill="1" applyBorder="1" applyAlignment="1"/>
    <xf numFmtId="165" fontId="21" fillId="3" borderId="38" xfId="1" applyNumberFormat="1" applyFont="1" applyFill="1" applyBorder="1"/>
    <xf numFmtId="0" fontId="20" fillId="3" borderId="39" xfId="4" applyFont="1" applyFill="1" applyBorder="1" applyAlignment="1">
      <alignment horizontal="center" vertical="center"/>
    </xf>
    <xf numFmtId="49" fontId="20" fillId="3" borderId="40" xfId="4" applyNumberFormat="1" applyFont="1" applyFill="1" applyBorder="1" applyAlignment="1">
      <alignment horizontal="center" vertical="center"/>
    </xf>
    <xf numFmtId="49" fontId="20" fillId="3" borderId="41" xfId="4" applyNumberFormat="1" applyFont="1" applyFill="1" applyBorder="1" applyAlignment="1">
      <alignment horizontal="center" vertical="center"/>
    </xf>
    <xf numFmtId="0" fontId="20" fillId="3" borderId="42" xfId="4" applyFont="1" applyFill="1" applyBorder="1" applyAlignment="1">
      <alignment horizontal="center" vertical="center"/>
    </xf>
    <xf numFmtId="0" fontId="7" fillId="3" borderId="40" xfId="4" applyFont="1" applyFill="1" applyBorder="1" applyAlignment="1">
      <alignment horizontal="center" vertical="center"/>
    </xf>
    <xf numFmtId="0" fontId="7" fillId="3" borderId="40" xfId="4" applyFont="1" applyFill="1" applyBorder="1" applyAlignment="1">
      <alignment vertical="center"/>
    </xf>
    <xf numFmtId="165" fontId="7" fillId="3" borderId="43" xfId="4" applyNumberFormat="1" applyFont="1" applyFill="1" applyBorder="1" applyAlignment="1"/>
    <xf numFmtId="165" fontId="7" fillId="3" borderId="43" xfId="1" applyNumberFormat="1" applyFont="1" applyFill="1" applyBorder="1" applyAlignment="1"/>
    <xf numFmtId="165" fontId="7" fillId="3" borderId="43" xfId="1" applyNumberFormat="1" applyFont="1" applyFill="1" applyBorder="1"/>
    <xf numFmtId="0" fontId="21" fillId="3" borderId="29" xfId="4" applyFont="1" applyFill="1" applyBorder="1" applyAlignment="1">
      <alignment vertical="center" wrapText="1"/>
    </xf>
    <xf numFmtId="0" fontId="14" fillId="3" borderId="39" xfId="4" applyFont="1" applyFill="1" applyBorder="1" applyAlignment="1">
      <alignment horizontal="center" vertical="center"/>
    </xf>
    <xf numFmtId="49" fontId="14" fillId="3" borderId="40" xfId="4" applyNumberFormat="1" applyFont="1" applyFill="1" applyBorder="1" applyAlignment="1">
      <alignment horizontal="center" vertical="center"/>
    </xf>
    <xf numFmtId="49" fontId="14" fillId="3" borderId="41" xfId="4" applyNumberFormat="1" applyFont="1" applyFill="1" applyBorder="1" applyAlignment="1">
      <alignment horizontal="center" vertical="center"/>
    </xf>
    <xf numFmtId="0" fontId="21" fillId="3" borderId="21" xfId="4" applyFont="1" applyFill="1" applyBorder="1" applyAlignment="1">
      <alignment vertical="center"/>
    </xf>
    <xf numFmtId="0" fontId="14" fillId="3" borderId="24" xfId="4" applyFont="1" applyFill="1" applyBorder="1" applyAlignment="1">
      <alignment vertical="center"/>
    </xf>
    <xf numFmtId="0" fontId="14" fillId="3" borderId="7" xfId="4" applyFont="1" applyFill="1" applyBorder="1" applyAlignment="1">
      <alignment horizontal="center" vertical="center"/>
    </xf>
    <xf numFmtId="49" fontId="14" fillId="3" borderId="44" xfId="4" applyNumberFormat="1" applyFont="1" applyFill="1" applyBorder="1" applyAlignment="1">
      <alignment horizontal="center" vertical="center"/>
    </xf>
    <xf numFmtId="0" fontId="21" fillId="3" borderId="45" xfId="4" applyFont="1" applyFill="1" applyBorder="1" applyAlignment="1">
      <alignment horizontal="center" vertical="center"/>
    </xf>
    <xf numFmtId="49" fontId="21" fillId="3" borderId="46" xfId="4" applyNumberFormat="1" applyFont="1" applyFill="1" applyBorder="1" applyAlignment="1">
      <alignment horizontal="center" vertical="center"/>
    </xf>
    <xf numFmtId="49" fontId="21" fillId="3" borderId="47" xfId="4" applyNumberFormat="1" applyFont="1" applyFill="1" applyBorder="1" applyAlignment="1">
      <alignment horizontal="center" vertical="center"/>
    </xf>
    <xf numFmtId="0" fontId="21" fillId="3" borderId="48" xfId="4" applyFont="1" applyFill="1" applyBorder="1" applyAlignment="1">
      <alignment horizontal="center" vertical="center"/>
    </xf>
    <xf numFmtId="0" fontId="21" fillId="3" borderId="46" xfId="4" applyFont="1" applyFill="1" applyBorder="1" applyAlignment="1">
      <alignment horizontal="center" vertical="center"/>
    </xf>
    <xf numFmtId="0" fontId="21" fillId="3" borderId="46" xfId="4" applyFont="1" applyFill="1" applyBorder="1" applyAlignment="1">
      <alignment vertical="center" wrapText="1"/>
    </xf>
    <xf numFmtId="0" fontId="14" fillId="3" borderId="21" xfId="4" applyFont="1" applyFill="1" applyBorder="1" applyAlignment="1">
      <alignment vertical="center"/>
    </xf>
    <xf numFmtId="0" fontId="7" fillId="3" borderId="24" xfId="4" applyFont="1" applyFill="1" applyBorder="1" applyAlignment="1">
      <alignment vertical="center" wrapText="1"/>
    </xf>
    <xf numFmtId="0" fontId="20" fillId="3" borderId="49" xfId="4" applyFont="1" applyFill="1" applyBorder="1" applyAlignment="1">
      <alignment horizontal="center" vertical="center"/>
    </xf>
    <xf numFmtId="49" fontId="20" fillId="3" borderId="50" xfId="4" applyNumberFormat="1" applyFont="1" applyFill="1" applyBorder="1" applyAlignment="1">
      <alignment horizontal="center" vertical="center"/>
    </xf>
    <xf numFmtId="0" fontId="20" fillId="3" borderId="51" xfId="4" applyFont="1" applyFill="1" applyBorder="1" applyAlignment="1">
      <alignment horizontal="center" vertical="center"/>
    </xf>
    <xf numFmtId="0" fontId="7" fillId="3" borderId="51" xfId="4" applyFont="1" applyFill="1" applyBorder="1" applyAlignment="1">
      <alignment horizontal="center" vertical="center"/>
    </xf>
    <xf numFmtId="0" fontId="7" fillId="3" borderId="50" xfId="4" applyFont="1" applyFill="1" applyBorder="1" applyAlignment="1">
      <alignment vertical="center" wrapText="1"/>
    </xf>
    <xf numFmtId="0" fontId="21" fillId="3" borderId="52" xfId="8" applyFont="1" applyFill="1" applyBorder="1" applyAlignment="1">
      <alignment horizontal="center" wrapText="1"/>
    </xf>
    <xf numFmtId="49" fontId="21" fillId="3" borderId="21" xfId="7" applyNumberFormat="1" applyFont="1" applyFill="1" applyBorder="1" applyAlignment="1">
      <alignment horizontal="center" wrapText="1"/>
    </xf>
    <xf numFmtId="49" fontId="21" fillId="3" borderId="22" xfId="7" applyNumberFormat="1" applyFont="1" applyFill="1" applyBorder="1" applyAlignment="1">
      <alignment horizontal="center" wrapText="1"/>
    </xf>
    <xf numFmtId="49" fontId="21" fillId="3" borderId="2" xfId="7" applyNumberFormat="1" applyFont="1" applyFill="1" applyBorder="1" applyAlignment="1">
      <alignment horizontal="center" wrapText="1"/>
    </xf>
    <xf numFmtId="0" fontId="21" fillId="3" borderId="53" xfId="1" applyFont="1" applyFill="1" applyBorder="1" applyAlignment="1">
      <alignment wrapText="1"/>
    </xf>
    <xf numFmtId="0" fontId="14" fillId="3" borderId="54" xfId="8" applyFont="1" applyFill="1" applyBorder="1" applyAlignment="1">
      <alignment horizontal="center" wrapText="1"/>
    </xf>
    <xf numFmtId="49" fontId="14" fillId="3" borderId="24" xfId="7" applyNumberFormat="1" applyFont="1" applyFill="1" applyBorder="1" applyAlignment="1">
      <alignment horizontal="center" wrapText="1"/>
    </xf>
    <xf numFmtId="49" fontId="14" fillId="3" borderId="25" xfId="7" applyNumberFormat="1" applyFont="1" applyFill="1" applyBorder="1" applyAlignment="1">
      <alignment horizontal="center" wrapText="1"/>
    </xf>
    <xf numFmtId="49" fontId="14" fillId="3" borderId="5" xfId="7" applyNumberFormat="1" applyFont="1" applyFill="1" applyBorder="1" applyAlignment="1">
      <alignment horizontal="center" wrapText="1"/>
    </xf>
    <xf numFmtId="0" fontId="14" fillId="3" borderId="55" xfId="1" applyFont="1" applyFill="1" applyBorder="1" applyAlignment="1">
      <alignment wrapText="1"/>
    </xf>
    <xf numFmtId="0" fontId="23" fillId="3" borderId="54" xfId="8" applyFont="1" applyFill="1" applyBorder="1" applyAlignment="1">
      <alignment horizontal="center" wrapText="1"/>
    </xf>
    <xf numFmtId="49" fontId="7" fillId="3" borderId="5" xfId="7" applyNumberFormat="1" applyFont="1" applyFill="1" applyBorder="1" applyAlignment="1">
      <alignment horizontal="center" wrapText="1"/>
    </xf>
    <xf numFmtId="0" fontId="7" fillId="3" borderId="55" xfId="7" applyFont="1" applyFill="1" applyBorder="1" applyAlignment="1">
      <alignment wrapText="1"/>
    </xf>
    <xf numFmtId="0" fontId="23" fillId="3" borderId="56" xfId="8" applyFont="1" applyFill="1" applyBorder="1" applyAlignment="1">
      <alignment horizontal="center" wrapText="1"/>
    </xf>
    <xf numFmtId="49" fontId="14" fillId="3" borderId="40" xfId="7" applyNumberFormat="1" applyFont="1" applyFill="1" applyBorder="1" applyAlignment="1">
      <alignment horizontal="center" wrapText="1"/>
    </xf>
    <xf numFmtId="49" fontId="14" fillId="3" borderId="41" xfId="7" applyNumberFormat="1" applyFont="1" applyFill="1" applyBorder="1" applyAlignment="1">
      <alignment horizontal="center" wrapText="1"/>
    </xf>
    <xf numFmtId="49" fontId="7" fillId="3" borderId="42" xfId="7" applyNumberFormat="1" applyFont="1" applyFill="1" applyBorder="1" applyAlignment="1">
      <alignment horizontal="center" wrapText="1"/>
    </xf>
    <xf numFmtId="0" fontId="7" fillId="3" borderId="57" xfId="7" applyFont="1" applyFill="1" applyBorder="1" applyAlignment="1">
      <alignment wrapText="1"/>
    </xf>
    <xf numFmtId="165" fontId="7" fillId="3" borderId="0" xfId="1" applyNumberFormat="1" applyFont="1" applyFill="1" applyAlignment="1"/>
    <xf numFmtId="14" fontId="7" fillId="3" borderId="0" xfId="1" applyNumberFormat="1" applyFont="1" applyFill="1"/>
    <xf numFmtId="4" fontId="7" fillId="3" borderId="0" xfId="1" applyNumberFormat="1" applyFont="1" applyFill="1"/>
    <xf numFmtId="165" fontId="7" fillId="3" borderId="0" xfId="1" applyNumberFormat="1" applyFont="1" applyFill="1"/>
    <xf numFmtId="0" fontId="14" fillId="3" borderId="4" xfId="4" applyFont="1" applyFill="1" applyBorder="1" applyAlignment="1">
      <alignment horizontal="center"/>
    </xf>
    <xf numFmtId="49" fontId="14" fillId="3" borderId="28" xfId="4" applyNumberFormat="1" applyFont="1" applyFill="1" applyBorder="1" applyAlignment="1">
      <alignment horizontal="center"/>
    </xf>
    <xf numFmtId="49" fontId="14" fillId="3" borderId="25" xfId="4" applyNumberFormat="1" applyFont="1" applyFill="1" applyBorder="1" applyAlignment="1">
      <alignment horizontal="center"/>
    </xf>
    <xf numFmtId="0" fontId="14" fillId="3" borderId="24" xfId="4" applyFont="1" applyFill="1" applyBorder="1" applyAlignment="1">
      <alignment horizontal="center"/>
    </xf>
    <xf numFmtId="4" fontId="14" fillId="3" borderId="27" xfId="4" applyNumberFormat="1" applyFont="1" applyFill="1" applyBorder="1" applyAlignment="1"/>
    <xf numFmtId="0" fontId="20" fillId="3" borderId="4" xfId="4" applyFont="1" applyFill="1" applyBorder="1" applyAlignment="1">
      <alignment horizontal="center"/>
    </xf>
    <xf numFmtId="49" fontId="14" fillId="3" borderId="33" xfId="4" applyNumberFormat="1" applyFont="1" applyFill="1" applyBorder="1" applyAlignment="1">
      <alignment horizontal="center"/>
    </xf>
    <xf numFmtId="0" fontId="20" fillId="3" borderId="24" xfId="4" applyFont="1" applyFill="1" applyBorder="1" applyAlignment="1">
      <alignment horizontal="center"/>
    </xf>
    <xf numFmtId="0" fontId="7" fillId="3" borderId="24" xfId="4" applyFont="1" applyFill="1" applyBorder="1" applyAlignment="1"/>
    <xf numFmtId="4" fontId="7" fillId="3" borderId="27" xfId="4" applyNumberFormat="1" applyFont="1" applyFill="1" applyBorder="1" applyAlignment="1"/>
    <xf numFmtId="0" fontId="6" fillId="0" borderId="0" xfId="1"/>
    <xf numFmtId="4" fontId="6" fillId="0" borderId="0" xfId="1" applyNumberFormat="1"/>
    <xf numFmtId="0" fontId="10" fillId="0" borderId="0" xfId="2" applyFont="1" applyAlignment="1">
      <alignment horizontal="center"/>
    </xf>
    <xf numFmtId="0" fontId="9" fillId="0" borderId="0" xfId="2"/>
    <xf numFmtId="0" fontId="6" fillId="0" borderId="0" xfId="3"/>
    <xf numFmtId="0" fontId="24" fillId="0" borderId="0" xfId="3" applyFont="1" applyFill="1" applyAlignment="1">
      <alignment horizontal="center"/>
    </xf>
    <xf numFmtId="0" fontId="25" fillId="0" borderId="0" xfId="4" applyFont="1" applyAlignment="1">
      <alignment horizontal="center"/>
    </xf>
    <xf numFmtId="4" fontId="25" fillId="0" borderId="0" xfId="4" applyNumberFormat="1" applyFont="1" applyAlignment="1">
      <alignment horizontal="center"/>
    </xf>
    <xf numFmtId="0" fontId="14" fillId="0" borderId="0" xfId="4" applyFont="1" applyAlignment="1">
      <alignment horizontal="center"/>
    </xf>
    <xf numFmtId="0" fontId="15" fillId="0" borderId="14" xfId="4" applyFont="1" applyFill="1" applyBorder="1" applyAlignment="1">
      <alignment horizontal="center" vertical="center"/>
    </xf>
    <xf numFmtId="0" fontId="15" fillId="0" borderId="37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4" fillId="0" borderId="20" xfId="6" applyFont="1" applyBorder="1" applyAlignment="1">
      <alignment horizontal="center" vertical="center"/>
    </xf>
    <xf numFmtId="0" fontId="14" fillId="0" borderId="20" xfId="6" applyFont="1" applyBorder="1" applyAlignment="1">
      <alignment horizontal="center" vertical="center" wrapText="1"/>
    </xf>
    <xf numFmtId="0" fontId="14" fillId="0" borderId="0" xfId="6" applyFont="1" applyBorder="1" applyAlignment="1">
      <alignment horizontal="center" vertical="center"/>
    </xf>
    <xf numFmtId="165" fontId="7" fillId="3" borderId="0" xfId="4" applyNumberFormat="1" applyFont="1" applyFill="1" applyBorder="1" applyAlignment="1">
      <alignment vertical="center"/>
    </xf>
    <xf numFmtId="0" fontId="14" fillId="0" borderId="45" xfId="4" applyFont="1" applyFill="1" applyBorder="1" applyAlignment="1">
      <alignment horizontal="center" vertical="center"/>
    </xf>
    <xf numFmtId="49" fontId="14" fillId="0" borderId="46" xfId="4" applyNumberFormat="1" applyFont="1" applyFill="1" applyBorder="1" applyAlignment="1">
      <alignment horizontal="center" vertical="center"/>
    </xf>
    <xf numFmtId="49" fontId="14" fillId="0" borderId="47" xfId="4" applyNumberFormat="1" applyFont="1" applyFill="1" applyBorder="1" applyAlignment="1">
      <alignment horizontal="center" vertical="center"/>
    </xf>
    <xf numFmtId="0" fontId="14" fillId="0" borderId="48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vertical="center" wrapText="1"/>
    </xf>
    <xf numFmtId="165" fontId="14" fillId="3" borderId="38" xfId="4" applyNumberFormat="1" applyFont="1" applyFill="1" applyBorder="1" applyAlignment="1"/>
    <xf numFmtId="165" fontId="14" fillId="0" borderId="38" xfId="4" applyNumberFormat="1" applyFont="1" applyFill="1" applyBorder="1" applyAlignment="1"/>
    <xf numFmtId="165" fontId="14" fillId="0" borderId="0" xfId="4" applyNumberFormat="1" applyFont="1" applyFill="1" applyBorder="1" applyAlignment="1">
      <alignment vertical="center"/>
    </xf>
    <xf numFmtId="0" fontId="6" fillId="0" borderId="0" xfId="1" applyBorder="1"/>
    <xf numFmtId="0" fontId="20" fillId="0" borderId="39" xfId="4" applyFont="1" applyFill="1" applyBorder="1" applyAlignment="1">
      <alignment horizontal="center" vertical="center"/>
    </xf>
    <xf numFmtId="49" fontId="20" fillId="0" borderId="40" xfId="4" applyNumberFormat="1" applyFont="1" applyFill="1" applyBorder="1" applyAlignment="1">
      <alignment horizontal="center" vertical="center"/>
    </xf>
    <xf numFmtId="49" fontId="20" fillId="0" borderId="41" xfId="4" applyNumberFormat="1" applyFont="1" applyFill="1" applyBorder="1" applyAlignment="1">
      <alignment horizontal="center" vertical="center"/>
    </xf>
    <xf numFmtId="0" fontId="20" fillId="0" borderId="42" xfId="4" applyFont="1" applyFill="1" applyBorder="1" applyAlignment="1">
      <alignment horizontal="center" vertical="center"/>
    </xf>
    <xf numFmtId="0" fontId="20" fillId="0" borderId="40" xfId="4" applyFont="1" applyFill="1" applyBorder="1" applyAlignment="1">
      <alignment horizontal="center" vertical="center"/>
    </xf>
    <xf numFmtId="0" fontId="7" fillId="0" borderId="40" xfId="4" applyFont="1" applyFill="1" applyBorder="1" applyAlignment="1">
      <alignment vertical="center"/>
    </xf>
    <xf numFmtId="165" fontId="7" fillId="0" borderId="43" xfId="4" applyNumberFormat="1" applyFont="1" applyFill="1" applyBorder="1" applyAlignment="1"/>
    <xf numFmtId="165" fontId="7" fillId="0" borderId="0" xfId="4" applyNumberFormat="1" applyFont="1" applyFill="1" applyBorder="1" applyAlignment="1">
      <alignment vertical="center"/>
    </xf>
    <xf numFmtId="165" fontId="14" fillId="3" borderId="0" xfId="4" applyNumberFormat="1" applyFont="1" applyFill="1" applyBorder="1" applyAlignment="1">
      <alignment vertical="center"/>
    </xf>
    <xf numFmtId="0" fontId="20" fillId="3" borderId="26" xfId="4" applyFont="1" applyFill="1" applyBorder="1" applyAlignment="1">
      <alignment horizontal="center" vertical="center"/>
    </xf>
    <xf numFmtId="0" fontId="6" fillId="3" borderId="0" xfId="1" applyFill="1" applyBorder="1"/>
    <xf numFmtId="0" fontId="14" fillId="3" borderId="45" xfId="4" applyFont="1" applyFill="1" applyBorder="1" applyAlignment="1">
      <alignment horizontal="center" vertical="center"/>
    </xf>
    <xf numFmtId="49" fontId="14" fillId="3" borderId="46" xfId="4" applyNumberFormat="1" applyFont="1" applyFill="1" applyBorder="1" applyAlignment="1">
      <alignment horizontal="center" vertical="center"/>
    </xf>
    <xf numFmtId="49" fontId="14" fillId="3" borderId="47" xfId="4" applyNumberFormat="1" applyFont="1" applyFill="1" applyBorder="1" applyAlignment="1">
      <alignment horizontal="center" vertical="center"/>
    </xf>
    <xf numFmtId="0" fontId="14" fillId="3" borderId="48" xfId="4" applyFont="1" applyFill="1" applyBorder="1" applyAlignment="1">
      <alignment horizontal="center" vertical="center"/>
    </xf>
    <xf numFmtId="0" fontId="14" fillId="3" borderId="46" xfId="4" applyFont="1" applyFill="1" applyBorder="1" applyAlignment="1">
      <alignment horizontal="center" vertical="center"/>
    </xf>
    <xf numFmtId="0" fontId="14" fillId="3" borderId="46" xfId="4" applyFont="1" applyFill="1" applyBorder="1" applyAlignment="1">
      <alignment vertical="center" wrapText="1"/>
    </xf>
    <xf numFmtId="0" fontId="20" fillId="3" borderId="40" xfId="4" applyFont="1" applyFill="1" applyBorder="1" applyAlignment="1">
      <alignment horizontal="center" vertical="center"/>
    </xf>
    <xf numFmtId="0" fontId="6" fillId="3" borderId="0" xfId="1" applyFill="1"/>
    <xf numFmtId="0" fontId="9" fillId="3" borderId="0" xfId="2" applyFill="1"/>
    <xf numFmtId="0" fontId="6" fillId="3" borderId="0" xfId="3" applyFill="1"/>
    <xf numFmtId="0" fontId="7" fillId="3" borderId="0" xfId="1" applyFont="1" applyFill="1" applyAlignment="1">
      <alignment horizontal="right"/>
    </xf>
    <xf numFmtId="0" fontId="14" fillId="3" borderId="10" xfId="5" applyFont="1" applyFill="1" applyBorder="1" applyAlignment="1">
      <alignment horizontal="center"/>
    </xf>
    <xf numFmtId="0" fontId="14" fillId="3" borderId="20" xfId="6" applyFont="1" applyFill="1" applyBorder="1" applyAlignment="1">
      <alignment horizontal="center"/>
    </xf>
    <xf numFmtId="0" fontId="14" fillId="3" borderId="20" xfId="6" applyFont="1" applyFill="1" applyBorder="1" applyAlignment="1">
      <alignment horizontal="center" wrapText="1"/>
    </xf>
    <xf numFmtId="0" fontId="6" fillId="3" borderId="0" xfId="6" applyFill="1"/>
    <xf numFmtId="0" fontId="7" fillId="3" borderId="0" xfId="6" applyFont="1" applyFill="1"/>
    <xf numFmtId="0" fontId="14" fillId="3" borderId="1" xfId="4" applyFont="1" applyFill="1" applyBorder="1" applyAlignment="1">
      <alignment horizontal="center"/>
    </xf>
    <xf numFmtId="49" fontId="14" fillId="3" borderId="21" xfId="4" applyNumberFormat="1" applyFont="1" applyFill="1" applyBorder="1" applyAlignment="1">
      <alignment horizontal="center"/>
    </xf>
    <xf numFmtId="49" fontId="14" fillId="3" borderId="22" xfId="4" applyNumberFormat="1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21" xfId="4" applyFont="1" applyFill="1" applyBorder="1" applyAlignment="1">
      <alignment horizontal="center"/>
    </xf>
    <xf numFmtId="0" fontId="14" fillId="3" borderId="21" xfId="4" applyFont="1" applyFill="1" applyBorder="1" applyAlignment="1"/>
    <xf numFmtId="4" fontId="14" fillId="3" borderId="23" xfId="4" applyNumberFormat="1" applyFont="1" applyFill="1" applyBorder="1" applyAlignment="1"/>
    <xf numFmtId="4" fontId="14" fillId="3" borderId="23" xfId="6" applyNumberFormat="1" applyFont="1" applyFill="1" applyBorder="1" applyAlignment="1"/>
    <xf numFmtId="0" fontId="7" fillId="3" borderId="4" xfId="4" applyFont="1" applyFill="1" applyBorder="1" applyAlignment="1">
      <alignment horizontal="center"/>
    </xf>
    <xf numFmtId="49" fontId="7" fillId="3" borderId="24" xfId="4" applyNumberFormat="1" applyFont="1" applyFill="1" applyBorder="1" applyAlignment="1">
      <alignment horizontal="center"/>
    </xf>
    <xf numFmtId="49" fontId="7" fillId="3" borderId="25" xfId="4" applyNumberFormat="1" applyFont="1" applyFill="1" applyBorder="1" applyAlignment="1">
      <alignment horizontal="center"/>
    </xf>
    <xf numFmtId="0" fontId="7" fillId="3" borderId="24" xfId="4" applyFont="1" applyFill="1" applyBorder="1" applyAlignment="1">
      <alignment horizontal="center"/>
    </xf>
    <xf numFmtId="4" fontId="7" fillId="3" borderId="27" xfId="6" applyNumberFormat="1" applyFont="1" applyFill="1" applyBorder="1" applyAlignment="1"/>
    <xf numFmtId="4" fontId="14" fillId="3" borderId="27" xfId="6" applyNumberFormat="1" applyFont="1" applyFill="1" applyBorder="1" applyAlignment="1"/>
    <xf numFmtId="0" fontId="7" fillId="3" borderId="4" xfId="4" applyFont="1" applyFill="1" applyBorder="1" applyAlignment="1">
      <alignment horizontal="center" vertical="center"/>
    </xf>
    <xf numFmtId="49" fontId="7" fillId="3" borderId="24" xfId="4" applyNumberFormat="1" applyFont="1" applyFill="1" applyBorder="1" applyAlignment="1">
      <alignment horizontal="center" vertical="center"/>
    </xf>
    <xf numFmtId="49" fontId="7" fillId="3" borderId="25" xfId="4" applyNumberFormat="1" applyFont="1" applyFill="1" applyBorder="1" applyAlignment="1">
      <alignment horizontal="center" vertical="center"/>
    </xf>
    <xf numFmtId="49" fontId="14" fillId="3" borderId="24" xfId="4" applyNumberFormat="1" applyFont="1" applyFill="1" applyBorder="1" applyAlignment="1">
      <alignment horizontal="center"/>
    </xf>
    <xf numFmtId="0" fontId="14" fillId="3" borderId="24" xfId="4" applyFont="1" applyFill="1" applyBorder="1" applyAlignment="1"/>
    <xf numFmtId="0" fontId="14" fillId="3" borderId="25" xfId="9" applyFont="1" applyFill="1" applyBorder="1" applyAlignment="1">
      <alignment horizontal="center"/>
    </xf>
    <xf numFmtId="0" fontId="14" fillId="3" borderId="24" xfId="0" applyFont="1" applyFill="1" applyBorder="1" applyAlignment="1">
      <alignment wrapText="1"/>
    </xf>
    <xf numFmtId="4" fontId="14" fillId="3" borderId="27" xfId="4" applyNumberFormat="1" applyFont="1" applyFill="1" applyBorder="1" applyAlignment="1">
      <alignment horizontal="right"/>
    </xf>
    <xf numFmtId="0" fontId="14" fillId="3" borderId="25" xfId="1" applyFont="1" applyFill="1" applyBorder="1" applyAlignment="1"/>
    <xf numFmtId="4" fontId="7" fillId="3" borderId="27" xfId="4" applyNumberFormat="1" applyFont="1" applyFill="1" applyBorder="1" applyAlignment="1">
      <alignment horizontal="right"/>
    </xf>
    <xf numFmtId="0" fontId="14" fillId="3" borderId="24" xfId="0" applyFont="1" applyFill="1" applyBorder="1" applyAlignment="1">
      <alignment horizontal="left" wrapText="1"/>
    </xf>
    <xf numFmtId="4" fontId="7" fillId="3" borderId="27" xfId="1" applyNumberFormat="1" applyFont="1" applyFill="1" applyBorder="1" applyAlignment="1"/>
    <xf numFmtId="0" fontId="14" fillId="3" borderId="6" xfId="4" applyFont="1" applyFill="1" applyBorder="1" applyAlignment="1">
      <alignment vertical="center" wrapText="1"/>
    </xf>
    <xf numFmtId="0" fontId="14" fillId="3" borderId="4" xfId="4" applyFont="1" applyFill="1" applyBorder="1" applyAlignment="1">
      <alignment horizontal="center" wrapText="1"/>
    </xf>
    <xf numFmtId="49" fontId="14" fillId="3" borderId="24" xfId="4" applyNumberFormat="1" applyFont="1" applyFill="1" applyBorder="1" applyAlignment="1">
      <alignment horizontal="center" wrapText="1"/>
    </xf>
    <xf numFmtId="49" fontId="14" fillId="3" borderId="25" xfId="4" applyNumberFormat="1" applyFont="1" applyFill="1" applyBorder="1" applyAlignment="1">
      <alignment horizontal="center" wrapText="1"/>
    </xf>
    <xf numFmtId="0" fontId="14" fillId="3" borderId="5" xfId="4" applyFont="1" applyFill="1" applyBorder="1" applyAlignment="1">
      <alignment horizontal="center" wrapText="1"/>
    </xf>
    <xf numFmtId="0" fontId="14" fillId="3" borderId="24" xfId="4" applyFont="1" applyFill="1" applyBorder="1" applyAlignment="1">
      <alignment horizontal="center" wrapText="1"/>
    </xf>
    <xf numFmtId="4" fontId="14" fillId="3" borderId="27" xfId="4" applyNumberFormat="1" applyFont="1" applyFill="1" applyBorder="1" applyAlignment="1">
      <alignment wrapText="1"/>
    </xf>
    <xf numFmtId="0" fontId="7" fillId="3" borderId="4" xfId="4" applyFont="1" applyFill="1" applyBorder="1" applyAlignment="1">
      <alignment horizontal="center" wrapText="1"/>
    </xf>
    <xf numFmtId="49" fontId="7" fillId="3" borderId="24" xfId="4" applyNumberFormat="1" applyFont="1" applyFill="1" applyBorder="1" applyAlignment="1">
      <alignment horizontal="center" wrapText="1"/>
    </xf>
    <xf numFmtId="49" fontId="7" fillId="3" borderId="25" xfId="4" applyNumberFormat="1" applyFont="1" applyFill="1" applyBorder="1" applyAlignment="1">
      <alignment horizontal="center" wrapText="1"/>
    </xf>
    <xf numFmtId="0" fontId="7" fillId="3" borderId="5" xfId="4" applyFont="1" applyFill="1" applyBorder="1" applyAlignment="1">
      <alignment horizontal="center" wrapText="1"/>
    </xf>
    <xf numFmtId="0" fontId="7" fillId="3" borderId="24" xfId="4" applyFont="1" applyFill="1" applyBorder="1" applyAlignment="1">
      <alignment horizontal="center" wrapText="1"/>
    </xf>
    <xf numFmtId="4" fontId="7" fillId="3" borderId="27" xfId="4" applyNumberFormat="1" applyFont="1" applyFill="1" applyBorder="1" applyAlignment="1">
      <alignment wrapText="1"/>
    </xf>
    <xf numFmtId="0" fontId="26" fillId="3" borderId="28" xfId="1" applyFont="1" applyFill="1" applyBorder="1" applyAlignment="1">
      <alignment vertical="center" wrapText="1"/>
    </xf>
    <xf numFmtId="0" fontId="7" fillId="3" borderId="28" xfId="4" applyFont="1" applyFill="1" applyBorder="1" applyAlignment="1">
      <alignment vertical="center"/>
    </xf>
    <xf numFmtId="0" fontId="7" fillId="3" borderId="28" xfId="4" applyFont="1" applyFill="1" applyBorder="1" applyAlignment="1">
      <alignment vertical="center" wrapText="1"/>
    </xf>
    <xf numFmtId="0" fontId="6" fillId="3" borderId="0" xfId="1" applyFont="1" applyFill="1"/>
    <xf numFmtId="4" fontId="6" fillId="3" borderId="0" xfId="1" applyNumberFormat="1" applyFont="1" applyFill="1"/>
    <xf numFmtId="4" fontId="6" fillId="3" borderId="0" xfId="1" applyNumberFormat="1" applyFill="1"/>
    <xf numFmtId="0" fontId="6" fillId="3" borderId="27" xfId="1" applyFont="1" applyFill="1" applyBorder="1" applyAlignment="1"/>
    <xf numFmtId="0" fontId="7" fillId="3" borderId="42" xfId="4" applyFont="1" applyFill="1" applyBorder="1" applyAlignment="1">
      <alignment horizontal="center" vertical="center"/>
    </xf>
    <xf numFmtId="0" fontId="7" fillId="3" borderId="60" xfId="4" applyFont="1" applyFill="1" applyBorder="1" applyAlignment="1">
      <alignment vertical="center" wrapText="1"/>
    </xf>
    <xf numFmtId="4" fontId="7" fillId="3" borderId="43" xfId="4" applyNumberFormat="1" applyFont="1" applyFill="1" applyBorder="1" applyAlignment="1"/>
    <xf numFmtId="0" fontId="6" fillId="3" borderId="43" xfId="1" applyFont="1" applyFill="1" applyBorder="1" applyAlignment="1"/>
    <xf numFmtId="4" fontId="7" fillId="3" borderId="43" xfId="6" applyNumberFormat="1" applyFont="1" applyFill="1" applyBorder="1" applyAlignment="1"/>
    <xf numFmtId="0" fontId="7" fillId="3" borderId="39" xfId="4" applyFont="1" applyFill="1" applyBorder="1" applyAlignment="1">
      <alignment horizontal="center" vertical="center"/>
    </xf>
    <xf numFmtId="0" fontId="14" fillId="4" borderId="59" xfId="4" applyFont="1" applyFill="1" applyBorder="1" applyAlignment="1">
      <alignment horizontal="center"/>
    </xf>
    <xf numFmtId="0" fontId="14" fillId="4" borderId="11" xfId="4" applyFont="1" applyFill="1" applyBorder="1" applyAlignment="1">
      <alignment horizontal="center"/>
    </xf>
    <xf numFmtId="0" fontId="14" fillId="4" borderId="18" xfId="4" applyFont="1" applyFill="1" applyBorder="1" applyAlignment="1">
      <alignment horizontal="left"/>
    </xf>
    <xf numFmtId="4" fontId="14" fillId="4" borderId="20" xfId="4" applyNumberFormat="1" applyFont="1" applyFill="1" applyBorder="1" applyAlignment="1"/>
    <xf numFmtId="4" fontId="14" fillId="4" borderId="20" xfId="6" applyNumberFormat="1" applyFont="1" applyFill="1" applyBorder="1" applyAlignment="1"/>
    <xf numFmtId="0" fontId="15" fillId="4" borderId="10" xfId="4" applyFont="1" applyFill="1" applyBorder="1" applyAlignment="1">
      <alignment horizontal="center" vertical="center"/>
    </xf>
    <xf numFmtId="0" fontId="15" fillId="4" borderId="18" xfId="4" applyFont="1" applyFill="1" applyBorder="1" applyAlignment="1">
      <alignment horizontal="center" vertical="center"/>
    </xf>
    <xf numFmtId="0" fontId="15" fillId="4" borderId="18" xfId="4" applyFont="1" applyFill="1" applyBorder="1" applyAlignment="1">
      <alignment horizontal="left" vertical="center"/>
    </xf>
    <xf numFmtId="165" fontId="15" fillId="4" borderId="20" xfId="4" applyNumberFormat="1" applyFont="1" applyFill="1" applyBorder="1" applyAlignment="1"/>
    <xf numFmtId="165" fontId="14" fillId="4" borderId="20" xfId="1" applyNumberFormat="1" applyFont="1" applyFill="1" applyBorder="1" applyAlignment="1"/>
    <xf numFmtId="165" fontId="14" fillId="4" borderId="20" xfId="1" applyNumberFormat="1" applyFont="1" applyFill="1" applyBorder="1"/>
    <xf numFmtId="0" fontId="14" fillId="4" borderId="14" xfId="4" applyFont="1" applyFill="1" applyBorder="1" applyAlignment="1">
      <alignment horizontal="center" vertical="center"/>
    </xf>
    <xf numFmtId="0" fontId="14" fillId="4" borderId="37" xfId="4" applyFont="1" applyFill="1" applyBorder="1" applyAlignment="1">
      <alignment horizontal="center" vertical="center"/>
    </xf>
    <xf numFmtId="0" fontId="14" fillId="4" borderId="15" xfId="4" applyFont="1" applyFill="1" applyBorder="1" applyAlignment="1">
      <alignment horizontal="center" vertical="center"/>
    </xf>
    <xf numFmtId="0" fontId="14" fillId="4" borderId="15" xfId="4" applyFont="1" applyFill="1" applyBorder="1" applyAlignment="1">
      <alignment horizontal="left" vertical="center"/>
    </xf>
    <xf numFmtId="165" fontId="14" fillId="4" borderId="58" xfId="4" applyNumberFormat="1" applyFont="1" applyFill="1" applyBorder="1" applyAlignmen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8" fontId="7" fillId="0" borderId="0" xfId="0" applyNumberFormat="1" applyFont="1"/>
    <xf numFmtId="166" fontId="9" fillId="0" borderId="0" xfId="2" applyNumberFormat="1"/>
    <xf numFmtId="0" fontId="24" fillId="0" borderId="0" xfId="0" applyFont="1" applyAlignment="1">
      <alignment horizontal="center"/>
    </xf>
    <xf numFmtId="166" fontId="24" fillId="0" borderId="0" xfId="0" applyNumberFormat="1" applyFont="1" applyAlignment="1">
      <alignment horizontal="center"/>
    </xf>
    <xf numFmtId="0" fontId="15" fillId="0" borderId="16" xfId="1" applyFont="1" applyFill="1" applyBorder="1" applyAlignment="1"/>
    <xf numFmtId="0" fontId="15" fillId="0" borderId="37" xfId="1" applyFont="1" applyFill="1" applyBorder="1" applyAlignment="1">
      <alignment horizontal="center"/>
    </xf>
    <xf numFmtId="0" fontId="15" fillId="0" borderId="61" xfId="1" applyFont="1" applyFill="1" applyBorder="1" applyAlignment="1">
      <alignment horizontal="center"/>
    </xf>
    <xf numFmtId="0" fontId="15" fillId="0" borderId="62" xfId="1" applyFont="1" applyFill="1" applyBorder="1" applyAlignment="1">
      <alignment horizontal="center"/>
    </xf>
    <xf numFmtId="166" fontId="14" fillId="0" borderId="17" xfId="0" applyNumberFormat="1" applyFont="1" applyFill="1" applyBorder="1" applyAlignment="1">
      <alignment horizontal="center"/>
    </xf>
    <xf numFmtId="167" fontId="14" fillId="0" borderId="63" xfId="0" applyNumberFormat="1" applyFont="1" applyFill="1" applyBorder="1" applyAlignment="1">
      <alignment horizontal="center"/>
    </xf>
    <xf numFmtId="168" fontId="14" fillId="0" borderId="17" xfId="0" applyNumberFormat="1" applyFont="1" applyFill="1" applyBorder="1" applyAlignment="1">
      <alignment horizontal="center"/>
    </xf>
    <xf numFmtId="168" fontId="14" fillId="0" borderId="17" xfId="0" applyNumberFormat="1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7" xfId="0" applyFont="1" applyBorder="1" applyAlignment="1"/>
    <xf numFmtId="0" fontId="0" fillId="0" borderId="0" xfId="0" applyAlignment="1"/>
    <xf numFmtId="0" fontId="7" fillId="0" borderId="0" xfId="0" applyFont="1" applyAlignment="1"/>
    <xf numFmtId="0" fontId="18" fillId="0" borderId="45" xfId="10" applyFont="1" applyFill="1" applyBorder="1" applyAlignment="1">
      <alignment horizontal="center"/>
    </xf>
    <xf numFmtId="49" fontId="18" fillId="0" borderId="46" xfId="10" applyNumberFormat="1" applyFont="1" applyFill="1" applyBorder="1" applyAlignment="1">
      <alignment horizontal="center"/>
    </xf>
    <xf numFmtId="49" fontId="18" fillId="0" borderId="47" xfId="10" applyNumberFormat="1" applyFont="1" applyFill="1" applyBorder="1" applyAlignment="1">
      <alignment horizontal="center"/>
    </xf>
    <xf numFmtId="49" fontId="18" fillId="0" borderId="48" xfId="10" applyNumberFormat="1" applyFont="1" applyFill="1" applyBorder="1" applyAlignment="1">
      <alignment horizontal="center"/>
    </xf>
    <xf numFmtId="0" fontId="18" fillId="0" borderId="65" xfId="10" applyFont="1" applyFill="1" applyBorder="1" applyAlignment="1">
      <alignment horizontal="center"/>
    </xf>
    <xf numFmtId="0" fontId="18" fillId="0" borderId="48" xfId="10" applyFont="1" applyFill="1" applyBorder="1" applyAlignment="1">
      <alignment wrapText="1"/>
    </xf>
    <xf numFmtId="166" fontId="18" fillId="0" borderId="47" xfId="10" applyNumberFormat="1" applyFont="1" applyFill="1" applyBorder="1" applyAlignment="1">
      <alignment horizontal="right"/>
    </xf>
    <xf numFmtId="166" fontId="18" fillId="0" borderId="66" xfId="10" applyNumberFormat="1" applyFont="1" applyFill="1" applyBorder="1" applyAlignment="1"/>
    <xf numFmtId="167" fontId="18" fillId="0" borderId="65" xfId="10" applyNumberFormat="1" applyFont="1" applyFill="1" applyBorder="1" applyAlignment="1">
      <alignment horizontal="right"/>
    </xf>
    <xf numFmtId="168" fontId="18" fillId="0" borderId="38" xfId="10" applyNumberFormat="1" applyFont="1" applyFill="1" applyBorder="1" applyAlignment="1"/>
    <xf numFmtId="168" fontId="18" fillId="0" borderId="38" xfId="0" applyNumberFormat="1" applyFont="1" applyBorder="1" applyAlignment="1"/>
    <xf numFmtId="0" fontId="7" fillId="0" borderId="4" xfId="10" applyFont="1" applyFill="1" applyBorder="1" applyAlignment="1">
      <alignment horizontal="center"/>
    </xf>
    <xf numFmtId="49" fontId="7" fillId="0" borderId="24" xfId="10" applyNumberFormat="1" applyFont="1" applyFill="1" applyBorder="1" applyAlignment="1">
      <alignment horizontal="center"/>
    </xf>
    <xf numFmtId="49" fontId="7" fillId="0" borderId="25" xfId="10" applyNumberFormat="1" applyFont="1" applyFill="1" applyBorder="1" applyAlignment="1">
      <alignment horizontal="center"/>
    </xf>
    <xf numFmtId="0" fontId="7" fillId="0" borderId="5" xfId="10" applyFont="1" applyFill="1" applyBorder="1" applyAlignment="1">
      <alignment horizontal="center"/>
    </xf>
    <xf numFmtId="0" fontId="7" fillId="0" borderId="24" xfId="10" applyFont="1" applyFill="1" applyBorder="1" applyAlignment="1">
      <alignment horizontal="center"/>
    </xf>
    <xf numFmtId="0" fontId="7" fillId="0" borderId="5" xfId="10" applyFont="1" applyFill="1" applyBorder="1" applyAlignment="1">
      <alignment wrapText="1"/>
    </xf>
    <xf numFmtId="166" fontId="7" fillId="0" borderId="25" xfId="11" applyNumberFormat="1" applyFont="1" applyFill="1" applyBorder="1" applyAlignment="1">
      <alignment horizontal="right"/>
    </xf>
    <xf numFmtId="166" fontId="7" fillId="0" borderId="6" xfId="10" applyNumberFormat="1" applyFont="1" applyFill="1" applyBorder="1" applyAlignment="1"/>
    <xf numFmtId="167" fontId="7" fillId="0" borderId="28" xfId="11" applyNumberFormat="1" applyFont="1" applyFill="1" applyBorder="1" applyAlignment="1">
      <alignment horizontal="right"/>
    </xf>
    <xf numFmtId="168" fontId="7" fillId="0" borderId="27" xfId="10" applyNumberFormat="1" applyFont="1" applyFill="1" applyBorder="1" applyAlignment="1"/>
    <xf numFmtId="168" fontId="7" fillId="0" borderId="27" xfId="0" applyNumberFormat="1" applyFont="1" applyBorder="1" applyAlignment="1"/>
    <xf numFmtId="0" fontId="14" fillId="0" borderId="67" xfId="0" applyFont="1" applyBorder="1" applyAlignment="1">
      <alignment horizontal="center" vertical="center" textRotation="90"/>
    </xf>
    <xf numFmtId="0" fontId="18" fillId="0" borderId="4" xfId="10" applyFont="1" applyFill="1" applyBorder="1" applyAlignment="1">
      <alignment horizontal="center"/>
    </xf>
    <xf numFmtId="49" fontId="18" fillId="0" borderId="24" xfId="10" applyNumberFormat="1" applyFont="1" applyFill="1" applyBorder="1" applyAlignment="1">
      <alignment horizontal="center"/>
    </xf>
    <xf numFmtId="49" fontId="18" fillId="3" borderId="25" xfId="10" applyNumberFormat="1" applyFont="1" applyFill="1" applyBorder="1" applyAlignment="1">
      <alignment horizontal="center"/>
    </xf>
    <xf numFmtId="49" fontId="18" fillId="3" borderId="5" xfId="10" applyNumberFormat="1" applyFont="1" applyFill="1" applyBorder="1" applyAlignment="1">
      <alignment horizontal="center"/>
    </xf>
    <xf numFmtId="0" fontId="18" fillId="3" borderId="28" xfId="10" applyFont="1" applyFill="1" applyBorder="1" applyAlignment="1">
      <alignment horizontal="center"/>
    </xf>
    <xf numFmtId="0" fontId="18" fillId="3" borderId="24" xfId="12" applyFont="1" applyFill="1" applyBorder="1" applyAlignment="1">
      <alignment wrapText="1"/>
    </xf>
    <xf numFmtId="166" fontId="18" fillId="3" borderId="25" xfId="10" applyNumberFormat="1" applyFont="1" applyFill="1" applyBorder="1" applyAlignment="1">
      <alignment horizontal="right"/>
    </xf>
    <xf numFmtId="166" fontId="18" fillId="3" borderId="6" xfId="10" applyNumberFormat="1" applyFont="1" applyFill="1" applyBorder="1" applyAlignment="1"/>
    <xf numFmtId="167" fontId="18" fillId="3" borderId="28" xfId="10" applyNumberFormat="1" applyFont="1" applyFill="1" applyBorder="1" applyAlignment="1">
      <alignment horizontal="right"/>
    </xf>
    <xf numFmtId="168" fontId="18" fillId="3" borderId="27" xfId="10" applyNumberFormat="1" applyFont="1" applyFill="1" applyBorder="1" applyAlignment="1"/>
    <xf numFmtId="168" fontId="18" fillId="0" borderId="27" xfId="0" applyNumberFormat="1" applyFont="1" applyBorder="1" applyAlignment="1"/>
    <xf numFmtId="0" fontId="18" fillId="3" borderId="5" xfId="10" applyFont="1" applyFill="1" applyBorder="1" applyAlignment="1"/>
    <xf numFmtId="0" fontId="0" fillId="0" borderId="67" xfId="0" applyBorder="1"/>
    <xf numFmtId="49" fontId="18" fillId="0" borderId="25" xfId="10" applyNumberFormat="1" applyFont="1" applyFill="1" applyBorder="1" applyAlignment="1">
      <alignment horizontal="center"/>
    </xf>
    <xf numFmtId="49" fontId="18" fillId="0" borderId="5" xfId="10" applyNumberFormat="1" applyFont="1" applyFill="1" applyBorder="1" applyAlignment="1">
      <alignment horizontal="center"/>
    </xf>
    <xf numFmtId="0" fontId="18" fillId="0" borderId="28" xfId="10" applyFont="1" applyFill="1" applyBorder="1" applyAlignment="1">
      <alignment horizontal="center"/>
    </xf>
    <xf numFmtId="0" fontId="18" fillId="0" borderId="5" xfId="10" applyFont="1" applyFill="1" applyBorder="1" applyAlignment="1"/>
    <xf numFmtId="166" fontId="18" fillId="0" borderId="25" xfId="10" applyNumberFormat="1" applyFont="1" applyFill="1" applyBorder="1" applyAlignment="1">
      <alignment horizontal="right"/>
    </xf>
    <xf numFmtId="166" fontId="18" fillId="0" borderId="6" xfId="10" applyNumberFormat="1" applyFont="1" applyFill="1" applyBorder="1" applyAlignment="1"/>
    <xf numFmtId="167" fontId="18" fillId="0" borderId="28" xfId="10" applyNumberFormat="1" applyFont="1" applyFill="1" applyBorder="1" applyAlignment="1">
      <alignment horizontal="right"/>
    </xf>
    <xf numFmtId="168" fontId="18" fillId="0" borderId="27" xfId="10" applyNumberFormat="1" applyFont="1" applyFill="1" applyBorder="1" applyAlignment="1"/>
    <xf numFmtId="0" fontId="7" fillId="0" borderId="5" xfId="10" applyFont="1" applyFill="1" applyBorder="1" applyAlignment="1"/>
    <xf numFmtId="0" fontId="18" fillId="3" borderId="5" xfId="10" applyFont="1" applyFill="1" applyBorder="1" applyAlignment="1">
      <alignment wrapText="1"/>
    </xf>
    <xf numFmtId="0" fontId="27" fillId="0" borderId="0" xfId="0" applyFont="1" applyAlignment="1"/>
    <xf numFmtId="0" fontId="0" fillId="0" borderId="68" xfId="0" applyBorder="1"/>
    <xf numFmtId="0" fontId="14" fillId="4" borderId="59" xfId="1" applyFont="1" applyFill="1" applyBorder="1" applyAlignment="1">
      <alignment horizontal="center"/>
    </xf>
    <xf numFmtId="0" fontId="14" fillId="4" borderId="11" xfId="1" applyFont="1" applyFill="1" applyBorder="1" applyAlignment="1">
      <alignment horizontal="center"/>
    </xf>
    <xf numFmtId="0" fontId="14" fillId="4" borderId="12" xfId="1" applyFont="1" applyFill="1" applyBorder="1" applyAlignment="1">
      <alignment horizontal="center"/>
    </xf>
    <xf numFmtId="0" fontId="14" fillId="4" borderId="64" xfId="1" applyFont="1" applyFill="1" applyBorder="1" applyAlignment="1">
      <alignment horizontal="left"/>
    </xf>
    <xf numFmtId="166" fontId="14" fillId="4" borderId="20" xfId="1" applyNumberFormat="1" applyFont="1" applyFill="1" applyBorder="1" applyAlignment="1"/>
    <xf numFmtId="167" fontId="14" fillId="4" borderId="59" xfId="1" applyNumberFormat="1" applyFont="1" applyFill="1" applyBorder="1" applyAlignment="1"/>
    <xf numFmtId="168" fontId="14" fillId="4" borderId="20" xfId="1" applyNumberFormat="1" applyFont="1" applyFill="1" applyBorder="1" applyAlignment="1"/>
    <xf numFmtId="168" fontId="14" fillId="4" borderId="20" xfId="0" applyNumberFormat="1" applyFont="1" applyFill="1" applyBorder="1" applyAlignment="1"/>
    <xf numFmtId="0" fontId="18" fillId="3" borderId="4" xfId="4" applyFont="1" applyFill="1" applyBorder="1" applyAlignment="1">
      <alignment horizontal="center" vertical="center"/>
    </xf>
    <xf numFmtId="49" fontId="18" fillId="3" borderId="24" xfId="4" applyNumberFormat="1" applyFont="1" applyFill="1" applyBorder="1" applyAlignment="1">
      <alignment horizontal="center" vertical="center"/>
    </xf>
    <xf numFmtId="49" fontId="18" fillId="3" borderId="25" xfId="4" applyNumberFormat="1" applyFont="1" applyFill="1" applyBorder="1" applyAlignment="1">
      <alignment horizontal="center" vertical="center"/>
    </xf>
    <xf numFmtId="0" fontId="18" fillId="3" borderId="5" xfId="4" applyFont="1" applyFill="1" applyBorder="1" applyAlignment="1">
      <alignment horizontal="center" vertical="center"/>
    </xf>
    <xf numFmtId="0" fontId="18" fillId="3" borderId="24" xfId="4" applyFont="1" applyFill="1" applyBorder="1" applyAlignment="1">
      <alignment horizontal="center" vertical="center"/>
    </xf>
    <xf numFmtId="0" fontId="18" fillId="3" borderId="24" xfId="4" applyFont="1" applyFill="1" applyBorder="1" applyAlignment="1">
      <alignment vertical="center" wrapText="1"/>
    </xf>
    <xf numFmtId="166" fontId="27" fillId="3" borderId="28" xfId="0" applyNumberFormat="1" applyFont="1" applyFill="1" applyBorder="1"/>
    <xf numFmtId="0" fontId="27" fillId="3" borderId="28" xfId="0" applyFont="1" applyFill="1" applyBorder="1"/>
    <xf numFmtId="167" fontId="27" fillId="3" borderId="28" xfId="0" applyNumberFormat="1" applyFont="1" applyFill="1" applyBorder="1"/>
    <xf numFmtId="168" fontId="18" fillId="3" borderId="27" xfId="0" applyNumberFormat="1" applyFont="1" applyFill="1" applyBorder="1" applyAlignment="1"/>
    <xf numFmtId="0" fontId="7" fillId="3" borderId="0" xfId="0" applyFont="1" applyFill="1" applyAlignment="1"/>
    <xf numFmtId="168" fontId="7" fillId="3" borderId="27" xfId="0" applyNumberFormat="1" applyFont="1" applyFill="1" applyBorder="1" applyAlignment="1"/>
    <xf numFmtId="0" fontId="0" fillId="3" borderId="0" xfId="0" applyFill="1"/>
    <xf numFmtId="168" fontId="7" fillId="3" borderId="43" xfId="0" applyNumberFormat="1" applyFont="1" applyFill="1" applyBorder="1" applyAlignment="1"/>
    <xf numFmtId="49" fontId="14" fillId="0" borderId="24" xfId="10" applyNumberFormat="1" applyFont="1" applyFill="1" applyBorder="1" applyAlignment="1">
      <alignment horizontal="center"/>
    </xf>
    <xf numFmtId="49" fontId="14" fillId="3" borderId="25" xfId="10" applyNumberFormat="1" applyFont="1" applyFill="1" applyBorder="1" applyAlignment="1">
      <alignment horizontal="center"/>
    </xf>
    <xf numFmtId="0" fontId="7" fillId="3" borderId="5" xfId="10" applyFont="1" applyFill="1" applyBorder="1" applyAlignment="1">
      <alignment horizontal="center"/>
    </xf>
    <xf numFmtId="0" fontId="7" fillId="3" borderId="24" xfId="10" applyFont="1" applyFill="1" applyBorder="1" applyAlignment="1">
      <alignment horizontal="center"/>
    </xf>
    <xf numFmtId="0" fontId="7" fillId="3" borderId="5" xfId="10" applyFont="1" applyFill="1" applyBorder="1" applyAlignment="1"/>
    <xf numFmtId="166" fontId="7" fillId="3" borderId="25" xfId="11" applyNumberFormat="1" applyFont="1" applyFill="1" applyBorder="1" applyAlignment="1">
      <alignment horizontal="right"/>
    </xf>
    <xf numFmtId="166" fontId="7" fillId="3" borderId="6" xfId="10" applyNumberFormat="1" applyFont="1" applyFill="1" applyBorder="1" applyAlignment="1"/>
    <xf numFmtId="167" fontId="7" fillId="3" borderId="28" xfId="11" applyNumberFormat="1" applyFont="1" applyFill="1" applyBorder="1" applyAlignment="1">
      <alignment horizontal="right"/>
    </xf>
    <xf numFmtId="168" fontId="7" fillId="3" borderId="27" xfId="10" applyNumberFormat="1" applyFont="1" applyFill="1" applyBorder="1" applyAlignment="1"/>
    <xf numFmtId="49" fontId="14" fillId="0" borderId="25" xfId="10" applyNumberFormat="1" applyFont="1" applyFill="1" applyBorder="1" applyAlignment="1">
      <alignment horizontal="center"/>
    </xf>
    <xf numFmtId="166" fontId="6" fillId="3" borderId="28" xfId="0" applyNumberFormat="1" applyFont="1" applyFill="1" applyBorder="1"/>
    <xf numFmtId="0" fontId="6" fillId="3" borderId="28" xfId="0" applyFont="1" applyFill="1" applyBorder="1"/>
    <xf numFmtId="167" fontId="6" fillId="3" borderId="28" xfId="0" applyNumberFormat="1" applyFont="1" applyFill="1" applyBorder="1"/>
    <xf numFmtId="49" fontId="7" fillId="3" borderId="40" xfId="4" applyNumberFormat="1" applyFont="1" applyFill="1" applyBorder="1" applyAlignment="1">
      <alignment horizontal="center" vertical="center"/>
    </xf>
    <xf numFmtId="49" fontId="7" fillId="3" borderId="41" xfId="4" applyNumberFormat="1" applyFont="1" applyFill="1" applyBorder="1" applyAlignment="1">
      <alignment horizontal="center" vertical="center"/>
    </xf>
    <xf numFmtId="166" fontId="6" fillId="3" borderId="60" xfId="0" applyNumberFormat="1" applyFont="1" applyFill="1" applyBorder="1"/>
    <xf numFmtId="0" fontId="6" fillId="3" borderId="60" xfId="0" applyFont="1" applyFill="1" applyBorder="1"/>
    <xf numFmtId="167" fontId="6" fillId="3" borderId="60" xfId="0" applyNumberFormat="1" applyFont="1" applyFill="1" applyBorder="1"/>
    <xf numFmtId="0" fontId="7" fillId="3" borderId="40" xfId="10" applyFont="1" applyFill="1" applyBorder="1" applyAlignment="1">
      <alignment horizontal="center"/>
    </xf>
    <xf numFmtId="0" fontId="7" fillId="3" borderId="42" xfId="10" applyFont="1" applyFill="1" applyBorder="1" applyAlignment="1"/>
    <xf numFmtId="0" fontId="14" fillId="4" borderId="18" xfId="4" applyFont="1" applyFill="1" applyBorder="1" applyAlignment="1">
      <alignment horizontal="center"/>
    </xf>
    <xf numFmtId="0" fontId="10" fillId="3" borderId="0" xfId="2" applyFont="1" applyFill="1" applyAlignment="1">
      <alignment horizontal="center"/>
    </xf>
    <xf numFmtId="0" fontId="14" fillId="3" borderId="18" xfId="5" applyFont="1" applyFill="1" applyBorder="1" applyAlignment="1">
      <alignment horizontal="center"/>
    </xf>
    <xf numFmtId="0" fontId="14" fillId="4" borderId="18" xfId="4" applyFont="1" applyFill="1" applyBorder="1" applyAlignment="1">
      <alignment horizontal="center"/>
    </xf>
    <xf numFmtId="0" fontId="14" fillId="4" borderId="19" xfId="4" applyFont="1" applyFill="1" applyBorder="1" applyAlignment="1">
      <alignment horizontal="center"/>
    </xf>
    <xf numFmtId="4" fontId="7" fillId="3" borderId="0" xfId="1" applyNumberFormat="1" applyFont="1" applyFill="1" applyAlignment="1"/>
    <xf numFmtId="0" fontId="8" fillId="3" borderId="0" xfId="0" applyFont="1" applyFill="1" applyAlignment="1"/>
    <xf numFmtId="0" fontId="10" fillId="3" borderId="0" xfId="2" applyFont="1" applyFill="1" applyAlignment="1">
      <alignment horizontal="center"/>
    </xf>
    <xf numFmtId="0" fontId="24" fillId="3" borderId="0" xfId="3" applyFont="1" applyFill="1" applyAlignment="1">
      <alignment horizontal="center"/>
    </xf>
    <xf numFmtId="0" fontId="14" fillId="3" borderId="18" xfId="5" applyFont="1" applyFill="1" applyBorder="1" applyAlignment="1">
      <alignment horizontal="center"/>
    </xf>
    <xf numFmtId="0" fontId="14" fillId="3" borderId="19" xfId="5" applyFont="1" applyFill="1" applyBorder="1" applyAlignment="1">
      <alignment horizontal="center"/>
    </xf>
    <xf numFmtId="49" fontId="21" fillId="3" borderId="29" xfId="4" applyNumberFormat="1" applyFont="1" applyFill="1" applyBorder="1" applyAlignment="1">
      <alignment horizontal="center" vertical="center"/>
    </xf>
    <xf numFmtId="0" fontId="21" fillId="3" borderId="31" xfId="5" applyFont="1" applyFill="1" applyBorder="1" applyAlignment="1">
      <alignment horizontal="center" vertical="center"/>
    </xf>
    <xf numFmtId="49" fontId="21" fillId="3" borderId="15" xfId="4" applyNumberFormat="1" applyFont="1" applyFill="1" applyBorder="1" applyAlignment="1">
      <alignment horizontal="center" vertical="center"/>
    </xf>
    <xf numFmtId="0" fontId="21" fillId="3" borderId="16" xfId="5" applyFont="1" applyFill="1" applyBorder="1" applyAlignment="1">
      <alignment horizontal="center" vertical="center"/>
    </xf>
    <xf numFmtId="49" fontId="18" fillId="3" borderId="18" xfId="4" applyNumberFormat="1" applyFont="1" applyFill="1" applyBorder="1" applyAlignment="1">
      <alignment horizontal="center" vertical="center"/>
    </xf>
    <xf numFmtId="0" fontId="18" fillId="3" borderId="19" xfId="5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5" fillId="4" borderId="18" xfId="4" applyFont="1" applyFill="1" applyBorder="1" applyAlignment="1">
      <alignment horizontal="center" vertical="center"/>
    </xf>
    <xf numFmtId="0" fontId="15" fillId="4" borderId="19" xfId="4" applyFont="1" applyFill="1" applyBorder="1" applyAlignment="1">
      <alignment horizontal="center" vertical="center"/>
    </xf>
    <xf numFmtId="49" fontId="21" fillId="3" borderId="24" xfId="4" applyNumberFormat="1" applyFont="1" applyFill="1" applyBorder="1" applyAlignment="1">
      <alignment horizontal="center" vertical="center"/>
    </xf>
    <xf numFmtId="0" fontId="22" fillId="3" borderId="25" xfId="5" applyFont="1" applyFill="1" applyBorder="1" applyAlignment="1">
      <alignment horizontal="center" vertical="center"/>
    </xf>
    <xf numFmtId="0" fontId="14" fillId="4" borderId="15" xfId="4" applyFont="1" applyFill="1" applyBorder="1" applyAlignment="1">
      <alignment horizontal="center" vertical="center"/>
    </xf>
    <xf numFmtId="0" fontId="14" fillId="4" borderId="16" xfId="4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24" fillId="0" borderId="0" xfId="3" applyFont="1" applyFill="1" applyAlignment="1">
      <alignment horizontal="center"/>
    </xf>
    <xf numFmtId="0" fontId="15" fillId="0" borderId="18" xfId="4" applyFont="1" applyFill="1" applyBorder="1" applyAlignment="1">
      <alignment horizontal="center" vertical="center"/>
    </xf>
    <xf numFmtId="0" fontId="15" fillId="0" borderId="19" xfId="4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14" fillId="0" borderId="17" xfId="0" applyFont="1" applyBorder="1" applyAlignment="1">
      <alignment horizontal="center" vertical="center" textRotation="90"/>
    </xf>
    <xf numFmtId="0" fontId="14" fillId="0" borderId="58" xfId="0" applyFont="1" applyBorder="1" applyAlignment="1">
      <alignment horizontal="center" vertical="center" textRotation="90"/>
    </xf>
    <xf numFmtId="0" fontId="15" fillId="0" borderId="15" xfId="1" applyFont="1" applyFill="1" applyBorder="1" applyAlignment="1">
      <alignment horizontal="center"/>
    </xf>
    <xf numFmtId="0" fontId="15" fillId="0" borderId="16" xfId="1" applyFont="1" applyFill="1" applyBorder="1" applyAlignment="1">
      <alignment horizontal="center"/>
    </xf>
    <xf numFmtId="0" fontId="14" fillId="4" borderId="18" xfId="1" applyFont="1" applyFill="1" applyBorder="1" applyAlignment="1">
      <alignment horizontal="center"/>
    </xf>
    <xf numFmtId="0" fontId="14" fillId="4" borderId="19" xfId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3">
    <cellStyle name="čárky 3 2" xfId="11"/>
    <cellStyle name="Normální" xfId="0" builtinId="0"/>
    <cellStyle name="normální 2" xfId="3"/>
    <cellStyle name="normální 2 2" xfId="12"/>
    <cellStyle name="Normální 3" xfId="6"/>
    <cellStyle name="normální_03 Podrobny_rozpis_rozpoctu_2010_Klíma" xfId="9"/>
    <cellStyle name="normální_03. Ekonomický" xfId="8"/>
    <cellStyle name="normální_04 - OSMTVS" xfId="5"/>
    <cellStyle name="normální_2. Rozpočet 2007 - tabulky" xfId="2"/>
    <cellStyle name="normální_Rozpis výdajů 03 bez PO 2 2" xfId="1"/>
    <cellStyle name="normální_Rozpis výdajů 03 bez PO 3" xfId="10"/>
    <cellStyle name="normální_Rozpis výdajů 03 bez PO_03. Ekonomický" xfId="7"/>
    <cellStyle name="normální_Rozpis výdajů 03 bez PO_04 - OSMTV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tabSelected="1" zoomScaleNormal="100" workbookViewId="0">
      <selection activeCell="O8" sqref="O8"/>
    </sheetView>
  </sheetViews>
  <sheetFormatPr defaultColWidth="3.140625" defaultRowHeight="12.75" x14ac:dyDescent="0.2"/>
  <cols>
    <col min="1" max="1" width="3.140625" style="247" customWidth="1"/>
    <col min="2" max="2" width="9.28515625" style="247" customWidth="1"/>
    <col min="3" max="4" width="4.7109375" style="247" customWidth="1"/>
    <col min="5" max="5" width="7.85546875" style="247" customWidth="1"/>
    <col min="6" max="6" width="40.85546875" style="247" customWidth="1"/>
    <col min="7" max="7" width="8.7109375" style="300" customWidth="1"/>
    <col min="8" max="8" width="8.7109375" style="247" hidden="1" customWidth="1"/>
    <col min="9" max="9" width="8.7109375" style="247" customWidth="1"/>
    <col min="10" max="10" width="9.42578125" style="247" customWidth="1"/>
    <col min="11" max="11" width="9.140625" style="247" customWidth="1"/>
    <col min="12" max="12" width="13.7109375" style="247" customWidth="1"/>
    <col min="13" max="254" width="9.140625" style="247" customWidth="1"/>
    <col min="255" max="16384" width="3.140625" style="247"/>
  </cols>
  <sheetData>
    <row r="1" spans="1:12" ht="16.899999999999999" customHeight="1" x14ac:dyDescent="0.2">
      <c r="G1" s="438"/>
      <c r="H1" s="439"/>
      <c r="I1" s="439"/>
      <c r="J1" s="438" t="s">
        <v>316</v>
      </c>
      <c r="K1" s="439"/>
      <c r="L1" s="439"/>
    </row>
    <row r="2" spans="1:12" ht="18" x14ac:dyDescent="0.25">
      <c r="A2" s="440" t="s">
        <v>66</v>
      </c>
      <c r="B2" s="440"/>
      <c r="C2" s="440"/>
      <c r="D2" s="440"/>
      <c r="E2" s="440"/>
      <c r="F2" s="440"/>
      <c r="G2" s="440"/>
      <c r="H2" s="440"/>
      <c r="I2" s="440"/>
    </row>
    <row r="3" spans="1:12" ht="18" x14ac:dyDescent="0.25">
      <c r="A3" s="434"/>
      <c r="B3" s="434"/>
      <c r="C3" s="434"/>
      <c r="D3" s="434"/>
      <c r="E3" s="434"/>
      <c r="F3" s="434"/>
      <c r="G3" s="434"/>
      <c r="H3" s="434"/>
      <c r="I3" s="434"/>
    </row>
    <row r="4" spans="1:12" ht="18" x14ac:dyDescent="0.25">
      <c r="A4" s="440" t="s">
        <v>317</v>
      </c>
      <c r="B4" s="440"/>
      <c r="C4" s="440"/>
      <c r="D4" s="440"/>
      <c r="E4" s="440"/>
      <c r="F4" s="440"/>
      <c r="G4" s="440"/>
      <c r="H4" s="440"/>
      <c r="I4" s="440"/>
    </row>
    <row r="5" spans="1:12" ht="12" customHeight="1" x14ac:dyDescent="0.2">
      <c r="A5" s="248"/>
      <c r="B5" s="248"/>
      <c r="C5" s="248"/>
      <c r="D5" s="248"/>
      <c r="E5" s="248"/>
      <c r="F5" s="248"/>
      <c r="G5" s="248"/>
      <c r="H5" s="249"/>
      <c r="I5" s="249"/>
    </row>
    <row r="6" spans="1:12" ht="15.75" x14ac:dyDescent="0.25">
      <c r="A6" s="441" t="s">
        <v>68</v>
      </c>
      <c r="B6" s="441"/>
      <c r="C6" s="441"/>
      <c r="D6" s="441"/>
      <c r="E6" s="441"/>
      <c r="F6" s="441"/>
      <c r="G6" s="441"/>
      <c r="H6" s="441"/>
      <c r="I6" s="441"/>
    </row>
    <row r="7" spans="1:12" ht="12" customHeight="1" thickBot="1" x14ac:dyDescent="0.25">
      <c r="A7" s="248"/>
      <c r="B7" s="248"/>
      <c r="C7" s="248"/>
      <c r="D7" s="248"/>
      <c r="E7" s="248"/>
      <c r="F7" s="248"/>
      <c r="G7" s="248"/>
      <c r="H7" s="249"/>
      <c r="I7" s="249"/>
      <c r="K7" s="250" t="s">
        <v>0</v>
      </c>
    </row>
    <row r="8" spans="1:12" s="254" customFormat="1" ht="31.9" customHeight="1" thickBot="1" x14ac:dyDescent="0.25">
      <c r="A8" s="251" t="s">
        <v>70</v>
      </c>
      <c r="B8" s="442" t="s">
        <v>71</v>
      </c>
      <c r="C8" s="443"/>
      <c r="D8" s="435" t="s">
        <v>72</v>
      </c>
      <c r="E8" s="435" t="s">
        <v>19</v>
      </c>
      <c r="F8" s="435" t="s">
        <v>318</v>
      </c>
      <c r="G8" s="252" t="s">
        <v>74</v>
      </c>
      <c r="H8" s="253" t="s">
        <v>319</v>
      </c>
      <c r="I8" s="252" t="s">
        <v>76</v>
      </c>
      <c r="J8" s="253" t="s">
        <v>64</v>
      </c>
      <c r="K8" s="252" t="s">
        <v>76</v>
      </c>
    </row>
    <row r="9" spans="1:12" s="254" customFormat="1" ht="13.5" thickBot="1" x14ac:dyDescent="0.25">
      <c r="A9" s="308" t="s">
        <v>79</v>
      </c>
      <c r="B9" s="436" t="s">
        <v>80</v>
      </c>
      <c r="C9" s="437"/>
      <c r="D9" s="309" t="s">
        <v>80</v>
      </c>
      <c r="E9" s="433" t="s">
        <v>80</v>
      </c>
      <c r="F9" s="310" t="s">
        <v>320</v>
      </c>
      <c r="G9" s="311">
        <f>+G10+G30+G32+G34+G36</f>
        <v>3310</v>
      </c>
      <c r="H9" s="311">
        <f>+H10+H12+H14+H16+H18+H20+H22+H24+H26+H28+H30+H32+H34+H36+H38+H40+H42+H44+H46+H48+H50+H52+H54+H56+H58+H60+H62+H64+H66+H68+H72+H74+H76+H78+H70</f>
        <v>34155</v>
      </c>
      <c r="I9" s="311">
        <f>+G9+H9</f>
        <v>37465</v>
      </c>
      <c r="J9" s="312">
        <f>+J42+J80+J82+J84+J86+J88+J90</f>
        <v>21582</v>
      </c>
      <c r="K9" s="312">
        <f>+I9+J9</f>
        <v>59047</v>
      </c>
      <c r="L9" s="255" t="s">
        <v>287</v>
      </c>
    </row>
    <row r="10" spans="1:12" s="254" customFormat="1" x14ac:dyDescent="0.2">
      <c r="A10" s="256" t="s">
        <v>321</v>
      </c>
      <c r="B10" s="257" t="s">
        <v>322</v>
      </c>
      <c r="C10" s="258" t="s">
        <v>84</v>
      </c>
      <c r="D10" s="259" t="s">
        <v>80</v>
      </c>
      <c r="E10" s="260" t="s">
        <v>80</v>
      </c>
      <c r="F10" s="261" t="s">
        <v>323</v>
      </c>
      <c r="G10" s="262">
        <f>+G11</f>
        <v>2500</v>
      </c>
      <c r="H10" s="262">
        <f>+H11</f>
        <v>-2500</v>
      </c>
      <c r="I10" s="262">
        <f t="shared" ref="I10:I79" si="0">+G10+H10</f>
        <v>0</v>
      </c>
      <c r="J10" s="263">
        <v>0</v>
      </c>
      <c r="K10" s="263">
        <f t="shared" ref="K10:K73" si="1">+I10+J10</f>
        <v>0</v>
      </c>
      <c r="L10" s="255"/>
    </row>
    <row r="11" spans="1:12" s="254" customFormat="1" x14ac:dyDescent="0.2">
      <c r="A11" s="264"/>
      <c r="B11" s="265"/>
      <c r="C11" s="266"/>
      <c r="D11" s="88">
        <v>3299</v>
      </c>
      <c r="E11" s="267">
        <v>5331</v>
      </c>
      <c r="F11" s="201" t="s">
        <v>128</v>
      </c>
      <c r="G11" s="202">
        <v>2500</v>
      </c>
      <c r="H11" s="202">
        <v>-2500</v>
      </c>
      <c r="I11" s="202">
        <f t="shared" si="0"/>
        <v>0</v>
      </c>
      <c r="J11" s="268">
        <v>0</v>
      </c>
      <c r="K11" s="268">
        <f t="shared" si="1"/>
        <v>0</v>
      </c>
      <c r="L11" s="255"/>
    </row>
    <row r="12" spans="1:12" s="254" customFormat="1" ht="22.5" x14ac:dyDescent="0.2">
      <c r="A12" s="83" t="s">
        <v>321</v>
      </c>
      <c r="B12" s="84" t="s">
        <v>324</v>
      </c>
      <c r="C12" s="85" t="s">
        <v>325</v>
      </c>
      <c r="D12" s="91" t="s">
        <v>80</v>
      </c>
      <c r="E12" s="92" t="s">
        <v>80</v>
      </c>
      <c r="F12" s="77" t="s">
        <v>326</v>
      </c>
      <c r="G12" s="197">
        <v>0</v>
      </c>
      <c r="H12" s="78">
        <f>+H13</f>
        <v>550</v>
      </c>
      <c r="I12" s="78">
        <f>+G12+H12</f>
        <v>550</v>
      </c>
      <c r="J12" s="269">
        <v>0</v>
      </c>
      <c r="K12" s="269">
        <f t="shared" si="1"/>
        <v>550</v>
      </c>
      <c r="L12" s="255"/>
    </row>
    <row r="13" spans="1:12" s="254" customFormat="1" ht="22.5" x14ac:dyDescent="0.2">
      <c r="A13" s="270"/>
      <c r="B13" s="271"/>
      <c r="C13" s="272"/>
      <c r="D13" s="116">
        <v>3123</v>
      </c>
      <c r="E13" s="72">
        <v>5331</v>
      </c>
      <c r="F13" s="165" t="s">
        <v>128</v>
      </c>
      <c r="G13" s="202">
        <v>0</v>
      </c>
      <c r="H13" s="74">
        <v>550</v>
      </c>
      <c r="I13" s="74">
        <f>+G13+H13</f>
        <v>550</v>
      </c>
      <c r="J13" s="268">
        <v>0</v>
      </c>
      <c r="K13" s="268">
        <f t="shared" si="1"/>
        <v>550</v>
      </c>
      <c r="L13" s="255"/>
    </row>
    <row r="14" spans="1:12" s="254" customFormat="1" ht="22.5" x14ac:dyDescent="0.2">
      <c r="A14" s="83" t="s">
        <v>321</v>
      </c>
      <c r="B14" s="84" t="s">
        <v>327</v>
      </c>
      <c r="C14" s="85" t="s">
        <v>298</v>
      </c>
      <c r="D14" s="91" t="s">
        <v>80</v>
      </c>
      <c r="E14" s="92" t="s">
        <v>80</v>
      </c>
      <c r="F14" s="77" t="s">
        <v>328</v>
      </c>
      <c r="G14" s="197">
        <v>0</v>
      </c>
      <c r="H14" s="78">
        <f>+H15</f>
        <v>500</v>
      </c>
      <c r="I14" s="78">
        <f t="shared" ref="I14:I29" si="2">+G14+H14</f>
        <v>500</v>
      </c>
      <c r="J14" s="269">
        <v>0</v>
      </c>
      <c r="K14" s="269">
        <f t="shared" si="1"/>
        <v>500</v>
      </c>
      <c r="L14" s="255"/>
    </row>
    <row r="15" spans="1:12" s="254" customFormat="1" ht="22.5" x14ac:dyDescent="0.2">
      <c r="A15" s="270"/>
      <c r="B15" s="271"/>
      <c r="C15" s="272"/>
      <c r="D15" s="116">
        <v>3123</v>
      </c>
      <c r="E15" s="72">
        <v>5331</v>
      </c>
      <c r="F15" s="165" t="s">
        <v>128</v>
      </c>
      <c r="G15" s="202">
        <v>0</v>
      </c>
      <c r="H15" s="74">
        <v>500</v>
      </c>
      <c r="I15" s="74">
        <f t="shared" si="2"/>
        <v>500</v>
      </c>
      <c r="J15" s="268">
        <v>0</v>
      </c>
      <c r="K15" s="268">
        <f t="shared" si="1"/>
        <v>500</v>
      </c>
      <c r="L15" s="255"/>
    </row>
    <row r="16" spans="1:12" s="254" customFormat="1" ht="22.5" x14ac:dyDescent="0.2">
      <c r="A16" s="83" t="s">
        <v>321</v>
      </c>
      <c r="B16" s="84" t="s">
        <v>329</v>
      </c>
      <c r="C16" s="85" t="s">
        <v>311</v>
      </c>
      <c r="D16" s="91" t="s">
        <v>80</v>
      </c>
      <c r="E16" s="92" t="s">
        <v>80</v>
      </c>
      <c r="F16" s="77" t="s">
        <v>330</v>
      </c>
      <c r="G16" s="197">
        <v>0</v>
      </c>
      <c r="H16" s="78">
        <f t="shared" ref="H16" si="3">+H17</f>
        <v>122.2</v>
      </c>
      <c r="I16" s="78">
        <f t="shared" si="2"/>
        <v>122.2</v>
      </c>
      <c r="J16" s="269">
        <v>0</v>
      </c>
      <c r="K16" s="269">
        <f t="shared" si="1"/>
        <v>122.2</v>
      </c>
      <c r="L16" s="255"/>
    </row>
    <row r="17" spans="1:12" s="254" customFormat="1" ht="22.5" x14ac:dyDescent="0.2">
      <c r="A17" s="270"/>
      <c r="B17" s="271"/>
      <c r="C17" s="272"/>
      <c r="D17" s="116">
        <v>3123</v>
      </c>
      <c r="E17" s="72">
        <v>5331</v>
      </c>
      <c r="F17" s="165" t="s">
        <v>128</v>
      </c>
      <c r="G17" s="202">
        <v>0</v>
      </c>
      <c r="H17" s="74">
        <v>122.2</v>
      </c>
      <c r="I17" s="74">
        <f t="shared" si="2"/>
        <v>122.2</v>
      </c>
      <c r="J17" s="268">
        <v>0</v>
      </c>
      <c r="K17" s="268">
        <f t="shared" si="1"/>
        <v>122.2</v>
      </c>
      <c r="L17" s="255"/>
    </row>
    <row r="18" spans="1:12" s="254" customFormat="1" ht="22.5" x14ac:dyDescent="0.2">
      <c r="A18" s="83" t="s">
        <v>321</v>
      </c>
      <c r="B18" s="84" t="s">
        <v>331</v>
      </c>
      <c r="C18" s="85" t="s">
        <v>332</v>
      </c>
      <c r="D18" s="91" t="s">
        <v>80</v>
      </c>
      <c r="E18" s="92" t="s">
        <v>80</v>
      </c>
      <c r="F18" s="77" t="s">
        <v>333</v>
      </c>
      <c r="G18" s="197">
        <v>0</v>
      </c>
      <c r="H18" s="78">
        <f t="shared" ref="H18" si="4">+H19</f>
        <v>150</v>
      </c>
      <c r="I18" s="78">
        <f t="shared" si="2"/>
        <v>150</v>
      </c>
      <c r="J18" s="269">
        <v>0</v>
      </c>
      <c r="K18" s="269">
        <f t="shared" si="1"/>
        <v>150</v>
      </c>
      <c r="L18" s="255"/>
    </row>
    <row r="19" spans="1:12" s="254" customFormat="1" ht="22.5" x14ac:dyDescent="0.2">
      <c r="A19" s="270"/>
      <c r="B19" s="271"/>
      <c r="C19" s="272"/>
      <c r="D19" s="116">
        <v>3122</v>
      </c>
      <c r="E19" s="72">
        <v>5331</v>
      </c>
      <c r="F19" s="165" t="s">
        <v>128</v>
      </c>
      <c r="G19" s="202">
        <v>0</v>
      </c>
      <c r="H19" s="74">
        <v>150</v>
      </c>
      <c r="I19" s="74">
        <f t="shared" si="2"/>
        <v>150</v>
      </c>
      <c r="J19" s="268">
        <v>0</v>
      </c>
      <c r="K19" s="268">
        <f t="shared" si="1"/>
        <v>150</v>
      </c>
      <c r="L19" s="255"/>
    </row>
    <row r="20" spans="1:12" s="254" customFormat="1" ht="22.5" x14ac:dyDescent="0.2">
      <c r="A20" s="83" t="s">
        <v>321</v>
      </c>
      <c r="B20" s="84" t="s">
        <v>334</v>
      </c>
      <c r="C20" s="85" t="s">
        <v>335</v>
      </c>
      <c r="D20" s="91" t="s">
        <v>80</v>
      </c>
      <c r="E20" s="92" t="s">
        <v>80</v>
      </c>
      <c r="F20" s="77" t="s">
        <v>336</v>
      </c>
      <c r="G20" s="197">
        <v>0</v>
      </c>
      <c r="H20" s="78">
        <f t="shared" ref="H20" si="5">+H21</f>
        <v>300</v>
      </c>
      <c r="I20" s="78">
        <f t="shared" si="2"/>
        <v>300</v>
      </c>
      <c r="J20" s="269">
        <v>0</v>
      </c>
      <c r="K20" s="269">
        <f t="shared" si="1"/>
        <v>300</v>
      </c>
      <c r="L20" s="255"/>
    </row>
    <row r="21" spans="1:12" s="254" customFormat="1" ht="22.5" x14ac:dyDescent="0.2">
      <c r="A21" s="270"/>
      <c r="B21" s="271"/>
      <c r="C21" s="272"/>
      <c r="D21" s="116">
        <v>3123</v>
      </c>
      <c r="E21" s="72">
        <v>5331</v>
      </c>
      <c r="F21" s="165" t="s">
        <v>128</v>
      </c>
      <c r="G21" s="202">
        <v>0</v>
      </c>
      <c r="H21" s="74">
        <v>300</v>
      </c>
      <c r="I21" s="74">
        <f t="shared" si="2"/>
        <v>300</v>
      </c>
      <c r="J21" s="268">
        <v>0</v>
      </c>
      <c r="K21" s="268">
        <f t="shared" si="1"/>
        <v>300</v>
      </c>
      <c r="L21" s="255"/>
    </row>
    <row r="22" spans="1:12" s="254" customFormat="1" ht="22.5" x14ac:dyDescent="0.2">
      <c r="A22" s="83" t="s">
        <v>321</v>
      </c>
      <c r="B22" s="84" t="s">
        <v>337</v>
      </c>
      <c r="C22" s="85" t="s">
        <v>125</v>
      </c>
      <c r="D22" s="91" t="s">
        <v>80</v>
      </c>
      <c r="E22" s="92" t="s">
        <v>80</v>
      </c>
      <c r="F22" s="77" t="s">
        <v>338</v>
      </c>
      <c r="G22" s="197">
        <v>0</v>
      </c>
      <c r="H22" s="78">
        <f t="shared" ref="H22" si="6">+H23</f>
        <v>380</v>
      </c>
      <c r="I22" s="78">
        <f t="shared" si="2"/>
        <v>380</v>
      </c>
      <c r="J22" s="269">
        <v>0</v>
      </c>
      <c r="K22" s="269">
        <f t="shared" si="1"/>
        <v>380</v>
      </c>
      <c r="L22" s="255"/>
    </row>
    <row r="23" spans="1:12" s="254" customFormat="1" ht="22.5" x14ac:dyDescent="0.2">
      <c r="A23" s="270"/>
      <c r="B23" s="271"/>
      <c r="C23" s="272"/>
      <c r="D23" s="116">
        <v>3122</v>
      </c>
      <c r="E23" s="72">
        <v>5331</v>
      </c>
      <c r="F23" s="165" t="s">
        <v>128</v>
      </c>
      <c r="G23" s="202">
        <v>0</v>
      </c>
      <c r="H23" s="74">
        <v>380</v>
      </c>
      <c r="I23" s="74">
        <f t="shared" si="2"/>
        <v>380</v>
      </c>
      <c r="J23" s="268">
        <v>0</v>
      </c>
      <c r="K23" s="268">
        <f t="shared" si="1"/>
        <v>380</v>
      </c>
      <c r="L23" s="255"/>
    </row>
    <row r="24" spans="1:12" s="254" customFormat="1" ht="22.5" x14ac:dyDescent="0.2">
      <c r="A24" s="83" t="s">
        <v>321</v>
      </c>
      <c r="B24" s="84" t="s">
        <v>339</v>
      </c>
      <c r="C24" s="85" t="s">
        <v>340</v>
      </c>
      <c r="D24" s="91" t="s">
        <v>80</v>
      </c>
      <c r="E24" s="92" t="s">
        <v>80</v>
      </c>
      <c r="F24" s="77" t="s">
        <v>341</v>
      </c>
      <c r="G24" s="197">
        <v>0</v>
      </c>
      <c r="H24" s="78">
        <f t="shared" ref="H24" si="7">+H25</f>
        <v>250</v>
      </c>
      <c r="I24" s="78">
        <f t="shared" si="2"/>
        <v>250</v>
      </c>
      <c r="J24" s="269">
        <v>0</v>
      </c>
      <c r="K24" s="269">
        <f t="shared" si="1"/>
        <v>250</v>
      </c>
      <c r="L24" s="255"/>
    </row>
    <row r="25" spans="1:12" s="254" customFormat="1" ht="22.5" x14ac:dyDescent="0.2">
      <c r="A25" s="270"/>
      <c r="B25" s="271"/>
      <c r="C25" s="272"/>
      <c r="D25" s="116">
        <v>3123</v>
      </c>
      <c r="E25" s="72">
        <v>5331</v>
      </c>
      <c r="F25" s="165" t="s">
        <v>128</v>
      </c>
      <c r="G25" s="202">
        <v>0</v>
      </c>
      <c r="H25" s="74">
        <v>250</v>
      </c>
      <c r="I25" s="74">
        <f t="shared" si="2"/>
        <v>250</v>
      </c>
      <c r="J25" s="268">
        <v>0</v>
      </c>
      <c r="K25" s="268">
        <f t="shared" si="1"/>
        <v>250</v>
      </c>
      <c r="L25" s="255"/>
    </row>
    <row r="26" spans="1:12" s="254" customFormat="1" ht="22.5" x14ac:dyDescent="0.2">
      <c r="A26" s="83" t="s">
        <v>321</v>
      </c>
      <c r="B26" s="84" t="s">
        <v>342</v>
      </c>
      <c r="C26" s="85" t="s">
        <v>343</v>
      </c>
      <c r="D26" s="91" t="s">
        <v>80</v>
      </c>
      <c r="E26" s="92" t="s">
        <v>80</v>
      </c>
      <c r="F26" s="77" t="s">
        <v>344</v>
      </c>
      <c r="G26" s="197">
        <v>0</v>
      </c>
      <c r="H26" s="78">
        <f t="shared" ref="H26" si="8">+H27</f>
        <v>212.8</v>
      </c>
      <c r="I26" s="78">
        <f t="shared" si="2"/>
        <v>212.8</v>
      </c>
      <c r="J26" s="269">
        <v>0</v>
      </c>
      <c r="K26" s="269">
        <f t="shared" si="1"/>
        <v>212.8</v>
      </c>
      <c r="L26" s="255"/>
    </row>
    <row r="27" spans="1:12" s="254" customFormat="1" ht="22.5" x14ac:dyDescent="0.2">
      <c r="A27" s="270"/>
      <c r="B27" s="271"/>
      <c r="C27" s="272"/>
      <c r="D27" s="116">
        <v>3123</v>
      </c>
      <c r="E27" s="72">
        <v>5331</v>
      </c>
      <c r="F27" s="165" t="s">
        <v>128</v>
      </c>
      <c r="G27" s="202">
        <v>0</v>
      </c>
      <c r="H27" s="74">
        <v>212.8</v>
      </c>
      <c r="I27" s="74">
        <f t="shared" si="2"/>
        <v>212.8</v>
      </c>
      <c r="J27" s="268">
        <v>0</v>
      </c>
      <c r="K27" s="268">
        <f t="shared" si="1"/>
        <v>212.8</v>
      </c>
      <c r="L27" s="255"/>
    </row>
    <row r="28" spans="1:12" s="254" customFormat="1" ht="33.75" x14ac:dyDescent="0.2">
      <c r="A28" s="83" t="s">
        <v>321</v>
      </c>
      <c r="B28" s="84" t="s">
        <v>345</v>
      </c>
      <c r="C28" s="85" t="s">
        <v>302</v>
      </c>
      <c r="D28" s="91" t="s">
        <v>80</v>
      </c>
      <c r="E28" s="92" t="s">
        <v>80</v>
      </c>
      <c r="F28" s="77" t="s">
        <v>346</v>
      </c>
      <c r="G28" s="197">
        <v>0</v>
      </c>
      <c r="H28" s="78">
        <f t="shared" ref="H28" si="9">+H29</f>
        <v>35</v>
      </c>
      <c r="I28" s="78">
        <f t="shared" si="2"/>
        <v>35</v>
      </c>
      <c r="J28" s="269">
        <v>0</v>
      </c>
      <c r="K28" s="269">
        <f t="shared" si="1"/>
        <v>35</v>
      </c>
      <c r="L28" s="255"/>
    </row>
    <row r="29" spans="1:12" s="254" customFormat="1" ht="22.5" x14ac:dyDescent="0.2">
      <c r="A29" s="270"/>
      <c r="B29" s="271"/>
      <c r="C29" s="272"/>
      <c r="D29" s="116">
        <v>3123</v>
      </c>
      <c r="E29" s="72">
        <v>5331</v>
      </c>
      <c r="F29" s="165" t="s">
        <v>128</v>
      </c>
      <c r="G29" s="202">
        <v>0</v>
      </c>
      <c r="H29" s="74">
        <v>35</v>
      </c>
      <c r="I29" s="74">
        <f t="shared" si="2"/>
        <v>35</v>
      </c>
      <c r="J29" s="268">
        <v>0</v>
      </c>
      <c r="K29" s="268">
        <f t="shared" si="1"/>
        <v>35</v>
      </c>
      <c r="L29" s="255"/>
    </row>
    <row r="30" spans="1:12" s="254" customFormat="1" ht="24.75" customHeight="1" x14ac:dyDescent="0.2">
      <c r="A30" s="193" t="s">
        <v>321</v>
      </c>
      <c r="B30" s="273" t="s">
        <v>347</v>
      </c>
      <c r="C30" s="195" t="s">
        <v>84</v>
      </c>
      <c r="D30" s="86" t="s">
        <v>80</v>
      </c>
      <c r="E30" s="196" t="s">
        <v>80</v>
      </c>
      <c r="F30" s="87" t="s">
        <v>348</v>
      </c>
      <c r="G30" s="197">
        <f>+G31</f>
        <v>270</v>
      </c>
      <c r="H30" s="197">
        <v>0</v>
      </c>
      <c r="I30" s="197">
        <f t="shared" si="0"/>
        <v>270</v>
      </c>
      <c r="J30" s="269">
        <v>0</v>
      </c>
      <c r="K30" s="269">
        <f t="shared" si="1"/>
        <v>270</v>
      </c>
      <c r="L30" s="255"/>
    </row>
    <row r="31" spans="1:12" s="254" customFormat="1" x14ac:dyDescent="0.2">
      <c r="A31" s="264"/>
      <c r="B31" s="265"/>
      <c r="C31" s="266"/>
      <c r="D31" s="88">
        <v>3299</v>
      </c>
      <c r="E31" s="267">
        <v>5331</v>
      </c>
      <c r="F31" s="201" t="s">
        <v>128</v>
      </c>
      <c r="G31" s="202">
        <v>270</v>
      </c>
      <c r="H31" s="202">
        <v>0</v>
      </c>
      <c r="I31" s="202">
        <f t="shared" si="0"/>
        <v>270</v>
      </c>
      <c r="J31" s="268">
        <v>0</v>
      </c>
      <c r="K31" s="268">
        <f t="shared" si="1"/>
        <v>270</v>
      </c>
      <c r="L31" s="255"/>
    </row>
    <row r="32" spans="1:12" s="254" customFormat="1" ht="24.75" customHeight="1" x14ac:dyDescent="0.2">
      <c r="A32" s="193" t="s">
        <v>321</v>
      </c>
      <c r="B32" s="273" t="s">
        <v>349</v>
      </c>
      <c r="C32" s="195" t="s">
        <v>325</v>
      </c>
      <c r="D32" s="86" t="s">
        <v>80</v>
      </c>
      <c r="E32" s="196" t="s">
        <v>80</v>
      </c>
      <c r="F32" s="87" t="s">
        <v>350</v>
      </c>
      <c r="G32" s="197">
        <f>+G33</f>
        <v>20</v>
      </c>
      <c r="H32" s="197">
        <v>0</v>
      </c>
      <c r="I32" s="197">
        <f t="shared" si="0"/>
        <v>20</v>
      </c>
      <c r="J32" s="269">
        <v>0</v>
      </c>
      <c r="K32" s="269">
        <f t="shared" si="1"/>
        <v>20</v>
      </c>
      <c r="L32" s="255"/>
    </row>
    <row r="33" spans="1:12" s="254" customFormat="1" x14ac:dyDescent="0.2">
      <c r="A33" s="264"/>
      <c r="B33" s="265"/>
      <c r="C33" s="266"/>
      <c r="D33" s="88">
        <v>3123</v>
      </c>
      <c r="E33" s="267">
        <v>5331</v>
      </c>
      <c r="F33" s="201" t="s">
        <v>128</v>
      </c>
      <c r="G33" s="202">
        <v>20</v>
      </c>
      <c r="H33" s="202">
        <v>0</v>
      </c>
      <c r="I33" s="202">
        <f t="shared" si="0"/>
        <v>20</v>
      </c>
      <c r="J33" s="268">
        <v>0</v>
      </c>
      <c r="K33" s="268">
        <f t="shared" si="1"/>
        <v>20</v>
      </c>
      <c r="L33" s="255"/>
    </row>
    <row r="34" spans="1:12" s="254" customFormat="1" ht="24.75" customHeight="1" x14ac:dyDescent="0.2">
      <c r="A34" s="193" t="s">
        <v>321</v>
      </c>
      <c r="B34" s="273" t="s">
        <v>351</v>
      </c>
      <c r="C34" s="195" t="s">
        <v>125</v>
      </c>
      <c r="D34" s="86" t="s">
        <v>80</v>
      </c>
      <c r="E34" s="196" t="s">
        <v>80</v>
      </c>
      <c r="F34" s="87" t="s">
        <v>352</v>
      </c>
      <c r="G34" s="197">
        <f>+G35</f>
        <v>20</v>
      </c>
      <c r="H34" s="197">
        <v>0</v>
      </c>
      <c r="I34" s="197">
        <f t="shared" si="0"/>
        <v>20</v>
      </c>
      <c r="J34" s="269">
        <f>+J35</f>
        <v>0</v>
      </c>
      <c r="K34" s="269">
        <f t="shared" si="1"/>
        <v>20</v>
      </c>
      <c r="L34" s="255"/>
    </row>
    <row r="35" spans="1:12" s="254" customFormat="1" x14ac:dyDescent="0.2">
      <c r="A35" s="264"/>
      <c r="B35" s="265"/>
      <c r="C35" s="266"/>
      <c r="D35" s="88">
        <v>3122</v>
      </c>
      <c r="E35" s="267">
        <v>5331</v>
      </c>
      <c r="F35" s="201" t="s">
        <v>128</v>
      </c>
      <c r="G35" s="202">
        <v>20</v>
      </c>
      <c r="H35" s="202">
        <v>0</v>
      </c>
      <c r="I35" s="202">
        <f t="shared" si="0"/>
        <v>20</v>
      </c>
      <c r="J35" s="268">
        <v>0</v>
      </c>
      <c r="K35" s="268">
        <f t="shared" si="1"/>
        <v>20</v>
      </c>
      <c r="L35" s="255"/>
    </row>
    <row r="36" spans="1:12" s="254" customFormat="1" x14ac:dyDescent="0.2">
      <c r="A36" s="193" t="s">
        <v>321</v>
      </c>
      <c r="B36" s="273" t="s">
        <v>353</v>
      </c>
      <c r="C36" s="195" t="s">
        <v>84</v>
      </c>
      <c r="D36" s="86" t="s">
        <v>80</v>
      </c>
      <c r="E36" s="196" t="s">
        <v>80</v>
      </c>
      <c r="F36" s="274" t="s">
        <v>354</v>
      </c>
      <c r="G36" s="197">
        <f>+G37</f>
        <v>500</v>
      </c>
      <c r="H36" s="197">
        <f>+H37</f>
        <v>-54</v>
      </c>
      <c r="I36" s="197">
        <f t="shared" si="0"/>
        <v>446</v>
      </c>
      <c r="J36" s="269">
        <v>0</v>
      </c>
      <c r="K36" s="269">
        <f t="shared" si="1"/>
        <v>446</v>
      </c>
      <c r="L36" s="255"/>
    </row>
    <row r="37" spans="1:12" s="254" customFormat="1" x14ac:dyDescent="0.2">
      <c r="A37" s="264"/>
      <c r="B37" s="265"/>
      <c r="C37" s="266"/>
      <c r="D37" s="88">
        <v>3299</v>
      </c>
      <c r="E37" s="267">
        <v>5331</v>
      </c>
      <c r="F37" s="201" t="s">
        <v>128</v>
      </c>
      <c r="G37" s="202">
        <v>500</v>
      </c>
      <c r="H37" s="202">
        <v>-54</v>
      </c>
      <c r="I37" s="202">
        <f t="shared" si="0"/>
        <v>446</v>
      </c>
      <c r="J37" s="268">
        <v>0</v>
      </c>
      <c r="K37" s="268">
        <f t="shared" si="1"/>
        <v>446</v>
      </c>
      <c r="L37" s="255"/>
    </row>
    <row r="38" spans="1:12" s="254" customFormat="1" ht="33.75" x14ac:dyDescent="0.2">
      <c r="A38" s="83" t="s">
        <v>321</v>
      </c>
      <c r="B38" s="84" t="s">
        <v>355</v>
      </c>
      <c r="C38" s="85" t="s">
        <v>356</v>
      </c>
      <c r="D38" s="91" t="s">
        <v>80</v>
      </c>
      <c r="E38" s="92" t="s">
        <v>80</v>
      </c>
      <c r="F38" s="77" t="s">
        <v>357</v>
      </c>
      <c r="G38" s="197">
        <v>0</v>
      </c>
      <c r="H38" s="78">
        <f t="shared" ref="H38" si="10">+H39</f>
        <v>40</v>
      </c>
      <c r="I38" s="78">
        <f t="shared" si="0"/>
        <v>40</v>
      </c>
      <c r="J38" s="269">
        <v>0</v>
      </c>
      <c r="K38" s="269">
        <f t="shared" si="1"/>
        <v>40</v>
      </c>
      <c r="L38" s="255"/>
    </row>
    <row r="39" spans="1:12" s="254" customFormat="1" ht="22.5" x14ac:dyDescent="0.2">
      <c r="A39" s="270"/>
      <c r="B39" s="271"/>
      <c r="C39" s="272"/>
      <c r="D39" s="116">
        <v>3233</v>
      </c>
      <c r="E39" s="72">
        <v>5331</v>
      </c>
      <c r="F39" s="165" t="s">
        <v>128</v>
      </c>
      <c r="G39" s="202">
        <v>0</v>
      </c>
      <c r="H39" s="74">
        <v>40</v>
      </c>
      <c r="I39" s="74">
        <f t="shared" si="0"/>
        <v>40</v>
      </c>
      <c r="J39" s="268">
        <v>0</v>
      </c>
      <c r="K39" s="268">
        <f t="shared" si="1"/>
        <v>40</v>
      </c>
      <c r="L39" s="255"/>
    </row>
    <row r="40" spans="1:12" s="254" customFormat="1" ht="33.75" x14ac:dyDescent="0.2">
      <c r="A40" s="83" t="s">
        <v>321</v>
      </c>
      <c r="B40" s="84" t="s">
        <v>358</v>
      </c>
      <c r="C40" s="85" t="s">
        <v>359</v>
      </c>
      <c r="D40" s="91" t="s">
        <v>80</v>
      </c>
      <c r="E40" s="92" t="s">
        <v>80</v>
      </c>
      <c r="F40" s="77" t="s">
        <v>360</v>
      </c>
      <c r="G40" s="197">
        <v>0</v>
      </c>
      <c r="H40" s="78">
        <f t="shared" ref="H40" si="11">+H41</f>
        <v>14</v>
      </c>
      <c r="I40" s="78">
        <f t="shared" si="0"/>
        <v>14</v>
      </c>
      <c r="J40" s="269">
        <v>0</v>
      </c>
      <c r="K40" s="269">
        <f t="shared" si="1"/>
        <v>14</v>
      </c>
      <c r="L40" s="255"/>
    </row>
    <row r="41" spans="1:12" s="254" customFormat="1" ht="22.5" x14ac:dyDescent="0.2">
      <c r="A41" s="270"/>
      <c r="B41" s="271"/>
      <c r="C41" s="272"/>
      <c r="D41" s="116">
        <v>3122</v>
      </c>
      <c r="E41" s="72">
        <v>5331</v>
      </c>
      <c r="F41" s="165" t="s">
        <v>128</v>
      </c>
      <c r="G41" s="202">
        <v>0</v>
      </c>
      <c r="H41" s="74">
        <v>14</v>
      </c>
      <c r="I41" s="74">
        <f t="shared" si="0"/>
        <v>14</v>
      </c>
      <c r="J41" s="268">
        <v>0</v>
      </c>
      <c r="K41" s="268">
        <f t="shared" si="1"/>
        <v>14</v>
      </c>
      <c r="L41" s="255"/>
    </row>
    <row r="42" spans="1:12" s="254" customFormat="1" ht="22.5" x14ac:dyDescent="0.2">
      <c r="A42" s="193" t="s">
        <v>321</v>
      </c>
      <c r="B42" s="194" t="s">
        <v>124</v>
      </c>
      <c r="C42" s="195" t="s">
        <v>125</v>
      </c>
      <c r="D42" s="86" t="s">
        <v>80</v>
      </c>
      <c r="E42" s="196" t="s">
        <v>80</v>
      </c>
      <c r="F42" s="87" t="s">
        <v>126</v>
      </c>
      <c r="G42" s="197">
        <v>0</v>
      </c>
      <c r="H42" s="197">
        <f>+H43</f>
        <v>20</v>
      </c>
      <c r="I42" s="197">
        <f t="shared" si="0"/>
        <v>20</v>
      </c>
      <c r="J42" s="269">
        <f>+J43</f>
        <v>-20</v>
      </c>
      <c r="K42" s="269">
        <f t="shared" si="1"/>
        <v>0</v>
      </c>
      <c r="L42" s="255" t="s">
        <v>287</v>
      </c>
    </row>
    <row r="43" spans="1:12" s="254" customFormat="1" x14ac:dyDescent="0.2">
      <c r="A43" s="198"/>
      <c r="B43" s="194" t="s">
        <v>127</v>
      </c>
      <c r="C43" s="195"/>
      <c r="D43" s="200">
        <v>3122</v>
      </c>
      <c r="E43" s="200">
        <v>5331</v>
      </c>
      <c r="F43" s="201" t="s">
        <v>128</v>
      </c>
      <c r="G43" s="202">
        <v>0</v>
      </c>
      <c r="H43" s="202">
        <v>20</v>
      </c>
      <c r="I43" s="202">
        <f t="shared" si="0"/>
        <v>20</v>
      </c>
      <c r="J43" s="268">
        <v>-20</v>
      </c>
      <c r="K43" s="268">
        <f t="shared" si="1"/>
        <v>0</v>
      </c>
      <c r="L43" s="255"/>
    </row>
    <row r="44" spans="1:12" s="254" customFormat="1" ht="24" customHeight="1" x14ac:dyDescent="0.2">
      <c r="A44" s="193" t="s">
        <v>321</v>
      </c>
      <c r="B44" s="194" t="s">
        <v>361</v>
      </c>
      <c r="C44" s="275">
        <v>1420</v>
      </c>
      <c r="D44" s="86" t="s">
        <v>80</v>
      </c>
      <c r="E44" s="196" t="s">
        <v>80</v>
      </c>
      <c r="F44" s="276" t="s">
        <v>362</v>
      </c>
      <c r="G44" s="197">
        <v>0</v>
      </c>
      <c r="H44" s="277">
        <f>H45</f>
        <v>105</v>
      </c>
      <c r="I44" s="197">
        <f t="shared" si="0"/>
        <v>105</v>
      </c>
      <c r="J44" s="269">
        <v>0</v>
      </c>
      <c r="K44" s="269">
        <f t="shared" si="1"/>
        <v>105</v>
      </c>
      <c r="L44" s="255"/>
    </row>
    <row r="45" spans="1:12" ht="22.5" x14ac:dyDescent="0.2">
      <c r="A45" s="264"/>
      <c r="B45" s="194" t="s">
        <v>127</v>
      </c>
      <c r="C45" s="278"/>
      <c r="D45" s="88">
        <v>3122</v>
      </c>
      <c r="E45" s="267">
        <v>5331</v>
      </c>
      <c r="F45" s="89" t="s">
        <v>128</v>
      </c>
      <c r="G45" s="202">
        <v>0</v>
      </c>
      <c r="H45" s="279">
        <v>105</v>
      </c>
      <c r="I45" s="202">
        <f t="shared" si="0"/>
        <v>105</v>
      </c>
      <c r="J45" s="268">
        <v>0</v>
      </c>
      <c r="K45" s="268">
        <f t="shared" si="1"/>
        <v>105</v>
      </c>
      <c r="L45" s="37"/>
    </row>
    <row r="46" spans="1:12" ht="22.5" x14ac:dyDescent="0.2">
      <c r="A46" s="193" t="s">
        <v>321</v>
      </c>
      <c r="B46" s="194" t="s">
        <v>363</v>
      </c>
      <c r="C46" s="278">
        <v>1420</v>
      </c>
      <c r="D46" s="86" t="s">
        <v>80</v>
      </c>
      <c r="E46" s="196" t="s">
        <v>80</v>
      </c>
      <c r="F46" s="280" t="s">
        <v>364</v>
      </c>
      <c r="G46" s="197">
        <v>0</v>
      </c>
      <c r="H46" s="277">
        <f>H47</f>
        <v>105</v>
      </c>
      <c r="I46" s="197">
        <f t="shared" si="0"/>
        <v>105</v>
      </c>
      <c r="J46" s="269">
        <v>0</v>
      </c>
      <c r="K46" s="269">
        <f t="shared" si="1"/>
        <v>105</v>
      </c>
      <c r="L46" s="37"/>
    </row>
    <row r="47" spans="1:12" ht="22.5" x14ac:dyDescent="0.2">
      <c r="A47" s="264"/>
      <c r="B47" s="194" t="s">
        <v>127</v>
      </c>
      <c r="C47" s="278"/>
      <c r="D47" s="88">
        <v>3122</v>
      </c>
      <c r="E47" s="267">
        <v>5331</v>
      </c>
      <c r="F47" s="89" t="s">
        <v>128</v>
      </c>
      <c r="G47" s="202">
        <v>0</v>
      </c>
      <c r="H47" s="279">
        <v>105</v>
      </c>
      <c r="I47" s="202">
        <f t="shared" si="0"/>
        <v>105</v>
      </c>
      <c r="J47" s="268">
        <v>0</v>
      </c>
      <c r="K47" s="268">
        <f t="shared" si="1"/>
        <v>105</v>
      </c>
      <c r="L47" s="37"/>
    </row>
    <row r="48" spans="1:12" ht="33.75" x14ac:dyDescent="0.2">
      <c r="A48" s="193" t="s">
        <v>321</v>
      </c>
      <c r="B48" s="194" t="s">
        <v>365</v>
      </c>
      <c r="C48" s="278">
        <v>1429</v>
      </c>
      <c r="D48" s="86" t="s">
        <v>80</v>
      </c>
      <c r="E48" s="196" t="s">
        <v>80</v>
      </c>
      <c r="F48" s="87" t="s">
        <v>366</v>
      </c>
      <c r="G48" s="197">
        <v>0</v>
      </c>
      <c r="H48" s="277">
        <f>H49</f>
        <v>100</v>
      </c>
      <c r="I48" s="197">
        <f t="shared" si="0"/>
        <v>100</v>
      </c>
      <c r="J48" s="269">
        <v>0</v>
      </c>
      <c r="K48" s="269">
        <f t="shared" si="1"/>
        <v>100</v>
      </c>
      <c r="L48" s="37"/>
    </row>
    <row r="49" spans="1:12" ht="22.5" x14ac:dyDescent="0.2">
      <c r="A49" s="264"/>
      <c r="B49" s="194" t="s">
        <v>127</v>
      </c>
      <c r="C49" s="278"/>
      <c r="D49" s="88">
        <v>3122</v>
      </c>
      <c r="E49" s="267">
        <v>5331</v>
      </c>
      <c r="F49" s="89" t="s">
        <v>128</v>
      </c>
      <c r="G49" s="202">
        <v>0</v>
      </c>
      <c r="H49" s="279">
        <v>100</v>
      </c>
      <c r="I49" s="202">
        <f t="shared" si="0"/>
        <v>100</v>
      </c>
      <c r="J49" s="268">
        <v>0</v>
      </c>
      <c r="K49" s="268">
        <f t="shared" si="1"/>
        <v>100</v>
      </c>
      <c r="L49" s="37"/>
    </row>
    <row r="50" spans="1:12" ht="22.5" x14ac:dyDescent="0.2">
      <c r="A50" s="193" t="s">
        <v>321</v>
      </c>
      <c r="B50" s="194" t="s">
        <v>367</v>
      </c>
      <c r="C50" s="278">
        <v>1429</v>
      </c>
      <c r="D50" s="86" t="s">
        <v>80</v>
      </c>
      <c r="E50" s="196" t="s">
        <v>80</v>
      </c>
      <c r="F50" s="280" t="s">
        <v>368</v>
      </c>
      <c r="G50" s="197">
        <v>0</v>
      </c>
      <c r="H50" s="277">
        <f>H51</f>
        <v>150</v>
      </c>
      <c r="I50" s="197">
        <f t="shared" si="0"/>
        <v>150</v>
      </c>
      <c r="J50" s="269">
        <v>0</v>
      </c>
      <c r="K50" s="269">
        <f t="shared" si="1"/>
        <v>150</v>
      </c>
      <c r="L50" s="37"/>
    </row>
    <row r="51" spans="1:12" ht="22.5" x14ac:dyDescent="0.2">
      <c r="A51" s="264"/>
      <c r="B51" s="194" t="s">
        <v>127</v>
      </c>
      <c r="C51" s="278"/>
      <c r="D51" s="88">
        <v>3122</v>
      </c>
      <c r="E51" s="267">
        <v>5331</v>
      </c>
      <c r="F51" s="89" t="s">
        <v>128</v>
      </c>
      <c r="G51" s="202">
        <v>0</v>
      </c>
      <c r="H51" s="279">
        <v>150</v>
      </c>
      <c r="I51" s="202">
        <f t="shared" si="0"/>
        <v>150</v>
      </c>
      <c r="J51" s="268">
        <v>0</v>
      </c>
      <c r="K51" s="268">
        <f t="shared" si="1"/>
        <v>150</v>
      </c>
      <c r="L51" s="37"/>
    </row>
    <row r="52" spans="1:12" ht="33.75" x14ac:dyDescent="0.2">
      <c r="A52" s="193" t="s">
        <v>321</v>
      </c>
      <c r="B52" s="194" t="s">
        <v>369</v>
      </c>
      <c r="C52" s="278">
        <v>1429</v>
      </c>
      <c r="D52" s="86" t="s">
        <v>80</v>
      </c>
      <c r="E52" s="196" t="s">
        <v>80</v>
      </c>
      <c r="F52" s="276" t="s">
        <v>370</v>
      </c>
      <c r="G52" s="197">
        <v>0</v>
      </c>
      <c r="H52" s="277">
        <f>H53</f>
        <v>200</v>
      </c>
      <c r="I52" s="197">
        <f t="shared" si="0"/>
        <v>200</v>
      </c>
      <c r="J52" s="269">
        <v>0</v>
      </c>
      <c r="K52" s="269">
        <f t="shared" si="1"/>
        <v>200</v>
      </c>
      <c r="L52" s="37"/>
    </row>
    <row r="53" spans="1:12" ht="22.5" x14ac:dyDescent="0.2">
      <c r="A53" s="264"/>
      <c r="B53" s="194" t="s">
        <v>127</v>
      </c>
      <c r="C53" s="278"/>
      <c r="D53" s="88">
        <v>3122</v>
      </c>
      <c r="E53" s="267">
        <v>5331</v>
      </c>
      <c r="F53" s="89" t="s">
        <v>128</v>
      </c>
      <c r="G53" s="202">
        <v>0</v>
      </c>
      <c r="H53" s="279">
        <v>200</v>
      </c>
      <c r="I53" s="202">
        <f t="shared" si="0"/>
        <v>200</v>
      </c>
      <c r="J53" s="268">
        <v>0</v>
      </c>
      <c r="K53" s="268">
        <f t="shared" si="1"/>
        <v>200</v>
      </c>
      <c r="L53" s="37"/>
    </row>
    <row r="54" spans="1:12" ht="33.75" x14ac:dyDescent="0.2">
      <c r="A54" s="193" t="s">
        <v>321</v>
      </c>
      <c r="B54" s="194" t="s">
        <v>371</v>
      </c>
      <c r="C54" s="278">
        <v>1437</v>
      </c>
      <c r="D54" s="86" t="s">
        <v>80</v>
      </c>
      <c r="E54" s="196" t="s">
        <v>80</v>
      </c>
      <c r="F54" s="276" t="s">
        <v>372</v>
      </c>
      <c r="G54" s="197">
        <v>0</v>
      </c>
      <c r="H54" s="277">
        <f>H55</f>
        <v>100</v>
      </c>
      <c r="I54" s="197">
        <f t="shared" si="0"/>
        <v>100</v>
      </c>
      <c r="J54" s="269">
        <v>0</v>
      </c>
      <c r="K54" s="269">
        <f t="shared" si="1"/>
        <v>100</v>
      </c>
      <c r="L54" s="37"/>
    </row>
    <row r="55" spans="1:12" ht="22.5" x14ac:dyDescent="0.2">
      <c r="A55" s="264"/>
      <c r="B55" s="194" t="s">
        <v>127</v>
      </c>
      <c r="C55" s="278"/>
      <c r="D55" s="88">
        <v>3123</v>
      </c>
      <c r="E55" s="267">
        <v>5331</v>
      </c>
      <c r="F55" s="89" t="s">
        <v>128</v>
      </c>
      <c r="G55" s="202">
        <v>0</v>
      </c>
      <c r="H55" s="279">
        <v>100</v>
      </c>
      <c r="I55" s="202">
        <f t="shared" si="0"/>
        <v>100</v>
      </c>
      <c r="J55" s="268">
        <v>0</v>
      </c>
      <c r="K55" s="268">
        <f t="shared" si="1"/>
        <v>100</v>
      </c>
      <c r="L55" s="37"/>
    </row>
    <row r="56" spans="1:12" ht="22.5" x14ac:dyDescent="0.2">
      <c r="A56" s="193" t="s">
        <v>321</v>
      </c>
      <c r="B56" s="194" t="s">
        <v>373</v>
      </c>
      <c r="C56" s="278">
        <v>1438</v>
      </c>
      <c r="D56" s="86" t="s">
        <v>80</v>
      </c>
      <c r="E56" s="196" t="s">
        <v>80</v>
      </c>
      <c r="F56" s="276" t="s">
        <v>374</v>
      </c>
      <c r="G56" s="197">
        <v>0</v>
      </c>
      <c r="H56" s="277">
        <f>H57</f>
        <v>200</v>
      </c>
      <c r="I56" s="197">
        <f t="shared" si="0"/>
        <v>200</v>
      </c>
      <c r="J56" s="269">
        <v>0</v>
      </c>
      <c r="K56" s="269">
        <f t="shared" si="1"/>
        <v>200</v>
      </c>
      <c r="L56" s="37"/>
    </row>
    <row r="57" spans="1:12" ht="22.5" x14ac:dyDescent="0.2">
      <c r="A57" s="264"/>
      <c r="B57" s="194" t="s">
        <v>127</v>
      </c>
      <c r="C57" s="278"/>
      <c r="D57" s="88">
        <v>3123</v>
      </c>
      <c r="E57" s="267">
        <v>5331</v>
      </c>
      <c r="F57" s="89" t="s">
        <v>128</v>
      </c>
      <c r="G57" s="202">
        <v>0</v>
      </c>
      <c r="H57" s="279">
        <v>200</v>
      </c>
      <c r="I57" s="202">
        <f t="shared" si="0"/>
        <v>200</v>
      </c>
      <c r="J57" s="268">
        <v>0</v>
      </c>
      <c r="K57" s="268">
        <f t="shared" si="1"/>
        <v>200</v>
      </c>
      <c r="L57" s="37"/>
    </row>
    <row r="58" spans="1:12" ht="33.75" x14ac:dyDescent="0.2">
      <c r="A58" s="193" t="s">
        <v>321</v>
      </c>
      <c r="B58" s="194" t="s">
        <v>375</v>
      </c>
      <c r="C58" s="278">
        <v>1442</v>
      </c>
      <c r="D58" s="86" t="s">
        <v>80</v>
      </c>
      <c r="E58" s="196" t="s">
        <v>80</v>
      </c>
      <c r="F58" s="276" t="s">
        <v>376</v>
      </c>
      <c r="G58" s="197">
        <v>0</v>
      </c>
      <c r="H58" s="277">
        <f>H59</f>
        <v>230</v>
      </c>
      <c r="I58" s="197">
        <f t="shared" si="0"/>
        <v>230</v>
      </c>
      <c r="J58" s="269">
        <v>0</v>
      </c>
      <c r="K58" s="269">
        <f t="shared" si="1"/>
        <v>230</v>
      </c>
      <c r="L58" s="37"/>
    </row>
    <row r="59" spans="1:12" ht="22.5" x14ac:dyDescent="0.2">
      <c r="A59" s="264"/>
      <c r="B59" s="194" t="s">
        <v>127</v>
      </c>
      <c r="C59" s="278"/>
      <c r="D59" s="88">
        <v>3123</v>
      </c>
      <c r="E59" s="267">
        <v>5331</v>
      </c>
      <c r="F59" s="89" t="s">
        <v>128</v>
      </c>
      <c r="G59" s="202">
        <v>0</v>
      </c>
      <c r="H59" s="279">
        <v>230</v>
      </c>
      <c r="I59" s="202">
        <f t="shared" si="0"/>
        <v>230</v>
      </c>
      <c r="J59" s="268">
        <v>0</v>
      </c>
      <c r="K59" s="268">
        <f t="shared" si="1"/>
        <v>230</v>
      </c>
      <c r="L59" s="37"/>
    </row>
    <row r="60" spans="1:12" ht="33.75" x14ac:dyDescent="0.2">
      <c r="A60" s="193" t="s">
        <v>321</v>
      </c>
      <c r="B60" s="194" t="s">
        <v>377</v>
      </c>
      <c r="C60" s="278">
        <v>1455</v>
      </c>
      <c r="D60" s="86" t="s">
        <v>80</v>
      </c>
      <c r="E60" s="196" t="s">
        <v>80</v>
      </c>
      <c r="F60" s="276" t="s">
        <v>378</v>
      </c>
      <c r="G60" s="197">
        <v>0</v>
      </c>
      <c r="H60" s="277">
        <f>H61</f>
        <v>300</v>
      </c>
      <c r="I60" s="197">
        <f t="shared" si="0"/>
        <v>300</v>
      </c>
      <c r="J60" s="269">
        <v>0</v>
      </c>
      <c r="K60" s="269">
        <f t="shared" si="1"/>
        <v>300</v>
      </c>
      <c r="L60" s="37"/>
    </row>
    <row r="61" spans="1:12" ht="22.5" x14ac:dyDescent="0.2">
      <c r="A61" s="264"/>
      <c r="B61" s="194" t="s">
        <v>127</v>
      </c>
      <c r="C61" s="278"/>
      <c r="D61" s="88">
        <v>3113</v>
      </c>
      <c r="E61" s="267">
        <v>5331</v>
      </c>
      <c r="F61" s="89" t="s">
        <v>128</v>
      </c>
      <c r="G61" s="202">
        <v>0</v>
      </c>
      <c r="H61" s="279">
        <v>300</v>
      </c>
      <c r="I61" s="202">
        <f t="shared" si="0"/>
        <v>300</v>
      </c>
      <c r="J61" s="268">
        <v>0</v>
      </c>
      <c r="K61" s="268">
        <f t="shared" si="1"/>
        <v>300</v>
      </c>
      <c r="L61" s="37"/>
    </row>
    <row r="62" spans="1:12" ht="33.75" x14ac:dyDescent="0.2">
      <c r="A62" s="193" t="s">
        <v>321</v>
      </c>
      <c r="B62" s="194" t="s">
        <v>379</v>
      </c>
      <c r="C62" s="278">
        <v>1457</v>
      </c>
      <c r="D62" s="86" t="s">
        <v>80</v>
      </c>
      <c r="E62" s="196" t="s">
        <v>80</v>
      </c>
      <c r="F62" s="276" t="s">
        <v>380</v>
      </c>
      <c r="G62" s="197">
        <v>0</v>
      </c>
      <c r="H62" s="277">
        <f>H63</f>
        <v>370</v>
      </c>
      <c r="I62" s="197">
        <f t="shared" si="0"/>
        <v>370</v>
      </c>
      <c r="J62" s="269">
        <v>0</v>
      </c>
      <c r="K62" s="269">
        <f t="shared" si="1"/>
        <v>370</v>
      </c>
      <c r="L62" s="37"/>
    </row>
    <row r="63" spans="1:12" ht="22.5" x14ac:dyDescent="0.2">
      <c r="A63" s="264"/>
      <c r="B63" s="194" t="s">
        <v>127</v>
      </c>
      <c r="C63" s="278"/>
      <c r="D63" s="88">
        <v>3113</v>
      </c>
      <c r="E63" s="267">
        <v>5331</v>
      </c>
      <c r="F63" s="89" t="s">
        <v>128</v>
      </c>
      <c r="G63" s="202">
        <v>0</v>
      </c>
      <c r="H63" s="279">
        <v>370</v>
      </c>
      <c r="I63" s="202">
        <f t="shared" si="0"/>
        <v>370</v>
      </c>
      <c r="J63" s="268">
        <v>0</v>
      </c>
      <c r="K63" s="268">
        <f t="shared" si="1"/>
        <v>370</v>
      </c>
      <c r="L63" s="37"/>
    </row>
    <row r="64" spans="1:12" ht="22.5" x14ac:dyDescent="0.2">
      <c r="A64" s="193" t="s">
        <v>321</v>
      </c>
      <c r="B64" s="194" t="s">
        <v>381</v>
      </c>
      <c r="C64" s="278">
        <v>1462</v>
      </c>
      <c r="D64" s="86" t="s">
        <v>80</v>
      </c>
      <c r="E64" s="196" t="s">
        <v>80</v>
      </c>
      <c r="F64" s="276" t="s">
        <v>382</v>
      </c>
      <c r="G64" s="197">
        <v>0</v>
      </c>
      <c r="H64" s="277">
        <f>H65</f>
        <v>200</v>
      </c>
      <c r="I64" s="197">
        <f t="shared" si="0"/>
        <v>200</v>
      </c>
      <c r="J64" s="269">
        <v>0</v>
      </c>
      <c r="K64" s="269">
        <f t="shared" si="1"/>
        <v>200</v>
      </c>
      <c r="L64" s="37"/>
    </row>
    <row r="65" spans="1:12" ht="22.5" x14ac:dyDescent="0.2">
      <c r="A65" s="264"/>
      <c r="B65" s="194" t="s">
        <v>127</v>
      </c>
      <c r="C65" s="278"/>
      <c r="D65" s="88">
        <v>3113</v>
      </c>
      <c r="E65" s="267">
        <v>5331</v>
      </c>
      <c r="F65" s="89" t="s">
        <v>128</v>
      </c>
      <c r="G65" s="202">
        <v>0</v>
      </c>
      <c r="H65" s="279">
        <v>200</v>
      </c>
      <c r="I65" s="202">
        <f t="shared" si="0"/>
        <v>200</v>
      </c>
      <c r="J65" s="268">
        <v>0</v>
      </c>
      <c r="K65" s="268">
        <f t="shared" si="1"/>
        <v>200</v>
      </c>
      <c r="L65" s="37"/>
    </row>
    <row r="66" spans="1:12" ht="33.75" x14ac:dyDescent="0.2">
      <c r="A66" s="193" t="s">
        <v>321</v>
      </c>
      <c r="B66" s="194" t="s">
        <v>383</v>
      </c>
      <c r="C66" s="278">
        <v>1474</v>
      </c>
      <c r="D66" s="86" t="s">
        <v>80</v>
      </c>
      <c r="E66" s="196" t="s">
        <v>80</v>
      </c>
      <c r="F66" s="276" t="s">
        <v>384</v>
      </c>
      <c r="G66" s="197">
        <v>0</v>
      </c>
      <c r="H66" s="277">
        <f>H67</f>
        <v>150</v>
      </c>
      <c r="I66" s="197">
        <f t="shared" si="0"/>
        <v>150</v>
      </c>
      <c r="J66" s="269">
        <v>0</v>
      </c>
      <c r="K66" s="269">
        <f t="shared" si="1"/>
        <v>150</v>
      </c>
      <c r="L66" s="37"/>
    </row>
    <row r="67" spans="1:12" ht="22.5" x14ac:dyDescent="0.2">
      <c r="A67" s="264"/>
      <c r="B67" s="194" t="s">
        <v>127</v>
      </c>
      <c r="C67" s="278"/>
      <c r="D67" s="88">
        <v>3133</v>
      </c>
      <c r="E67" s="267">
        <v>5331</v>
      </c>
      <c r="F67" s="89" t="s">
        <v>128</v>
      </c>
      <c r="G67" s="281">
        <v>0</v>
      </c>
      <c r="H67" s="279">
        <v>150</v>
      </c>
      <c r="I67" s="202">
        <f t="shared" si="0"/>
        <v>150</v>
      </c>
      <c r="J67" s="268">
        <v>0</v>
      </c>
      <c r="K67" s="268">
        <f t="shared" si="1"/>
        <v>150</v>
      </c>
      <c r="L67" s="37"/>
    </row>
    <row r="68" spans="1:12" ht="22.5" x14ac:dyDescent="0.2">
      <c r="A68" s="83" t="s">
        <v>321</v>
      </c>
      <c r="B68" s="84" t="s">
        <v>385</v>
      </c>
      <c r="C68" s="85" t="s">
        <v>292</v>
      </c>
      <c r="D68" s="91" t="s">
        <v>80</v>
      </c>
      <c r="E68" s="92" t="s">
        <v>80</v>
      </c>
      <c r="F68" s="282" t="s">
        <v>293</v>
      </c>
      <c r="G68" s="197">
        <f>+G69</f>
        <v>0</v>
      </c>
      <c r="H68" s="197">
        <f>+H69</f>
        <v>9000</v>
      </c>
      <c r="I68" s="197">
        <f t="shared" si="0"/>
        <v>9000</v>
      </c>
      <c r="J68" s="269">
        <v>0</v>
      </c>
      <c r="K68" s="269">
        <f t="shared" si="1"/>
        <v>9000</v>
      </c>
      <c r="L68" s="37"/>
    </row>
    <row r="69" spans="1:12" x14ac:dyDescent="0.2">
      <c r="A69" s="270"/>
      <c r="B69" s="271"/>
      <c r="C69" s="272"/>
      <c r="D69" s="116">
        <v>3122</v>
      </c>
      <c r="E69" s="72">
        <v>5331</v>
      </c>
      <c r="F69" s="93" t="s">
        <v>128</v>
      </c>
      <c r="G69" s="202">
        <v>0</v>
      </c>
      <c r="H69" s="202">
        <v>9000</v>
      </c>
      <c r="I69" s="202">
        <f t="shared" si="0"/>
        <v>9000</v>
      </c>
      <c r="J69" s="268">
        <v>0</v>
      </c>
      <c r="K69" s="268">
        <f t="shared" si="1"/>
        <v>9000</v>
      </c>
      <c r="L69" s="37"/>
    </row>
    <row r="70" spans="1:12" ht="22.5" x14ac:dyDescent="0.2">
      <c r="A70" s="283" t="s">
        <v>321</v>
      </c>
      <c r="B70" s="284" t="s">
        <v>386</v>
      </c>
      <c r="C70" s="285" t="s">
        <v>356</v>
      </c>
      <c r="D70" s="286" t="s">
        <v>80</v>
      </c>
      <c r="E70" s="287" t="s">
        <v>80</v>
      </c>
      <c r="F70" s="87" t="s">
        <v>387</v>
      </c>
      <c r="G70" s="288">
        <f>+G71</f>
        <v>0</v>
      </c>
      <c r="H70" s="288">
        <f>+H71</f>
        <v>25</v>
      </c>
      <c r="I70" s="288">
        <f t="shared" si="0"/>
        <v>25</v>
      </c>
      <c r="J70" s="269">
        <v>0</v>
      </c>
      <c r="K70" s="269">
        <f t="shared" si="1"/>
        <v>25</v>
      </c>
      <c r="L70" s="37"/>
    </row>
    <row r="71" spans="1:12" ht="22.5" x14ac:dyDescent="0.2">
      <c r="A71" s="289"/>
      <c r="B71" s="290"/>
      <c r="C71" s="291"/>
      <c r="D71" s="292">
        <v>3233</v>
      </c>
      <c r="E71" s="293">
        <v>5331</v>
      </c>
      <c r="F71" s="89" t="s">
        <v>128</v>
      </c>
      <c r="G71" s="294">
        <v>0</v>
      </c>
      <c r="H71" s="294">
        <v>25</v>
      </c>
      <c r="I71" s="294">
        <f t="shared" si="0"/>
        <v>25</v>
      </c>
      <c r="J71" s="268">
        <v>0</v>
      </c>
      <c r="K71" s="268">
        <f t="shared" si="1"/>
        <v>25</v>
      </c>
      <c r="L71" s="37"/>
    </row>
    <row r="72" spans="1:12" ht="33.75" x14ac:dyDescent="0.2">
      <c r="A72" s="83" t="s">
        <v>321</v>
      </c>
      <c r="B72" s="84" t="s">
        <v>388</v>
      </c>
      <c r="C72" s="85" t="s">
        <v>389</v>
      </c>
      <c r="D72" s="91" t="s">
        <v>80</v>
      </c>
      <c r="E72" s="91" t="s">
        <v>80</v>
      </c>
      <c r="F72" s="295" t="s">
        <v>390</v>
      </c>
      <c r="G72" s="197">
        <f t="shared" ref="G72" si="12">+G73</f>
        <v>0</v>
      </c>
      <c r="H72" s="197">
        <f>+H73</f>
        <v>14000</v>
      </c>
      <c r="I72" s="197">
        <f t="shared" si="0"/>
        <v>14000</v>
      </c>
      <c r="J72" s="269">
        <v>0</v>
      </c>
      <c r="K72" s="269">
        <f t="shared" si="1"/>
        <v>14000</v>
      </c>
      <c r="L72" s="37"/>
    </row>
    <row r="73" spans="1:12" x14ac:dyDescent="0.2">
      <c r="A73" s="270"/>
      <c r="B73" s="271"/>
      <c r="C73" s="272"/>
      <c r="D73" s="116">
        <v>3122</v>
      </c>
      <c r="E73" s="116">
        <v>5331</v>
      </c>
      <c r="F73" s="296" t="s">
        <v>128</v>
      </c>
      <c r="G73" s="202">
        <v>0</v>
      </c>
      <c r="H73" s="202">
        <v>14000</v>
      </c>
      <c r="I73" s="202">
        <f t="shared" si="0"/>
        <v>14000</v>
      </c>
      <c r="J73" s="268">
        <v>0</v>
      </c>
      <c r="K73" s="268">
        <f t="shared" si="1"/>
        <v>14000</v>
      </c>
      <c r="L73" s="37"/>
    </row>
    <row r="74" spans="1:12" ht="45" x14ac:dyDescent="0.2">
      <c r="A74" s="83" t="s">
        <v>321</v>
      </c>
      <c r="B74" s="84" t="s">
        <v>391</v>
      </c>
      <c r="C74" s="85" t="s">
        <v>392</v>
      </c>
      <c r="D74" s="91" t="s">
        <v>80</v>
      </c>
      <c r="E74" s="91" t="s">
        <v>80</v>
      </c>
      <c r="F74" s="295" t="s">
        <v>393</v>
      </c>
      <c r="G74" s="197">
        <f t="shared" ref="G74" si="13">+G75</f>
        <v>0</v>
      </c>
      <c r="H74" s="197">
        <f>+H75</f>
        <v>1900</v>
      </c>
      <c r="I74" s="197">
        <f t="shared" si="0"/>
        <v>1900</v>
      </c>
      <c r="J74" s="269">
        <v>0</v>
      </c>
      <c r="K74" s="269">
        <f t="shared" ref="K74:K91" si="14">+I74+J74</f>
        <v>1900</v>
      </c>
      <c r="L74" s="37"/>
    </row>
    <row r="75" spans="1:12" ht="22.5" x14ac:dyDescent="0.2">
      <c r="A75" s="270"/>
      <c r="B75" s="271"/>
      <c r="C75" s="272"/>
      <c r="D75" s="116">
        <v>3121</v>
      </c>
      <c r="E75" s="116">
        <v>5331</v>
      </c>
      <c r="F75" s="297" t="s">
        <v>128</v>
      </c>
      <c r="G75" s="202">
        <v>0</v>
      </c>
      <c r="H75" s="202">
        <v>1900</v>
      </c>
      <c r="I75" s="202">
        <f t="shared" si="0"/>
        <v>1900</v>
      </c>
      <c r="J75" s="268">
        <v>0</v>
      </c>
      <c r="K75" s="268">
        <f t="shared" si="14"/>
        <v>1900</v>
      </c>
      <c r="L75" s="37"/>
    </row>
    <row r="76" spans="1:12" ht="22.5" x14ac:dyDescent="0.2">
      <c r="A76" s="83" t="s">
        <v>321</v>
      </c>
      <c r="B76" s="84" t="s">
        <v>394</v>
      </c>
      <c r="C76" s="85" t="s">
        <v>395</v>
      </c>
      <c r="D76" s="91" t="s">
        <v>80</v>
      </c>
      <c r="E76" s="91" t="s">
        <v>80</v>
      </c>
      <c r="F76" s="295" t="s">
        <v>396</v>
      </c>
      <c r="G76" s="197">
        <f t="shared" ref="G76:I88" si="15">+G77</f>
        <v>0</v>
      </c>
      <c r="H76" s="197">
        <f>+H77</f>
        <v>1000</v>
      </c>
      <c r="I76" s="197">
        <f t="shared" si="0"/>
        <v>1000</v>
      </c>
      <c r="J76" s="269">
        <v>0</v>
      </c>
      <c r="K76" s="269">
        <f t="shared" si="14"/>
        <v>1000</v>
      </c>
      <c r="L76" s="37"/>
    </row>
    <row r="77" spans="1:12" ht="22.5" x14ac:dyDescent="0.2">
      <c r="A77" s="270"/>
      <c r="B77" s="271"/>
      <c r="C77" s="272"/>
      <c r="D77" s="116">
        <v>3122</v>
      </c>
      <c r="E77" s="116">
        <v>5331</v>
      </c>
      <c r="F77" s="297" t="s">
        <v>128</v>
      </c>
      <c r="G77" s="202">
        <v>0</v>
      </c>
      <c r="H77" s="202">
        <v>1000</v>
      </c>
      <c r="I77" s="202">
        <f t="shared" si="0"/>
        <v>1000</v>
      </c>
      <c r="J77" s="268">
        <v>0</v>
      </c>
      <c r="K77" s="268">
        <f t="shared" si="14"/>
        <v>1000</v>
      </c>
      <c r="L77" s="37"/>
    </row>
    <row r="78" spans="1:12" ht="22.5" x14ac:dyDescent="0.2">
      <c r="A78" s="83" t="s">
        <v>321</v>
      </c>
      <c r="B78" s="84" t="s">
        <v>397</v>
      </c>
      <c r="C78" s="85" t="s">
        <v>398</v>
      </c>
      <c r="D78" s="91" t="s">
        <v>80</v>
      </c>
      <c r="E78" s="91" t="s">
        <v>80</v>
      </c>
      <c r="F78" s="295" t="s">
        <v>399</v>
      </c>
      <c r="G78" s="197">
        <f t="shared" si="15"/>
        <v>0</v>
      </c>
      <c r="H78" s="197">
        <f>+H79</f>
        <v>6000</v>
      </c>
      <c r="I78" s="197">
        <f t="shared" si="0"/>
        <v>6000</v>
      </c>
      <c r="J78" s="269">
        <v>0</v>
      </c>
      <c r="K78" s="269">
        <f t="shared" si="14"/>
        <v>6000</v>
      </c>
      <c r="L78" s="37"/>
    </row>
    <row r="79" spans="1:12" ht="22.5" x14ac:dyDescent="0.2">
      <c r="A79" s="270"/>
      <c r="B79" s="271"/>
      <c r="C79" s="272"/>
      <c r="D79" s="116">
        <v>3122</v>
      </c>
      <c r="E79" s="116">
        <v>5331</v>
      </c>
      <c r="F79" s="297" t="s">
        <v>128</v>
      </c>
      <c r="G79" s="202">
        <v>0</v>
      </c>
      <c r="H79" s="202">
        <v>6000</v>
      </c>
      <c r="I79" s="202">
        <f t="shared" si="0"/>
        <v>6000</v>
      </c>
      <c r="J79" s="268">
        <v>0</v>
      </c>
      <c r="K79" s="268">
        <f t="shared" si="14"/>
        <v>6000</v>
      </c>
      <c r="L79" s="37"/>
    </row>
    <row r="80" spans="1:12" ht="22.5" x14ac:dyDescent="0.2">
      <c r="A80" s="83" t="s">
        <v>321</v>
      </c>
      <c r="B80" s="84" t="s">
        <v>291</v>
      </c>
      <c r="C80" s="85" t="s">
        <v>292</v>
      </c>
      <c r="D80" s="91" t="s">
        <v>80</v>
      </c>
      <c r="E80" s="92" t="s">
        <v>80</v>
      </c>
      <c r="F80" s="77" t="s">
        <v>293</v>
      </c>
      <c r="G80" s="197">
        <f t="shared" si="15"/>
        <v>0</v>
      </c>
      <c r="H80" s="301"/>
      <c r="I80" s="197">
        <f t="shared" si="15"/>
        <v>0</v>
      </c>
      <c r="J80" s="78">
        <f>+J81</f>
        <v>5000</v>
      </c>
      <c r="K80" s="269">
        <f t="shared" si="14"/>
        <v>5000</v>
      </c>
      <c r="L80" s="255" t="s">
        <v>287</v>
      </c>
    </row>
    <row r="81" spans="1:12" ht="22.5" x14ac:dyDescent="0.2">
      <c r="A81" s="68"/>
      <c r="B81" s="69"/>
      <c r="C81" s="70"/>
      <c r="D81" s="71">
        <v>3122</v>
      </c>
      <c r="E81" s="116">
        <v>5331</v>
      </c>
      <c r="F81" s="297" t="s">
        <v>128</v>
      </c>
      <c r="G81" s="202">
        <v>0</v>
      </c>
      <c r="H81" s="301"/>
      <c r="I81" s="202">
        <v>0</v>
      </c>
      <c r="J81" s="74">
        <v>5000</v>
      </c>
      <c r="K81" s="268">
        <f t="shared" si="14"/>
        <v>5000</v>
      </c>
      <c r="L81" s="37"/>
    </row>
    <row r="82" spans="1:12" ht="22.5" x14ac:dyDescent="0.2">
      <c r="A82" s="83" t="s">
        <v>321</v>
      </c>
      <c r="B82" s="84" t="s">
        <v>294</v>
      </c>
      <c r="C82" s="85" t="s">
        <v>84</v>
      </c>
      <c r="D82" s="91" t="s">
        <v>80</v>
      </c>
      <c r="E82" s="92" t="s">
        <v>80</v>
      </c>
      <c r="F82" s="77" t="s">
        <v>295</v>
      </c>
      <c r="G82" s="197">
        <f t="shared" si="15"/>
        <v>0</v>
      </c>
      <c r="H82" s="301"/>
      <c r="I82" s="197">
        <f t="shared" si="15"/>
        <v>0</v>
      </c>
      <c r="J82" s="78">
        <f>+J83</f>
        <v>800</v>
      </c>
      <c r="K82" s="269">
        <f t="shared" si="14"/>
        <v>800</v>
      </c>
      <c r="L82" s="255" t="s">
        <v>287</v>
      </c>
    </row>
    <row r="83" spans="1:12" ht="22.5" x14ac:dyDescent="0.2">
      <c r="A83" s="68"/>
      <c r="B83" s="69"/>
      <c r="C83" s="70"/>
      <c r="D83" s="71">
        <v>3299</v>
      </c>
      <c r="E83" s="116">
        <v>5331</v>
      </c>
      <c r="F83" s="297" t="s">
        <v>128</v>
      </c>
      <c r="G83" s="202">
        <v>0</v>
      </c>
      <c r="H83" s="301"/>
      <c r="I83" s="202">
        <v>0</v>
      </c>
      <c r="J83" s="74">
        <v>800</v>
      </c>
      <c r="K83" s="268">
        <f t="shared" si="14"/>
        <v>800</v>
      </c>
      <c r="L83" s="37"/>
    </row>
    <row r="84" spans="1:12" ht="22.5" x14ac:dyDescent="0.2">
      <c r="A84" s="83" t="s">
        <v>321</v>
      </c>
      <c r="B84" s="84" t="s">
        <v>301</v>
      </c>
      <c r="C84" s="85" t="s">
        <v>302</v>
      </c>
      <c r="D84" s="91" t="s">
        <v>80</v>
      </c>
      <c r="E84" s="92" t="s">
        <v>80</v>
      </c>
      <c r="F84" s="77" t="s">
        <v>303</v>
      </c>
      <c r="G84" s="197">
        <f t="shared" si="15"/>
        <v>0</v>
      </c>
      <c r="H84" s="301"/>
      <c r="I84" s="197">
        <f t="shared" si="15"/>
        <v>0</v>
      </c>
      <c r="J84" s="78">
        <f>+J85</f>
        <v>2000</v>
      </c>
      <c r="K84" s="269">
        <f t="shared" si="14"/>
        <v>2000</v>
      </c>
      <c r="L84" s="255" t="s">
        <v>287</v>
      </c>
    </row>
    <row r="85" spans="1:12" ht="22.5" x14ac:dyDescent="0.2">
      <c r="A85" s="68"/>
      <c r="B85" s="69"/>
      <c r="C85" s="70"/>
      <c r="D85" s="71">
        <v>3123</v>
      </c>
      <c r="E85" s="116">
        <v>5331</v>
      </c>
      <c r="F85" s="297" t="s">
        <v>128</v>
      </c>
      <c r="G85" s="202">
        <v>0</v>
      </c>
      <c r="H85" s="301"/>
      <c r="I85" s="202">
        <v>0</v>
      </c>
      <c r="J85" s="74">
        <v>2000</v>
      </c>
      <c r="K85" s="268">
        <f t="shared" si="14"/>
        <v>2000</v>
      </c>
      <c r="L85" s="37"/>
    </row>
    <row r="86" spans="1:12" ht="22.5" x14ac:dyDescent="0.2">
      <c r="A86" s="83" t="s">
        <v>321</v>
      </c>
      <c r="B86" s="84" t="s">
        <v>304</v>
      </c>
      <c r="C86" s="85" t="s">
        <v>305</v>
      </c>
      <c r="D86" s="91" t="s">
        <v>80</v>
      </c>
      <c r="E86" s="92" t="s">
        <v>80</v>
      </c>
      <c r="F86" s="77" t="s">
        <v>306</v>
      </c>
      <c r="G86" s="197">
        <f t="shared" si="15"/>
        <v>0</v>
      </c>
      <c r="H86" s="301"/>
      <c r="I86" s="197">
        <f t="shared" si="15"/>
        <v>0</v>
      </c>
      <c r="J86" s="78">
        <f>+J87</f>
        <v>2000</v>
      </c>
      <c r="K86" s="269">
        <f t="shared" si="14"/>
        <v>2000</v>
      </c>
      <c r="L86" s="255" t="s">
        <v>287</v>
      </c>
    </row>
    <row r="87" spans="1:12" ht="22.5" x14ac:dyDescent="0.2">
      <c r="A87" s="68"/>
      <c r="B87" s="69"/>
      <c r="C87" s="70"/>
      <c r="D87" s="71">
        <v>3133</v>
      </c>
      <c r="E87" s="116">
        <v>5331</v>
      </c>
      <c r="F87" s="297" t="s">
        <v>128</v>
      </c>
      <c r="G87" s="202">
        <v>0</v>
      </c>
      <c r="H87" s="301"/>
      <c r="I87" s="202">
        <v>0</v>
      </c>
      <c r="J87" s="74">
        <v>2000</v>
      </c>
      <c r="K87" s="268">
        <f t="shared" si="14"/>
        <v>2000</v>
      </c>
      <c r="L87" s="37"/>
    </row>
    <row r="88" spans="1:12" ht="22.5" x14ac:dyDescent="0.2">
      <c r="A88" s="83" t="s">
        <v>321</v>
      </c>
      <c r="B88" s="84" t="s">
        <v>307</v>
      </c>
      <c r="C88" s="85" t="s">
        <v>308</v>
      </c>
      <c r="D88" s="91" t="s">
        <v>80</v>
      </c>
      <c r="E88" s="92" t="s">
        <v>80</v>
      </c>
      <c r="F88" s="77" t="s">
        <v>466</v>
      </c>
      <c r="G88" s="197">
        <f t="shared" si="15"/>
        <v>0</v>
      </c>
      <c r="H88" s="301"/>
      <c r="I88" s="197">
        <f t="shared" si="15"/>
        <v>0</v>
      </c>
      <c r="J88" s="78">
        <f>+J89</f>
        <v>300</v>
      </c>
      <c r="K88" s="269">
        <f t="shared" si="14"/>
        <v>300</v>
      </c>
      <c r="L88" s="255" t="s">
        <v>287</v>
      </c>
    </row>
    <row r="89" spans="1:12" x14ac:dyDescent="0.2">
      <c r="A89" s="68"/>
      <c r="B89" s="69"/>
      <c r="C89" s="70"/>
      <c r="D89" s="71">
        <v>3121</v>
      </c>
      <c r="E89" s="116">
        <v>6351</v>
      </c>
      <c r="F89" s="297" t="s">
        <v>467</v>
      </c>
      <c r="G89" s="202">
        <v>0</v>
      </c>
      <c r="H89" s="301"/>
      <c r="I89" s="202">
        <v>0</v>
      </c>
      <c r="J89" s="74">
        <v>300</v>
      </c>
      <c r="K89" s="268">
        <f t="shared" si="14"/>
        <v>300</v>
      </c>
      <c r="L89" s="37"/>
    </row>
    <row r="90" spans="1:12" ht="22.5" x14ac:dyDescent="0.2">
      <c r="A90" s="83" t="s">
        <v>321</v>
      </c>
      <c r="B90" s="84" t="s">
        <v>313</v>
      </c>
      <c r="C90" s="85" t="s">
        <v>314</v>
      </c>
      <c r="D90" s="91" t="s">
        <v>80</v>
      </c>
      <c r="E90" s="92" t="s">
        <v>80</v>
      </c>
      <c r="F90" s="77" t="s">
        <v>315</v>
      </c>
      <c r="G90" s="197">
        <f t="shared" ref="G90:I90" si="16">+G91</f>
        <v>0</v>
      </c>
      <c r="H90" s="301"/>
      <c r="I90" s="197">
        <f t="shared" si="16"/>
        <v>0</v>
      </c>
      <c r="J90" s="78">
        <f>+J91</f>
        <v>11502</v>
      </c>
      <c r="K90" s="269">
        <f t="shared" si="14"/>
        <v>11502</v>
      </c>
      <c r="L90" s="255" t="s">
        <v>287</v>
      </c>
    </row>
    <row r="91" spans="1:12" ht="23.25" thickBot="1" x14ac:dyDescent="0.25">
      <c r="A91" s="68"/>
      <c r="B91" s="142"/>
      <c r="C91" s="143"/>
      <c r="D91" s="144">
        <v>3124</v>
      </c>
      <c r="E91" s="302">
        <v>5331</v>
      </c>
      <c r="F91" s="303" t="s">
        <v>128</v>
      </c>
      <c r="G91" s="304">
        <v>0</v>
      </c>
      <c r="H91" s="305"/>
      <c r="I91" s="304">
        <v>0</v>
      </c>
      <c r="J91" s="147">
        <v>11502</v>
      </c>
      <c r="K91" s="306">
        <f t="shared" si="14"/>
        <v>11502</v>
      </c>
      <c r="L91" s="37"/>
    </row>
    <row r="92" spans="1:12" x14ac:dyDescent="0.2">
      <c r="A92" s="298"/>
      <c r="B92" s="298"/>
      <c r="C92" s="298"/>
      <c r="D92" s="298"/>
      <c r="E92" s="298"/>
      <c r="F92" s="298"/>
      <c r="G92" s="299"/>
      <c r="H92" s="298"/>
      <c r="I92" s="298"/>
      <c r="J92" s="298"/>
      <c r="K92" s="298"/>
    </row>
    <row r="93" spans="1:12" x14ac:dyDescent="0.2">
      <c r="A93" s="298"/>
      <c r="B93" s="298"/>
      <c r="C93" s="298"/>
      <c r="D93" s="298"/>
      <c r="E93" s="298"/>
      <c r="F93" s="298"/>
      <c r="G93" s="299"/>
      <c r="H93" s="298"/>
      <c r="I93" s="298"/>
      <c r="J93" s="298"/>
      <c r="K93" s="298"/>
    </row>
    <row r="94" spans="1:12" x14ac:dyDescent="0.2">
      <c r="A94" s="298"/>
      <c r="B94" s="298"/>
      <c r="C94" s="298"/>
      <c r="D94" s="298"/>
      <c r="E94" s="298"/>
      <c r="F94" s="298"/>
      <c r="G94" s="299"/>
      <c r="H94" s="298"/>
      <c r="I94" s="298"/>
      <c r="J94" s="298"/>
      <c r="K94" s="298"/>
    </row>
    <row r="95" spans="1:12" x14ac:dyDescent="0.2">
      <c r="A95" s="298"/>
      <c r="B95" s="298"/>
      <c r="C95" s="298"/>
      <c r="D95" s="298"/>
      <c r="E95" s="298"/>
      <c r="F95" s="298"/>
      <c r="G95" s="299"/>
      <c r="H95" s="298"/>
      <c r="I95" s="298"/>
      <c r="J95" s="298"/>
      <c r="K95" s="298"/>
    </row>
    <row r="96" spans="1:12" x14ac:dyDescent="0.2">
      <c r="A96" s="298"/>
      <c r="B96" s="298"/>
      <c r="C96" s="298"/>
      <c r="D96" s="298"/>
      <c r="E96" s="298"/>
      <c r="F96" s="298"/>
      <c r="G96" s="299"/>
      <c r="H96" s="298"/>
      <c r="I96" s="298"/>
      <c r="J96" s="298"/>
      <c r="K96" s="298"/>
    </row>
    <row r="97" spans="1:11" x14ac:dyDescent="0.2">
      <c r="A97" s="298"/>
      <c r="B97" s="298"/>
      <c r="C97" s="298"/>
      <c r="D97" s="298"/>
      <c r="E97" s="298"/>
      <c r="F97" s="298"/>
      <c r="G97" s="299"/>
      <c r="H97" s="298"/>
      <c r="I97" s="298"/>
      <c r="J97" s="298"/>
      <c r="K97" s="298"/>
    </row>
    <row r="98" spans="1:11" x14ac:dyDescent="0.2">
      <c r="A98" s="298"/>
      <c r="B98" s="298"/>
      <c r="C98" s="298"/>
      <c r="D98" s="298"/>
      <c r="E98" s="298"/>
      <c r="F98" s="298"/>
      <c r="G98" s="299"/>
      <c r="H98" s="298"/>
      <c r="I98" s="298"/>
      <c r="J98" s="298"/>
      <c r="K98" s="298"/>
    </row>
    <row r="99" spans="1:11" x14ac:dyDescent="0.2">
      <c r="A99" s="298"/>
      <c r="B99" s="298"/>
      <c r="C99" s="298"/>
      <c r="D99" s="298"/>
      <c r="E99" s="298"/>
      <c r="F99" s="298"/>
      <c r="G99" s="299"/>
      <c r="H99" s="298"/>
      <c r="I99" s="298"/>
      <c r="J99" s="298"/>
      <c r="K99" s="298"/>
    </row>
    <row r="100" spans="1:11" x14ac:dyDescent="0.2">
      <c r="A100" s="298"/>
      <c r="B100" s="298"/>
      <c r="C100" s="298"/>
      <c r="D100" s="298"/>
      <c r="E100" s="298"/>
      <c r="F100" s="298"/>
      <c r="G100" s="299"/>
      <c r="H100" s="298"/>
      <c r="I100" s="298"/>
      <c r="J100" s="298"/>
      <c r="K100" s="298"/>
    </row>
    <row r="101" spans="1:11" x14ac:dyDescent="0.2">
      <c r="A101" s="298"/>
      <c r="B101" s="298"/>
      <c r="C101" s="298"/>
      <c r="D101" s="298"/>
      <c r="E101" s="298"/>
      <c r="F101" s="298"/>
      <c r="G101" s="299"/>
      <c r="H101" s="298"/>
      <c r="I101" s="298"/>
      <c r="J101" s="298"/>
      <c r="K101" s="298"/>
    </row>
    <row r="102" spans="1:11" x14ac:dyDescent="0.2">
      <c r="A102" s="298"/>
      <c r="B102" s="298"/>
      <c r="C102" s="298"/>
      <c r="D102" s="298"/>
      <c r="E102" s="298"/>
      <c r="F102" s="298"/>
      <c r="G102" s="299"/>
      <c r="H102" s="298"/>
      <c r="I102" s="298"/>
      <c r="J102" s="298"/>
      <c r="K102" s="298"/>
    </row>
    <row r="103" spans="1:11" x14ac:dyDescent="0.2">
      <c r="A103" s="298"/>
      <c r="B103" s="298"/>
      <c r="C103" s="298"/>
      <c r="D103" s="298"/>
      <c r="E103" s="298"/>
      <c r="F103" s="298"/>
      <c r="G103" s="299"/>
      <c r="H103" s="298"/>
      <c r="I103" s="298"/>
      <c r="J103" s="298"/>
      <c r="K103" s="298"/>
    </row>
    <row r="104" spans="1:11" x14ac:dyDescent="0.2">
      <c r="A104" s="298"/>
      <c r="B104" s="298"/>
      <c r="C104" s="298"/>
      <c r="D104" s="298"/>
      <c r="E104" s="298"/>
      <c r="F104" s="298"/>
      <c r="G104" s="299"/>
      <c r="H104" s="298"/>
      <c r="I104" s="298"/>
      <c r="J104" s="298"/>
      <c r="K104" s="298"/>
    </row>
    <row r="105" spans="1:11" x14ac:dyDescent="0.2">
      <c r="A105" s="298"/>
      <c r="B105" s="298"/>
      <c r="C105" s="298"/>
      <c r="D105" s="298"/>
      <c r="E105" s="298"/>
      <c r="F105" s="298"/>
      <c r="G105" s="299"/>
      <c r="H105" s="298"/>
      <c r="I105" s="298"/>
      <c r="J105" s="298"/>
      <c r="K105" s="298"/>
    </row>
    <row r="106" spans="1:11" x14ac:dyDescent="0.2">
      <c r="A106" s="298"/>
      <c r="B106" s="298"/>
      <c r="C106" s="298"/>
      <c r="D106" s="298"/>
      <c r="E106" s="298"/>
      <c r="F106" s="298"/>
      <c r="G106" s="299"/>
      <c r="H106" s="298"/>
      <c r="I106" s="298"/>
      <c r="J106" s="298"/>
      <c r="K106" s="298"/>
    </row>
    <row r="107" spans="1:11" x14ac:dyDescent="0.2">
      <c r="A107" s="298"/>
      <c r="B107" s="298"/>
      <c r="C107" s="298"/>
      <c r="D107" s="298"/>
      <c r="E107" s="298"/>
      <c r="F107" s="298"/>
      <c r="G107" s="299"/>
      <c r="H107" s="298"/>
      <c r="I107" s="298"/>
      <c r="J107" s="298"/>
      <c r="K107" s="298"/>
    </row>
    <row r="108" spans="1:11" x14ac:dyDescent="0.2">
      <c r="A108" s="298"/>
      <c r="B108" s="298"/>
      <c r="C108" s="298"/>
      <c r="D108" s="298"/>
      <c r="E108" s="298"/>
      <c r="F108" s="298"/>
      <c r="G108" s="299"/>
      <c r="H108" s="298"/>
      <c r="I108" s="298"/>
      <c r="J108" s="298"/>
      <c r="K108" s="298"/>
    </row>
    <row r="109" spans="1:11" x14ac:dyDescent="0.2">
      <c r="A109" s="298"/>
      <c r="B109" s="298"/>
      <c r="C109" s="298"/>
      <c r="D109" s="298"/>
      <c r="E109" s="298"/>
      <c r="F109" s="298"/>
      <c r="G109" s="299"/>
      <c r="H109" s="298"/>
      <c r="I109" s="298"/>
      <c r="J109" s="298"/>
      <c r="K109" s="298"/>
    </row>
    <row r="110" spans="1:11" x14ac:dyDescent="0.2">
      <c r="A110" s="298"/>
      <c r="B110" s="298"/>
      <c r="C110" s="298"/>
      <c r="D110" s="298"/>
      <c r="E110" s="298"/>
      <c r="F110" s="298"/>
      <c r="G110" s="299"/>
      <c r="H110" s="298"/>
      <c r="I110" s="298"/>
      <c r="J110" s="298"/>
      <c r="K110" s="298"/>
    </row>
    <row r="111" spans="1:11" x14ac:dyDescent="0.2">
      <c r="A111" s="298"/>
      <c r="B111" s="298"/>
      <c r="C111" s="298"/>
      <c r="D111" s="298"/>
      <c r="E111" s="298"/>
      <c r="F111" s="298"/>
      <c r="G111" s="299"/>
      <c r="H111" s="298"/>
      <c r="I111" s="298"/>
      <c r="J111" s="298"/>
      <c r="K111" s="298"/>
    </row>
    <row r="112" spans="1:11" x14ac:dyDescent="0.2">
      <c r="A112" s="298"/>
      <c r="B112" s="298"/>
      <c r="C112" s="298"/>
      <c r="D112" s="298"/>
      <c r="E112" s="298"/>
      <c r="F112" s="298"/>
      <c r="G112" s="299"/>
      <c r="H112" s="298"/>
      <c r="I112" s="298"/>
      <c r="J112" s="298"/>
      <c r="K112" s="298"/>
    </row>
    <row r="113" spans="1:11" x14ac:dyDescent="0.2">
      <c r="A113" s="298"/>
      <c r="B113" s="298"/>
      <c r="C113" s="298"/>
      <c r="D113" s="298"/>
      <c r="E113" s="298"/>
      <c r="F113" s="298"/>
      <c r="G113" s="299"/>
      <c r="H113" s="298"/>
      <c r="I113" s="298"/>
      <c r="J113" s="298"/>
      <c r="K113" s="298"/>
    </row>
    <row r="114" spans="1:11" x14ac:dyDescent="0.2">
      <c r="A114" s="298"/>
      <c r="B114" s="298"/>
      <c r="C114" s="298"/>
      <c r="D114" s="298"/>
      <c r="E114" s="298"/>
      <c r="F114" s="298"/>
      <c r="G114" s="299"/>
      <c r="H114" s="298"/>
      <c r="I114" s="298"/>
      <c r="J114" s="298"/>
      <c r="K114" s="298"/>
    </row>
    <row r="115" spans="1:11" x14ac:dyDescent="0.2">
      <c r="A115" s="298"/>
      <c r="B115" s="298"/>
      <c r="C115" s="298"/>
      <c r="D115" s="298"/>
      <c r="E115" s="298"/>
      <c r="F115" s="298"/>
      <c r="G115" s="299"/>
      <c r="H115" s="298"/>
      <c r="I115" s="298"/>
      <c r="J115" s="298"/>
      <c r="K115" s="298"/>
    </row>
    <row r="116" spans="1:11" x14ac:dyDescent="0.2">
      <c r="A116" s="298"/>
      <c r="B116" s="298"/>
      <c r="C116" s="298"/>
      <c r="D116" s="298"/>
      <c r="E116" s="298"/>
      <c r="F116" s="298"/>
      <c r="G116" s="299"/>
      <c r="H116" s="298"/>
      <c r="I116" s="298"/>
      <c r="J116" s="298"/>
      <c r="K116" s="298"/>
    </row>
    <row r="117" spans="1:11" x14ac:dyDescent="0.2">
      <c r="A117" s="298"/>
      <c r="B117" s="298"/>
      <c r="C117" s="298"/>
      <c r="D117" s="298"/>
      <c r="E117" s="298"/>
      <c r="F117" s="298"/>
      <c r="G117" s="299"/>
      <c r="H117" s="298"/>
      <c r="I117" s="298"/>
      <c r="J117" s="298"/>
      <c r="K117" s="298"/>
    </row>
    <row r="118" spans="1:11" x14ac:dyDescent="0.2">
      <c r="A118" s="298"/>
      <c r="B118" s="298"/>
      <c r="C118" s="298"/>
      <c r="D118" s="298"/>
      <c r="E118" s="298"/>
      <c r="F118" s="298"/>
      <c r="G118" s="299"/>
      <c r="H118" s="298"/>
      <c r="I118" s="298"/>
      <c r="J118" s="298"/>
      <c r="K118" s="298"/>
    </row>
    <row r="119" spans="1:11" x14ac:dyDescent="0.2">
      <c r="A119" s="298"/>
      <c r="B119" s="298"/>
      <c r="C119" s="298"/>
      <c r="D119" s="298"/>
      <c r="E119" s="298"/>
      <c r="F119" s="298"/>
      <c r="G119" s="299"/>
      <c r="H119" s="298"/>
      <c r="I119" s="298"/>
      <c r="J119" s="298"/>
      <c r="K119" s="298"/>
    </row>
    <row r="120" spans="1:11" x14ac:dyDescent="0.2">
      <c r="A120" s="298"/>
      <c r="B120" s="298"/>
      <c r="C120" s="298"/>
      <c r="D120" s="298"/>
      <c r="E120" s="298"/>
      <c r="F120" s="298"/>
      <c r="G120" s="299"/>
      <c r="H120" s="298"/>
      <c r="I120" s="298"/>
      <c r="J120" s="298"/>
      <c r="K120" s="298"/>
    </row>
    <row r="121" spans="1:11" x14ac:dyDescent="0.2">
      <c r="A121" s="298"/>
      <c r="B121" s="298"/>
      <c r="C121" s="298"/>
      <c r="D121" s="298"/>
      <c r="E121" s="298"/>
      <c r="F121" s="298"/>
      <c r="G121" s="299"/>
      <c r="H121" s="298"/>
      <c r="I121" s="298"/>
      <c r="J121" s="298"/>
      <c r="K121" s="298"/>
    </row>
    <row r="122" spans="1:11" x14ac:dyDescent="0.2">
      <c r="A122" s="298"/>
      <c r="B122" s="298"/>
      <c r="C122" s="298"/>
      <c r="D122" s="298"/>
      <c r="E122" s="298"/>
      <c r="F122" s="298"/>
      <c r="G122" s="299"/>
      <c r="H122" s="298"/>
      <c r="I122" s="298"/>
      <c r="J122" s="298"/>
      <c r="K122" s="298"/>
    </row>
    <row r="123" spans="1:11" x14ac:dyDescent="0.2">
      <c r="A123" s="298"/>
      <c r="B123" s="298"/>
      <c r="C123" s="298"/>
      <c r="D123" s="298"/>
      <c r="E123" s="298"/>
      <c r="F123" s="298"/>
      <c r="G123" s="299"/>
      <c r="H123" s="298"/>
      <c r="I123" s="298"/>
      <c r="J123" s="298"/>
      <c r="K123" s="298"/>
    </row>
    <row r="124" spans="1:11" x14ac:dyDescent="0.2">
      <c r="A124" s="298"/>
      <c r="B124" s="298"/>
      <c r="C124" s="298"/>
      <c r="D124" s="298"/>
      <c r="E124" s="298"/>
      <c r="F124" s="298"/>
      <c r="G124" s="299"/>
      <c r="H124" s="298"/>
      <c r="I124" s="298"/>
      <c r="J124" s="298"/>
      <c r="K124" s="298"/>
    </row>
    <row r="125" spans="1:11" x14ac:dyDescent="0.2">
      <c r="A125" s="298"/>
      <c r="B125" s="298"/>
      <c r="C125" s="298"/>
      <c r="D125" s="298"/>
      <c r="E125" s="298"/>
      <c r="F125" s="298"/>
      <c r="G125" s="299"/>
      <c r="H125" s="298"/>
      <c r="I125" s="298"/>
      <c r="J125" s="298"/>
      <c r="K125" s="298"/>
    </row>
    <row r="126" spans="1:11" x14ac:dyDescent="0.2">
      <c r="A126" s="298"/>
      <c r="B126" s="298"/>
      <c r="C126" s="298"/>
      <c r="D126" s="298"/>
      <c r="E126" s="298"/>
      <c r="F126" s="298"/>
      <c r="G126" s="299"/>
      <c r="H126" s="298"/>
      <c r="I126" s="298"/>
      <c r="J126" s="298"/>
      <c r="K126" s="298"/>
    </row>
    <row r="127" spans="1:11" x14ac:dyDescent="0.2">
      <c r="A127" s="298"/>
      <c r="B127" s="298"/>
      <c r="C127" s="298"/>
      <c r="D127" s="298"/>
      <c r="E127" s="298"/>
      <c r="F127" s="298"/>
      <c r="G127" s="299"/>
      <c r="H127" s="298"/>
      <c r="I127" s="298"/>
      <c r="J127" s="298"/>
      <c r="K127" s="298"/>
    </row>
    <row r="128" spans="1:11" x14ac:dyDescent="0.2">
      <c r="A128" s="298"/>
      <c r="B128" s="298"/>
      <c r="C128" s="298"/>
      <c r="D128" s="298"/>
      <c r="E128" s="298"/>
      <c r="F128" s="298"/>
      <c r="G128" s="299"/>
      <c r="H128" s="298"/>
      <c r="I128" s="298"/>
      <c r="J128" s="298"/>
      <c r="K128" s="298"/>
    </row>
    <row r="129" spans="1:11" x14ac:dyDescent="0.2">
      <c r="A129" s="298"/>
      <c r="B129" s="298"/>
      <c r="C129" s="298"/>
      <c r="D129" s="298"/>
      <c r="E129" s="298"/>
      <c r="F129" s="298"/>
      <c r="G129" s="299"/>
      <c r="H129" s="298"/>
      <c r="I129" s="298"/>
      <c r="J129" s="298"/>
      <c r="K129" s="298"/>
    </row>
    <row r="130" spans="1:11" x14ac:dyDescent="0.2">
      <c r="A130" s="298"/>
      <c r="B130" s="298"/>
      <c r="C130" s="298"/>
      <c r="D130" s="298"/>
      <c r="E130" s="298"/>
      <c r="F130" s="298"/>
      <c r="G130" s="299"/>
      <c r="H130" s="298"/>
      <c r="I130" s="298"/>
      <c r="J130" s="298"/>
      <c r="K130" s="298"/>
    </row>
    <row r="131" spans="1:11" x14ac:dyDescent="0.2">
      <c r="A131" s="298"/>
      <c r="B131" s="298"/>
      <c r="C131" s="298"/>
      <c r="D131" s="298"/>
      <c r="E131" s="298"/>
      <c r="F131" s="298"/>
      <c r="G131" s="299"/>
      <c r="H131" s="298"/>
      <c r="I131" s="298"/>
      <c r="J131" s="298"/>
      <c r="K131" s="298"/>
    </row>
    <row r="132" spans="1:11" x14ac:dyDescent="0.2">
      <c r="A132" s="298"/>
      <c r="B132" s="298"/>
      <c r="C132" s="298"/>
      <c r="D132" s="298"/>
      <c r="E132" s="298"/>
      <c r="F132" s="298"/>
      <c r="G132" s="299"/>
      <c r="H132" s="298"/>
      <c r="I132" s="298"/>
      <c r="J132" s="298"/>
      <c r="K132" s="298"/>
    </row>
    <row r="133" spans="1:11" x14ac:dyDescent="0.2">
      <c r="A133" s="298"/>
      <c r="B133" s="298"/>
      <c r="C133" s="298"/>
      <c r="D133" s="298"/>
      <c r="E133" s="298"/>
      <c r="F133" s="298"/>
      <c r="G133" s="299"/>
      <c r="H133" s="298"/>
      <c r="I133" s="298"/>
      <c r="J133" s="298"/>
      <c r="K133" s="298"/>
    </row>
    <row r="134" spans="1:11" x14ac:dyDescent="0.2">
      <c r="A134" s="298"/>
      <c r="B134" s="298"/>
      <c r="C134" s="298"/>
      <c r="D134" s="298"/>
      <c r="E134" s="298"/>
      <c r="F134" s="298"/>
      <c r="G134" s="299"/>
      <c r="H134" s="298"/>
      <c r="I134" s="298"/>
      <c r="J134" s="298"/>
      <c r="K134" s="298"/>
    </row>
    <row r="135" spans="1:11" x14ac:dyDescent="0.2">
      <c r="A135" s="298"/>
      <c r="B135" s="298"/>
      <c r="C135" s="298"/>
      <c r="D135" s="298"/>
      <c r="E135" s="298"/>
      <c r="F135" s="298"/>
      <c r="G135" s="299"/>
      <c r="H135" s="298"/>
      <c r="I135" s="298"/>
      <c r="J135" s="298"/>
      <c r="K135" s="298"/>
    </row>
    <row r="136" spans="1:11" x14ac:dyDescent="0.2">
      <c r="A136" s="298"/>
      <c r="B136" s="298"/>
      <c r="C136" s="298"/>
      <c r="D136" s="298"/>
      <c r="E136" s="298"/>
      <c r="F136" s="298"/>
      <c r="G136" s="299"/>
      <c r="H136" s="298"/>
      <c r="I136" s="298"/>
      <c r="J136" s="298"/>
      <c r="K136" s="298"/>
    </row>
    <row r="137" spans="1:11" x14ac:dyDescent="0.2">
      <c r="A137" s="298"/>
      <c r="B137" s="298"/>
      <c r="C137" s="298"/>
      <c r="D137" s="298"/>
      <c r="E137" s="298"/>
      <c r="F137" s="298"/>
      <c r="G137" s="299"/>
      <c r="H137" s="298"/>
      <c r="I137" s="298"/>
      <c r="J137" s="298"/>
      <c r="K137" s="298"/>
    </row>
    <row r="138" spans="1:11" x14ac:dyDescent="0.2">
      <c r="A138" s="298"/>
      <c r="B138" s="298"/>
      <c r="C138" s="298"/>
      <c r="D138" s="298"/>
      <c r="E138" s="298"/>
      <c r="F138" s="298"/>
      <c r="G138" s="299"/>
      <c r="H138" s="298"/>
      <c r="I138" s="298"/>
      <c r="J138" s="298"/>
      <c r="K138" s="298"/>
    </row>
    <row r="139" spans="1:11" x14ac:dyDescent="0.2">
      <c r="A139" s="298"/>
      <c r="B139" s="298"/>
      <c r="C139" s="298"/>
      <c r="D139" s="298"/>
      <c r="E139" s="298"/>
      <c r="F139" s="298"/>
      <c r="G139" s="299"/>
      <c r="H139" s="298"/>
      <c r="I139" s="298"/>
      <c r="J139" s="298"/>
      <c r="K139" s="298"/>
    </row>
    <row r="140" spans="1:11" x14ac:dyDescent="0.2">
      <c r="A140" s="298"/>
      <c r="B140" s="298"/>
      <c r="C140" s="298"/>
      <c r="D140" s="298"/>
      <c r="E140" s="298"/>
      <c r="F140" s="298"/>
      <c r="G140" s="299"/>
      <c r="H140" s="298"/>
      <c r="I140" s="298"/>
      <c r="J140" s="298"/>
      <c r="K140" s="298"/>
    </row>
    <row r="141" spans="1:11" x14ac:dyDescent="0.2">
      <c r="A141" s="298"/>
      <c r="B141" s="298"/>
      <c r="C141" s="298"/>
      <c r="D141" s="298"/>
      <c r="E141" s="298"/>
      <c r="F141" s="298"/>
      <c r="G141" s="299"/>
      <c r="H141" s="298"/>
      <c r="I141" s="298"/>
      <c r="J141" s="298"/>
      <c r="K141" s="298"/>
    </row>
    <row r="142" spans="1:11" x14ac:dyDescent="0.2">
      <c r="A142" s="298"/>
      <c r="B142" s="298"/>
      <c r="C142" s="298"/>
      <c r="D142" s="298"/>
      <c r="E142" s="298"/>
      <c r="F142" s="298"/>
      <c r="G142" s="299"/>
      <c r="H142" s="298"/>
      <c r="I142" s="298"/>
      <c r="J142" s="298"/>
      <c r="K142" s="298"/>
    </row>
    <row r="143" spans="1:11" x14ac:dyDescent="0.2">
      <c r="A143" s="298"/>
      <c r="B143" s="298"/>
      <c r="C143" s="298"/>
      <c r="D143" s="298"/>
      <c r="E143" s="298"/>
      <c r="F143" s="298"/>
      <c r="G143" s="299"/>
      <c r="H143" s="298"/>
      <c r="I143" s="298"/>
      <c r="J143" s="298"/>
      <c r="K143" s="298"/>
    </row>
    <row r="144" spans="1:11" x14ac:dyDescent="0.2">
      <c r="A144" s="298"/>
      <c r="B144" s="298"/>
      <c r="C144" s="298"/>
      <c r="D144" s="298"/>
      <c r="E144" s="298"/>
      <c r="F144" s="298"/>
      <c r="G144" s="299"/>
      <c r="H144" s="298"/>
      <c r="I144" s="298"/>
      <c r="J144" s="298"/>
      <c r="K144" s="298"/>
    </row>
    <row r="145" spans="1:11" x14ac:dyDescent="0.2">
      <c r="A145" s="298"/>
      <c r="B145" s="298"/>
      <c r="C145" s="298"/>
      <c r="D145" s="298"/>
      <c r="E145" s="298"/>
      <c r="F145" s="298"/>
      <c r="G145" s="299"/>
      <c r="H145" s="298"/>
      <c r="I145" s="298"/>
      <c r="J145" s="298"/>
      <c r="K145" s="298"/>
    </row>
    <row r="146" spans="1:11" x14ac:dyDescent="0.2">
      <c r="A146" s="298"/>
      <c r="B146" s="298"/>
      <c r="C146" s="298"/>
      <c r="D146" s="298"/>
      <c r="E146" s="298"/>
      <c r="F146" s="298"/>
      <c r="G146" s="299"/>
      <c r="H146" s="298"/>
      <c r="I146" s="298"/>
      <c r="J146" s="298"/>
      <c r="K146" s="298"/>
    </row>
    <row r="147" spans="1:11" x14ac:dyDescent="0.2">
      <c r="A147" s="298"/>
      <c r="B147" s="298"/>
      <c r="C147" s="298"/>
      <c r="D147" s="298"/>
      <c r="E147" s="298"/>
      <c r="F147" s="298"/>
      <c r="G147" s="299"/>
      <c r="H147" s="298"/>
      <c r="I147" s="298"/>
      <c r="J147" s="298"/>
      <c r="K147" s="298"/>
    </row>
    <row r="148" spans="1:11" x14ac:dyDescent="0.2">
      <c r="A148" s="298"/>
      <c r="B148" s="298"/>
      <c r="C148" s="298"/>
      <c r="D148" s="298"/>
      <c r="E148" s="298"/>
      <c r="F148" s="298"/>
      <c r="G148" s="299"/>
      <c r="H148" s="298"/>
      <c r="I148" s="298"/>
      <c r="J148" s="298"/>
      <c r="K148" s="298"/>
    </row>
    <row r="149" spans="1:11" x14ac:dyDescent="0.2">
      <c r="A149" s="298"/>
      <c r="B149" s="298"/>
      <c r="C149" s="298"/>
      <c r="D149" s="298"/>
      <c r="E149" s="298"/>
      <c r="F149" s="298"/>
      <c r="G149" s="299"/>
      <c r="H149" s="298"/>
      <c r="I149" s="298"/>
      <c r="J149" s="298"/>
      <c r="K149" s="298"/>
    </row>
    <row r="150" spans="1:11" x14ac:dyDescent="0.2">
      <c r="A150" s="298"/>
      <c r="B150" s="298"/>
      <c r="C150" s="298"/>
      <c r="D150" s="298"/>
      <c r="E150" s="298"/>
      <c r="F150" s="298"/>
      <c r="G150" s="299"/>
      <c r="H150" s="298"/>
      <c r="I150" s="298"/>
      <c r="J150" s="298"/>
      <c r="K150" s="298"/>
    </row>
    <row r="151" spans="1:11" x14ac:dyDescent="0.2">
      <c r="A151" s="298"/>
      <c r="B151" s="298"/>
      <c r="C151" s="298"/>
      <c r="D151" s="298"/>
      <c r="E151" s="298"/>
      <c r="F151" s="298"/>
      <c r="G151" s="299"/>
      <c r="H151" s="298"/>
      <c r="I151" s="298"/>
      <c r="J151" s="298"/>
      <c r="K151" s="298"/>
    </row>
    <row r="152" spans="1:11" x14ac:dyDescent="0.2">
      <c r="A152" s="298"/>
      <c r="B152" s="298"/>
      <c r="C152" s="298"/>
      <c r="D152" s="298"/>
      <c r="E152" s="298"/>
      <c r="F152" s="298"/>
      <c r="G152" s="299"/>
      <c r="H152" s="298"/>
      <c r="I152" s="298"/>
      <c r="J152" s="298"/>
      <c r="K152" s="298"/>
    </row>
    <row r="153" spans="1:11" x14ac:dyDescent="0.2">
      <c r="A153" s="298"/>
      <c r="B153" s="298"/>
      <c r="C153" s="298"/>
      <c r="D153" s="298"/>
      <c r="E153" s="298"/>
      <c r="F153" s="298"/>
      <c r="G153" s="299"/>
      <c r="H153" s="298"/>
      <c r="I153" s="298"/>
      <c r="J153" s="298"/>
      <c r="K153" s="298"/>
    </row>
    <row r="154" spans="1:11" x14ac:dyDescent="0.2">
      <c r="A154" s="298"/>
      <c r="B154" s="298"/>
      <c r="C154" s="298"/>
      <c r="D154" s="298"/>
      <c r="E154" s="298"/>
      <c r="F154" s="298"/>
      <c r="G154" s="299"/>
      <c r="H154" s="298"/>
      <c r="I154" s="298"/>
      <c r="J154" s="298"/>
      <c r="K154" s="298"/>
    </row>
  </sheetData>
  <mergeCells count="7">
    <mergeCell ref="B9:C9"/>
    <mergeCell ref="G1:I1"/>
    <mergeCell ref="J1:L1"/>
    <mergeCell ref="A2:I2"/>
    <mergeCell ref="A4:I4"/>
    <mergeCell ref="A6:I6"/>
    <mergeCell ref="B8:C8"/>
  </mergeCells>
  <pageMargins left="0.7" right="0.7" top="0.78740157499999996" bottom="0.78740157499999996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7"/>
  <sheetViews>
    <sheetView topLeftCell="A34" zoomScaleNormal="100" workbookViewId="0">
      <selection activeCell="F188" sqref="F188"/>
    </sheetView>
  </sheetViews>
  <sheetFormatPr defaultColWidth="3.140625" defaultRowHeight="11.25" x14ac:dyDescent="0.2"/>
  <cols>
    <col min="1" max="1" width="3.140625" style="37" customWidth="1"/>
    <col min="2" max="2" width="9.28515625" style="37" customWidth="1"/>
    <col min="3" max="3" width="4.7109375" style="37" customWidth="1"/>
    <col min="4" max="4" width="5.5703125" style="37" customWidth="1"/>
    <col min="5" max="5" width="7.85546875" style="37" customWidth="1"/>
    <col min="6" max="6" width="40.85546875" style="37" customWidth="1"/>
    <col min="7" max="7" width="9.85546875" style="191" customWidth="1"/>
    <col min="8" max="8" width="9.5703125" style="37" hidden="1" customWidth="1"/>
    <col min="9" max="9" width="10" style="37" hidden="1" customWidth="1"/>
    <col min="10" max="10" width="9.28515625" style="37" hidden="1" customWidth="1"/>
    <col min="11" max="14" width="9.140625" style="37" customWidth="1"/>
    <col min="15" max="15" width="6.7109375" style="37" customWidth="1"/>
    <col min="16" max="254" width="9.140625" style="37" customWidth="1"/>
    <col min="255" max="16384" width="3.140625" style="37"/>
  </cols>
  <sheetData>
    <row r="1" spans="1:15" x14ac:dyDescent="0.2">
      <c r="G1" s="438"/>
      <c r="H1" s="439"/>
      <c r="I1" s="439"/>
      <c r="J1" s="438"/>
      <c r="K1" s="438"/>
      <c r="L1" s="438"/>
      <c r="M1" s="438" t="s">
        <v>65</v>
      </c>
      <c r="N1" s="439"/>
      <c r="O1" s="439"/>
    </row>
    <row r="2" spans="1:15" ht="18" x14ac:dyDescent="0.25">
      <c r="A2" s="440" t="s">
        <v>66</v>
      </c>
      <c r="B2" s="440"/>
      <c r="C2" s="440"/>
      <c r="D2" s="440"/>
      <c r="E2" s="440"/>
      <c r="F2" s="440"/>
      <c r="G2" s="440"/>
      <c r="H2" s="440"/>
      <c r="I2" s="440"/>
    </row>
    <row r="3" spans="1:15" ht="15.6" customHeight="1" x14ac:dyDescent="0.3">
      <c r="A3" s="440" t="s">
        <v>67</v>
      </c>
      <c r="B3" s="450"/>
      <c r="C3" s="450"/>
      <c r="D3" s="450"/>
      <c r="E3" s="450"/>
      <c r="F3" s="450"/>
      <c r="G3" s="450"/>
      <c r="H3" s="450"/>
      <c r="I3" s="450"/>
    </row>
    <row r="4" spans="1:15" ht="18" x14ac:dyDescent="0.25">
      <c r="A4" s="451" t="s">
        <v>68</v>
      </c>
      <c r="B4" s="451"/>
      <c r="C4" s="451"/>
      <c r="D4" s="451"/>
      <c r="E4" s="451"/>
      <c r="F4" s="451"/>
      <c r="G4" s="451"/>
      <c r="H4" s="451"/>
      <c r="I4" s="451"/>
    </row>
    <row r="5" spans="1:15" ht="12" customHeight="1" x14ac:dyDescent="0.2">
      <c r="A5" s="38"/>
      <c r="B5" s="38"/>
      <c r="C5" s="38"/>
      <c r="D5" s="38"/>
      <c r="E5" s="38"/>
      <c r="F5" s="38"/>
      <c r="G5" s="38"/>
      <c r="H5" s="39"/>
      <c r="I5" s="39"/>
    </row>
    <row r="6" spans="1:15" s="43" customFormat="1" ht="12" thickBot="1" x14ac:dyDescent="0.25">
      <c r="A6" s="40"/>
      <c r="B6" s="40"/>
      <c r="C6" s="40"/>
      <c r="D6" s="40"/>
      <c r="E6" s="40"/>
      <c r="F6" s="40"/>
      <c r="G6" s="41"/>
      <c r="H6" s="40"/>
      <c r="I6" s="42"/>
      <c r="J6" s="40"/>
      <c r="K6" s="42"/>
      <c r="L6" s="40"/>
      <c r="M6" s="42" t="s">
        <v>69</v>
      </c>
    </row>
    <row r="7" spans="1:15" s="43" customFormat="1" ht="48" customHeight="1" thickBot="1" x14ac:dyDescent="0.25">
      <c r="A7" s="44" t="s">
        <v>70</v>
      </c>
      <c r="B7" s="452" t="s">
        <v>71</v>
      </c>
      <c r="C7" s="453"/>
      <c r="D7" s="45" t="s">
        <v>72</v>
      </c>
      <c r="E7" s="46" t="s">
        <v>19</v>
      </c>
      <c r="F7" s="47" t="s">
        <v>73</v>
      </c>
      <c r="G7" s="48" t="s">
        <v>74</v>
      </c>
      <c r="H7" s="49" t="s">
        <v>75</v>
      </c>
      <c r="I7" s="48" t="s">
        <v>76</v>
      </c>
      <c r="J7" s="49" t="s">
        <v>77</v>
      </c>
      <c r="K7" s="48" t="s">
        <v>76</v>
      </c>
      <c r="L7" s="49" t="s">
        <v>78</v>
      </c>
      <c r="M7" s="48" t="s">
        <v>76</v>
      </c>
    </row>
    <row r="8" spans="1:15" s="43" customFormat="1" ht="12.75" customHeight="1" thickBot="1" x14ac:dyDescent="0.25">
      <c r="A8" s="313" t="s">
        <v>79</v>
      </c>
      <c r="B8" s="454" t="s">
        <v>80</v>
      </c>
      <c r="C8" s="455"/>
      <c r="D8" s="314" t="s">
        <v>80</v>
      </c>
      <c r="E8" s="314" t="s">
        <v>80</v>
      </c>
      <c r="F8" s="315" t="s">
        <v>81</v>
      </c>
      <c r="G8" s="316">
        <f>G9+G43+G54</f>
        <v>26999.71</v>
      </c>
      <c r="H8" s="316">
        <f>+H9+H43+H54</f>
        <v>1485.1970000000001</v>
      </c>
      <c r="I8" s="316">
        <f>+G8+H8</f>
        <v>28484.906999999999</v>
      </c>
      <c r="J8" s="317">
        <f>+J9+J43+J54</f>
        <v>10327</v>
      </c>
      <c r="K8" s="317">
        <f>+I8+J8</f>
        <v>38811.906999999999</v>
      </c>
      <c r="L8" s="318">
        <f>+L9+L43+L54</f>
        <v>20</v>
      </c>
      <c r="M8" s="318">
        <f>+K8+L8</f>
        <v>38831.906999999999</v>
      </c>
      <c r="N8" s="43" t="s">
        <v>64</v>
      </c>
    </row>
    <row r="9" spans="1:15" s="43" customFormat="1" ht="12" thickBot="1" x14ac:dyDescent="0.25">
      <c r="A9" s="50" t="s">
        <v>79</v>
      </c>
      <c r="B9" s="448" t="s">
        <v>80</v>
      </c>
      <c r="C9" s="449"/>
      <c r="D9" s="51" t="s">
        <v>80</v>
      </c>
      <c r="E9" s="52" t="s">
        <v>80</v>
      </c>
      <c r="F9" s="53" t="s">
        <v>82</v>
      </c>
      <c r="G9" s="54">
        <f>G10+G12+G20+G22+G24+G26+G32+G34+G28+G30</f>
        <v>1870</v>
      </c>
      <c r="H9" s="54">
        <f>+H12+H14+H16+H18+H36</f>
        <v>80</v>
      </c>
      <c r="I9" s="55">
        <f t="shared" ref="I9:I85" si="0">+G9+H9</f>
        <v>1950</v>
      </c>
      <c r="J9" s="56">
        <f>+J36+J40</f>
        <v>327</v>
      </c>
      <c r="K9" s="56">
        <f t="shared" ref="K9:K77" si="1">+I9+J9</f>
        <v>2277</v>
      </c>
      <c r="L9" s="57">
        <f>+L38</f>
        <v>20</v>
      </c>
      <c r="M9" s="57">
        <f t="shared" ref="M9:M72" si="2">+K9+L9</f>
        <v>2297</v>
      </c>
      <c r="N9" s="43" t="s">
        <v>64</v>
      </c>
    </row>
    <row r="10" spans="1:15" s="43" customFormat="1" x14ac:dyDescent="0.2">
      <c r="A10" s="58" t="s">
        <v>79</v>
      </c>
      <c r="B10" s="59" t="s">
        <v>83</v>
      </c>
      <c r="C10" s="60" t="s">
        <v>84</v>
      </c>
      <c r="D10" s="61" t="s">
        <v>80</v>
      </c>
      <c r="E10" s="62" t="s">
        <v>80</v>
      </c>
      <c r="F10" s="63" t="s">
        <v>85</v>
      </c>
      <c r="G10" s="64">
        <f>+G11</f>
        <v>200</v>
      </c>
      <c r="H10" s="64">
        <v>0</v>
      </c>
      <c r="I10" s="65">
        <f t="shared" si="0"/>
        <v>200</v>
      </c>
      <c r="J10" s="66">
        <v>0</v>
      </c>
      <c r="K10" s="66">
        <f t="shared" si="1"/>
        <v>200</v>
      </c>
      <c r="L10" s="67">
        <v>0</v>
      </c>
      <c r="M10" s="67">
        <f t="shared" si="2"/>
        <v>200</v>
      </c>
    </row>
    <row r="11" spans="1:15" s="43" customFormat="1" x14ac:dyDescent="0.2">
      <c r="A11" s="68"/>
      <c r="B11" s="69"/>
      <c r="C11" s="70"/>
      <c r="D11" s="71">
        <v>3299</v>
      </c>
      <c r="E11" s="72">
        <v>5321</v>
      </c>
      <c r="F11" s="73" t="s">
        <v>86</v>
      </c>
      <c r="G11" s="74">
        <v>200</v>
      </c>
      <c r="H11" s="74">
        <v>0</v>
      </c>
      <c r="I11" s="74">
        <f t="shared" si="0"/>
        <v>200</v>
      </c>
      <c r="J11" s="75">
        <v>0</v>
      </c>
      <c r="K11" s="75">
        <f t="shared" si="1"/>
        <v>200</v>
      </c>
      <c r="L11" s="76">
        <v>0</v>
      </c>
      <c r="M11" s="76">
        <f t="shared" si="2"/>
        <v>200</v>
      </c>
    </row>
    <row r="12" spans="1:15" s="43" customFormat="1" x14ac:dyDescent="0.2">
      <c r="A12" s="58" t="s">
        <v>79</v>
      </c>
      <c r="B12" s="59" t="s">
        <v>87</v>
      </c>
      <c r="C12" s="60" t="s">
        <v>84</v>
      </c>
      <c r="D12" s="61" t="s">
        <v>80</v>
      </c>
      <c r="E12" s="62" t="s">
        <v>80</v>
      </c>
      <c r="F12" s="77" t="s">
        <v>88</v>
      </c>
      <c r="G12" s="78">
        <f>+G13</f>
        <v>200</v>
      </c>
      <c r="H12" s="78">
        <f>+H13</f>
        <v>-30</v>
      </c>
      <c r="I12" s="78">
        <f t="shared" si="0"/>
        <v>170</v>
      </c>
      <c r="J12" s="79">
        <v>0</v>
      </c>
      <c r="K12" s="79">
        <f t="shared" si="1"/>
        <v>170</v>
      </c>
      <c r="L12" s="80">
        <v>0</v>
      </c>
      <c r="M12" s="80">
        <f t="shared" si="2"/>
        <v>170</v>
      </c>
    </row>
    <row r="13" spans="1:15" s="43" customFormat="1" x14ac:dyDescent="0.2">
      <c r="A13" s="68"/>
      <c r="B13" s="69"/>
      <c r="C13" s="70"/>
      <c r="D13" s="71">
        <v>3299</v>
      </c>
      <c r="E13" s="81">
        <v>5321</v>
      </c>
      <c r="F13" s="82" t="s">
        <v>86</v>
      </c>
      <c r="G13" s="74">
        <v>200</v>
      </c>
      <c r="H13" s="74">
        <v>-30</v>
      </c>
      <c r="I13" s="74">
        <f t="shared" si="0"/>
        <v>170</v>
      </c>
      <c r="J13" s="75">
        <v>0</v>
      </c>
      <c r="K13" s="75">
        <f t="shared" si="1"/>
        <v>170</v>
      </c>
      <c r="L13" s="76">
        <v>0</v>
      </c>
      <c r="M13" s="76">
        <f t="shared" si="2"/>
        <v>170</v>
      </c>
    </row>
    <row r="14" spans="1:15" s="43" customFormat="1" ht="33.75" x14ac:dyDescent="0.2">
      <c r="A14" s="83" t="s">
        <v>89</v>
      </c>
      <c r="B14" s="84" t="s">
        <v>90</v>
      </c>
      <c r="C14" s="85" t="s">
        <v>91</v>
      </c>
      <c r="D14" s="86" t="s">
        <v>80</v>
      </c>
      <c r="E14" s="86" t="s">
        <v>80</v>
      </c>
      <c r="F14" s="87" t="s">
        <v>92</v>
      </c>
      <c r="G14" s="78">
        <v>0</v>
      </c>
      <c r="H14" s="78">
        <f>+H15</f>
        <v>10</v>
      </c>
      <c r="I14" s="78">
        <f t="shared" si="0"/>
        <v>10</v>
      </c>
      <c r="J14" s="79">
        <v>0</v>
      </c>
      <c r="K14" s="79">
        <f t="shared" si="1"/>
        <v>10</v>
      </c>
      <c r="L14" s="80">
        <v>0</v>
      </c>
      <c r="M14" s="80">
        <f t="shared" si="2"/>
        <v>10</v>
      </c>
    </row>
    <row r="15" spans="1:15" s="43" customFormat="1" x14ac:dyDescent="0.2">
      <c r="A15" s="83"/>
      <c r="B15" s="84"/>
      <c r="C15" s="85"/>
      <c r="D15" s="88">
        <v>3421</v>
      </c>
      <c r="E15" s="88">
        <v>5321</v>
      </c>
      <c r="F15" s="89" t="s">
        <v>86</v>
      </c>
      <c r="G15" s="74">
        <v>0</v>
      </c>
      <c r="H15" s="74">
        <v>10</v>
      </c>
      <c r="I15" s="74">
        <f t="shared" si="0"/>
        <v>10</v>
      </c>
      <c r="J15" s="75">
        <v>0</v>
      </c>
      <c r="K15" s="75">
        <f t="shared" si="1"/>
        <v>10</v>
      </c>
      <c r="L15" s="76">
        <v>0</v>
      </c>
      <c r="M15" s="76">
        <f t="shared" si="2"/>
        <v>10</v>
      </c>
    </row>
    <row r="16" spans="1:15" s="43" customFormat="1" ht="33.75" x14ac:dyDescent="0.2">
      <c r="A16" s="83" t="s">
        <v>79</v>
      </c>
      <c r="B16" s="84" t="s">
        <v>93</v>
      </c>
      <c r="C16" s="85" t="s">
        <v>94</v>
      </c>
      <c r="D16" s="86" t="s">
        <v>80</v>
      </c>
      <c r="E16" s="86" t="s">
        <v>80</v>
      </c>
      <c r="F16" s="87" t="s">
        <v>95</v>
      </c>
      <c r="G16" s="78">
        <v>0</v>
      </c>
      <c r="H16" s="78">
        <f>+H17</f>
        <v>10</v>
      </c>
      <c r="I16" s="78">
        <f t="shared" si="0"/>
        <v>10</v>
      </c>
      <c r="J16" s="79">
        <v>0</v>
      </c>
      <c r="K16" s="79">
        <f t="shared" si="1"/>
        <v>10</v>
      </c>
      <c r="L16" s="80">
        <v>0</v>
      </c>
      <c r="M16" s="80">
        <f t="shared" si="2"/>
        <v>10</v>
      </c>
    </row>
    <row r="17" spans="1:13" s="43" customFormat="1" x14ac:dyDescent="0.2">
      <c r="A17" s="83"/>
      <c r="B17" s="84"/>
      <c r="C17" s="85"/>
      <c r="D17" s="88">
        <v>3421</v>
      </c>
      <c r="E17" s="88">
        <v>5321</v>
      </c>
      <c r="F17" s="89" t="s">
        <v>86</v>
      </c>
      <c r="G17" s="74">
        <v>0</v>
      </c>
      <c r="H17" s="74">
        <v>10</v>
      </c>
      <c r="I17" s="74">
        <f t="shared" si="0"/>
        <v>10</v>
      </c>
      <c r="J17" s="75">
        <v>0</v>
      </c>
      <c r="K17" s="75">
        <f t="shared" si="1"/>
        <v>10</v>
      </c>
      <c r="L17" s="76">
        <v>0</v>
      </c>
      <c r="M17" s="76">
        <f t="shared" si="2"/>
        <v>10</v>
      </c>
    </row>
    <row r="18" spans="1:13" s="43" customFormat="1" ht="22.5" x14ac:dyDescent="0.2">
      <c r="A18" s="83" t="s">
        <v>79</v>
      </c>
      <c r="B18" s="84" t="s">
        <v>96</v>
      </c>
      <c r="C18" s="85" t="s">
        <v>97</v>
      </c>
      <c r="D18" s="86" t="s">
        <v>80</v>
      </c>
      <c r="E18" s="86" t="s">
        <v>80</v>
      </c>
      <c r="F18" s="90" t="s">
        <v>98</v>
      </c>
      <c r="G18" s="78">
        <v>0</v>
      </c>
      <c r="H18" s="78">
        <f>+H19</f>
        <v>10</v>
      </c>
      <c r="I18" s="78">
        <f t="shared" si="0"/>
        <v>10</v>
      </c>
      <c r="J18" s="79">
        <v>0</v>
      </c>
      <c r="K18" s="79">
        <f t="shared" si="1"/>
        <v>10</v>
      </c>
      <c r="L18" s="80">
        <v>0</v>
      </c>
      <c r="M18" s="80">
        <f t="shared" si="2"/>
        <v>10</v>
      </c>
    </row>
    <row r="19" spans="1:13" s="43" customFormat="1" x14ac:dyDescent="0.2">
      <c r="A19" s="68"/>
      <c r="B19" s="69"/>
      <c r="C19" s="70"/>
      <c r="D19" s="88">
        <v>3113</v>
      </c>
      <c r="E19" s="88">
        <v>5321</v>
      </c>
      <c r="F19" s="89" t="s">
        <v>86</v>
      </c>
      <c r="G19" s="74">
        <v>0</v>
      </c>
      <c r="H19" s="74">
        <v>10</v>
      </c>
      <c r="I19" s="74">
        <f t="shared" si="0"/>
        <v>10</v>
      </c>
      <c r="J19" s="75">
        <v>0</v>
      </c>
      <c r="K19" s="75">
        <f t="shared" si="1"/>
        <v>10</v>
      </c>
      <c r="L19" s="76">
        <v>0</v>
      </c>
      <c r="M19" s="76">
        <f t="shared" si="2"/>
        <v>10</v>
      </c>
    </row>
    <row r="20" spans="1:13" s="43" customFormat="1" ht="22.5" x14ac:dyDescent="0.2">
      <c r="A20" s="83" t="s">
        <v>79</v>
      </c>
      <c r="B20" s="84" t="s">
        <v>99</v>
      </c>
      <c r="C20" s="85" t="s">
        <v>100</v>
      </c>
      <c r="D20" s="91" t="s">
        <v>80</v>
      </c>
      <c r="E20" s="92" t="s">
        <v>80</v>
      </c>
      <c r="F20" s="77" t="s">
        <v>101</v>
      </c>
      <c r="G20" s="78">
        <f>+G21</f>
        <v>50</v>
      </c>
      <c r="H20" s="78">
        <v>0</v>
      </c>
      <c r="I20" s="78">
        <f t="shared" si="0"/>
        <v>50</v>
      </c>
      <c r="J20" s="79">
        <v>0</v>
      </c>
      <c r="K20" s="79">
        <f t="shared" si="1"/>
        <v>50</v>
      </c>
      <c r="L20" s="80">
        <v>0</v>
      </c>
      <c r="M20" s="80">
        <f t="shared" si="2"/>
        <v>50</v>
      </c>
    </row>
    <row r="21" spans="1:13" s="43" customFormat="1" x14ac:dyDescent="0.2">
      <c r="A21" s="68"/>
      <c r="B21" s="69"/>
      <c r="C21" s="70"/>
      <c r="D21" s="71">
        <v>3299</v>
      </c>
      <c r="E21" s="72">
        <v>5332</v>
      </c>
      <c r="F21" s="93" t="s">
        <v>102</v>
      </c>
      <c r="G21" s="74">
        <v>50</v>
      </c>
      <c r="H21" s="74">
        <v>0</v>
      </c>
      <c r="I21" s="74">
        <f t="shared" si="0"/>
        <v>50</v>
      </c>
      <c r="J21" s="75">
        <v>0</v>
      </c>
      <c r="K21" s="75">
        <f t="shared" si="1"/>
        <v>50</v>
      </c>
      <c r="L21" s="76">
        <v>0</v>
      </c>
      <c r="M21" s="76">
        <f t="shared" si="2"/>
        <v>50</v>
      </c>
    </row>
    <row r="22" spans="1:13" s="43" customFormat="1" ht="22.5" x14ac:dyDescent="0.2">
      <c r="A22" s="83" t="s">
        <v>79</v>
      </c>
      <c r="B22" s="84" t="s">
        <v>103</v>
      </c>
      <c r="C22" s="85" t="s">
        <v>104</v>
      </c>
      <c r="D22" s="91" t="s">
        <v>80</v>
      </c>
      <c r="E22" s="92" t="s">
        <v>80</v>
      </c>
      <c r="F22" s="77" t="s">
        <v>105</v>
      </c>
      <c r="G22" s="78">
        <f>+G23</f>
        <v>20</v>
      </c>
      <c r="H22" s="78">
        <v>0</v>
      </c>
      <c r="I22" s="78">
        <f t="shared" si="0"/>
        <v>20</v>
      </c>
      <c r="J22" s="79">
        <v>0</v>
      </c>
      <c r="K22" s="79">
        <f t="shared" si="1"/>
        <v>20</v>
      </c>
      <c r="L22" s="80">
        <v>0</v>
      </c>
      <c r="M22" s="80">
        <f t="shared" si="2"/>
        <v>20</v>
      </c>
    </row>
    <row r="23" spans="1:13" s="43" customFormat="1" x14ac:dyDescent="0.2">
      <c r="A23" s="68"/>
      <c r="B23" s="69"/>
      <c r="C23" s="70"/>
      <c r="D23" s="71">
        <v>3299</v>
      </c>
      <c r="E23" s="72">
        <v>5321</v>
      </c>
      <c r="F23" s="93" t="s">
        <v>86</v>
      </c>
      <c r="G23" s="74">
        <v>20</v>
      </c>
      <c r="H23" s="74">
        <v>0</v>
      </c>
      <c r="I23" s="74">
        <f t="shared" si="0"/>
        <v>20</v>
      </c>
      <c r="J23" s="75">
        <v>0</v>
      </c>
      <c r="K23" s="75">
        <f t="shared" si="1"/>
        <v>20</v>
      </c>
      <c r="L23" s="76">
        <v>0</v>
      </c>
      <c r="M23" s="76">
        <f t="shared" si="2"/>
        <v>20</v>
      </c>
    </row>
    <row r="24" spans="1:13" s="43" customFormat="1" x14ac:dyDescent="0.2">
      <c r="A24" s="58" t="s">
        <v>79</v>
      </c>
      <c r="B24" s="59" t="s">
        <v>106</v>
      </c>
      <c r="C24" s="60" t="s">
        <v>84</v>
      </c>
      <c r="D24" s="61" t="s">
        <v>80</v>
      </c>
      <c r="E24" s="62" t="s">
        <v>80</v>
      </c>
      <c r="F24" s="63" t="s">
        <v>107</v>
      </c>
      <c r="G24" s="78">
        <f>+G25</f>
        <v>30</v>
      </c>
      <c r="H24" s="78">
        <v>0</v>
      </c>
      <c r="I24" s="78">
        <f t="shared" si="0"/>
        <v>30</v>
      </c>
      <c r="J24" s="79">
        <v>0</v>
      </c>
      <c r="K24" s="79">
        <f t="shared" si="1"/>
        <v>30</v>
      </c>
      <c r="L24" s="80">
        <v>0</v>
      </c>
      <c r="M24" s="80">
        <f t="shared" si="2"/>
        <v>30</v>
      </c>
    </row>
    <row r="25" spans="1:13" s="43" customFormat="1" x14ac:dyDescent="0.2">
      <c r="A25" s="68"/>
      <c r="B25" s="69"/>
      <c r="C25" s="70"/>
      <c r="D25" s="71">
        <v>3299</v>
      </c>
      <c r="E25" s="72">
        <v>5222</v>
      </c>
      <c r="F25" s="93" t="s">
        <v>108</v>
      </c>
      <c r="G25" s="74">
        <v>30</v>
      </c>
      <c r="H25" s="74">
        <v>0</v>
      </c>
      <c r="I25" s="74">
        <f t="shared" si="0"/>
        <v>30</v>
      </c>
      <c r="J25" s="75">
        <v>0</v>
      </c>
      <c r="K25" s="75">
        <f t="shared" si="1"/>
        <v>30</v>
      </c>
      <c r="L25" s="76">
        <v>0</v>
      </c>
      <c r="M25" s="76">
        <f t="shared" si="2"/>
        <v>30</v>
      </c>
    </row>
    <row r="26" spans="1:13" s="43" customFormat="1" ht="22.5" x14ac:dyDescent="0.2">
      <c r="A26" s="83" t="s">
        <v>79</v>
      </c>
      <c r="B26" s="84" t="s">
        <v>109</v>
      </c>
      <c r="C26" s="85" t="s">
        <v>100</v>
      </c>
      <c r="D26" s="91" t="s">
        <v>80</v>
      </c>
      <c r="E26" s="92" t="s">
        <v>80</v>
      </c>
      <c r="F26" s="77" t="s">
        <v>110</v>
      </c>
      <c r="G26" s="78">
        <f>+G27</f>
        <v>500</v>
      </c>
      <c r="H26" s="78">
        <v>0</v>
      </c>
      <c r="I26" s="78">
        <f t="shared" si="0"/>
        <v>500</v>
      </c>
      <c r="J26" s="79">
        <v>0</v>
      </c>
      <c r="K26" s="79">
        <f t="shared" si="1"/>
        <v>500</v>
      </c>
      <c r="L26" s="80">
        <v>0</v>
      </c>
      <c r="M26" s="80">
        <f t="shared" si="2"/>
        <v>500</v>
      </c>
    </row>
    <row r="27" spans="1:13" s="43" customFormat="1" x14ac:dyDescent="0.2">
      <c r="A27" s="68"/>
      <c r="B27" s="69"/>
      <c r="C27" s="70"/>
      <c r="D27" s="71">
        <v>3299</v>
      </c>
      <c r="E27" s="72">
        <v>5332</v>
      </c>
      <c r="F27" s="93" t="s">
        <v>102</v>
      </c>
      <c r="G27" s="74">
        <v>500</v>
      </c>
      <c r="H27" s="74">
        <v>0</v>
      </c>
      <c r="I27" s="74">
        <f t="shared" si="0"/>
        <v>500</v>
      </c>
      <c r="J27" s="75">
        <v>0</v>
      </c>
      <c r="K27" s="75">
        <f t="shared" si="1"/>
        <v>500</v>
      </c>
      <c r="L27" s="76">
        <v>0</v>
      </c>
      <c r="M27" s="76">
        <f t="shared" si="2"/>
        <v>500</v>
      </c>
    </row>
    <row r="28" spans="1:13" s="43" customFormat="1" ht="22.5" x14ac:dyDescent="0.2">
      <c r="A28" s="58" t="s">
        <v>79</v>
      </c>
      <c r="B28" s="59" t="s">
        <v>111</v>
      </c>
      <c r="C28" s="60" t="s">
        <v>84</v>
      </c>
      <c r="D28" s="61" t="s">
        <v>80</v>
      </c>
      <c r="E28" s="62" t="s">
        <v>80</v>
      </c>
      <c r="F28" s="63" t="s">
        <v>112</v>
      </c>
      <c r="G28" s="78">
        <f>+G29</f>
        <v>500</v>
      </c>
      <c r="H28" s="78">
        <v>0</v>
      </c>
      <c r="I28" s="78">
        <f t="shared" si="0"/>
        <v>500</v>
      </c>
      <c r="J28" s="79">
        <v>0</v>
      </c>
      <c r="K28" s="79">
        <f t="shared" si="1"/>
        <v>500</v>
      </c>
      <c r="L28" s="80">
        <v>0</v>
      </c>
      <c r="M28" s="80">
        <f t="shared" si="2"/>
        <v>500</v>
      </c>
    </row>
    <row r="29" spans="1:13" s="43" customFormat="1" x14ac:dyDescent="0.2">
      <c r="A29" s="68"/>
      <c r="B29" s="69"/>
      <c r="C29" s="70"/>
      <c r="D29" s="71">
        <v>3299</v>
      </c>
      <c r="E29" s="72">
        <v>5221</v>
      </c>
      <c r="F29" s="93" t="s">
        <v>113</v>
      </c>
      <c r="G29" s="74">
        <v>500</v>
      </c>
      <c r="H29" s="74">
        <v>0</v>
      </c>
      <c r="I29" s="74">
        <f t="shared" si="0"/>
        <v>500</v>
      </c>
      <c r="J29" s="75">
        <v>0</v>
      </c>
      <c r="K29" s="75">
        <f t="shared" si="1"/>
        <v>500</v>
      </c>
      <c r="L29" s="76">
        <v>0</v>
      </c>
      <c r="M29" s="76">
        <f t="shared" si="2"/>
        <v>500</v>
      </c>
    </row>
    <row r="30" spans="1:13" s="43" customFormat="1" ht="22.5" x14ac:dyDescent="0.2">
      <c r="A30" s="58" t="s">
        <v>79</v>
      </c>
      <c r="B30" s="59" t="s">
        <v>114</v>
      </c>
      <c r="C30" s="60" t="s">
        <v>84</v>
      </c>
      <c r="D30" s="61" t="s">
        <v>80</v>
      </c>
      <c r="E30" s="62" t="s">
        <v>80</v>
      </c>
      <c r="F30" s="63" t="s">
        <v>115</v>
      </c>
      <c r="G30" s="78">
        <f>+G31</f>
        <v>20</v>
      </c>
      <c r="H30" s="78">
        <v>0</v>
      </c>
      <c r="I30" s="78">
        <f t="shared" si="0"/>
        <v>20</v>
      </c>
      <c r="J30" s="79">
        <v>0</v>
      </c>
      <c r="K30" s="79">
        <f t="shared" si="1"/>
        <v>20</v>
      </c>
      <c r="L30" s="80">
        <v>0</v>
      </c>
      <c r="M30" s="80">
        <f t="shared" si="2"/>
        <v>20</v>
      </c>
    </row>
    <row r="31" spans="1:13" s="43" customFormat="1" x14ac:dyDescent="0.2">
      <c r="A31" s="68"/>
      <c r="B31" s="69"/>
      <c r="C31" s="70"/>
      <c r="D31" s="71">
        <v>3299</v>
      </c>
      <c r="E31" s="72">
        <v>5213</v>
      </c>
      <c r="F31" s="93" t="s">
        <v>116</v>
      </c>
      <c r="G31" s="74">
        <v>20</v>
      </c>
      <c r="H31" s="74">
        <v>0</v>
      </c>
      <c r="I31" s="74">
        <f t="shared" si="0"/>
        <v>20</v>
      </c>
      <c r="J31" s="75">
        <v>0</v>
      </c>
      <c r="K31" s="75">
        <f t="shared" si="1"/>
        <v>20</v>
      </c>
      <c r="L31" s="76">
        <v>0</v>
      </c>
      <c r="M31" s="76">
        <f t="shared" si="2"/>
        <v>20</v>
      </c>
    </row>
    <row r="32" spans="1:13" s="43" customFormat="1" x14ac:dyDescent="0.2">
      <c r="A32" s="83" t="s">
        <v>79</v>
      </c>
      <c r="B32" s="84" t="s">
        <v>117</v>
      </c>
      <c r="C32" s="85" t="s">
        <v>84</v>
      </c>
      <c r="D32" s="91" t="s">
        <v>80</v>
      </c>
      <c r="E32" s="92" t="s">
        <v>80</v>
      </c>
      <c r="F32" s="77" t="s">
        <v>118</v>
      </c>
      <c r="G32" s="78">
        <f>+G33</f>
        <v>100</v>
      </c>
      <c r="H32" s="78">
        <v>0</v>
      </c>
      <c r="I32" s="78">
        <f t="shared" si="0"/>
        <v>100</v>
      </c>
      <c r="J32" s="79">
        <v>0</v>
      </c>
      <c r="K32" s="79">
        <f t="shared" si="1"/>
        <v>100</v>
      </c>
      <c r="L32" s="80">
        <v>0</v>
      </c>
      <c r="M32" s="80">
        <f t="shared" si="2"/>
        <v>100</v>
      </c>
    </row>
    <row r="33" spans="1:14" s="43" customFormat="1" x14ac:dyDescent="0.2">
      <c r="A33" s="68"/>
      <c r="B33" s="69"/>
      <c r="C33" s="70"/>
      <c r="D33" s="71">
        <v>3299</v>
      </c>
      <c r="E33" s="72">
        <v>5222</v>
      </c>
      <c r="F33" s="93" t="s">
        <v>108</v>
      </c>
      <c r="G33" s="74">
        <v>100</v>
      </c>
      <c r="H33" s="74">
        <v>0</v>
      </c>
      <c r="I33" s="74">
        <f t="shared" si="0"/>
        <v>100</v>
      </c>
      <c r="J33" s="75">
        <v>0</v>
      </c>
      <c r="K33" s="75">
        <f t="shared" si="1"/>
        <v>100</v>
      </c>
      <c r="L33" s="76">
        <v>0</v>
      </c>
      <c r="M33" s="76">
        <f t="shared" si="2"/>
        <v>100</v>
      </c>
    </row>
    <row r="34" spans="1:14" s="43" customFormat="1" ht="33.75" x14ac:dyDescent="0.2">
      <c r="A34" s="83" t="s">
        <v>79</v>
      </c>
      <c r="B34" s="84" t="s">
        <v>119</v>
      </c>
      <c r="C34" s="85" t="s">
        <v>84</v>
      </c>
      <c r="D34" s="91" t="s">
        <v>80</v>
      </c>
      <c r="E34" s="92" t="s">
        <v>80</v>
      </c>
      <c r="F34" s="77" t="s">
        <v>120</v>
      </c>
      <c r="G34" s="78">
        <f>+G35</f>
        <v>250</v>
      </c>
      <c r="H34" s="78">
        <v>0</v>
      </c>
      <c r="I34" s="78">
        <f t="shared" si="0"/>
        <v>250</v>
      </c>
      <c r="J34" s="79">
        <v>0</v>
      </c>
      <c r="K34" s="79">
        <f t="shared" si="1"/>
        <v>250</v>
      </c>
      <c r="L34" s="80">
        <v>0</v>
      </c>
      <c r="M34" s="80">
        <f t="shared" si="2"/>
        <v>250</v>
      </c>
    </row>
    <row r="35" spans="1:14" s="43" customFormat="1" x14ac:dyDescent="0.2">
      <c r="A35" s="68"/>
      <c r="B35" s="69"/>
      <c r="C35" s="70"/>
      <c r="D35" s="71">
        <v>3299</v>
      </c>
      <c r="E35" s="72">
        <v>5339</v>
      </c>
      <c r="F35" s="93" t="s">
        <v>121</v>
      </c>
      <c r="G35" s="74">
        <v>250</v>
      </c>
      <c r="H35" s="74">
        <v>0</v>
      </c>
      <c r="I35" s="74">
        <f t="shared" si="0"/>
        <v>250</v>
      </c>
      <c r="J35" s="75">
        <v>0</v>
      </c>
      <c r="K35" s="75">
        <f t="shared" si="1"/>
        <v>250</v>
      </c>
      <c r="L35" s="76">
        <v>0</v>
      </c>
      <c r="M35" s="76">
        <f t="shared" si="2"/>
        <v>250</v>
      </c>
    </row>
    <row r="36" spans="1:14" s="43" customFormat="1" ht="22.5" x14ac:dyDescent="0.2">
      <c r="A36" s="58" t="s">
        <v>79</v>
      </c>
      <c r="B36" s="84" t="s">
        <v>122</v>
      </c>
      <c r="C36" s="94" t="s">
        <v>84</v>
      </c>
      <c r="D36" s="91" t="s">
        <v>80</v>
      </c>
      <c r="E36" s="92" t="s">
        <v>80</v>
      </c>
      <c r="F36" s="95" t="s">
        <v>123</v>
      </c>
      <c r="G36" s="78">
        <v>0</v>
      </c>
      <c r="H36" s="79">
        <f>H37</f>
        <v>80</v>
      </c>
      <c r="I36" s="79">
        <f>G36+H36</f>
        <v>80</v>
      </c>
      <c r="J36" s="79">
        <f>+J37</f>
        <v>200</v>
      </c>
      <c r="K36" s="79">
        <f t="shared" si="1"/>
        <v>280</v>
      </c>
      <c r="L36" s="80">
        <v>0</v>
      </c>
      <c r="M36" s="80">
        <f t="shared" si="2"/>
        <v>280</v>
      </c>
    </row>
    <row r="37" spans="1:14" s="43" customFormat="1" x14ac:dyDescent="0.2">
      <c r="A37" s="96"/>
      <c r="B37" s="97"/>
      <c r="C37" s="98"/>
      <c r="D37" s="99">
        <v>3299</v>
      </c>
      <c r="E37" s="100">
        <v>5222</v>
      </c>
      <c r="F37" s="101" t="s">
        <v>108</v>
      </c>
      <c r="G37" s="74">
        <v>0</v>
      </c>
      <c r="H37" s="75">
        <v>80</v>
      </c>
      <c r="I37" s="75">
        <f>G37+H37</f>
        <v>80</v>
      </c>
      <c r="J37" s="75">
        <v>200</v>
      </c>
      <c r="K37" s="75">
        <f t="shared" si="1"/>
        <v>280</v>
      </c>
      <c r="L37" s="76">
        <v>0</v>
      </c>
      <c r="M37" s="76">
        <f t="shared" si="2"/>
        <v>280</v>
      </c>
    </row>
    <row r="38" spans="1:14" s="43" customFormat="1" ht="22.5" x14ac:dyDescent="0.2">
      <c r="A38" s="193" t="s">
        <v>79</v>
      </c>
      <c r="B38" s="194" t="s">
        <v>124</v>
      </c>
      <c r="C38" s="195" t="s">
        <v>125</v>
      </c>
      <c r="D38" s="86" t="s">
        <v>80</v>
      </c>
      <c r="E38" s="196" t="s">
        <v>80</v>
      </c>
      <c r="F38" s="87" t="s">
        <v>126</v>
      </c>
      <c r="G38" s="197">
        <v>0</v>
      </c>
      <c r="H38" s="79"/>
      <c r="I38" s="79"/>
      <c r="J38" s="79"/>
      <c r="K38" s="79">
        <v>0</v>
      </c>
      <c r="L38" s="80">
        <f>+L39</f>
        <v>20</v>
      </c>
      <c r="M38" s="80">
        <f t="shared" si="2"/>
        <v>20</v>
      </c>
      <c r="N38" s="43" t="s">
        <v>64</v>
      </c>
    </row>
    <row r="39" spans="1:14" s="43" customFormat="1" x14ac:dyDescent="0.2">
      <c r="A39" s="198"/>
      <c r="B39" s="194" t="s">
        <v>127</v>
      </c>
      <c r="C39" s="199"/>
      <c r="D39" s="200">
        <v>3122</v>
      </c>
      <c r="E39" s="200">
        <v>5331</v>
      </c>
      <c r="F39" s="201" t="s">
        <v>128</v>
      </c>
      <c r="G39" s="202">
        <v>0</v>
      </c>
      <c r="H39" s="75"/>
      <c r="I39" s="75"/>
      <c r="J39" s="75"/>
      <c r="K39" s="75">
        <v>0</v>
      </c>
      <c r="L39" s="76">
        <v>20</v>
      </c>
      <c r="M39" s="76">
        <f t="shared" si="2"/>
        <v>20</v>
      </c>
    </row>
    <row r="40" spans="1:14" s="43" customFormat="1" ht="22.5" x14ac:dyDescent="0.2">
      <c r="A40" s="102" t="s">
        <v>80</v>
      </c>
      <c r="B40" s="456" t="s">
        <v>80</v>
      </c>
      <c r="C40" s="457"/>
      <c r="D40" s="103" t="s">
        <v>80</v>
      </c>
      <c r="E40" s="104" t="s">
        <v>80</v>
      </c>
      <c r="F40" s="105" t="s">
        <v>129</v>
      </c>
      <c r="G40" s="106">
        <v>0</v>
      </c>
      <c r="H40" s="107">
        <v>0</v>
      </c>
      <c r="I40" s="107">
        <v>0</v>
      </c>
      <c r="J40" s="108">
        <f>+J41</f>
        <v>127</v>
      </c>
      <c r="K40" s="108">
        <f t="shared" si="1"/>
        <v>127</v>
      </c>
      <c r="L40" s="108">
        <v>0</v>
      </c>
      <c r="M40" s="108">
        <f t="shared" si="2"/>
        <v>127</v>
      </c>
      <c r="N40" s="109"/>
    </row>
    <row r="41" spans="1:14" s="43" customFormat="1" ht="22.5" x14ac:dyDescent="0.2">
      <c r="A41" s="83" t="s">
        <v>79</v>
      </c>
      <c r="B41" s="84" t="s">
        <v>130</v>
      </c>
      <c r="C41" s="85" t="s">
        <v>84</v>
      </c>
      <c r="D41" s="91" t="s">
        <v>80</v>
      </c>
      <c r="E41" s="92" t="s">
        <v>80</v>
      </c>
      <c r="F41" s="77" t="s">
        <v>129</v>
      </c>
      <c r="G41" s="78">
        <v>0</v>
      </c>
      <c r="H41" s="79">
        <v>0</v>
      </c>
      <c r="I41" s="79">
        <v>0</v>
      </c>
      <c r="J41" s="80">
        <f>+J42</f>
        <v>127</v>
      </c>
      <c r="K41" s="80">
        <f t="shared" si="1"/>
        <v>127</v>
      </c>
      <c r="L41" s="80">
        <v>0</v>
      </c>
      <c r="M41" s="80">
        <f t="shared" si="2"/>
        <v>127</v>
      </c>
    </row>
    <row r="42" spans="1:14" s="43" customFormat="1" ht="12" thickBot="1" x14ac:dyDescent="0.25">
      <c r="A42" s="110"/>
      <c r="B42" s="111"/>
      <c r="C42" s="111"/>
      <c r="D42" s="99">
        <v>3419</v>
      </c>
      <c r="E42" s="100">
        <v>5229</v>
      </c>
      <c r="F42" s="112" t="s">
        <v>131</v>
      </c>
      <c r="G42" s="113">
        <v>0</v>
      </c>
      <c r="H42" s="114">
        <v>0</v>
      </c>
      <c r="I42" s="114">
        <v>0</v>
      </c>
      <c r="J42" s="115">
        <v>127</v>
      </c>
      <c r="K42" s="115">
        <f t="shared" si="1"/>
        <v>127</v>
      </c>
      <c r="L42" s="115">
        <v>0</v>
      </c>
      <c r="M42" s="115">
        <f t="shared" si="2"/>
        <v>127</v>
      </c>
    </row>
    <row r="43" spans="1:14" s="43" customFormat="1" ht="12" thickBot="1" x14ac:dyDescent="0.25">
      <c r="A43" s="50" t="s">
        <v>79</v>
      </c>
      <c r="B43" s="448" t="s">
        <v>80</v>
      </c>
      <c r="C43" s="449"/>
      <c r="D43" s="51" t="s">
        <v>80</v>
      </c>
      <c r="E43" s="52" t="s">
        <v>80</v>
      </c>
      <c r="F43" s="53" t="s">
        <v>132</v>
      </c>
      <c r="G43" s="54">
        <f>+G44+G46+G48+G50+G52</f>
        <v>2129.71</v>
      </c>
      <c r="H43" s="54">
        <v>0</v>
      </c>
      <c r="I43" s="54">
        <f t="shared" si="0"/>
        <v>2129.71</v>
      </c>
      <c r="J43" s="56">
        <v>0</v>
      </c>
      <c r="K43" s="56">
        <f t="shared" si="1"/>
        <v>2129.71</v>
      </c>
      <c r="L43" s="57">
        <v>0</v>
      </c>
      <c r="M43" s="57">
        <f t="shared" si="2"/>
        <v>2129.71</v>
      </c>
    </row>
    <row r="44" spans="1:14" s="43" customFormat="1" ht="22.5" hidden="1" x14ac:dyDescent="0.2">
      <c r="A44" s="58" t="s">
        <v>79</v>
      </c>
      <c r="B44" s="59" t="s">
        <v>133</v>
      </c>
      <c r="C44" s="60" t="s">
        <v>84</v>
      </c>
      <c r="D44" s="61" t="s">
        <v>80</v>
      </c>
      <c r="E44" s="61" t="s">
        <v>80</v>
      </c>
      <c r="F44" s="63" t="s">
        <v>134</v>
      </c>
      <c r="G44" s="64">
        <v>899.99</v>
      </c>
      <c r="H44" s="64">
        <v>0</v>
      </c>
      <c r="I44" s="64">
        <f t="shared" si="0"/>
        <v>899.99</v>
      </c>
      <c r="J44" s="66">
        <v>0</v>
      </c>
      <c r="K44" s="66">
        <f t="shared" si="1"/>
        <v>899.99</v>
      </c>
      <c r="L44" s="67">
        <v>0</v>
      </c>
      <c r="M44" s="67">
        <f t="shared" si="2"/>
        <v>899.99</v>
      </c>
    </row>
    <row r="45" spans="1:14" s="43" customFormat="1" hidden="1" x14ac:dyDescent="0.2">
      <c r="A45" s="68"/>
      <c r="B45" s="69"/>
      <c r="C45" s="70"/>
      <c r="D45" s="71">
        <v>3299</v>
      </c>
      <c r="E45" s="72">
        <v>5321</v>
      </c>
      <c r="F45" s="93" t="s">
        <v>86</v>
      </c>
      <c r="G45" s="74">
        <v>899.99</v>
      </c>
      <c r="H45" s="74">
        <v>0</v>
      </c>
      <c r="I45" s="74">
        <f t="shared" si="0"/>
        <v>899.99</v>
      </c>
      <c r="J45" s="75">
        <v>0</v>
      </c>
      <c r="K45" s="75">
        <f t="shared" si="1"/>
        <v>899.99</v>
      </c>
      <c r="L45" s="76">
        <v>0</v>
      </c>
      <c r="M45" s="76">
        <f t="shared" si="2"/>
        <v>899.99</v>
      </c>
    </row>
    <row r="46" spans="1:14" s="43" customFormat="1" ht="33.75" hidden="1" x14ac:dyDescent="0.2">
      <c r="A46" s="83" t="s">
        <v>79</v>
      </c>
      <c r="B46" s="84" t="s">
        <v>135</v>
      </c>
      <c r="C46" s="85" t="s">
        <v>136</v>
      </c>
      <c r="D46" s="91" t="s">
        <v>80</v>
      </c>
      <c r="E46" s="91" t="s">
        <v>80</v>
      </c>
      <c r="F46" s="63" t="s">
        <v>137</v>
      </c>
      <c r="G46" s="78">
        <f>+G47</f>
        <v>224.04</v>
      </c>
      <c r="H46" s="78">
        <v>0</v>
      </c>
      <c r="I46" s="78">
        <f t="shared" si="0"/>
        <v>224.04</v>
      </c>
      <c r="J46" s="79">
        <v>0</v>
      </c>
      <c r="K46" s="79">
        <f t="shared" si="1"/>
        <v>224.04</v>
      </c>
      <c r="L46" s="80">
        <v>0</v>
      </c>
      <c r="M46" s="80">
        <f t="shared" si="2"/>
        <v>224.04</v>
      </c>
    </row>
    <row r="47" spans="1:14" s="43" customFormat="1" hidden="1" x14ac:dyDescent="0.2">
      <c r="A47" s="68"/>
      <c r="B47" s="69"/>
      <c r="C47" s="70"/>
      <c r="D47" s="71">
        <v>3113</v>
      </c>
      <c r="E47" s="116">
        <v>5321</v>
      </c>
      <c r="F47" s="93" t="s">
        <v>86</v>
      </c>
      <c r="G47" s="74">
        <v>224.04</v>
      </c>
      <c r="H47" s="74">
        <v>0</v>
      </c>
      <c r="I47" s="74">
        <f t="shared" si="0"/>
        <v>224.04</v>
      </c>
      <c r="J47" s="75">
        <v>0</v>
      </c>
      <c r="K47" s="75">
        <f t="shared" si="1"/>
        <v>224.04</v>
      </c>
      <c r="L47" s="76">
        <v>0</v>
      </c>
      <c r="M47" s="76">
        <f t="shared" si="2"/>
        <v>224.04</v>
      </c>
    </row>
    <row r="48" spans="1:14" s="43" customFormat="1" ht="24.75" hidden="1" customHeight="1" x14ac:dyDescent="0.2">
      <c r="A48" s="58" t="s">
        <v>79</v>
      </c>
      <c r="B48" s="59" t="s">
        <v>138</v>
      </c>
      <c r="C48" s="60" t="s">
        <v>139</v>
      </c>
      <c r="D48" s="61" t="s">
        <v>80</v>
      </c>
      <c r="E48" s="61" t="s">
        <v>80</v>
      </c>
      <c r="F48" s="63" t="s">
        <v>140</v>
      </c>
      <c r="G48" s="78">
        <f>+G49</f>
        <v>461.79</v>
      </c>
      <c r="H48" s="78">
        <v>0</v>
      </c>
      <c r="I48" s="78">
        <f t="shared" si="0"/>
        <v>461.79</v>
      </c>
      <c r="J48" s="79">
        <v>0</v>
      </c>
      <c r="K48" s="79">
        <f t="shared" si="1"/>
        <v>461.79</v>
      </c>
      <c r="L48" s="80">
        <v>0</v>
      </c>
      <c r="M48" s="80">
        <f t="shared" si="2"/>
        <v>461.79</v>
      </c>
    </row>
    <row r="49" spans="1:13" s="43" customFormat="1" hidden="1" x14ac:dyDescent="0.2">
      <c r="A49" s="68"/>
      <c r="B49" s="69"/>
      <c r="C49" s="70"/>
      <c r="D49" s="71">
        <v>3113</v>
      </c>
      <c r="E49" s="116">
        <v>5321</v>
      </c>
      <c r="F49" s="93" t="s">
        <v>86</v>
      </c>
      <c r="G49" s="74">
        <v>461.79</v>
      </c>
      <c r="H49" s="74">
        <v>0</v>
      </c>
      <c r="I49" s="74">
        <f t="shared" si="0"/>
        <v>461.79</v>
      </c>
      <c r="J49" s="75">
        <v>0</v>
      </c>
      <c r="K49" s="75">
        <f t="shared" si="1"/>
        <v>461.79</v>
      </c>
      <c r="L49" s="76">
        <v>0</v>
      </c>
      <c r="M49" s="76">
        <f t="shared" si="2"/>
        <v>461.79</v>
      </c>
    </row>
    <row r="50" spans="1:13" s="43" customFormat="1" ht="22.5" hidden="1" x14ac:dyDescent="0.2">
      <c r="A50" s="83" t="s">
        <v>79</v>
      </c>
      <c r="B50" s="84" t="s">
        <v>141</v>
      </c>
      <c r="C50" s="85" t="s">
        <v>142</v>
      </c>
      <c r="D50" s="91" t="s">
        <v>80</v>
      </c>
      <c r="E50" s="91" t="s">
        <v>80</v>
      </c>
      <c r="F50" s="63" t="s">
        <v>143</v>
      </c>
      <c r="G50" s="78">
        <f>+G51</f>
        <v>365.57</v>
      </c>
      <c r="H50" s="78">
        <v>0</v>
      </c>
      <c r="I50" s="78">
        <f t="shared" si="0"/>
        <v>365.57</v>
      </c>
      <c r="J50" s="79">
        <v>0</v>
      </c>
      <c r="K50" s="79">
        <f t="shared" si="1"/>
        <v>365.57</v>
      </c>
      <c r="L50" s="80">
        <v>0</v>
      </c>
      <c r="M50" s="80">
        <f t="shared" si="2"/>
        <v>365.57</v>
      </c>
    </row>
    <row r="51" spans="1:13" s="43" customFormat="1" hidden="1" x14ac:dyDescent="0.2">
      <c r="A51" s="68"/>
      <c r="B51" s="69"/>
      <c r="C51" s="70"/>
      <c r="D51" s="71">
        <v>3299</v>
      </c>
      <c r="E51" s="116">
        <v>5321</v>
      </c>
      <c r="F51" s="93" t="s">
        <v>86</v>
      </c>
      <c r="G51" s="74">
        <v>365.57</v>
      </c>
      <c r="H51" s="74">
        <v>0</v>
      </c>
      <c r="I51" s="74">
        <f t="shared" si="0"/>
        <v>365.57</v>
      </c>
      <c r="J51" s="75">
        <v>0</v>
      </c>
      <c r="K51" s="75">
        <f t="shared" si="1"/>
        <v>365.57</v>
      </c>
      <c r="L51" s="76">
        <v>0</v>
      </c>
      <c r="M51" s="76">
        <f t="shared" si="2"/>
        <v>365.57</v>
      </c>
    </row>
    <row r="52" spans="1:13" s="43" customFormat="1" ht="27.75" hidden="1" customHeight="1" x14ac:dyDescent="0.2">
      <c r="A52" s="83" t="s">
        <v>79</v>
      </c>
      <c r="B52" s="84" t="s">
        <v>144</v>
      </c>
      <c r="C52" s="85" t="s">
        <v>145</v>
      </c>
      <c r="D52" s="91" t="s">
        <v>80</v>
      </c>
      <c r="E52" s="91" t="s">
        <v>80</v>
      </c>
      <c r="F52" s="63" t="s">
        <v>146</v>
      </c>
      <c r="G52" s="78">
        <f>+G53</f>
        <v>178.32</v>
      </c>
      <c r="H52" s="78">
        <v>0</v>
      </c>
      <c r="I52" s="78">
        <f t="shared" si="0"/>
        <v>178.32</v>
      </c>
      <c r="J52" s="79">
        <v>0</v>
      </c>
      <c r="K52" s="79">
        <f t="shared" si="1"/>
        <v>178.32</v>
      </c>
      <c r="L52" s="80">
        <v>0</v>
      </c>
      <c r="M52" s="80">
        <f t="shared" si="2"/>
        <v>178.32</v>
      </c>
    </row>
    <row r="53" spans="1:13" s="43" customFormat="1" ht="12" hidden="1" thickBot="1" x14ac:dyDescent="0.25">
      <c r="A53" s="117"/>
      <c r="B53" s="118"/>
      <c r="C53" s="119"/>
      <c r="D53" s="120">
        <v>3113</v>
      </c>
      <c r="E53" s="121">
        <v>5321</v>
      </c>
      <c r="F53" s="73" t="s">
        <v>86</v>
      </c>
      <c r="G53" s="113">
        <v>178.32</v>
      </c>
      <c r="H53" s="113">
        <v>0</v>
      </c>
      <c r="I53" s="113">
        <f t="shared" si="0"/>
        <v>178.32</v>
      </c>
      <c r="J53" s="114">
        <v>0</v>
      </c>
      <c r="K53" s="114">
        <f t="shared" si="1"/>
        <v>178.32</v>
      </c>
      <c r="L53" s="115">
        <v>0</v>
      </c>
      <c r="M53" s="115">
        <f t="shared" si="2"/>
        <v>178.32</v>
      </c>
    </row>
    <row r="54" spans="1:13" s="43" customFormat="1" ht="13.5" customHeight="1" thickBot="1" x14ac:dyDescent="0.25">
      <c r="A54" s="50" t="s">
        <v>79</v>
      </c>
      <c r="B54" s="448" t="s">
        <v>80</v>
      </c>
      <c r="C54" s="449"/>
      <c r="D54" s="51" t="s">
        <v>80</v>
      </c>
      <c r="E54" s="52" t="s">
        <v>80</v>
      </c>
      <c r="F54" s="53" t="s">
        <v>147</v>
      </c>
      <c r="G54" s="54">
        <f>+G55+G64+G67+G76+G79+G82</f>
        <v>23000</v>
      </c>
      <c r="H54" s="54">
        <f>+H55+H64+H67+H76+H79+H82+H94</f>
        <v>1405.1970000000001</v>
      </c>
      <c r="I54" s="54">
        <f t="shared" si="0"/>
        <v>24405.197</v>
      </c>
      <c r="J54" s="56">
        <f>+J55+J64+J67+J76+J79+J82+J94</f>
        <v>10000</v>
      </c>
      <c r="K54" s="56">
        <f t="shared" si="1"/>
        <v>34405.197</v>
      </c>
      <c r="L54" s="57">
        <v>0</v>
      </c>
      <c r="M54" s="57">
        <f t="shared" si="2"/>
        <v>34405.197</v>
      </c>
    </row>
    <row r="55" spans="1:13" s="43" customFormat="1" ht="13.5" hidden="1" customHeight="1" x14ac:dyDescent="0.2">
      <c r="A55" s="122" t="s">
        <v>80</v>
      </c>
      <c r="B55" s="444" t="s">
        <v>80</v>
      </c>
      <c r="C55" s="445"/>
      <c r="D55" s="123" t="s">
        <v>80</v>
      </c>
      <c r="E55" s="124" t="s">
        <v>80</v>
      </c>
      <c r="F55" s="125" t="s">
        <v>148</v>
      </c>
      <c r="G55" s="126">
        <f>+G56</f>
        <v>5250</v>
      </c>
      <c r="H55" s="126">
        <f>+H56+H58+H60+H62</f>
        <v>300</v>
      </c>
      <c r="I55" s="126">
        <f t="shared" si="0"/>
        <v>5550</v>
      </c>
      <c r="J55" s="127">
        <v>0</v>
      </c>
      <c r="K55" s="127">
        <f t="shared" si="1"/>
        <v>5550</v>
      </c>
      <c r="L55" s="128">
        <v>0</v>
      </c>
      <c r="M55" s="128">
        <f t="shared" si="2"/>
        <v>5550</v>
      </c>
    </row>
    <row r="56" spans="1:13" s="43" customFormat="1" hidden="1" x14ac:dyDescent="0.2">
      <c r="A56" s="83" t="s">
        <v>79</v>
      </c>
      <c r="B56" s="84" t="s">
        <v>149</v>
      </c>
      <c r="C56" s="85" t="s">
        <v>84</v>
      </c>
      <c r="D56" s="91" t="s">
        <v>80</v>
      </c>
      <c r="E56" s="92" t="s">
        <v>80</v>
      </c>
      <c r="F56" s="77" t="s">
        <v>148</v>
      </c>
      <c r="G56" s="78">
        <f>+G57</f>
        <v>5250</v>
      </c>
      <c r="H56" s="78">
        <f>+H57</f>
        <v>-700</v>
      </c>
      <c r="I56" s="78">
        <f t="shared" si="0"/>
        <v>4550</v>
      </c>
      <c r="J56" s="79">
        <v>0</v>
      </c>
      <c r="K56" s="79">
        <f t="shared" si="1"/>
        <v>4550</v>
      </c>
      <c r="L56" s="80">
        <v>0</v>
      </c>
      <c r="M56" s="80">
        <f t="shared" si="2"/>
        <v>4550</v>
      </c>
    </row>
    <row r="57" spans="1:13" s="43" customFormat="1" hidden="1" x14ac:dyDescent="0.2">
      <c r="A57" s="117"/>
      <c r="B57" s="118"/>
      <c r="C57" s="119"/>
      <c r="D57" s="120">
        <v>3419</v>
      </c>
      <c r="E57" s="129">
        <v>5222</v>
      </c>
      <c r="F57" s="73" t="s">
        <v>108</v>
      </c>
      <c r="G57" s="74">
        <v>5250</v>
      </c>
      <c r="H57" s="74">
        <v>-700</v>
      </c>
      <c r="I57" s="74">
        <f t="shared" si="0"/>
        <v>4550</v>
      </c>
      <c r="J57" s="75">
        <v>0</v>
      </c>
      <c r="K57" s="75">
        <f t="shared" si="1"/>
        <v>4550</v>
      </c>
      <c r="L57" s="76">
        <v>0</v>
      </c>
      <c r="M57" s="76">
        <f t="shared" si="2"/>
        <v>4550</v>
      </c>
    </row>
    <row r="58" spans="1:13" s="43" customFormat="1" ht="22.5" hidden="1" x14ac:dyDescent="0.2">
      <c r="A58" s="83" t="s">
        <v>79</v>
      </c>
      <c r="B58" s="94" t="s">
        <v>150</v>
      </c>
      <c r="C58" s="85" t="s">
        <v>84</v>
      </c>
      <c r="D58" s="91" t="s">
        <v>80</v>
      </c>
      <c r="E58" s="92" t="s">
        <v>80</v>
      </c>
      <c r="F58" s="77" t="s">
        <v>151</v>
      </c>
      <c r="G58" s="78">
        <v>0</v>
      </c>
      <c r="H58" s="78">
        <f>+H59</f>
        <v>300</v>
      </c>
      <c r="I58" s="78">
        <f t="shared" si="0"/>
        <v>300</v>
      </c>
      <c r="J58" s="79">
        <v>0</v>
      </c>
      <c r="K58" s="79">
        <f t="shared" si="1"/>
        <v>300</v>
      </c>
      <c r="L58" s="80">
        <v>0</v>
      </c>
      <c r="M58" s="80">
        <f t="shared" si="2"/>
        <v>300</v>
      </c>
    </row>
    <row r="59" spans="1:13" s="43" customFormat="1" ht="12" hidden="1" thickBot="1" x14ac:dyDescent="0.25">
      <c r="A59" s="130"/>
      <c r="B59" s="131"/>
      <c r="C59" s="132"/>
      <c r="D59" s="133">
        <v>3419</v>
      </c>
      <c r="E59" s="81">
        <v>5222</v>
      </c>
      <c r="F59" s="82" t="s">
        <v>108</v>
      </c>
      <c r="G59" s="74">
        <v>0</v>
      </c>
      <c r="H59" s="74">
        <v>300</v>
      </c>
      <c r="I59" s="74">
        <f t="shared" si="0"/>
        <v>300</v>
      </c>
      <c r="J59" s="75">
        <v>0</v>
      </c>
      <c r="K59" s="75">
        <f t="shared" si="1"/>
        <v>300</v>
      </c>
      <c r="L59" s="76">
        <v>0</v>
      </c>
      <c r="M59" s="76">
        <f t="shared" si="2"/>
        <v>300</v>
      </c>
    </row>
    <row r="60" spans="1:13" s="43" customFormat="1" ht="22.5" hidden="1" x14ac:dyDescent="0.2">
      <c r="A60" s="83" t="s">
        <v>79</v>
      </c>
      <c r="B60" s="84" t="s">
        <v>152</v>
      </c>
      <c r="C60" s="85" t="s">
        <v>84</v>
      </c>
      <c r="D60" s="91" t="s">
        <v>80</v>
      </c>
      <c r="E60" s="92" t="s">
        <v>80</v>
      </c>
      <c r="F60" s="77" t="s">
        <v>153</v>
      </c>
      <c r="G60" s="78">
        <f>+G61</f>
        <v>0</v>
      </c>
      <c r="H60" s="78">
        <f>+H61</f>
        <v>200</v>
      </c>
      <c r="I60" s="78">
        <f t="shared" si="0"/>
        <v>200</v>
      </c>
      <c r="J60" s="79">
        <v>0</v>
      </c>
      <c r="K60" s="79">
        <f t="shared" si="1"/>
        <v>200</v>
      </c>
      <c r="L60" s="80">
        <v>0</v>
      </c>
      <c r="M60" s="80">
        <f t="shared" si="2"/>
        <v>200</v>
      </c>
    </row>
    <row r="61" spans="1:13" s="43" customFormat="1" hidden="1" x14ac:dyDescent="0.2">
      <c r="A61" s="68"/>
      <c r="B61" s="69"/>
      <c r="C61" s="70"/>
      <c r="D61" s="71">
        <v>3419</v>
      </c>
      <c r="E61" s="72">
        <v>5222</v>
      </c>
      <c r="F61" s="93" t="s">
        <v>108</v>
      </c>
      <c r="G61" s="74">
        <v>0</v>
      </c>
      <c r="H61" s="74">
        <v>200</v>
      </c>
      <c r="I61" s="74">
        <f t="shared" si="0"/>
        <v>200</v>
      </c>
      <c r="J61" s="75">
        <v>0</v>
      </c>
      <c r="K61" s="75">
        <f t="shared" si="1"/>
        <v>200</v>
      </c>
      <c r="L61" s="76">
        <v>0</v>
      </c>
      <c r="M61" s="76">
        <f t="shared" si="2"/>
        <v>200</v>
      </c>
    </row>
    <row r="62" spans="1:13" s="43" customFormat="1" hidden="1" x14ac:dyDescent="0.2">
      <c r="A62" s="83" t="s">
        <v>79</v>
      </c>
      <c r="B62" s="84" t="s">
        <v>154</v>
      </c>
      <c r="C62" s="85" t="s">
        <v>84</v>
      </c>
      <c r="D62" s="91" t="s">
        <v>80</v>
      </c>
      <c r="E62" s="92" t="s">
        <v>80</v>
      </c>
      <c r="F62" s="77" t="s">
        <v>155</v>
      </c>
      <c r="G62" s="78">
        <f>+G63</f>
        <v>0</v>
      </c>
      <c r="H62" s="78">
        <f>+H63</f>
        <v>500</v>
      </c>
      <c r="I62" s="78">
        <f t="shared" si="0"/>
        <v>500</v>
      </c>
      <c r="J62" s="79">
        <v>0</v>
      </c>
      <c r="K62" s="79">
        <f t="shared" si="1"/>
        <v>500</v>
      </c>
      <c r="L62" s="80">
        <v>0</v>
      </c>
      <c r="M62" s="80">
        <f t="shared" si="2"/>
        <v>500</v>
      </c>
    </row>
    <row r="63" spans="1:13" s="43" customFormat="1" ht="12" hidden="1" thickBot="1" x14ac:dyDescent="0.25">
      <c r="A63" s="117"/>
      <c r="B63" s="118"/>
      <c r="C63" s="119"/>
      <c r="D63" s="120">
        <v>3419</v>
      </c>
      <c r="E63" s="129">
        <v>5222</v>
      </c>
      <c r="F63" s="73" t="s">
        <v>108</v>
      </c>
      <c r="G63" s="113">
        <v>0</v>
      </c>
      <c r="H63" s="113">
        <v>500</v>
      </c>
      <c r="I63" s="113">
        <f t="shared" si="0"/>
        <v>500</v>
      </c>
      <c r="J63" s="114">
        <v>0</v>
      </c>
      <c r="K63" s="114">
        <f t="shared" si="1"/>
        <v>500</v>
      </c>
      <c r="L63" s="115">
        <v>0</v>
      </c>
      <c r="M63" s="115">
        <f t="shared" si="2"/>
        <v>500</v>
      </c>
    </row>
    <row r="64" spans="1:13" s="43" customFormat="1" hidden="1" x14ac:dyDescent="0.2">
      <c r="A64" s="134" t="s">
        <v>80</v>
      </c>
      <c r="B64" s="446" t="s">
        <v>80</v>
      </c>
      <c r="C64" s="447"/>
      <c r="D64" s="135" t="s">
        <v>80</v>
      </c>
      <c r="E64" s="136" t="s">
        <v>80</v>
      </c>
      <c r="F64" s="137" t="s">
        <v>156</v>
      </c>
      <c r="G64" s="138">
        <f>+G65</f>
        <v>2500</v>
      </c>
      <c r="H64" s="138">
        <v>0</v>
      </c>
      <c r="I64" s="138">
        <f t="shared" si="0"/>
        <v>2500</v>
      </c>
      <c r="J64" s="139">
        <f>+J65</f>
        <v>10000</v>
      </c>
      <c r="K64" s="139">
        <f t="shared" si="1"/>
        <v>12500</v>
      </c>
      <c r="L64" s="140">
        <v>0</v>
      </c>
      <c r="M64" s="140">
        <f t="shared" si="2"/>
        <v>12500</v>
      </c>
    </row>
    <row r="65" spans="1:13" s="43" customFormat="1" hidden="1" x14ac:dyDescent="0.2">
      <c r="A65" s="83" t="s">
        <v>79</v>
      </c>
      <c r="B65" s="84" t="s">
        <v>157</v>
      </c>
      <c r="C65" s="85" t="s">
        <v>84</v>
      </c>
      <c r="D65" s="91" t="s">
        <v>80</v>
      </c>
      <c r="E65" s="92" t="s">
        <v>80</v>
      </c>
      <c r="F65" s="77" t="s">
        <v>156</v>
      </c>
      <c r="G65" s="78">
        <f>+G66</f>
        <v>2500</v>
      </c>
      <c r="H65" s="78">
        <v>0</v>
      </c>
      <c r="I65" s="78">
        <f t="shared" si="0"/>
        <v>2500</v>
      </c>
      <c r="J65" s="79">
        <f>+J66</f>
        <v>10000</v>
      </c>
      <c r="K65" s="79">
        <f t="shared" si="1"/>
        <v>12500</v>
      </c>
      <c r="L65" s="80">
        <v>0</v>
      </c>
      <c r="M65" s="80">
        <f t="shared" si="2"/>
        <v>12500</v>
      </c>
    </row>
    <row r="66" spans="1:13" s="43" customFormat="1" ht="12" hidden="1" thickBot="1" x14ac:dyDescent="0.25">
      <c r="A66" s="141"/>
      <c r="B66" s="142"/>
      <c r="C66" s="143"/>
      <c r="D66" s="144">
        <v>3419</v>
      </c>
      <c r="E66" s="145">
        <v>5222</v>
      </c>
      <c r="F66" s="146" t="s">
        <v>108</v>
      </c>
      <c r="G66" s="147">
        <v>2500</v>
      </c>
      <c r="H66" s="147">
        <v>0</v>
      </c>
      <c r="I66" s="147">
        <f t="shared" si="0"/>
        <v>2500</v>
      </c>
      <c r="J66" s="148">
        <v>10000</v>
      </c>
      <c r="K66" s="148">
        <f t="shared" si="1"/>
        <v>12500</v>
      </c>
      <c r="L66" s="149">
        <v>0</v>
      </c>
      <c r="M66" s="149">
        <f t="shared" si="2"/>
        <v>12500</v>
      </c>
    </row>
    <row r="67" spans="1:13" s="43" customFormat="1" hidden="1" x14ac:dyDescent="0.2">
      <c r="A67" s="122" t="s">
        <v>80</v>
      </c>
      <c r="B67" s="444" t="s">
        <v>80</v>
      </c>
      <c r="C67" s="445"/>
      <c r="D67" s="123" t="s">
        <v>80</v>
      </c>
      <c r="E67" s="124" t="s">
        <v>80</v>
      </c>
      <c r="F67" s="150" t="s">
        <v>158</v>
      </c>
      <c r="G67" s="126">
        <f>G68+G70+G72+G74</f>
        <v>11500</v>
      </c>
      <c r="H67" s="126">
        <v>0</v>
      </c>
      <c r="I67" s="126">
        <f t="shared" si="0"/>
        <v>11500</v>
      </c>
      <c r="J67" s="127">
        <v>0</v>
      </c>
      <c r="K67" s="127">
        <f t="shared" si="1"/>
        <v>11500</v>
      </c>
      <c r="L67" s="128">
        <v>0</v>
      </c>
      <c r="M67" s="128">
        <f t="shared" si="2"/>
        <v>11500</v>
      </c>
    </row>
    <row r="68" spans="1:13" s="43" customFormat="1" ht="22.5" hidden="1" x14ac:dyDescent="0.2">
      <c r="A68" s="83" t="s">
        <v>79</v>
      </c>
      <c r="B68" s="84" t="s">
        <v>159</v>
      </c>
      <c r="C68" s="85" t="s">
        <v>84</v>
      </c>
      <c r="D68" s="91" t="s">
        <v>80</v>
      </c>
      <c r="E68" s="92" t="s">
        <v>80</v>
      </c>
      <c r="F68" s="77" t="s">
        <v>160</v>
      </c>
      <c r="G68" s="78">
        <f>+G69</f>
        <v>900</v>
      </c>
      <c r="H68" s="78">
        <v>0</v>
      </c>
      <c r="I68" s="78">
        <f t="shared" si="0"/>
        <v>900</v>
      </c>
      <c r="J68" s="79">
        <v>0</v>
      </c>
      <c r="K68" s="79">
        <f t="shared" si="1"/>
        <v>900</v>
      </c>
      <c r="L68" s="80">
        <v>0</v>
      </c>
      <c r="M68" s="80">
        <f t="shared" si="2"/>
        <v>900</v>
      </c>
    </row>
    <row r="69" spans="1:13" s="43" customFormat="1" hidden="1" x14ac:dyDescent="0.2">
      <c r="A69" s="68"/>
      <c r="B69" s="69"/>
      <c r="C69" s="70"/>
      <c r="D69" s="71">
        <v>3419</v>
      </c>
      <c r="E69" s="72">
        <v>5221</v>
      </c>
      <c r="F69" s="93" t="s">
        <v>161</v>
      </c>
      <c r="G69" s="74">
        <v>900</v>
      </c>
      <c r="H69" s="74">
        <v>0</v>
      </c>
      <c r="I69" s="74">
        <f t="shared" si="0"/>
        <v>900</v>
      </c>
      <c r="J69" s="75">
        <v>0</v>
      </c>
      <c r="K69" s="75">
        <f t="shared" si="1"/>
        <v>900</v>
      </c>
      <c r="L69" s="76">
        <v>0</v>
      </c>
      <c r="M69" s="76">
        <f t="shared" si="2"/>
        <v>900</v>
      </c>
    </row>
    <row r="70" spans="1:13" s="43" customFormat="1" ht="33.75" hidden="1" x14ac:dyDescent="0.2">
      <c r="A70" s="83" t="s">
        <v>79</v>
      </c>
      <c r="B70" s="84" t="s">
        <v>162</v>
      </c>
      <c r="C70" s="85" t="s">
        <v>84</v>
      </c>
      <c r="D70" s="91" t="s">
        <v>80</v>
      </c>
      <c r="E70" s="92" t="s">
        <v>80</v>
      </c>
      <c r="F70" s="77" t="s">
        <v>163</v>
      </c>
      <c r="G70" s="78">
        <f>+G71</f>
        <v>400</v>
      </c>
      <c r="H70" s="78">
        <v>0</v>
      </c>
      <c r="I70" s="78">
        <f t="shared" si="0"/>
        <v>400</v>
      </c>
      <c r="J70" s="79">
        <v>0</v>
      </c>
      <c r="K70" s="79">
        <f t="shared" si="1"/>
        <v>400</v>
      </c>
      <c r="L70" s="80">
        <v>0</v>
      </c>
      <c r="M70" s="80">
        <f t="shared" si="2"/>
        <v>400</v>
      </c>
    </row>
    <row r="71" spans="1:13" s="43" customFormat="1" hidden="1" x14ac:dyDescent="0.2">
      <c r="A71" s="68"/>
      <c r="B71" s="69" t="s">
        <v>164</v>
      </c>
      <c r="C71" s="70"/>
      <c r="D71" s="71">
        <v>3419</v>
      </c>
      <c r="E71" s="72">
        <v>5329</v>
      </c>
      <c r="F71" s="93" t="s">
        <v>165</v>
      </c>
      <c r="G71" s="74">
        <v>400</v>
      </c>
      <c r="H71" s="74">
        <v>0</v>
      </c>
      <c r="I71" s="74">
        <f t="shared" si="0"/>
        <v>400</v>
      </c>
      <c r="J71" s="75">
        <v>0</v>
      </c>
      <c r="K71" s="75">
        <f t="shared" si="1"/>
        <v>400</v>
      </c>
      <c r="L71" s="76">
        <v>0</v>
      </c>
      <c r="M71" s="76">
        <f t="shared" si="2"/>
        <v>400</v>
      </c>
    </row>
    <row r="72" spans="1:13" s="43" customFormat="1" ht="22.5" hidden="1" x14ac:dyDescent="0.2">
      <c r="A72" s="83" t="s">
        <v>79</v>
      </c>
      <c r="B72" s="84" t="s">
        <v>166</v>
      </c>
      <c r="C72" s="85" t="s">
        <v>167</v>
      </c>
      <c r="D72" s="91" t="s">
        <v>80</v>
      </c>
      <c r="E72" s="92" t="s">
        <v>80</v>
      </c>
      <c r="F72" s="77" t="s">
        <v>168</v>
      </c>
      <c r="G72" s="78">
        <f>+G73</f>
        <v>200</v>
      </c>
      <c r="H72" s="78">
        <v>0</v>
      </c>
      <c r="I72" s="78">
        <f t="shared" si="0"/>
        <v>200</v>
      </c>
      <c r="J72" s="79">
        <v>0</v>
      </c>
      <c r="K72" s="79">
        <f t="shared" si="1"/>
        <v>200</v>
      </c>
      <c r="L72" s="80">
        <v>0</v>
      </c>
      <c r="M72" s="80">
        <f t="shared" si="2"/>
        <v>200</v>
      </c>
    </row>
    <row r="73" spans="1:13" s="43" customFormat="1" hidden="1" x14ac:dyDescent="0.2">
      <c r="A73" s="68"/>
      <c r="B73" s="69"/>
      <c r="C73" s="70"/>
      <c r="D73" s="71">
        <v>3419</v>
      </c>
      <c r="E73" s="72">
        <v>5329</v>
      </c>
      <c r="F73" s="93" t="s">
        <v>165</v>
      </c>
      <c r="G73" s="74">
        <v>200</v>
      </c>
      <c r="H73" s="74">
        <v>0</v>
      </c>
      <c r="I73" s="74">
        <f t="shared" si="0"/>
        <v>200</v>
      </c>
      <c r="J73" s="75">
        <v>0</v>
      </c>
      <c r="K73" s="75">
        <f t="shared" si="1"/>
        <v>200</v>
      </c>
      <c r="L73" s="76">
        <v>0</v>
      </c>
      <c r="M73" s="76">
        <f t="shared" ref="M73:M136" si="3">+K73+L73</f>
        <v>200</v>
      </c>
    </row>
    <row r="74" spans="1:13" s="43" customFormat="1" ht="22.5" hidden="1" x14ac:dyDescent="0.2">
      <c r="A74" s="83" t="s">
        <v>79</v>
      </c>
      <c r="B74" s="84" t="s">
        <v>169</v>
      </c>
      <c r="C74" s="85" t="s">
        <v>170</v>
      </c>
      <c r="D74" s="91" t="s">
        <v>80</v>
      </c>
      <c r="E74" s="92" t="s">
        <v>80</v>
      </c>
      <c r="F74" s="77" t="s">
        <v>171</v>
      </c>
      <c r="G74" s="78">
        <f>+G75</f>
        <v>10000</v>
      </c>
      <c r="H74" s="78">
        <v>0</v>
      </c>
      <c r="I74" s="78">
        <f t="shared" si="0"/>
        <v>10000</v>
      </c>
      <c r="J74" s="79">
        <v>0</v>
      </c>
      <c r="K74" s="79">
        <f t="shared" si="1"/>
        <v>10000</v>
      </c>
      <c r="L74" s="80">
        <v>0</v>
      </c>
      <c r="M74" s="80">
        <f t="shared" si="3"/>
        <v>10000</v>
      </c>
    </row>
    <row r="75" spans="1:13" s="43" customFormat="1" ht="12" hidden="1" thickBot="1" x14ac:dyDescent="0.25">
      <c r="A75" s="96"/>
      <c r="B75" s="97"/>
      <c r="C75" s="98"/>
      <c r="D75" s="99">
        <v>3419</v>
      </c>
      <c r="E75" s="100">
        <v>6341</v>
      </c>
      <c r="F75" s="112" t="s">
        <v>172</v>
      </c>
      <c r="G75" s="113">
        <v>10000</v>
      </c>
      <c r="H75" s="113">
        <v>0</v>
      </c>
      <c r="I75" s="113">
        <f t="shared" si="0"/>
        <v>10000</v>
      </c>
      <c r="J75" s="114">
        <v>0</v>
      </c>
      <c r="K75" s="114">
        <f t="shared" si="1"/>
        <v>10000</v>
      </c>
      <c r="L75" s="115">
        <v>0</v>
      </c>
      <c r="M75" s="115">
        <f t="shared" si="3"/>
        <v>10000</v>
      </c>
    </row>
    <row r="76" spans="1:13" s="43" customFormat="1" hidden="1" x14ac:dyDescent="0.2">
      <c r="A76" s="134" t="s">
        <v>80</v>
      </c>
      <c r="B76" s="446" t="s">
        <v>80</v>
      </c>
      <c r="C76" s="447"/>
      <c r="D76" s="135" t="s">
        <v>80</v>
      </c>
      <c r="E76" s="136" t="s">
        <v>80</v>
      </c>
      <c r="F76" s="137" t="s">
        <v>173</v>
      </c>
      <c r="G76" s="138">
        <f>+G77</f>
        <v>2500</v>
      </c>
      <c r="H76" s="138">
        <v>0</v>
      </c>
      <c r="I76" s="138">
        <f t="shared" si="0"/>
        <v>2500</v>
      </c>
      <c r="J76" s="139">
        <v>0</v>
      </c>
      <c r="K76" s="139">
        <f t="shared" si="1"/>
        <v>2500</v>
      </c>
      <c r="L76" s="140">
        <v>0</v>
      </c>
      <c r="M76" s="140">
        <f t="shared" si="3"/>
        <v>2500</v>
      </c>
    </row>
    <row r="77" spans="1:13" s="43" customFormat="1" hidden="1" x14ac:dyDescent="0.2">
      <c r="A77" s="83" t="s">
        <v>79</v>
      </c>
      <c r="B77" s="84" t="s">
        <v>174</v>
      </c>
      <c r="C77" s="85" t="s">
        <v>84</v>
      </c>
      <c r="D77" s="91" t="s">
        <v>80</v>
      </c>
      <c r="E77" s="92" t="s">
        <v>80</v>
      </c>
      <c r="F77" s="77" t="s">
        <v>173</v>
      </c>
      <c r="G77" s="78">
        <f>+G78</f>
        <v>2500</v>
      </c>
      <c r="H77" s="78">
        <v>0</v>
      </c>
      <c r="I77" s="78">
        <f t="shared" si="0"/>
        <v>2500</v>
      </c>
      <c r="J77" s="79">
        <v>0</v>
      </c>
      <c r="K77" s="79">
        <f t="shared" si="1"/>
        <v>2500</v>
      </c>
      <c r="L77" s="80">
        <v>0</v>
      </c>
      <c r="M77" s="80">
        <f t="shared" si="3"/>
        <v>2500</v>
      </c>
    </row>
    <row r="78" spans="1:13" s="43" customFormat="1" ht="12" hidden="1" thickBot="1" x14ac:dyDescent="0.25">
      <c r="A78" s="151"/>
      <c r="B78" s="152"/>
      <c r="C78" s="153"/>
      <c r="D78" s="144">
        <v>3419</v>
      </c>
      <c r="E78" s="145">
        <v>5222</v>
      </c>
      <c r="F78" s="146" t="s">
        <v>108</v>
      </c>
      <c r="G78" s="147">
        <v>2500</v>
      </c>
      <c r="H78" s="147">
        <v>0</v>
      </c>
      <c r="I78" s="147">
        <f t="shared" si="0"/>
        <v>2500</v>
      </c>
      <c r="J78" s="148">
        <v>0</v>
      </c>
      <c r="K78" s="148">
        <f t="shared" ref="K78:K141" si="4">+I78+J78</f>
        <v>2500</v>
      </c>
      <c r="L78" s="149">
        <v>0</v>
      </c>
      <c r="M78" s="149">
        <f t="shared" si="3"/>
        <v>2500</v>
      </c>
    </row>
    <row r="79" spans="1:13" s="43" customFormat="1" hidden="1" x14ac:dyDescent="0.2">
      <c r="A79" s="122" t="s">
        <v>80</v>
      </c>
      <c r="B79" s="444" t="s">
        <v>80</v>
      </c>
      <c r="C79" s="445"/>
      <c r="D79" s="123" t="s">
        <v>80</v>
      </c>
      <c r="E79" s="124" t="s">
        <v>80</v>
      </c>
      <c r="F79" s="154" t="s">
        <v>175</v>
      </c>
      <c r="G79" s="126">
        <f>+G80</f>
        <v>750</v>
      </c>
      <c r="H79" s="126">
        <v>0</v>
      </c>
      <c r="I79" s="126">
        <f t="shared" si="0"/>
        <v>750</v>
      </c>
      <c r="J79" s="127">
        <v>0</v>
      </c>
      <c r="K79" s="127">
        <f t="shared" si="4"/>
        <v>750</v>
      </c>
      <c r="L79" s="128">
        <v>0</v>
      </c>
      <c r="M79" s="128">
        <f t="shared" si="3"/>
        <v>750</v>
      </c>
    </row>
    <row r="80" spans="1:13" s="43" customFormat="1" hidden="1" x14ac:dyDescent="0.2">
      <c r="A80" s="83" t="s">
        <v>79</v>
      </c>
      <c r="B80" s="84" t="s">
        <v>176</v>
      </c>
      <c r="C80" s="85" t="s">
        <v>84</v>
      </c>
      <c r="D80" s="91" t="s">
        <v>80</v>
      </c>
      <c r="E80" s="92" t="s">
        <v>80</v>
      </c>
      <c r="F80" s="155" t="s">
        <v>175</v>
      </c>
      <c r="G80" s="78">
        <f>+G81</f>
        <v>750</v>
      </c>
      <c r="H80" s="78">
        <v>0</v>
      </c>
      <c r="I80" s="78">
        <f t="shared" si="0"/>
        <v>750</v>
      </c>
      <c r="J80" s="79">
        <v>0</v>
      </c>
      <c r="K80" s="79">
        <f t="shared" si="4"/>
        <v>750</v>
      </c>
      <c r="L80" s="80">
        <v>0</v>
      </c>
      <c r="M80" s="80">
        <f t="shared" si="3"/>
        <v>750</v>
      </c>
    </row>
    <row r="81" spans="1:13" s="43" customFormat="1" ht="12" hidden="1" thickBot="1" x14ac:dyDescent="0.25">
      <c r="A81" s="156"/>
      <c r="B81" s="157"/>
      <c r="C81" s="157"/>
      <c r="D81" s="120">
        <v>3419</v>
      </c>
      <c r="E81" s="129">
        <v>5222</v>
      </c>
      <c r="F81" s="73" t="s">
        <v>108</v>
      </c>
      <c r="G81" s="113">
        <v>750</v>
      </c>
      <c r="H81" s="113">
        <v>0</v>
      </c>
      <c r="I81" s="113">
        <f t="shared" si="0"/>
        <v>750</v>
      </c>
      <c r="J81" s="114">
        <v>0</v>
      </c>
      <c r="K81" s="114">
        <f t="shared" si="4"/>
        <v>750</v>
      </c>
      <c r="L81" s="115">
        <v>0</v>
      </c>
      <c r="M81" s="115">
        <f t="shared" si="3"/>
        <v>750</v>
      </c>
    </row>
    <row r="82" spans="1:13" s="43" customFormat="1" hidden="1" x14ac:dyDescent="0.2">
      <c r="A82" s="158" t="s">
        <v>80</v>
      </c>
      <c r="B82" s="159" t="s">
        <v>80</v>
      </c>
      <c r="C82" s="160" t="s">
        <v>80</v>
      </c>
      <c r="D82" s="161" t="s">
        <v>80</v>
      </c>
      <c r="E82" s="162" t="s">
        <v>80</v>
      </c>
      <c r="F82" s="163" t="s">
        <v>177</v>
      </c>
      <c r="G82" s="138">
        <f>G83+G85+G87+G89</f>
        <v>500</v>
      </c>
      <c r="H82" s="138">
        <f>+H91</f>
        <v>161.5</v>
      </c>
      <c r="I82" s="138">
        <f t="shared" si="0"/>
        <v>661.5</v>
      </c>
      <c r="J82" s="139">
        <v>0</v>
      </c>
      <c r="K82" s="139">
        <f t="shared" si="4"/>
        <v>661.5</v>
      </c>
      <c r="L82" s="140">
        <v>0</v>
      </c>
      <c r="M82" s="140">
        <f t="shared" si="3"/>
        <v>661.5</v>
      </c>
    </row>
    <row r="83" spans="1:13" s="43" customFormat="1" ht="22.5" hidden="1" x14ac:dyDescent="0.2">
      <c r="A83" s="83" t="s">
        <v>79</v>
      </c>
      <c r="B83" s="84" t="s">
        <v>178</v>
      </c>
      <c r="C83" s="85" t="s">
        <v>84</v>
      </c>
      <c r="D83" s="91" t="s">
        <v>80</v>
      </c>
      <c r="E83" s="92" t="s">
        <v>80</v>
      </c>
      <c r="F83" s="77" t="s">
        <v>179</v>
      </c>
      <c r="G83" s="78">
        <f>+G84</f>
        <v>100</v>
      </c>
      <c r="H83" s="78">
        <v>0</v>
      </c>
      <c r="I83" s="78">
        <f t="shared" si="0"/>
        <v>100</v>
      </c>
      <c r="J83" s="79">
        <v>0</v>
      </c>
      <c r="K83" s="79">
        <f t="shared" si="4"/>
        <v>100</v>
      </c>
      <c r="L83" s="80">
        <v>0</v>
      </c>
      <c r="M83" s="80">
        <f t="shared" si="3"/>
        <v>100</v>
      </c>
    </row>
    <row r="84" spans="1:13" s="43" customFormat="1" hidden="1" x14ac:dyDescent="0.2">
      <c r="A84" s="83"/>
      <c r="B84" s="94"/>
      <c r="C84" s="94"/>
      <c r="D84" s="71">
        <v>3419</v>
      </c>
      <c r="E84" s="72">
        <v>5222</v>
      </c>
      <c r="F84" s="93" t="s">
        <v>108</v>
      </c>
      <c r="G84" s="74">
        <v>100</v>
      </c>
      <c r="H84" s="74">
        <v>0</v>
      </c>
      <c r="I84" s="74">
        <f t="shared" si="0"/>
        <v>100</v>
      </c>
      <c r="J84" s="75">
        <v>0</v>
      </c>
      <c r="K84" s="75">
        <f t="shared" si="4"/>
        <v>100</v>
      </c>
      <c r="L84" s="76">
        <v>0</v>
      </c>
      <c r="M84" s="76">
        <f t="shared" si="3"/>
        <v>100</v>
      </c>
    </row>
    <row r="85" spans="1:13" s="43" customFormat="1" ht="33.75" hidden="1" x14ac:dyDescent="0.2">
      <c r="A85" s="58" t="s">
        <v>79</v>
      </c>
      <c r="B85" s="59" t="s">
        <v>180</v>
      </c>
      <c r="C85" s="60" t="s">
        <v>84</v>
      </c>
      <c r="D85" s="61" t="s">
        <v>80</v>
      </c>
      <c r="E85" s="62" t="s">
        <v>80</v>
      </c>
      <c r="F85" s="63" t="s">
        <v>181</v>
      </c>
      <c r="G85" s="78">
        <f>+G86</f>
        <v>100</v>
      </c>
      <c r="H85" s="78">
        <v>0</v>
      </c>
      <c r="I85" s="78">
        <f t="shared" si="0"/>
        <v>100</v>
      </c>
      <c r="J85" s="79">
        <v>0</v>
      </c>
      <c r="K85" s="79">
        <f t="shared" si="4"/>
        <v>100</v>
      </c>
      <c r="L85" s="80">
        <v>0</v>
      </c>
      <c r="M85" s="80">
        <f t="shared" si="3"/>
        <v>100</v>
      </c>
    </row>
    <row r="86" spans="1:13" s="43" customFormat="1" hidden="1" x14ac:dyDescent="0.2">
      <c r="A86" s="83"/>
      <c r="B86" s="94"/>
      <c r="C86" s="94"/>
      <c r="D86" s="71">
        <v>3419</v>
      </c>
      <c r="E86" s="72">
        <v>5229</v>
      </c>
      <c r="F86" s="93" t="s">
        <v>182</v>
      </c>
      <c r="G86" s="74">
        <v>100</v>
      </c>
      <c r="H86" s="74">
        <v>0</v>
      </c>
      <c r="I86" s="74">
        <f t="shared" ref="I86:I150" si="5">+G86+H86</f>
        <v>100</v>
      </c>
      <c r="J86" s="75">
        <v>0</v>
      </c>
      <c r="K86" s="75">
        <f t="shared" si="4"/>
        <v>100</v>
      </c>
      <c r="L86" s="76">
        <v>0</v>
      </c>
      <c r="M86" s="76">
        <f t="shared" si="3"/>
        <v>100</v>
      </c>
    </row>
    <row r="87" spans="1:13" s="43" customFormat="1" hidden="1" x14ac:dyDescent="0.2">
      <c r="A87" s="58" t="s">
        <v>79</v>
      </c>
      <c r="B87" s="59" t="s">
        <v>183</v>
      </c>
      <c r="C87" s="60" t="s">
        <v>84</v>
      </c>
      <c r="D87" s="61" t="s">
        <v>80</v>
      </c>
      <c r="E87" s="62" t="s">
        <v>80</v>
      </c>
      <c r="F87" s="164" t="s">
        <v>177</v>
      </c>
      <c r="G87" s="78">
        <f>+G88</f>
        <v>100</v>
      </c>
      <c r="H87" s="78">
        <v>0</v>
      </c>
      <c r="I87" s="78">
        <f t="shared" si="5"/>
        <v>100</v>
      </c>
      <c r="J87" s="79">
        <v>0</v>
      </c>
      <c r="K87" s="79">
        <f t="shared" si="4"/>
        <v>100</v>
      </c>
      <c r="L87" s="80">
        <v>0</v>
      </c>
      <c r="M87" s="80">
        <f t="shared" si="3"/>
        <v>100</v>
      </c>
    </row>
    <row r="88" spans="1:13" s="43" customFormat="1" hidden="1" x14ac:dyDescent="0.2">
      <c r="A88" s="68"/>
      <c r="B88" s="69"/>
      <c r="C88" s="70"/>
      <c r="D88" s="71">
        <v>3419</v>
      </c>
      <c r="E88" s="116">
        <v>5222</v>
      </c>
      <c r="F88" s="93" t="s">
        <v>108</v>
      </c>
      <c r="G88" s="74">
        <v>100</v>
      </c>
      <c r="H88" s="74">
        <v>0</v>
      </c>
      <c r="I88" s="74">
        <f t="shared" si="5"/>
        <v>100</v>
      </c>
      <c r="J88" s="75">
        <v>0</v>
      </c>
      <c r="K88" s="75">
        <f t="shared" si="4"/>
        <v>100</v>
      </c>
      <c r="L88" s="76">
        <v>0</v>
      </c>
      <c r="M88" s="76">
        <f t="shared" si="3"/>
        <v>100</v>
      </c>
    </row>
    <row r="89" spans="1:13" s="43" customFormat="1" ht="22.5" hidden="1" x14ac:dyDescent="0.2">
      <c r="A89" s="83" t="s">
        <v>79</v>
      </c>
      <c r="B89" s="84" t="s">
        <v>184</v>
      </c>
      <c r="C89" s="85" t="s">
        <v>84</v>
      </c>
      <c r="D89" s="91" t="s">
        <v>80</v>
      </c>
      <c r="E89" s="92" t="s">
        <v>80</v>
      </c>
      <c r="F89" s="77" t="s">
        <v>185</v>
      </c>
      <c r="G89" s="78">
        <f>+G90</f>
        <v>200</v>
      </c>
      <c r="H89" s="78">
        <v>0</v>
      </c>
      <c r="I89" s="78">
        <f t="shared" si="5"/>
        <v>200</v>
      </c>
      <c r="J89" s="79">
        <v>0</v>
      </c>
      <c r="K89" s="79">
        <f t="shared" si="4"/>
        <v>200</v>
      </c>
      <c r="L89" s="80">
        <v>0</v>
      </c>
      <c r="M89" s="80">
        <f t="shared" si="3"/>
        <v>200</v>
      </c>
    </row>
    <row r="90" spans="1:13" s="43" customFormat="1" hidden="1" x14ac:dyDescent="0.2">
      <c r="A90" s="117"/>
      <c r="B90" s="118"/>
      <c r="C90" s="119"/>
      <c r="D90" s="120">
        <v>3419</v>
      </c>
      <c r="E90" s="121">
        <v>5222</v>
      </c>
      <c r="F90" s="73" t="s">
        <v>108</v>
      </c>
      <c r="G90" s="74">
        <v>200</v>
      </c>
      <c r="H90" s="74">
        <v>0</v>
      </c>
      <c r="I90" s="74">
        <f t="shared" si="5"/>
        <v>200</v>
      </c>
      <c r="J90" s="75">
        <v>0</v>
      </c>
      <c r="K90" s="75">
        <f t="shared" si="4"/>
        <v>200</v>
      </c>
      <c r="L90" s="76">
        <v>0</v>
      </c>
      <c r="M90" s="76">
        <f t="shared" si="3"/>
        <v>200</v>
      </c>
    </row>
    <row r="91" spans="1:13" s="43" customFormat="1" ht="33.75" hidden="1" x14ac:dyDescent="0.2">
      <c r="A91" s="83" t="s">
        <v>79</v>
      </c>
      <c r="B91" s="84" t="s">
        <v>186</v>
      </c>
      <c r="C91" s="85" t="s">
        <v>84</v>
      </c>
      <c r="D91" s="91" t="s">
        <v>80</v>
      </c>
      <c r="E91" s="92" t="s">
        <v>80</v>
      </c>
      <c r="F91" s="77" t="s">
        <v>187</v>
      </c>
      <c r="G91" s="78">
        <v>0</v>
      </c>
      <c r="H91" s="78">
        <f>+H92</f>
        <v>161.5</v>
      </c>
      <c r="I91" s="78">
        <f t="shared" si="5"/>
        <v>161.5</v>
      </c>
      <c r="J91" s="79">
        <f>SUM(J92:J93)</f>
        <v>0</v>
      </c>
      <c r="K91" s="79">
        <f t="shared" si="4"/>
        <v>161.5</v>
      </c>
      <c r="L91" s="80">
        <v>0</v>
      </c>
      <c r="M91" s="80">
        <f t="shared" si="3"/>
        <v>161.5</v>
      </c>
    </row>
    <row r="92" spans="1:13" ht="22.5" hidden="1" x14ac:dyDescent="0.2">
      <c r="A92" s="68"/>
      <c r="B92" s="69" t="s">
        <v>164</v>
      </c>
      <c r="C92" s="70"/>
      <c r="D92" s="71">
        <v>3419</v>
      </c>
      <c r="E92" s="116">
        <v>5329</v>
      </c>
      <c r="F92" s="165" t="s">
        <v>188</v>
      </c>
      <c r="G92" s="75">
        <v>0</v>
      </c>
      <c r="H92" s="74">
        <v>161.5</v>
      </c>
      <c r="I92" s="74">
        <f t="shared" si="5"/>
        <v>161.5</v>
      </c>
      <c r="J92" s="75">
        <v>-161.5</v>
      </c>
      <c r="K92" s="75">
        <f t="shared" si="4"/>
        <v>0</v>
      </c>
      <c r="L92" s="76">
        <v>0</v>
      </c>
      <c r="M92" s="76">
        <f t="shared" si="3"/>
        <v>0</v>
      </c>
    </row>
    <row r="93" spans="1:13" ht="12" hidden="1" thickBot="1" x14ac:dyDescent="0.25">
      <c r="A93" s="166"/>
      <c r="B93" s="167" t="s">
        <v>164</v>
      </c>
      <c r="C93" s="132"/>
      <c r="D93" s="168">
        <v>3419</v>
      </c>
      <c r="E93" s="169">
        <v>5323</v>
      </c>
      <c r="F93" s="170" t="s">
        <v>189</v>
      </c>
      <c r="G93" s="148">
        <v>0</v>
      </c>
      <c r="H93" s="147">
        <v>0</v>
      </c>
      <c r="I93" s="147">
        <v>0</v>
      </c>
      <c r="J93" s="148">
        <v>161.5</v>
      </c>
      <c r="K93" s="148">
        <f t="shared" si="4"/>
        <v>161.5</v>
      </c>
      <c r="L93" s="149">
        <v>0</v>
      </c>
      <c r="M93" s="149">
        <f t="shared" si="3"/>
        <v>161.5</v>
      </c>
    </row>
    <row r="94" spans="1:13" ht="22.5" hidden="1" x14ac:dyDescent="0.2">
      <c r="A94" s="171" t="s">
        <v>80</v>
      </c>
      <c r="B94" s="172" t="s">
        <v>80</v>
      </c>
      <c r="C94" s="173"/>
      <c r="D94" s="174" t="s">
        <v>80</v>
      </c>
      <c r="E94" s="174" t="s">
        <v>80</v>
      </c>
      <c r="F94" s="175" t="s">
        <v>190</v>
      </c>
      <c r="G94" s="127">
        <v>0</v>
      </c>
      <c r="H94" s="127">
        <f>+H95+H97+H99+H101+H103+H105+H107+H109+H111+H113+H115+H117+H119+H121+H123+H125+H127+H129+H131+H133+H135+H137+H139+H141+H143+H145+H147+H149+H151+H153+H155+H157+H159+H161+H163+H165+H167+H169+H171+H173+H175+H177+H179+H181+H183+H185</f>
        <v>943.69700000000023</v>
      </c>
      <c r="I94" s="126">
        <f t="shared" si="5"/>
        <v>943.69700000000023</v>
      </c>
      <c r="J94" s="127">
        <v>0</v>
      </c>
      <c r="K94" s="127">
        <f t="shared" si="4"/>
        <v>943.69700000000023</v>
      </c>
      <c r="L94" s="128">
        <v>0</v>
      </c>
      <c r="M94" s="128">
        <f t="shared" si="3"/>
        <v>943.69700000000023</v>
      </c>
    </row>
    <row r="95" spans="1:13" ht="22.5" hidden="1" x14ac:dyDescent="0.2">
      <c r="A95" s="176" t="s">
        <v>79</v>
      </c>
      <c r="B95" s="177" t="s">
        <v>191</v>
      </c>
      <c r="C95" s="178" t="s">
        <v>84</v>
      </c>
      <c r="D95" s="179"/>
      <c r="E95" s="179"/>
      <c r="F95" s="180" t="s">
        <v>190</v>
      </c>
      <c r="G95" s="79">
        <v>0</v>
      </c>
      <c r="H95" s="79">
        <f>H96</f>
        <v>10.170999999999999</v>
      </c>
      <c r="I95" s="78">
        <f t="shared" si="5"/>
        <v>10.170999999999999</v>
      </c>
      <c r="J95" s="79">
        <v>0</v>
      </c>
      <c r="K95" s="79">
        <f t="shared" si="4"/>
        <v>10.170999999999999</v>
      </c>
      <c r="L95" s="80">
        <v>0</v>
      </c>
      <c r="M95" s="80">
        <f t="shared" si="3"/>
        <v>10.170999999999999</v>
      </c>
    </row>
    <row r="96" spans="1:13" hidden="1" x14ac:dyDescent="0.2">
      <c r="A96" s="181"/>
      <c r="B96" s="177"/>
      <c r="C96" s="178"/>
      <c r="D96" s="182" t="s">
        <v>192</v>
      </c>
      <c r="E96" s="182" t="s">
        <v>193</v>
      </c>
      <c r="F96" s="183" t="s">
        <v>108</v>
      </c>
      <c r="G96" s="75">
        <v>0</v>
      </c>
      <c r="H96" s="75">
        <v>10.170999999999999</v>
      </c>
      <c r="I96" s="74">
        <f t="shared" si="5"/>
        <v>10.170999999999999</v>
      </c>
      <c r="J96" s="75">
        <v>0</v>
      </c>
      <c r="K96" s="75">
        <f t="shared" si="4"/>
        <v>10.170999999999999</v>
      </c>
      <c r="L96" s="76">
        <v>0</v>
      </c>
      <c r="M96" s="76">
        <f t="shared" si="3"/>
        <v>10.170999999999999</v>
      </c>
    </row>
    <row r="97" spans="1:13" ht="22.5" hidden="1" x14ac:dyDescent="0.2">
      <c r="A97" s="176" t="s">
        <v>79</v>
      </c>
      <c r="B97" s="177" t="s">
        <v>194</v>
      </c>
      <c r="C97" s="178" t="s">
        <v>84</v>
      </c>
      <c r="D97" s="179" t="s">
        <v>80</v>
      </c>
      <c r="E97" s="179" t="s">
        <v>80</v>
      </c>
      <c r="F97" s="180" t="s">
        <v>195</v>
      </c>
      <c r="G97" s="79">
        <v>0</v>
      </c>
      <c r="H97" s="79">
        <f>H98</f>
        <v>19.405999999999999</v>
      </c>
      <c r="I97" s="78">
        <f t="shared" si="5"/>
        <v>19.405999999999999</v>
      </c>
      <c r="J97" s="79">
        <v>0</v>
      </c>
      <c r="K97" s="79">
        <f t="shared" si="4"/>
        <v>19.405999999999999</v>
      </c>
      <c r="L97" s="80">
        <v>0</v>
      </c>
      <c r="M97" s="80">
        <f t="shared" si="3"/>
        <v>19.405999999999999</v>
      </c>
    </row>
    <row r="98" spans="1:13" hidden="1" x14ac:dyDescent="0.2">
      <c r="A98" s="181"/>
      <c r="B98" s="177"/>
      <c r="C98" s="178"/>
      <c r="D98" s="182" t="s">
        <v>192</v>
      </c>
      <c r="E98" s="182" t="s">
        <v>193</v>
      </c>
      <c r="F98" s="183" t="s">
        <v>108</v>
      </c>
      <c r="G98" s="75">
        <v>0</v>
      </c>
      <c r="H98" s="75">
        <v>19.405999999999999</v>
      </c>
      <c r="I98" s="74">
        <f t="shared" si="5"/>
        <v>19.405999999999999</v>
      </c>
      <c r="J98" s="75">
        <v>0</v>
      </c>
      <c r="K98" s="75">
        <f t="shared" si="4"/>
        <v>19.405999999999999</v>
      </c>
      <c r="L98" s="76">
        <v>0</v>
      </c>
      <c r="M98" s="76">
        <f t="shared" si="3"/>
        <v>19.405999999999999</v>
      </c>
    </row>
    <row r="99" spans="1:13" ht="22.5" hidden="1" x14ac:dyDescent="0.2">
      <c r="A99" s="176" t="s">
        <v>79</v>
      </c>
      <c r="B99" s="177" t="s">
        <v>196</v>
      </c>
      <c r="C99" s="178" t="s">
        <v>84</v>
      </c>
      <c r="D99" s="179" t="s">
        <v>80</v>
      </c>
      <c r="E99" s="179" t="s">
        <v>80</v>
      </c>
      <c r="F99" s="180" t="s">
        <v>197</v>
      </c>
      <c r="G99" s="79">
        <v>0</v>
      </c>
      <c r="H99" s="79">
        <f>H100</f>
        <v>15.856</v>
      </c>
      <c r="I99" s="78">
        <f t="shared" si="5"/>
        <v>15.856</v>
      </c>
      <c r="J99" s="79">
        <v>0</v>
      </c>
      <c r="K99" s="79">
        <f t="shared" si="4"/>
        <v>15.856</v>
      </c>
      <c r="L99" s="80">
        <v>0</v>
      </c>
      <c r="M99" s="80">
        <f t="shared" si="3"/>
        <v>15.856</v>
      </c>
    </row>
    <row r="100" spans="1:13" hidden="1" x14ac:dyDescent="0.2">
      <c r="A100" s="181"/>
      <c r="B100" s="177"/>
      <c r="C100" s="178"/>
      <c r="D100" s="182" t="s">
        <v>192</v>
      </c>
      <c r="E100" s="182" t="s">
        <v>193</v>
      </c>
      <c r="F100" s="183" t="s">
        <v>108</v>
      </c>
      <c r="G100" s="75">
        <v>0</v>
      </c>
      <c r="H100" s="75">
        <v>15.856</v>
      </c>
      <c r="I100" s="74">
        <f t="shared" si="5"/>
        <v>15.856</v>
      </c>
      <c r="J100" s="75">
        <v>0</v>
      </c>
      <c r="K100" s="75">
        <f t="shared" si="4"/>
        <v>15.856</v>
      </c>
      <c r="L100" s="76">
        <v>0</v>
      </c>
      <c r="M100" s="76">
        <f t="shared" si="3"/>
        <v>15.856</v>
      </c>
    </row>
    <row r="101" spans="1:13" ht="22.5" hidden="1" x14ac:dyDescent="0.2">
      <c r="A101" s="176" t="s">
        <v>79</v>
      </c>
      <c r="B101" s="177" t="s">
        <v>198</v>
      </c>
      <c r="C101" s="178" t="s">
        <v>84</v>
      </c>
      <c r="D101" s="179" t="s">
        <v>80</v>
      </c>
      <c r="E101" s="179" t="s">
        <v>80</v>
      </c>
      <c r="F101" s="180" t="s">
        <v>199</v>
      </c>
      <c r="G101" s="79">
        <v>0</v>
      </c>
      <c r="H101" s="79">
        <f>H102</f>
        <v>8.0459999999999994</v>
      </c>
      <c r="I101" s="78">
        <f t="shared" si="5"/>
        <v>8.0459999999999994</v>
      </c>
      <c r="J101" s="79">
        <v>0</v>
      </c>
      <c r="K101" s="79">
        <f t="shared" si="4"/>
        <v>8.0459999999999994</v>
      </c>
      <c r="L101" s="80">
        <v>0</v>
      </c>
      <c r="M101" s="80">
        <f t="shared" si="3"/>
        <v>8.0459999999999994</v>
      </c>
    </row>
    <row r="102" spans="1:13" hidden="1" x14ac:dyDescent="0.2">
      <c r="A102" s="181"/>
      <c r="B102" s="177"/>
      <c r="C102" s="178"/>
      <c r="D102" s="182" t="s">
        <v>192</v>
      </c>
      <c r="E102" s="182" t="s">
        <v>193</v>
      </c>
      <c r="F102" s="183" t="s">
        <v>108</v>
      </c>
      <c r="G102" s="75">
        <v>0</v>
      </c>
      <c r="H102" s="75">
        <v>8.0459999999999994</v>
      </c>
      <c r="I102" s="74">
        <f t="shared" si="5"/>
        <v>8.0459999999999994</v>
      </c>
      <c r="J102" s="75">
        <v>0</v>
      </c>
      <c r="K102" s="75">
        <f t="shared" si="4"/>
        <v>8.0459999999999994</v>
      </c>
      <c r="L102" s="76">
        <v>0</v>
      </c>
      <c r="M102" s="76">
        <f t="shared" si="3"/>
        <v>8.0459999999999994</v>
      </c>
    </row>
    <row r="103" spans="1:13" ht="22.5" hidden="1" x14ac:dyDescent="0.2">
      <c r="A103" s="176" t="s">
        <v>79</v>
      </c>
      <c r="B103" s="177" t="s">
        <v>200</v>
      </c>
      <c r="C103" s="178" t="s">
        <v>84</v>
      </c>
      <c r="D103" s="179" t="s">
        <v>80</v>
      </c>
      <c r="E103" s="179" t="s">
        <v>80</v>
      </c>
      <c r="F103" s="180" t="s">
        <v>201</v>
      </c>
      <c r="G103" s="79">
        <v>0</v>
      </c>
      <c r="H103" s="79">
        <f>H104</f>
        <v>24.138999999999999</v>
      </c>
      <c r="I103" s="78">
        <f t="shared" si="5"/>
        <v>24.138999999999999</v>
      </c>
      <c r="J103" s="79">
        <v>0</v>
      </c>
      <c r="K103" s="79">
        <f t="shared" si="4"/>
        <v>24.138999999999999</v>
      </c>
      <c r="L103" s="80">
        <v>0</v>
      </c>
      <c r="M103" s="80">
        <f t="shared" si="3"/>
        <v>24.138999999999999</v>
      </c>
    </row>
    <row r="104" spans="1:13" hidden="1" x14ac:dyDescent="0.2">
      <c r="A104" s="181"/>
      <c r="B104" s="177"/>
      <c r="C104" s="178"/>
      <c r="D104" s="182" t="s">
        <v>192</v>
      </c>
      <c r="E104" s="182" t="s">
        <v>193</v>
      </c>
      <c r="F104" s="183" t="s">
        <v>108</v>
      </c>
      <c r="G104" s="75">
        <v>0</v>
      </c>
      <c r="H104" s="75">
        <v>24.138999999999999</v>
      </c>
      <c r="I104" s="74">
        <f t="shared" si="5"/>
        <v>24.138999999999999</v>
      </c>
      <c r="J104" s="75">
        <v>0</v>
      </c>
      <c r="K104" s="75">
        <f t="shared" si="4"/>
        <v>24.138999999999999</v>
      </c>
      <c r="L104" s="76">
        <v>0</v>
      </c>
      <c r="M104" s="76">
        <f t="shared" si="3"/>
        <v>24.138999999999999</v>
      </c>
    </row>
    <row r="105" spans="1:13" ht="22.5" hidden="1" x14ac:dyDescent="0.2">
      <c r="A105" s="176" t="s">
        <v>79</v>
      </c>
      <c r="B105" s="177" t="s">
        <v>202</v>
      </c>
      <c r="C105" s="178" t="s">
        <v>84</v>
      </c>
      <c r="D105" s="179" t="s">
        <v>80</v>
      </c>
      <c r="E105" s="179" t="s">
        <v>80</v>
      </c>
      <c r="F105" s="180" t="s">
        <v>203</v>
      </c>
      <c r="G105" s="79">
        <v>0</v>
      </c>
      <c r="H105" s="79">
        <f>H106</f>
        <v>9.7029999999999994</v>
      </c>
      <c r="I105" s="78">
        <f t="shared" si="5"/>
        <v>9.7029999999999994</v>
      </c>
      <c r="J105" s="79">
        <v>0</v>
      </c>
      <c r="K105" s="79">
        <f t="shared" si="4"/>
        <v>9.7029999999999994</v>
      </c>
      <c r="L105" s="80">
        <v>0</v>
      </c>
      <c r="M105" s="80">
        <f t="shared" si="3"/>
        <v>9.7029999999999994</v>
      </c>
    </row>
    <row r="106" spans="1:13" hidden="1" x14ac:dyDescent="0.2">
      <c r="A106" s="181"/>
      <c r="B106" s="177"/>
      <c r="C106" s="178"/>
      <c r="D106" s="182" t="s">
        <v>192</v>
      </c>
      <c r="E106" s="182" t="s">
        <v>193</v>
      </c>
      <c r="F106" s="183" t="s">
        <v>108</v>
      </c>
      <c r="G106" s="75">
        <v>0</v>
      </c>
      <c r="H106" s="75">
        <v>9.7029999999999994</v>
      </c>
      <c r="I106" s="74">
        <f t="shared" si="5"/>
        <v>9.7029999999999994</v>
      </c>
      <c r="J106" s="75">
        <v>0</v>
      </c>
      <c r="K106" s="75">
        <f t="shared" si="4"/>
        <v>9.7029999999999994</v>
      </c>
      <c r="L106" s="76">
        <v>0</v>
      </c>
      <c r="M106" s="76">
        <f t="shared" si="3"/>
        <v>9.7029999999999994</v>
      </c>
    </row>
    <row r="107" spans="1:13" ht="22.5" hidden="1" x14ac:dyDescent="0.2">
      <c r="A107" s="176" t="s">
        <v>79</v>
      </c>
      <c r="B107" s="177" t="s">
        <v>204</v>
      </c>
      <c r="C107" s="178" t="s">
        <v>84</v>
      </c>
      <c r="D107" s="179" t="s">
        <v>80</v>
      </c>
      <c r="E107" s="179" t="s">
        <v>80</v>
      </c>
      <c r="F107" s="180" t="s">
        <v>205</v>
      </c>
      <c r="G107" s="79">
        <v>0</v>
      </c>
      <c r="H107" s="79">
        <f>H108</f>
        <v>13.016</v>
      </c>
      <c r="I107" s="78">
        <f t="shared" si="5"/>
        <v>13.016</v>
      </c>
      <c r="J107" s="79">
        <v>0</v>
      </c>
      <c r="K107" s="79">
        <f t="shared" si="4"/>
        <v>13.016</v>
      </c>
      <c r="L107" s="80">
        <v>0</v>
      </c>
      <c r="M107" s="80">
        <f t="shared" si="3"/>
        <v>13.016</v>
      </c>
    </row>
    <row r="108" spans="1:13" hidden="1" x14ac:dyDescent="0.2">
      <c r="A108" s="181"/>
      <c r="B108" s="177"/>
      <c r="C108" s="178"/>
      <c r="D108" s="182" t="s">
        <v>192</v>
      </c>
      <c r="E108" s="182" t="s">
        <v>193</v>
      </c>
      <c r="F108" s="183" t="s">
        <v>108</v>
      </c>
      <c r="G108" s="75">
        <v>0</v>
      </c>
      <c r="H108" s="75">
        <v>13.016</v>
      </c>
      <c r="I108" s="74">
        <f t="shared" si="5"/>
        <v>13.016</v>
      </c>
      <c r="J108" s="75">
        <v>0</v>
      </c>
      <c r="K108" s="75">
        <f t="shared" si="4"/>
        <v>13.016</v>
      </c>
      <c r="L108" s="76">
        <v>0</v>
      </c>
      <c r="M108" s="76">
        <f t="shared" si="3"/>
        <v>13.016</v>
      </c>
    </row>
    <row r="109" spans="1:13" ht="22.5" hidden="1" x14ac:dyDescent="0.2">
      <c r="A109" s="176" t="s">
        <v>79</v>
      </c>
      <c r="B109" s="177" t="s">
        <v>206</v>
      </c>
      <c r="C109" s="178" t="s">
        <v>84</v>
      </c>
      <c r="D109" s="179" t="s">
        <v>80</v>
      </c>
      <c r="E109" s="179" t="s">
        <v>80</v>
      </c>
      <c r="F109" s="180" t="s">
        <v>207</v>
      </c>
      <c r="G109" s="79">
        <v>0</v>
      </c>
      <c r="H109" s="79">
        <f>H110</f>
        <v>6.6260000000000003</v>
      </c>
      <c r="I109" s="78">
        <f t="shared" si="5"/>
        <v>6.6260000000000003</v>
      </c>
      <c r="J109" s="79">
        <v>0</v>
      </c>
      <c r="K109" s="79">
        <f t="shared" si="4"/>
        <v>6.6260000000000003</v>
      </c>
      <c r="L109" s="80">
        <v>0</v>
      </c>
      <c r="M109" s="80">
        <f t="shared" si="3"/>
        <v>6.6260000000000003</v>
      </c>
    </row>
    <row r="110" spans="1:13" hidden="1" x14ac:dyDescent="0.2">
      <c r="A110" s="181"/>
      <c r="B110" s="177"/>
      <c r="C110" s="178"/>
      <c r="D110" s="182" t="s">
        <v>192</v>
      </c>
      <c r="E110" s="182" t="s">
        <v>193</v>
      </c>
      <c r="F110" s="183" t="s">
        <v>108</v>
      </c>
      <c r="G110" s="75">
        <v>0</v>
      </c>
      <c r="H110" s="75">
        <v>6.6260000000000003</v>
      </c>
      <c r="I110" s="74">
        <f t="shared" si="5"/>
        <v>6.6260000000000003</v>
      </c>
      <c r="J110" s="75">
        <v>0</v>
      </c>
      <c r="K110" s="75">
        <f t="shared" si="4"/>
        <v>6.6260000000000003</v>
      </c>
      <c r="L110" s="76">
        <v>0</v>
      </c>
      <c r="M110" s="76">
        <f t="shared" si="3"/>
        <v>6.6260000000000003</v>
      </c>
    </row>
    <row r="111" spans="1:13" ht="33.75" hidden="1" x14ac:dyDescent="0.2">
      <c r="A111" s="176" t="s">
        <v>79</v>
      </c>
      <c r="B111" s="177" t="s">
        <v>208</v>
      </c>
      <c r="C111" s="178" t="s">
        <v>84</v>
      </c>
      <c r="D111" s="179" t="s">
        <v>80</v>
      </c>
      <c r="E111" s="179" t="s">
        <v>80</v>
      </c>
      <c r="F111" s="180" t="s">
        <v>209</v>
      </c>
      <c r="G111" s="79">
        <v>0</v>
      </c>
      <c r="H111" s="79">
        <f>H112</f>
        <v>9.7029999999999994</v>
      </c>
      <c r="I111" s="78">
        <f t="shared" si="5"/>
        <v>9.7029999999999994</v>
      </c>
      <c r="J111" s="79">
        <v>0</v>
      </c>
      <c r="K111" s="79">
        <f t="shared" si="4"/>
        <v>9.7029999999999994</v>
      </c>
      <c r="L111" s="80">
        <v>0</v>
      </c>
      <c r="M111" s="80">
        <f t="shared" si="3"/>
        <v>9.7029999999999994</v>
      </c>
    </row>
    <row r="112" spans="1:13" hidden="1" x14ac:dyDescent="0.2">
      <c r="A112" s="181"/>
      <c r="B112" s="177"/>
      <c r="C112" s="178"/>
      <c r="D112" s="182" t="s">
        <v>192</v>
      </c>
      <c r="E112" s="182" t="s">
        <v>193</v>
      </c>
      <c r="F112" s="183" t="s">
        <v>108</v>
      </c>
      <c r="G112" s="75">
        <v>0</v>
      </c>
      <c r="H112" s="75">
        <v>9.7029999999999994</v>
      </c>
      <c r="I112" s="74">
        <f t="shared" si="5"/>
        <v>9.7029999999999994</v>
      </c>
      <c r="J112" s="75">
        <v>0</v>
      </c>
      <c r="K112" s="75">
        <f t="shared" si="4"/>
        <v>9.7029999999999994</v>
      </c>
      <c r="L112" s="76">
        <v>0</v>
      </c>
      <c r="M112" s="76">
        <f t="shared" si="3"/>
        <v>9.7029999999999994</v>
      </c>
    </row>
    <row r="113" spans="1:13" ht="22.5" hidden="1" x14ac:dyDescent="0.2">
      <c r="A113" s="176" t="s">
        <v>79</v>
      </c>
      <c r="B113" s="177" t="s">
        <v>210</v>
      </c>
      <c r="C113" s="178" t="s">
        <v>84</v>
      </c>
      <c r="D113" s="179" t="s">
        <v>80</v>
      </c>
      <c r="E113" s="179" t="s">
        <v>80</v>
      </c>
      <c r="F113" s="180" t="s">
        <v>211</v>
      </c>
      <c r="G113" s="79">
        <v>0</v>
      </c>
      <c r="H113" s="79">
        <f>H114</f>
        <v>21.062000000000001</v>
      </c>
      <c r="I113" s="78">
        <f t="shared" si="5"/>
        <v>21.062000000000001</v>
      </c>
      <c r="J113" s="79">
        <v>0</v>
      </c>
      <c r="K113" s="79">
        <f t="shared" si="4"/>
        <v>21.062000000000001</v>
      </c>
      <c r="L113" s="80">
        <v>0</v>
      </c>
      <c r="M113" s="80">
        <f t="shared" si="3"/>
        <v>21.062000000000001</v>
      </c>
    </row>
    <row r="114" spans="1:13" hidden="1" x14ac:dyDescent="0.2">
      <c r="A114" s="181"/>
      <c r="B114" s="177"/>
      <c r="C114" s="178"/>
      <c r="D114" s="182" t="s">
        <v>192</v>
      </c>
      <c r="E114" s="182" t="s">
        <v>193</v>
      </c>
      <c r="F114" s="183" t="s">
        <v>108</v>
      </c>
      <c r="G114" s="75">
        <v>0</v>
      </c>
      <c r="H114" s="75">
        <v>21.062000000000001</v>
      </c>
      <c r="I114" s="74">
        <f t="shared" si="5"/>
        <v>21.062000000000001</v>
      </c>
      <c r="J114" s="75">
        <v>0</v>
      </c>
      <c r="K114" s="75">
        <f t="shared" si="4"/>
        <v>21.062000000000001</v>
      </c>
      <c r="L114" s="76">
        <v>0</v>
      </c>
      <c r="M114" s="76">
        <f t="shared" si="3"/>
        <v>21.062000000000001</v>
      </c>
    </row>
    <row r="115" spans="1:13" hidden="1" x14ac:dyDescent="0.2">
      <c r="A115" s="176" t="s">
        <v>79</v>
      </c>
      <c r="B115" s="177" t="s">
        <v>212</v>
      </c>
      <c r="C115" s="178" t="s">
        <v>84</v>
      </c>
      <c r="D115" s="179" t="s">
        <v>80</v>
      </c>
      <c r="E115" s="179" t="s">
        <v>80</v>
      </c>
      <c r="F115" s="180" t="s">
        <v>213</v>
      </c>
      <c r="G115" s="79">
        <v>0</v>
      </c>
      <c r="H115" s="79">
        <f>H116</f>
        <v>43.545000000000002</v>
      </c>
      <c r="I115" s="78">
        <f t="shared" si="5"/>
        <v>43.545000000000002</v>
      </c>
      <c r="J115" s="79">
        <v>0</v>
      </c>
      <c r="K115" s="79">
        <f t="shared" si="4"/>
        <v>43.545000000000002</v>
      </c>
      <c r="L115" s="80">
        <v>0</v>
      </c>
      <c r="M115" s="80">
        <f t="shared" si="3"/>
        <v>43.545000000000002</v>
      </c>
    </row>
    <row r="116" spans="1:13" hidden="1" x14ac:dyDescent="0.2">
      <c r="A116" s="181"/>
      <c r="B116" s="177"/>
      <c r="C116" s="178"/>
      <c r="D116" s="182" t="s">
        <v>192</v>
      </c>
      <c r="E116" s="182" t="s">
        <v>193</v>
      </c>
      <c r="F116" s="183" t="s">
        <v>108</v>
      </c>
      <c r="G116" s="75">
        <v>0</v>
      </c>
      <c r="H116" s="75">
        <v>43.545000000000002</v>
      </c>
      <c r="I116" s="74">
        <f t="shared" si="5"/>
        <v>43.545000000000002</v>
      </c>
      <c r="J116" s="75">
        <v>0</v>
      </c>
      <c r="K116" s="75">
        <f t="shared" si="4"/>
        <v>43.545000000000002</v>
      </c>
      <c r="L116" s="76">
        <v>0</v>
      </c>
      <c r="M116" s="76">
        <f t="shared" si="3"/>
        <v>43.545000000000002</v>
      </c>
    </row>
    <row r="117" spans="1:13" ht="22.5" hidden="1" x14ac:dyDescent="0.2">
      <c r="A117" s="176" t="s">
        <v>79</v>
      </c>
      <c r="B117" s="177" t="s">
        <v>214</v>
      </c>
      <c r="C117" s="178" t="s">
        <v>84</v>
      </c>
      <c r="D117" s="179" t="s">
        <v>80</v>
      </c>
      <c r="E117" s="179" t="s">
        <v>80</v>
      </c>
      <c r="F117" s="180" t="s">
        <v>215</v>
      </c>
      <c r="G117" s="79">
        <v>0</v>
      </c>
      <c r="H117" s="79">
        <f>H118</f>
        <v>19.169</v>
      </c>
      <c r="I117" s="78">
        <f t="shared" si="5"/>
        <v>19.169</v>
      </c>
      <c r="J117" s="79">
        <v>0</v>
      </c>
      <c r="K117" s="79">
        <f t="shared" si="4"/>
        <v>19.169</v>
      </c>
      <c r="L117" s="80">
        <v>0</v>
      </c>
      <c r="M117" s="80">
        <f t="shared" si="3"/>
        <v>19.169</v>
      </c>
    </row>
    <row r="118" spans="1:13" hidden="1" x14ac:dyDescent="0.2">
      <c r="A118" s="181"/>
      <c r="B118" s="177"/>
      <c r="C118" s="178"/>
      <c r="D118" s="182" t="s">
        <v>192</v>
      </c>
      <c r="E118" s="182" t="s">
        <v>193</v>
      </c>
      <c r="F118" s="183" t="s">
        <v>108</v>
      </c>
      <c r="G118" s="75">
        <v>0</v>
      </c>
      <c r="H118" s="75">
        <v>19.169</v>
      </c>
      <c r="I118" s="74">
        <f t="shared" si="5"/>
        <v>19.169</v>
      </c>
      <c r="J118" s="75">
        <v>0</v>
      </c>
      <c r="K118" s="75">
        <f t="shared" si="4"/>
        <v>19.169</v>
      </c>
      <c r="L118" s="76">
        <v>0</v>
      </c>
      <c r="M118" s="76">
        <f t="shared" si="3"/>
        <v>19.169</v>
      </c>
    </row>
    <row r="119" spans="1:13" ht="22.5" hidden="1" x14ac:dyDescent="0.2">
      <c r="A119" s="176" t="s">
        <v>79</v>
      </c>
      <c r="B119" s="177" t="s">
        <v>216</v>
      </c>
      <c r="C119" s="178" t="s">
        <v>84</v>
      </c>
      <c r="D119" s="179" t="s">
        <v>80</v>
      </c>
      <c r="E119" s="179" t="s">
        <v>80</v>
      </c>
      <c r="F119" s="180" t="s">
        <v>217</v>
      </c>
      <c r="G119" s="79">
        <v>0</v>
      </c>
      <c r="H119" s="79">
        <f>H120</f>
        <v>28.399000000000001</v>
      </c>
      <c r="I119" s="78">
        <f t="shared" si="5"/>
        <v>28.399000000000001</v>
      </c>
      <c r="J119" s="79">
        <v>0</v>
      </c>
      <c r="K119" s="79">
        <f t="shared" si="4"/>
        <v>28.399000000000001</v>
      </c>
      <c r="L119" s="80">
        <v>0</v>
      </c>
      <c r="M119" s="80">
        <f t="shared" si="3"/>
        <v>28.399000000000001</v>
      </c>
    </row>
    <row r="120" spans="1:13" hidden="1" x14ac:dyDescent="0.2">
      <c r="A120" s="181"/>
      <c r="B120" s="177"/>
      <c r="C120" s="178"/>
      <c r="D120" s="182" t="s">
        <v>192</v>
      </c>
      <c r="E120" s="182" t="s">
        <v>193</v>
      </c>
      <c r="F120" s="183" t="s">
        <v>108</v>
      </c>
      <c r="G120" s="75">
        <v>0</v>
      </c>
      <c r="H120" s="75">
        <v>28.399000000000001</v>
      </c>
      <c r="I120" s="74">
        <f t="shared" si="5"/>
        <v>28.399000000000001</v>
      </c>
      <c r="J120" s="75">
        <v>0</v>
      </c>
      <c r="K120" s="75">
        <f t="shared" si="4"/>
        <v>28.399000000000001</v>
      </c>
      <c r="L120" s="76">
        <v>0</v>
      </c>
      <c r="M120" s="76">
        <f t="shared" si="3"/>
        <v>28.399000000000001</v>
      </c>
    </row>
    <row r="121" spans="1:13" ht="22.5" hidden="1" x14ac:dyDescent="0.2">
      <c r="A121" s="176" t="s">
        <v>79</v>
      </c>
      <c r="B121" s="177" t="s">
        <v>218</v>
      </c>
      <c r="C121" s="178" t="s">
        <v>84</v>
      </c>
      <c r="D121" s="179" t="s">
        <v>80</v>
      </c>
      <c r="E121" s="179" t="s">
        <v>80</v>
      </c>
      <c r="F121" s="180" t="s">
        <v>219</v>
      </c>
      <c r="G121" s="79">
        <v>0</v>
      </c>
      <c r="H121" s="79">
        <f>H122</f>
        <v>20.116</v>
      </c>
      <c r="I121" s="78">
        <f t="shared" si="5"/>
        <v>20.116</v>
      </c>
      <c r="J121" s="79">
        <v>0</v>
      </c>
      <c r="K121" s="79">
        <f t="shared" si="4"/>
        <v>20.116</v>
      </c>
      <c r="L121" s="80">
        <v>0</v>
      </c>
      <c r="M121" s="80">
        <f t="shared" si="3"/>
        <v>20.116</v>
      </c>
    </row>
    <row r="122" spans="1:13" hidden="1" x14ac:dyDescent="0.2">
      <c r="A122" s="181"/>
      <c r="B122" s="177"/>
      <c r="C122" s="178"/>
      <c r="D122" s="182" t="s">
        <v>192</v>
      </c>
      <c r="E122" s="182" t="s">
        <v>193</v>
      </c>
      <c r="F122" s="183" t="s">
        <v>108</v>
      </c>
      <c r="G122" s="75">
        <v>0</v>
      </c>
      <c r="H122" s="75">
        <v>20.116</v>
      </c>
      <c r="I122" s="74">
        <f t="shared" si="5"/>
        <v>20.116</v>
      </c>
      <c r="J122" s="75">
        <v>0</v>
      </c>
      <c r="K122" s="75">
        <f t="shared" si="4"/>
        <v>20.116</v>
      </c>
      <c r="L122" s="76">
        <v>0</v>
      </c>
      <c r="M122" s="76">
        <f t="shared" si="3"/>
        <v>20.116</v>
      </c>
    </row>
    <row r="123" spans="1:13" hidden="1" x14ac:dyDescent="0.2">
      <c r="A123" s="176" t="s">
        <v>79</v>
      </c>
      <c r="B123" s="177" t="s">
        <v>220</v>
      </c>
      <c r="C123" s="178" t="s">
        <v>84</v>
      </c>
      <c r="D123" s="179" t="s">
        <v>80</v>
      </c>
      <c r="E123" s="179" t="s">
        <v>80</v>
      </c>
      <c r="F123" s="180" t="s">
        <v>221</v>
      </c>
      <c r="G123" s="79">
        <v>0</v>
      </c>
      <c r="H123" s="79">
        <f>H124</f>
        <v>12.542999999999999</v>
      </c>
      <c r="I123" s="78">
        <f t="shared" si="5"/>
        <v>12.542999999999999</v>
      </c>
      <c r="J123" s="79">
        <v>0</v>
      </c>
      <c r="K123" s="79">
        <f t="shared" si="4"/>
        <v>12.542999999999999</v>
      </c>
      <c r="L123" s="80">
        <v>0</v>
      </c>
      <c r="M123" s="80">
        <f t="shared" si="3"/>
        <v>12.542999999999999</v>
      </c>
    </row>
    <row r="124" spans="1:13" hidden="1" x14ac:dyDescent="0.2">
      <c r="A124" s="181"/>
      <c r="B124" s="177"/>
      <c r="C124" s="178"/>
      <c r="D124" s="182" t="s">
        <v>192</v>
      </c>
      <c r="E124" s="182" t="s">
        <v>193</v>
      </c>
      <c r="F124" s="183" t="s">
        <v>108</v>
      </c>
      <c r="G124" s="75">
        <v>0</v>
      </c>
      <c r="H124" s="75">
        <v>12.542999999999999</v>
      </c>
      <c r="I124" s="74">
        <f t="shared" si="5"/>
        <v>12.542999999999999</v>
      </c>
      <c r="J124" s="75">
        <v>0</v>
      </c>
      <c r="K124" s="75">
        <f t="shared" si="4"/>
        <v>12.542999999999999</v>
      </c>
      <c r="L124" s="76">
        <v>0</v>
      </c>
      <c r="M124" s="76">
        <f t="shared" si="3"/>
        <v>12.542999999999999</v>
      </c>
    </row>
    <row r="125" spans="1:13" ht="22.5" hidden="1" x14ac:dyDescent="0.2">
      <c r="A125" s="176" t="s">
        <v>79</v>
      </c>
      <c r="B125" s="177" t="s">
        <v>222</v>
      </c>
      <c r="C125" s="178" t="s">
        <v>84</v>
      </c>
      <c r="D125" s="179" t="s">
        <v>80</v>
      </c>
      <c r="E125" s="179" t="s">
        <v>80</v>
      </c>
      <c r="F125" s="180" t="s">
        <v>223</v>
      </c>
      <c r="G125" s="79">
        <v>0</v>
      </c>
      <c r="H125" s="79">
        <f>H126</f>
        <v>11.36</v>
      </c>
      <c r="I125" s="78">
        <f t="shared" si="5"/>
        <v>11.36</v>
      </c>
      <c r="J125" s="79">
        <v>0</v>
      </c>
      <c r="K125" s="79">
        <f t="shared" si="4"/>
        <v>11.36</v>
      </c>
      <c r="L125" s="80">
        <v>0</v>
      </c>
      <c r="M125" s="80">
        <f t="shared" si="3"/>
        <v>11.36</v>
      </c>
    </row>
    <row r="126" spans="1:13" hidden="1" x14ac:dyDescent="0.2">
      <c r="A126" s="181"/>
      <c r="B126" s="177"/>
      <c r="C126" s="178"/>
      <c r="D126" s="182" t="s">
        <v>192</v>
      </c>
      <c r="E126" s="182" t="s">
        <v>193</v>
      </c>
      <c r="F126" s="183" t="s">
        <v>108</v>
      </c>
      <c r="G126" s="75">
        <v>0</v>
      </c>
      <c r="H126" s="75">
        <v>11.36</v>
      </c>
      <c r="I126" s="74">
        <f t="shared" si="5"/>
        <v>11.36</v>
      </c>
      <c r="J126" s="75">
        <v>0</v>
      </c>
      <c r="K126" s="75">
        <f t="shared" si="4"/>
        <v>11.36</v>
      </c>
      <c r="L126" s="76">
        <v>0</v>
      </c>
      <c r="M126" s="76">
        <f t="shared" si="3"/>
        <v>11.36</v>
      </c>
    </row>
    <row r="127" spans="1:13" ht="22.5" hidden="1" x14ac:dyDescent="0.2">
      <c r="A127" s="176" t="s">
        <v>79</v>
      </c>
      <c r="B127" s="177" t="s">
        <v>224</v>
      </c>
      <c r="C127" s="178" t="s">
        <v>84</v>
      </c>
      <c r="D127" s="179" t="s">
        <v>80</v>
      </c>
      <c r="E127" s="179" t="s">
        <v>80</v>
      </c>
      <c r="F127" s="180" t="s">
        <v>225</v>
      </c>
      <c r="G127" s="79">
        <v>0</v>
      </c>
      <c r="H127" s="79">
        <f>H128</f>
        <v>19.405999999999999</v>
      </c>
      <c r="I127" s="78">
        <f t="shared" si="5"/>
        <v>19.405999999999999</v>
      </c>
      <c r="J127" s="79">
        <v>0</v>
      </c>
      <c r="K127" s="79">
        <f t="shared" si="4"/>
        <v>19.405999999999999</v>
      </c>
      <c r="L127" s="80">
        <v>0</v>
      </c>
      <c r="M127" s="80">
        <f t="shared" si="3"/>
        <v>19.405999999999999</v>
      </c>
    </row>
    <row r="128" spans="1:13" hidden="1" x14ac:dyDescent="0.2">
      <c r="A128" s="181"/>
      <c r="B128" s="177"/>
      <c r="C128" s="178"/>
      <c r="D128" s="182" t="s">
        <v>192</v>
      </c>
      <c r="E128" s="182" t="s">
        <v>193</v>
      </c>
      <c r="F128" s="183" t="s">
        <v>108</v>
      </c>
      <c r="G128" s="75">
        <v>0</v>
      </c>
      <c r="H128" s="75">
        <v>19.405999999999999</v>
      </c>
      <c r="I128" s="74">
        <f t="shared" si="5"/>
        <v>19.405999999999999</v>
      </c>
      <c r="J128" s="75">
        <v>0</v>
      </c>
      <c r="K128" s="75">
        <f t="shared" si="4"/>
        <v>19.405999999999999</v>
      </c>
      <c r="L128" s="76">
        <v>0</v>
      </c>
      <c r="M128" s="76">
        <f t="shared" si="3"/>
        <v>19.405999999999999</v>
      </c>
    </row>
    <row r="129" spans="1:13" ht="22.5" hidden="1" x14ac:dyDescent="0.2">
      <c r="A129" s="176" t="s">
        <v>79</v>
      </c>
      <c r="B129" s="177" t="s">
        <v>226</v>
      </c>
      <c r="C129" s="178" t="s">
        <v>84</v>
      </c>
      <c r="D129" s="179" t="s">
        <v>80</v>
      </c>
      <c r="E129" s="179" t="s">
        <v>80</v>
      </c>
      <c r="F129" s="180" t="s">
        <v>227</v>
      </c>
      <c r="G129" s="79">
        <v>0</v>
      </c>
      <c r="H129" s="79">
        <f>H130</f>
        <v>28.635000000000002</v>
      </c>
      <c r="I129" s="78">
        <f t="shared" si="5"/>
        <v>28.635000000000002</v>
      </c>
      <c r="J129" s="79">
        <v>0</v>
      </c>
      <c r="K129" s="79">
        <f t="shared" si="4"/>
        <v>28.635000000000002</v>
      </c>
      <c r="L129" s="80">
        <v>0</v>
      </c>
      <c r="M129" s="80">
        <f t="shared" si="3"/>
        <v>28.635000000000002</v>
      </c>
    </row>
    <row r="130" spans="1:13" hidden="1" x14ac:dyDescent="0.2">
      <c r="A130" s="181"/>
      <c r="B130" s="177"/>
      <c r="C130" s="178"/>
      <c r="D130" s="182" t="s">
        <v>192</v>
      </c>
      <c r="E130" s="182" t="s">
        <v>193</v>
      </c>
      <c r="F130" s="183" t="s">
        <v>108</v>
      </c>
      <c r="G130" s="75">
        <v>0</v>
      </c>
      <c r="H130" s="75">
        <v>28.635000000000002</v>
      </c>
      <c r="I130" s="74">
        <f t="shared" si="5"/>
        <v>28.635000000000002</v>
      </c>
      <c r="J130" s="75">
        <v>0</v>
      </c>
      <c r="K130" s="75">
        <f t="shared" si="4"/>
        <v>28.635000000000002</v>
      </c>
      <c r="L130" s="76">
        <v>0</v>
      </c>
      <c r="M130" s="76">
        <f t="shared" si="3"/>
        <v>28.635000000000002</v>
      </c>
    </row>
    <row r="131" spans="1:13" ht="22.5" hidden="1" x14ac:dyDescent="0.2">
      <c r="A131" s="176" t="s">
        <v>79</v>
      </c>
      <c r="B131" s="177" t="s">
        <v>228</v>
      </c>
      <c r="C131" s="178" t="s">
        <v>84</v>
      </c>
      <c r="D131" s="179" t="s">
        <v>80</v>
      </c>
      <c r="E131" s="179" t="s">
        <v>80</v>
      </c>
      <c r="F131" s="180" t="s">
        <v>229</v>
      </c>
      <c r="G131" s="79">
        <v>0</v>
      </c>
      <c r="H131" s="79">
        <f>H132</f>
        <v>11.122999999999999</v>
      </c>
      <c r="I131" s="78">
        <f t="shared" si="5"/>
        <v>11.122999999999999</v>
      </c>
      <c r="J131" s="79">
        <v>0</v>
      </c>
      <c r="K131" s="79">
        <f t="shared" si="4"/>
        <v>11.122999999999999</v>
      </c>
      <c r="L131" s="80">
        <v>0</v>
      </c>
      <c r="M131" s="80">
        <f t="shared" si="3"/>
        <v>11.122999999999999</v>
      </c>
    </row>
    <row r="132" spans="1:13" hidden="1" x14ac:dyDescent="0.2">
      <c r="A132" s="181"/>
      <c r="B132" s="177"/>
      <c r="C132" s="178"/>
      <c r="D132" s="182" t="s">
        <v>192</v>
      </c>
      <c r="E132" s="182" t="s">
        <v>193</v>
      </c>
      <c r="F132" s="183" t="s">
        <v>108</v>
      </c>
      <c r="G132" s="75">
        <v>0</v>
      </c>
      <c r="H132" s="75">
        <v>11.122999999999999</v>
      </c>
      <c r="I132" s="74">
        <f t="shared" si="5"/>
        <v>11.122999999999999</v>
      </c>
      <c r="J132" s="75">
        <v>0</v>
      </c>
      <c r="K132" s="75">
        <f t="shared" si="4"/>
        <v>11.122999999999999</v>
      </c>
      <c r="L132" s="76">
        <v>0</v>
      </c>
      <c r="M132" s="76">
        <f t="shared" si="3"/>
        <v>11.122999999999999</v>
      </c>
    </row>
    <row r="133" spans="1:13" ht="22.5" hidden="1" x14ac:dyDescent="0.2">
      <c r="A133" s="176" t="s">
        <v>79</v>
      </c>
      <c r="B133" s="177" t="s">
        <v>230</v>
      </c>
      <c r="C133" s="178" t="s">
        <v>84</v>
      </c>
      <c r="D133" s="179" t="s">
        <v>80</v>
      </c>
      <c r="E133" s="179" t="s">
        <v>80</v>
      </c>
      <c r="F133" s="180" t="s">
        <v>231</v>
      </c>
      <c r="G133" s="79">
        <v>0</v>
      </c>
      <c r="H133" s="79">
        <f>H134</f>
        <v>16.565999999999999</v>
      </c>
      <c r="I133" s="78">
        <f t="shared" si="5"/>
        <v>16.565999999999999</v>
      </c>
      <c r="J133" s="79">
        <v>0</v>
      </c>
      <c r="K133" s="79">
        <f t="shared" si="4"/>
        <v>16.565999999999999</v>
      </c>
      <c r="L133" s="80">
        <v>0</v>
      </c>
      <c r="M133" s="80">
        <f t="shared" si="3"/>
        <v>16.565999999999999</v>
      </c>
    </row>
    <row r="134" spans="1:13" hidden="1" x14ac:dyDescent="0.2">
      <c r="A134" s="181"/>
      <c r="B134" s="177"/>
      <c r="C134" s="178"/>
      <c r="D134" s="182" t="s">
        <v>192</v>
      </c>
      <c r="E134" s="182" t="s">
        <v>193</v>
      </c>
      <c r="F134" s="183" t="s">
        <v>108</v>
      </c>
      <c r="G134" s="75">
        <v>0</v>
      </c>
      <c r="H134" s="75">
        <v>16.565999999999999</v>
      </c>
      <c r="I134" s="74">
        <f t="shared" si="5"/>
        <v>16.565999999999999</v>
      </c>
      <c r="J134" s="75">
        <v>0</v>
      </c>
      <c r="K134" s="75">
        <f t="shared" si="4"/>
        <v>16.565999999999999</v>
      </c>
      <c r="L134" s="76">
        <v>0</v>
      </c>
      <c r="M134" s="76">
        <f t="shared" si="3"/>
        <v>16.565999999999999</v>
      </c>
    </row>
    <row r="135" spans="1:13" ht="22.5" hidden="1" x14ac:dyDescent="0.2">
      <c r="A135" s="176" t="s">
        <v>79</v>
      </c>
      <c r="B135" s="177" t="s">
        <v>232</v>
      </c>
      <c r="C135" s="178" t="s">
        <v>84</v>
      </c>
      <c r="D135" s="179" t="s">
        <v>80</v>
      </c>
      <c r="E135" s="179" t="s">
        <v>80</v>
      </c>
      <c r="F135" s="180" t="s">
        <v>233</v>
      </c>
      <c r="G135" s="79">
        <v>0</v>
      </c>
      <c r="H135" s="79">
        <f>H136</f>
        <v>45.438000000000002</v>
      </c>
      <c r="I135" s="78">
        <f t="shared" si="5"/>
        <v>45.438000000000002</v>
      </c>
      <c r="J135" s="79">
        <v>0</v>
      </c>
      <c r="K135" s="79">
        <f t="shared" si="4"/>
        <v>45.438000000000002</v>
      </c>
      <c r="L135" s="80">
        <v>0</v>
      </c>
      <c r="M135" s="80">
        <f t="shared" si="3"/>
        <v>45.438000000000002</v>
      </c>
    </row>
    <row r="136" spans="1:13" hidden="1" x14ac:dyDescent="0.2">
      <c r="A136" s="181"/>
      <c r="B136" s="177"/>
      <c r="C136" s="178"/>
      <c r="D136" s="182" t="s">
        <v>192</v>
      </c>
      <c r="E136" s="182" t="s">
        <v>193</v>
      </c>
      <c r="F136" s="183" t="s">
        <v>108</v>
      </c>
      <c r="G136" s="75">
        <v>0</v>
      </c>
      <c r="H136" s="75">
        <v>45.438000000000002</v>
      </c>
      <c r="I136" s="74">
        <f t="shared" si="5"/>
        <v>45.438000000000002</v>
      </c>
      <c r="J136" s="75">
        <v>0</v>
      </c>
      <c r="K136" s="75">
        <f t="shared" si="4"/>
        <v>45.438000000000002</v>
      </c>
      <c r="L136" s="76">
        <v>0</v>
      </c>
      <c r="M136" s="76">
        <f t="shared" si="3"/>
        <v>45.438000000000002</v>
      </c>
    </row>
    <row r="137" spans="1:13" ht="22.5" hidden="1" x14ac:dyDescent="0.2">
      <c r="A137" s="176" t="s">
        <v>79</v>
      </c>
      <c r="B137" s="177" t="s">
        <v>234</v>
      </c>
      <c r="C137" s="178" t="s">
        <v>84</v>
      </c>
      <c r="D137" s="179" t="s">
        <v>80</v>
      </c>
      <c r="E137" s="179" t="s">
        <v>80</v>
      </c>
      <c r="F137" s="180" t="s">
        <v>235</v>
      </c>
      <c r="G137" s="79">
        <v>0</v>
      </c>
      <c r="H137" s="79">
        <f>H138</f>
        <v>21.536000000000001</v>
      </c>
      <c r="I137" s="78">
        <f t="shared" si="5"/>
        <v>21.536000000000001</v>
      </c>
      <c r="J137" s="79">
        <v>0</v>
      </c>
      <c r="K137" s="79">
        <f t="shared" si="4"/>
        <v>21.536000000000001</v>
      </c>
      <c r="L137" s="80">
        <v>0</v>
      </c>
      <c r="M137" s="80">
        <f t="shared" ref="M137:M186" si="6">+K137+L137</f>
        <v>21.536000000000001</v>
      </c>
    </row>
    <row r="138" spans="1:13" hidden="1" x14ac:dyDescent="0.2">
      <c r="A138" s="181"/>
      <c r="B138" s="177"/>
      <c r="C138" s="178"/>
      <c r="D138" s="182" t="s">
        <v>192</v>
      </c>
      <c r="E138" s="182" t="s">
        <v>193</v>
      </c>
      <c r="F138" s="183" t="s">
        <v>108</v>
      </c>
      <c r="G138" s="75">
        <v>0</v>
      </c>
      <c r="H138" s="75">
        <v>21.536000000000001</v>
      </c>
      <c r="I138" s="74">
        <f t="shared" si="5"/>
        <v>21.536000000000001</v>
      </c>
      <c r="J138" s="75">
        <v>0</v>
      </c>
      <c r="K138" s="75">
        <f t="shared" si="4"/>
        <v>21.536000000000001</v>
      </c>
      <c r="L138" s="76">
        <v>0</v>
      </c>
      <c r="M138" s="76">
        <f t="shared" si="6"/>
        <v>21.536000000000001</v>
      </c>
    </row>
    <row r="139" spans="1:13" ht="22.5" hidden="1" x14ac:dyDescent="0.2">
      <c r="A139" s="176" t="s">
        <v>79</v>
      </c>
      <c r="B139" s="177" t="s">
        <v>236</v>
      </c>
      <c r="C139" s="178" t="s">
        <v>84</v>
      </c>
      <c r="D139" s="179" t="s">
        <v>80</v>
      </c>
      <c r="E139" s="179" t="s">
        <v>80</v>
      </c>
      <c r="F139" s="180" t="s">
        <v>237</v>
      </c>
      <c r="G139" s="79">
        <v>0</v>
      </c>
      <c r="H139" s="79">
        <f>H140</f>
        <v>17.276</v>
      </c>
      <c r="I139" s="78">
        <f t="shared" si="5"/>
        <v>17.276</v>
      </c>
      <c r="J139" s="79">
        <v>0</v>
      </c>
      <c r="K139" s="79">
        <f t="shared" si="4"/>
        <v>17.276</v>
      </c>
      <c r="L139" s="80">
        <v>0</v>
      </c>
      <c r="M139" s="80">
        <f t="shared" si="6"/>
        <v>17.276</v>
      </c>
    </row>
    <row r="140" spans="1:13" hidden="1" x14ac:dyDescent="0.2">
      <c r="A140" s="181"/>
      <c r="B140" s="177"/>
      <c r="C140" s="178"/>
      <c r="D140" s="182" t="s">
        <v>192</v>
      </c>
      <c r="E140" s="182" t="s">
        <v>193</v>
      </c>
      <c r="F140" s="183" t="s">
        <v>108</v>
      </c>
      <c r="G140" s="75">
        <v>0</v>
      </c>
      <c r="H140" s="75">
        <v>17.276</v>
      </c>
      <c r="I140" s="74">
        <f t="shared" si="5"/>
        <v>17.276</v>
      </c>
      <c r="J140" s="75">
        <v>0</v>
      </c>
      <c r="K140" s="75">
        <f t="shared" si="4"/>
        <v>17.276</v>
      </c>
      <c r="L140" s="76">
        <v>0</v>
      </c>
      <c r="M140" s="76">
        <f t="shared" si="6"/>
        <v>17.276</v>
      </c>
    </row>
    <row r="141" spans="1:13" ht="22.5" hidden="1" x14ac:dyDescent="0.2">
      <c r="A141" s="176" t="s">
        <v>79</v>
      </c>
      <c r="B141" s="177" t="s">
        <v>238</v>
      </c>
      <c r="C141" s="178" t="s">
        <v>84</v>
      </c>
      <c r="D141" s="179" t="s">
        <v>80</v>
      </c>
      <c r="E141" s="179" t="s">
        <v>80</v>
      </c>
      <c r="F141" s="180" t="s">
        <v>239</v>
      </c>
      <c r="G141" s="79">
        <v>0</v>
      </c>
      <c r="H141" s="79">
        <f>H142</f>
        <v>10.413</v>
      </c>
      <c r="I141" s="78">
        <f t="shared" si="5"/>
        <v>10.413</v>
      </c>
      <c r="J141" s="79">
        <v>0</v>
      </c>
      <c r="K141" s="79">
        <f t="shared" si="4"/>
        <v>10.413</v>
      </c>
      <c r="L141" s="80">
        <v>0</v>
      </c>
      <c r="M141" s="80">
        <f t="shared" si="6"/>
        <v>10.413</v>
      </c>
    </row>
    <row r="142" spans="1:13" hidden="1" x14ac:dyDescent="0.2">
      <c r="A142" s="181"/>
      <c r="B142" s="177"/>
      <c r="C142" s="178"/>
      <c r="D142" s="182" t="s">
        <v>192</v>
      </c>
      <c r="E142" s="182" t="s">
        <v>193</v>
      </c>
      <c r="F142" s="183" t="s">
        <v>108</v>
      </c>
      <c r="G142" s="75">
        <v>0</v>
      </c>
      <c r="H142" s="75">
        <v>10.413</v>
      </c>
      <c r="I142" s="74">
        <f t="shared" si="5"/>
        <v>10.413</v>
      </c>
      <c r="J142" s="75">
        <v>0</v>
      </c>
      <c r="K142" s="75">
        <f t="shared" ref="K142:K186" si="7">+I142+J142</f>
        <v>10.413</v>
      </c>
      <c r="L142" s="76">
        <v>0</v>
      </c>
      <c r="M142" s="76">
        <f t="shared" si="6"/>
        <v>10.413</v>
      </c>
    </row>
    <row r="143" spans="1:13" ht="22.5" hidden="1" x14ac:dyDescent="0.2">
      <c r="A143" s="176" t="s">
        <v>79</v>
      </c>
      <c r="B143" s="177" t="s">
        <v>240</v>
      </c>
      <c r="C143" s="178" t="s">
        <v>84</v>
      </c>
      <c r="D143" s="179" t="s">
        <v>80</v>
      </c>
      <c r="E143" s="179" t="s">
        <v>80</v>
      </c>
      <c r="F143" s="180" t="s">
        <v>241</v>
      </c>
      <c r="G143" s="79">
        <v>0</v>
      </c>
      <c r="H143" s="79">
        <f>H144</f>
        <v>13.726000000000001</v>
      </c>
      <c r="I143" s="78">
        <f t="shared" si="5"/>
        <v>13.726000000000001</v>
      </c>
      <c r="J143" s="79">
        <v>0</v>
      </c>
      <c r="K143" s="79">
        <f t="shared" si="7"/>
        <v>13.726000000000001</v>
      </c>
      <c r="L143" s="80">
        <v>0</v>
      </c>
      <c r="M143" s="80">
        <f t="shared" si="6"/>
        <v>13.726000000000001</v>
      </c>
    </row>
    <row r="144" spans="1:13" hidden="1" x14ac:dyDescent="0.2">
      <c r="A144" s="181"/>
      <c r="B144" s="177"/>
      <c r="C144" s="178"/>
      <c r="D144" s="182" t="s">
        <v>192</v>
      </c>
      <c r="E144" s="182" t="s">
        <v>193</v>
      </c>
      <c r="F144" s="183" t="s">
        <v>108</v>
      </c>
      <c r="G144" s="75">
        <v>0</v>
      </c>
      <c r="H144" s="75">
        <v>13.726000000000001</v>
      </c>
      <c r="I144" s="74">
        <f t="shared" si="5"/>
        <v>13.726000000000001</v>
      </c>
      <c r="J144" s="75">
        <v>0</v>
      </c>
      <c r="K144" s="75">
        <f t="shared" si="7"/>
        <v>13.726000000000001</v>
      </c>
      <c r="L144" s="76">
        <v>0</v>
      </c>
      <c r="M144" s="76">
        <f t="shared" si="6"/>
        <v>13.726000000000001</v>
      </c>
    </row>
    <row r="145" spans="1:13" ht="22.5" hidden="1" x14ac:dyDescent="0.2">
      <c r="A145" s="176" t="s">
        <v>79</v>
      </c>
      <c r="B145" s="177" t="s">
        <v>242</v>
      </c>
      <c r="C145" s="178" t="s">
        <v>84</v>
      </c>
      <c r="D145" s="179" t="s">
        <v>80</v>
      </c>
      <c r="E145" s="179" t="s">
        <v>80</v>
      </c>
      <c r="F145" s="180" t="s">
        <v>243</v>
      </c>
      <c r="G145" s="79">
        <v>0</v>
      </c>
      <c r="H145" s="79">
        <f>H146</f>
        <v>12.542999999999999</v>
      </c>
      <c r="I145" s="78">
        <f t="shared" si="5"/>
        <v>12.542999999999999</v>
      </c>
      <c r="J145" s="79">
        <v>0</v>
      </c>
      <c r="K145" s="79">
        <f t="shared" si="7"/>
        <v>12.542999999999999</v>
      </c>
      <c r="L145" s="80">
        <v>0</v>
      </c>
      <c r="M145" s="80">
        <f t="shared" si="6"/>
        <v>12.542999999999999</v>
      </c>
    </row>
    <row r="146" spans="1:13" hidden="1" x14ac:dyDescent="0.2">
      <c r="A146" s="181"/>
      <c r="B146" s="177"/>
      <c r="C146" s="178"/>
      <c r="D146" s="182" t="s">
        <v>192</v>
      </c>
      <c r="E146" s="182" t="s">
        <v>193</v>
      </c>
      <c r="F146" s="183" t="s">
        <v>108</v>
      </c>
      <c r="G146" s="75">
        <v>0</v>
      </c>
      <c r="H146" s="75">
        <v>12.542999999999999</v>
      </c>
      <c r="I146" s="74">
        <f t="shared" si="5"/>
        <v>12.542999999999999</v>
      </c>
      <c r="J146" s="75">
        <v>0</v>
      </c>
      <c r="K146" s="75">
        <f t="shared" si="7"/>
        <v>12.542999999999999</v>
      </c>
      <c r="L146" s="76">
        <v>0</v>
      </c>
      <c r="M146" s="76">
        <f t="shared" si="6"/>
        <v>12.542999999999999</v>
      </c>
    </row>
    <row r="147" spans="1:13" ht="22.5" hidden="1" x14ac:dyDescent="0.2">
      <c r="A147" s="176" t="s">
        <v>79</v>
      </c>
      <c r="B147" s="177" t="s">
        <v>244</v>
      </c>
      <c r="C147" s="178" t="s">
        <v>84</v>
      </c>
      <c r="D147" s="179" t="s">
        <v>80</v>
      </c>
      <c r="E147" s="179" t="s">
        <v>80</v>
      </c>
      <c r="F147" s="180" t="s">
        <v>245</v>
      </c>
      <c r="G147" s="79">
        <v>0</v>
      </c>
      <c r="H147" s="79">
        <f>H148</f>
        <v>15.146000000000001</v>
      </c>
      <c r="I147" s="78">
        <f t="shared" si="5"/>
        <v>15.146000000000001</v>
      </c>
      <c r="J147" s="79">
        <v>0</v>
      </c>
      <c r="K147" s="79">
        <f t="shared" si="7"/>
        <v>15.146000000000001</v>
      </c>
      <c r="L147" s="80">
        <v>0</v>
      </c>
      <c r="M147" s="80">
        <f t="shared" si="6"/>
        <v>15.146000000000001</v>
      </c>
    </row>
    <row r="148" spans="1:13" hidden="1" x14ac:dyDescent="0.2">
      <c r="A148" s="181"/>
      <c r="B148" s="177"/>
      <c r="C148" s="178"/>
      <c r="D148" s="182" t="s">
        <v>192</v>
      </c>
      <c r="E148" s="182" t="s">
        <v>193</v>
      </c>
      <c r="F148" s="183" t="s">
        <v>108</v>
      </c>
      <c r="G148" s="75">
        <v>0</v>
      </c>
      <c r="H148" s="75">
        <v>15.146000000000001</v>
      </c>
      <c r="I148" s="74">
        <f t="shared" si="5"/>
        <v>15.146000000000001</v>
      </c>
      <c r="J148" s="75">
        <v>0</v>
      </c>
      <c r="K148" s="75">
        <f t="shared" si="7"/>
        <v>15.146000000000001</v>
      </c>
      <c r="L148" s="76">
        <v>0</v>
      </c>
      <c r="M148" s="76">
        <f t="shared" si="6"/>
        <v>15.146000000000001</v>
      </c>
    </row>
    <row r="149" spans="1:13" ht="22.5" hidden="1" x14ac:dyDescent="0.2">
      <c r="A149" s="176" t="s">
        <v>79</v>
      </c>
      <c r="B149" s="177" t="s">
        <v>246</v>
      </c>
      <c r="C149" s="178" t="s">
        <v>84</v>
      </c>
      <c r="D149" s="179" t="s">
        <v>80</v>
      </c>
      <c r="E149" s="179" t="s">
        <v>80</v>
      </c>
      <c r="F149" s="180" t="s">
        <v>247</v>
      </c>
      <c r="G149" s="79">
        <v>0</v>
      </c>
      <c r="H149" s="79">
        <f>H150</f>
        <v>42.835000000000001</v>
      </c>
      <c r="I149" s="78">
        <f t="shared" si="5"/>
        <v>42.835000000000001</v>
      </c>
      <c r="J149" s="79">
        <v>0</v>
      </c>
      <c r="K149" s="79">
        <f t="shared" si="7"/>
        <v>42.835000000000001</v>
      </c>
      <c r="L149" s="80">
        <v>0</v>
      </c>
      <c r="M149" s="80">
        <f t="shared" si="6"/>
        <v>42.835000000000001</v>
      </c>
    </row>
    <row r="150" spans="1:13" hidden="1" x14ac:dyDescent="0.2">
      <c r="A150" s="181"/>
      <c r="B150" s="177"/>
      <c r="C150" s="178"/>
      <c r="D150" s="182" t="s">
        <v>192</v>
      </c>
      <c r="E150" s="182" t="s">
        <v>193</v>
      </c>
      <c r="F150" s="183" t="s">
        <v>108</v>
      </c>
      <c r="G150" s="75">
        <v>0</v>
      </c>
      <c r="H150" s="75">
        <v>42.835000000000001</v>
      </c>
      <c r="I150" s="74">
        <f t="shared" si="5"/>
        <v>42.835000000000001</v>
      </c>
      <c r="J150" s="75">
        <v>0</v>
      </c>
      <c r="K150" s="75">
        <f t="shared" si="7"/>
        <v>42.835000000000001</v>
      </c>
      <c r="L150" s="76">
        <v>0</v>
      </c>
      <c r="M150" s="76">
        <f t="shared" si="6"/>
        <v>42.835000000000001</v>
      </c>
    </row>
    <row r="151" spans="1:13" ht="22.5" hidden="1" x14ac:dyDescent="0.2">
      <c r="A151" s="176" t="s">
        <v>79</v>
      </c>
      <c r="B151" s="177" t="s">
        <v>248</v>
      </c>
      <c r="C151" s="178" t="s">
        <v>84</v>
      </c>
      <c r="D151" s="179" t="s">
        <v>80</v>
      </c>
      <c r="E151" s="179" t="s">
        <v>80</v>
      </c>
      <c r="F151" s="180" t="s">
        <v>249</v>
      </c>
      <c r="G151" s="79">
        <v>0</v>
      </c>
      <c r="H151" s="79">
        <f>H152</f>
        <v>18.696000000000002</v>
      </c>
      <c r="I151" s="78">
        <f t="shared" ref="I151:I186" si="8">+G151+H151</f>
        <v>18.696000000000002</v>
      </c>
      <c r="J151" s="79">
        <v>0</v>
      </c>
      <c r="K151" s="79">
        <f t="shared" si="7"/>
        <v>18.696000000000002</v>
      </c>
      <c r="L151" s="80">
        <v>0</v>
      </c>
      <c r="M151" s="80">
        <f t="shared" si="6"/>
        <v>18.696000000000002</v>
      </c>
    </row>
    <row r="152" spans="1:13" hidden="1" x14ac:dyDescent="0.2">
      <c r="A152" s="181"/>
      <c r="B152" s="177"/>
      <c r="C152" s="178"/>
      <c r="D152" s="182" t="s">
        <v>192</v>
      </c>
      <c r="E152" s="182" t="s">
        <v>193</v>
      </c>
      <c r="F152" s="183" t="s">
        <v>108</v>
      </c>
      <c r="G152" s="75">
        <v>0</v>
      </c>
      <c r="H152" s="75">
        <v>18.696000000000002</v>
      </c>
      <c r="I152" s="74">
        <f t="shared" si="8"/>
        <v>18.696000000000002</v>
      </c>
      <c r="J152" s="75">
        <v>0</v>
      </c>
      <c r="K152" s="75">
        <f t="shared" si="7"/>
        <v>18.696000000000002</v>
      </c>
      <c r="L152" s="76">
        <v>0</v>
      </c>
      <c r="M152" s="76">
        <f t="shared" si="6"/>
        <v>18.696000000000002</v>
      </c>
    </row>
    <row r="153" spans="1:13" ht="22.5" hidden="1" x14ac:dyDescent="0.2">
      <c r="A153" s="176" t="s">
        <v>79</v>
      </c>
      <c r="B153" s="177" t="s">
        <v>250</v>
      </c>
      <c r="C153" s="178" t="s">
        <v>84</v>
      </c>
      <c r="D153" s="179" t="s">
        <v>80</v>
      </c>
      <c r="E153" s="179" t="s">
        <v>80</v>
      </c>
      <c r="F153" s="180" t="s">
        <v>251</v>
      </c>
      <c r="G153" s="79">
        <v>0</v>
      </c>
      <c r="H153" s="79">
        <f>H154</f>
        <v>21.298999999999999</v>
      </c>
      <c r="I153" s="78">
        <f t="shared" si="8"/>
        <v>21.298999999999999</v>
      </c>
      <c r="J153" s="79">
        <v>0</v>
      </c>
      <c r="K153" s="79">
        <f t="shared" si="7"/>
        <v>21.298999999999999</v>
      </c>
      <c r="L153" s="80">
        <v>0</v>
      </c>
      <c r="M153" s="80">
        <f t="shared" si="6"/>
        <v>21.298999999999999</v>
      </c>
    </row>
    <row r="154" spans="1:13" hidden="1" x14ac:dyDescent="0.2">
      <c r="A154" s="181"/>
      <c r="B154" s="177"/>
      <c r="C154" s="178"/>
      <c r="D154" s="182" t="s">
        <v>192</v>
      </c>
      <c r="E154" s="182" t="s">
        <v>193</v>
      </c>
      <c r="F154" s="183" t="s">
        <v>108</v>
      </c>
      <c r="G154" s="75">
        <v>0</v>
      </c>
      <c r="H154" s="75">
        <v>21.298999999999999</v>
      </c>
      <c r="I154" s="74">
        <f t="shared" si="8"/>
        <v>21.298999999999999</v>
      </c>
      <c r="J154" s="75">
        <v>0</v>
      </c>
      <c r="K154" s="75">
        <f t="shared" si="7"/>
        <v>21.298999999999999</v>
      </c>
      <c r="L154" s="76">
        <v>0</v>
      </c>
      <c r="M154" s="76">
        <f t="shared" si="6"/>
        <v>21.298999999999999</v>
      </c>
    </row>
    <row r="155" spans="1:13" ht="22.5" hidden="1" x14ac:dyDescent="0.2">
      <c r="A155" s="176" t="s">
        <v>79</v>
      </c>
      <c r="B155" s="177" t="s">
        <v>252</v>
      </c>
      <c r="C155" s="178" t="s">
        <v>84</v>
      </c>
      <c r="D155" s="179" t="s">
        <v>80</v>
      </c>
      <c r="E155" s="179" t="s">
        <v>80</v>
      </c>
      <c r="F155" s="180" t="s">
        <v>253</v>
      </c>
      <c r="G155" s="79">
        <v>0</v>
      </c>
      <c r="H155" s="79">
        <f>H156</f>
        <v>62.951000000000001</v>
      </c>
      <c r="I155" s="78">
        <f t="shared" si="8"/>
        <v>62.951000000000001</v>
      </c>
      <c r="J155" s="79">
        <v>0</v>
      </c>
      <c r="K155" s="79">
        <f t="shared" si="7"/>
        <v>62.951000000000001</v>
      </c>
      <c r="L155" s="80">
        <v>0</v>
      </c>
      <c r="M155" s="80">
        <f t="shared" si="6"/>
        <v>62.951000000000001</v>
      </c>
    </row>
    <row r="156" spans="1:13" hidden="1" x14ac:dyDescent="0.2">
      <c r="A156" s="181"/>
      <c r="B156" s="177"/>
      <c r="C156" s="178"/>
      <c r="D156" s="182" t="s">
        <v>192</v>
      </c>
      <c r="E156" s="182" t="s">
        <v>193</v>
      </c>
      <c r="F156" s="183" t="s">
        <v>108</v>
      </c>
      <c r="G156" s="75">
        <v>0</v>
      </c>
      <c r="H156" s="75">
        <v>62.951000000000001</v>
      </c>
      <c r="I156" s="74">
        <f t="shared" si="8"/>
        <v>62.951000000000001</v>
      </c>
      <c r="J156" s="75">
        <v>0</v>
      </c>
      <c r="K156" s="75">
        <f t="shared" si="7"/>
        <v>62.951000000000001</v>
      </c>
      <c r="L156" s="76">
        <v>0</v>
      </c>
      <c r="M156" s="76">
        <f t="shared" si="6"/>
        <v>62.951000000000001</v>
      </c>
    </row>
    <row r="157" spans="1:13" ht="33.75" hidden="1" x14ac:dyDescent="0.2">
      <c r="A157" s="176" t="s">
        <v>79</v>
      </c>
      <c r="B157" s="177" t="s">
        <v>254</v>
      </c>
      <c r="C157" s="178" t="s">
        <v>84</v>
      </c>
      <c r="D157" s="179" t="s">
        <v>80</v>
      </c>
      <c r="E157" s="179" t="s">
        <v>80</v>
      </c>
      <c r="F157" s="180" t="s">
        <v>255</v>
      </c>
      <c r="G157" s="79">
        <v>0</v>
      </c>
      <c r="H157" s="79">
        <f>H158</f>
        <v>13.016</v>
      </c>
      <c r="I157" s="78">
        <f t="shared" si="8"/>
        <v>13.016</v>
      </c>
      <c r="J157" s="79">
        <v>0</v>
      </c>
      <c r="K157" s="79">
        <f t="shared" si="7"/>
        <v>13.016</v>
      </c>
      <c r="L157" s="80">
        <v>0</v>
      </c>
      <c r="M157" s="80">
        <f t="shared" si="6"/>
        <v>13.016</v>
      </c>
    </row>
    <row r="158" spans="1:13" hidden="1" x14ac:dyDescent="0.2">
      <c r="A158" s="181"/>
      <c r="B158" s="177"/>
      <c r="C158" s="178"/>
      <c r="D158" s="182" t="s">
        <v>192</v>
      </c>
      <c r="E158" s="182" t="s">
        <v>193</v>
      </c>
      <c r="F158" s="183" t="s">
        <v>108</v>
      </c>
      <c r="G158" s="75">
        <v>0</v>
      </c>
      <c r="H158" s="75">
        <v>13.016</v>
      </c>
      <c r="I158" s="74">
        <f t="shared" si="8"/>
        <v>13.016</v>
      </c>
      <c r="J158" s="75">
        <v>0</v>
      </c>
      <c r="K158" s="75">
        <f t="shared" si="7"/>
        <v>13.016</v>
      </c>
      <c r="L158" s="76">
        <v>0</v>
      </c>
      <c r="M158" s="76">
        <f t="shared" si="6"/>
        <v>13.016</v>
      </c>
    </row>
    <row r="159" spans="1:13" ht="22.5" hidden="1" x14ac:dyDescent="0.2">
      <c r="A159" s="176" t="s">
        <v>79</v>
      </c>
      <c r="B159" s="177" t="s">
        <v>256</v>
      </c>
      <c r="C159" s="178" t="s">
        <v>84</v>
      </c>
      <c r="D159" s="179" t="s">
        <v>80</v>
      </c>
      <c r="E159" s="179" t="s">
        <v>80</v>
      </c>
      <c r="F159" s="180" t="s">
        <v>257</v>
      </c>
      <c r="G159" s="79">
        <v>0</v>
      </c>
      <c r="H159" s="79">
        <f>H160</f>
        <v>25</v>
      </c>
      <c r="I159" s="78">
        <f t="shared" si="8"/>
        <v>25</v>
      </c>
      <c r="J159" s="79">
        <v>0</v>
      </c>
      <c r="K159" s="79">
        <f t="shared" si="7"/>
        <v>25</v>
      </c>
      <c r="L159" s="80">
        <v>0</v>
      </c>
      <c r="M159" s="80">
        <f t="shared" si="6"/>
        <v>25</v>
      </c>
    </row>
    <row r="160" spans="1:13" hidden="1" x14ac:dyDescent="0.2">
      <c r="A160" s="181"/>
      <c r="B160" s="177"/>
      <c r="C160" s="178"/>
      <c r="D160" s="182" t="s">
        <v>192</v>
      </c>
      <c r="E160" s="182" t="s">
        <v>193</v>
      </c>
      <c r="F160" s="183" t="s">
        <v>108</v>
      </c>
      <c r="G160" s="75">
        <v>0</v>
      </c>
      <c r="H160" s="75">
        <v>25</v>
      </c>
      <c r="I160" s="74">
        <f t="shared" si="8"/>
        <v>25</v>
      </c>
      <c r="J160" s="75">
        <v>0</v>
      </c>
      <c r="K160" s="75">
        <f t="shared" si="7"/>
        <v>25</v>
      </c>
      <c r="L160" s="76">
        <v>0</v>
      </c>
      <c r="M160" s="76">
        <f t="shared" si="6"/>
        <v>25</v>
      </c>
    </row>
    <row r="161" spans="1:13" ht="22.5" hidden="1" x14ac:dyDescent="0.2">
      <c r="A161" s="176" t="s">
        <v>79</v>
      </c>
      <c r="B161" s="177" t="s">
        <v>258</v>
      </c>
      <c r="C161" s="178" t="s">
        <v>84</v>
      </c>
      <c r="D161" s="179" t="s">
        <v>80</v>
      </c>
      <c r="E161" s="179" t="s">
        <v>80</v>
      </c>
      <c r="F161" s="180" t="s">
        <v>259</v>
      </c>
      <c r="G161" s="79">
        <v>0</v>
      </c>
      <c r="H161" s="79">
        <f>H162</f>
        <v>6.8630000000000004</v>
      </c>
      <c r="I161" s="78">
        <f t="shared" si="8"/>
        <v>6.8630000000000004</v>
      </c>
      <c r="J161" s="79">
        <v>0</v>
      </c>
      <c r="K161" s="79">
        <f t="shared" si="7"/>
        <v>6.8630000000000004</v>
      </c>
      <c r="L161" s="80">
        <v>0</v>
      </c>
      <c r="M161" s="80">
        <f t="shared" si="6"/>
        <v>6.8630000000000004</v>
      </c>
    </row>
    <row r="162" spans="1:13" hidden="1" x14ac:dyDescent="0.2">
      <c r="A162" s="181"/>
      <c r="B162" s="177"/>
      <c r="C162" s="178"/>
      <c r="D162" s="182" t="s">
        <v>192</v>
      </c>
      <c r="E162" s="182" t="s">
        <v>193</v>
      </c>
      <c r="F162" s="183" t="s">
        <v>108</v>
      </c>
      <c r="G162" s="75">
        <v>0</v>
      </c>
      <c r="H162" s="75">
        <v>6.8630000000000004</v>
      </c>
      <c r="I162" s="74">
        <f t="shared" si="8"/>
        <v>6.8630000000000004</v>
      </c>
      <c r="J162" s="75">
        <v>0</v>
      </c>
      <c r="K162" s="75">
        <f t="shared" si="7"/>
        <v>6.8630000000000004</v>
      </c>
      <c r="L162" s="76">
        <v>0</v>
      </c>
      <c r="M162" s="76">
        <f t="shared" si="6"/>
        <v>6.8630000000000004</v>
      </c>
    </row>
    <row r="163" spans="1:13" ht="22.5" hidden="1" x14ac:dyDescent="0.2">
      <c r="A163" s="176" t="s">
        <v>79</v>
      </c>
      <c r="B163" s="177" t="s">
        <v>260</v>
      </c>
      <c r="C163" s="178" t="s">
        <v>84</v>
      </c>
      <c r="D163" s="179" t="s">
        <v>80</v>
      </c>
      <c r="E163" s="179" t="s">
        <v>80</v>
      </c>
      <c r="F163" s="180" t="s">
        <v>261</v>
      </c>
      <c r="G163" s="79">
        <v>0</v>
      </c>
      <c r="H163" s="79">
        <f>H164</f>
        <v>10.885999999999999</v>
      </c>
      <c r="I163" s="78">
        <f t="shared" si="8"/>
        <v>10.885999999999999</v>
      </c>
      <c r="J163" s="79">
        <v>0</v>
      </c>
      <c r="K163" s="79">
        <f t="shared" si="7"/>
        <v>10.885999999999999</v>
      </c>
      <c r="L163" s="80">
        <v>0</v>
      </c>
      <c r="M163" s="80">
        <f t="shared" si="6"/>
        <v>10.885999999999999</v>
      </c>
    </row>
    <row r="164" spans="1:13" hidden="1" x14ac:dyDescent="0.2">
      <c r="A164" s="181"/>
      <c r="B164" s="177"/>
      <c r="C164" s="178"/>
      <c r="D164" s="182" t="s">
        <v>192</v>
      </c>
      <c r="E164" s="182" t="s">
        <v>193</v>
      </c>
      <c r="F164" s="183" t="s">
        <v>108</v>
      </c>
      <c r="G164" s="75">
        <v>0</v>
      </c>
      <c r="H164" s="75">
        <v>10.885999999999999</v>
      </c>
      <c r="I164" s="74">
        <f t="shared" si="8"/>
        <v>10.885999999999999</v>
      </c>
      <c r="J164" s="75">
        <v>0</v>
      </c>
      <c r="K164" s="75">
        <f t="shared" si="7"/>
        <v>10.885999999999999</v>
      </c>
      <c r="L164" s="76">
        <v>0</v>
      </c>
      <c r="M164" s="76">
        <f t="shared" si="6"/>
        <v>10.885999999999999</v>
      </c>
    </row>
    <row r="165" spans="1:13" ht="22.5" hidden="1" x14ac:dyDescent="0.2">
      <c r="A165" s="176" t="s">
        <v>79</v>
      </c>
      <c r="B165" s="177" t="s">
        <v>262</v>
      </c>
      <c r="C165" s="178" t="s">
        <v>84</v>
      </c>
      <c r="D165" s="179" t="s">
        <v>80</v>
      </c>
      <c r="E165" s="179" t="s">
        <v>80</v>
      </c>
      <c r="F165" s="180" t="s">
        <v>263</v>
      </c>
      <c r="G165" s="79">
        <v>0</v>
      </c>
      <c r="H165" s="79">
        <f>H166</f>
        <v>8.52</v>
      </c>
      <c r="I165" s="78">
        <f t="shared" si="8"/>
        <v>8.52</v>
      </c>
      <c r="J165" s="79">
        <v>0</v>
      </c>
      <c r="K165" s="79">
        <f t="shared" si="7"/>
        <v>8.52</v>
      </c>
      <c r="L165" s="80">
        <v>0</v>
      </c>
      <c r="M165" s="80">
        <f t="shared" si="6"/>
        <v>8.52</v>
      </c>
    </row>
    <row r="166" spans="1:13" hidden="1" x14ac:dyDescent="0.2">
      <c r="A166" s="181"/>
      <c r="B166" s="177"/>
      <c r="C166" s="178"/>
      <c r="D166" s="182" t="s">
        <v>192</v>
      </c>
      <c r="E166" s="182" t="s">
        <v>193</v>
      </c>
      <c r="F166" s="183" t="s">
        <v>108</v>
      </c>
      <c r="G166" s="75">
        <v>0</v>
      </c>
      <c r="H166" s="75">
        <v>8.52</v>
      </c>
      <c r="I166" s="74">
        <f t="shared" si="8"/>
        <v>8.52</v>
      </c>
      <c r="J166" s="75">
        <v>0</v>
      </c>
      <c r="K166" s="75">
        <f t="shared" si="7"/>
        <v>8.52</v>
      </c>
      <c r="L166" s="76">
        <v>0</v>
      </c>
      <c r="M166" s="76">
        <f t="shared" si="6"/>
        <v>8.52</v>
      </c>
    </row>
    <row r="167" spans="1:13" ht="22.5" hidden="1" x14ac:dyDescent="0.2">
      <c r="A167" s="176" t="s">
        <v>79</v>
      </c>
      <c r="B167" s="177" t="s">
        <v>264</v>
      </c>
      <c r="C167" s="178" t="s">
        <v>84</v>
      </c>
      <c r="D167" s="179" t="s">
        <v>80</v>
      </c>
      <c r="E167" s="179" t="s">
        <v>80</v>
      </c>
      <c r="F167" s="180" t="s">
        <v>265</v>
      </c>
      <c r="G167" s="79">
        <v>0</v>
      </c>
      <c r="H167" s="79">
        <f>H168</f>
        <v>5.9160000000000004</v>
      </c>
      <c r="I167" s="78">
        <f t="shared" si="8"/>
        <v>5.9160000000000004</v>
      </c>
      <c r="J167" s="79">
        <v>0</v>
      </c>
      <c r="K167" s="79">
        <f t="shared" si="7"/>
        <v>5.9160000000000004</v>
      </c>
      <c r="L167" s="80">
        <v>0</v>
      </c>
      <c r="M167" s="80">
        <f t="shared" si="6"/>
        <v>5.9160000000000004</v>
      </c>
    </row>
    <row r="168" spans="1:13" hidden="1" x14ac:dyDescent="0.2">
      <c r="A168" s="181"/>
      <c r="B168" s="177"/>
      <c r="C168" s="178"/>
      <c r="D168" s="182" t="s">
        <v>192</v>
      </c>
      <c r="E168" s="182" t="s">
        <v>193</v>
      </c>
      <c r="F168" s="183" t="s">
        <v>108</v>
      </c>
      <c r="G168" s="75">
        <v>0</v>
      </c>
      <c r="H168" s="75">
        <v>5.9160000000000004</v>
      </c>
      <c r="I168" s="74">
        <f t="shared" si="8"/>
        <v>5.9160000000000004</v>
      </c>
      <c r="J168" s="75">
        <v>0</v>
      </c>
      <c r="K168" s="75">
        <f t="shared" si="7"/>
        <v>5.9160000000000004</v>
      </c>
      <c r="L168" s="76">
        <v>0</v>
      </c>
      <c r="M168" s="76">
        <f t="shared" si="6"/>
        <v>5.9160000000000004</v>
      </c>
    </row>
    <row r="169" spans="1:13" ht="22.5" hidden="1" x14ac:dyDescent="0.2">
      <c r="A169" s="176" t="s">
        <v>79</v>
      </c>
      <c r="B169" s="177" t="s">
        <v>266</v>
      </c>
      <c r="C169" s="178" t="s">
        <v>84</v>
      </c>
      <c r="D169" s="179" t="s">
        <v>80</v>
      </c>
      <c r="E169" s="179" t="s">
        <v>80</v>
      </c>
      <c r="F169" s="180" t="s">
        <v>267</v>
      </c>
      <c r="G169" s="79">
        <v>0</v>
      </c>
      <c r="H169" s="79">
        <f>H170</f>
        <v>18.696000000000002</v>
      </c>
      <c r="I169" s="78">
        <f t="shared" si="8"/>
        <v>18.696000000000002</v>
      </c>
      <c r="J169" s="79">
        <v>0</v>
      </c>
      <c r="K169" s="79">
        <f t="shared" si="7"/>
        <v>18.696000000000002</v>
      </c>
      <c r="L169" s="80">
        <v>0</v>
      </c>
      <c r="M169" s="80">
        <f t="shared" si="6"/>
        <v>18.696000000000002</v>
      </c>
    </row>
    <row r="170" spans="1:13" hidden="1" x14ac:dyDescent="0.2">
      <c r="A170" s="181"/>
      <c r="B170" s="177"/>
      <c r="C170" s="178"/>
      <c r="D170" s="182" t="s">
        <v>192</v>
      </c>
      <c r="E170" s="182" t="s">
        <v>193</v>
      </c>
      <c r="F170" s="183" t="s">
        <v>108</v>
      </c>
      <c r="G170" s="75">
        <v>0</v>
      </c>
      <c r="H170" s="75">
        <v>18.696000000000002</v>
      </c>
      <c r="I170" s="74">
        <f t="shared" si="8"/>
        <v>18.696000000000002</v>
      </c>
      <c r="J170" s="75">
        <v>0</v>
      </c>
      <c r="K170" s="75">
        <f t="shared" si="7"/>
        <v>18.696000000000002</v>
      </c>
      <c r="L170" s="76">
        <v>0</v>
      </c>
      <c r="M170" s="76">
        <f t="shared" si="6"/>
        <v>18.696000000000002</v>
      </c>
    </row>
    <row r="171" spans="1:13" ht="22.5" hidden="1" x14ac:dyDescent="0.2">
      <c r="A171" s="176" t="s">
        <v>79</v>
      </c>
      <c r="B171" s="177" t="s">
        <v>268</v>
      </c>
      <c r="C171" s="178" t="s">
        <v>84</v>
      </c>
      <c r="D171" s="179" t="s">
        <v>80</v>
      </c>
      <c r="E171" s="179" t="s">
        <v>80</v>
      </c>
      <c r="F171" s="180" t="s">
        <v>269</v>
      </c>
      <c r="G171" s="79">
        <v>0</v>
      </c>
      <c r="H171" s="79">
        <f>H172</f>
        <v>39.994999999999997</v>
      </c>
      <c r="I171" s="78">
        <f t="shared" si="8"/>
        <v>39.994999999999997</v>
      </c>
      <c r="J171" s="79">
        <v>0</v>
      </c>
      <c r="K171" s="79">
        <f t="shared" si="7"/>
        <v>39.994999999999997</v>
      </c>
      <c r="L171" s="80">
        <v>0</v>
      </c>
      <c r="M171" s="80">
        <f t="shared" si="6"/>
        <v>39.994999999999997</v>
      </c>
    </row>
    <row r="172" spans="1:13" hidden="1" x14ac:dyDescent="0.2">
      <c r="A172" s="181"/>
      <c r="B172" s="177"/>
      <c r="C172" s="178"/>
      <c r="D172" s="182" t="s">
        <v>192</v>
      </c>
      <c r="E172" s="182" t="s">
        <v>193</v>
      </c>
      <c r="F172" s="183" t="s">
        <v>108</v>
      </c>
      <c r="G172" s="75">
        <v>0</v>
      </c>
      <c r="H172" s="75">
        <v>39.994999999999997</v>
      </c>
      <c r="I172" s="74">
        <f t="shared" si="8"/>
        <v>39.994999999999997</v>
      </c>
      <c r="J172" s="75">
        <v>0</v>
      </c>
      <c r="K172" s="75">
        <f t="shared" si="7"/>
        <v>39.994999999999997</v>
      </c>
      <c r="L172" s="76">
        <v>0</v>
      </c>
      <c r="M172" s="76">
        <f t="shared" si="6"/>
        <v>39.994999999999997</v>
      </c>
    </row>
    <row r="173" spans="1:13" ht="22.5" hidden="1" x14ac:dyDescent="0.2">
      <c r="A173" s="176" t="s">
        <v>79</v>
      </c>
      <c r="B173" s="177" t="s">
        <v>270</v>
      </c>
      <c r="C173" s="178" t="s">
        <v>84</v>
      </c>
      <c r="D173" s="179" t="s">
        <v>80</v>
      </c>
      <c r="E173" s="179" t="s">
        <v>80</v>
      </c>
      <c r="F173" s="180" t="s">
        <v>271</v>
      </c>
      <c r="G173" s="79">
        <v>0</v>
      </c>
      <c r="H173" s="79">
        <f>H174</f>
        <v>13.726000000000001</v>
      </c>
      <c r="I173" s="78">
        <f t="shared" si="8"/>
        <v>13.726000000000001</v>
      </c>
      <c r="J173" s="79">
        <v>0</v>
      </c>
      <c r="K173" s="79">
        <f t="shared" si="7"/>
        <v>13.726000000000001</v>
      </c>
      <c r="L173" s="80">
        <v>0</v>
      </c>
      <c r="M173" s="80">
        <f t="shared" si="6"/>
        <v>13.726000000000001</v>
      </c>
    </row>
    <row r="174" spans="1:13" hidden="1" x14ac:dyDescent="0.2">
      <c r="A174" s="181"/>
      <c r="B174" s="177"/>
      <c r="C174" s="178"/>
      <c r="D174" s="182" t="s">
        <v>192</v>
      </c>
      <c r="E174" s="182" t="s">
        <v>193</v>
      </c>
      <c r="F174" s="183" t="s">
        <v>108</v>
      </c>
      <c r="G174" s="75">
        <v>0</v>
      </c>
      <c r="H174" s="75">
        <v>13.726000000000001</v>
      </c>
      <c r="I174" s="74">
        <f t="shared" si="8"/>
        <v>13.726000000000001</v>
      </c>
      <c r="J174" s="75">
        <v>0</v>
      </c>
      <c r="K174" s="75">
        <f t="shared" si="7"/>
        <v>13.726000000000001</v>
      </c>
      <c r="L174" s="76">
        <v>0</v>
      </c>
      <c r="M174" s="76">
        <f t="shared" si="6"/>
        <v>13.726000000000001</v>
      </c>
    </row>
    <row r="175" spans="1:13" ht="22.5" hidden="1" x14ac:dyDescent="0.2">
      <c r="A175" s="176" t="s">
        <v>79</v>
      </c>
      <c r="B175" s="177" t="s">
        <v>272</v>
      </c>
      <c r="C175" s="178" t="s">
        <v>84</v>
      </c>
      <c r="D175" s="179" t="s">
        <v>80</v>
      </c>
      <c r="E175" s="179" t="s">
        <v>80</v>
      </c>
      <c r="F175" s="180" t="s">
        <v>273</v>
      </c>
      <c r="G175" s="79">
        <v>0</v>
      </c>
      <c r="H175" s="79">
        <f>H176</f>
        <v>22.009</v>
      </c>
      <c r="I175" s="78">
        <f t="shared" si="8"/>
        <v>22.009</v>
      </c>
      <c r="J175" s="79">
        <v>0</v>
      </c>
      <c r="K175" s="79">
        <f t="shared" si="7"/>
        <v>22.009</v>
      </c>
      <c r="L175" s="80">
        <v>0</v>
      </c>
      <c r="M175" s="80">
        <f t="shared" si="6"/>
        <v>22.009</v>
      </c>
    </row>
    <row r="176" spans="1:13" hidden="1" x14ac:dyDescent="0.2">
      <c r="A176" s="181"/>
      <c r="B176" s="177"/>
      <c r="C176" s="178"/>
      <c r="D176" s="182" t="s">
        <v>192</v>
      </c>
      <c r="E176" s="182" t="s">
        <v>193</v>
      </c>
      <c r="F176" s="183" t="s">
        <v>108</v>
      </c>
      <c r="G176" s="75">
        <v>0</v>
      </c>
      <c r="H176" s="75">
        <v>22.009</v>
      </c>
      <c r="I176" s="74">
        <f t="shared" si="8"/>
        <v>22.009</v>
      </c>
      <c r="J176" s="75">
        <v>0</v>
      </c>
      <c r="K176" s="75">
        <f t="shared" si="7"/>
        <v>22.009</v>
      </c>
      <c r="L176" s="76">
        <v>0</v>
      </c>
      <c r="M176" s="76">
        <f t="shared" si="6"/>
        <v>22.009</v>
      </c>
    </row>
    <row r="177" spans="1:13" ht="22.5" hidden="1" x14ac:dyDescent="0.2">
      <c r="A177" s="176" t="s">
        <v>79</v>
      </c>
      <c r="B177" s="177" t="s">
        <v>274</v>
      </c>
      <c r="C177" s="178" t="s">
        <v>84</v>
      </c>
      <c r="D177" s="179" t="s">
        <v>80</v>
      </c>
      <c r="E177" s="179" t="s">
        <v>80</v>
      </c>
      <c r="F177" s="180" t="s">
        <v>275</v>
      </c>
      <c r="G177" s="79">
        <v>0</v>
      </c>
      <c r="H177" s="79">
        <f>H178</f>
        <v>11.596</v>
      </c>
      <c r="I177" s="78">
        <f t="shared" si="8"/>
        <v>11.596</v>
      </c>
      <c r="J177" s="79">
        <v>0</v>
      </c>
      <c r="K177" s="79">
        <f t="shared" si="7"/>
        <v>11.596</v>
      </c>
      <c r="L177" s="80">
        <v>0</v>
      </c>
      <c r="M177" s="80">
        <f t="shared" si="6"/>
        <v>11.596</v>
      </c>
    </row>
    <row r="178" spans="1:13" hidden="1" x14ac:dyDescent="0.2">
      <c r="A178" s="181"/>
      <c r="B178" s="177"/>
      <c r="C178" s="178"/>
      <c r="D178" s="182" t="s">
        <v>192</v>
      </c>
      <c r="E178" s="182" t="s">
        <v>193</v>
      </c>
      <c r="F178" s="183" t="s">
        <v>108</v>
      </c>
      <c r="G178" s="75">
        <v>0</v>
      </c>
      <c r="H178" s="75">
        <v>11.596</v>
      </c>
      <c r="I178" s="74">
        <f t="shared" si="8"/>
        <v>11.596</v>
      </c>
      <c r="J178" s="75">
        <v>0</v>
      </c>
      <c r="K178" s="75">
        <f t="shared" si="7"/>
        <v>11.596</v>
      </c>
      <c r="L178" s="76">
        <v>0</v>
      </c>
      <c r="M178" s="76">
        <f t="shared" si="6"/>
        <v>11.596</v>
      </c>
    </row>
    <row r="179" spans="1:13" ht="33.75" hidden="1" x14ac:dyDescent="0.2">
      <c r="A179" s="176" t="s">
        <v>79</v>
      </c>
      <c r="B179" s="177" t="s">
        <v>276</v>
      </c>
      <c r="C179" s="178" t="s">
        <v>84</v>
      </c>
      <c r="D179" s="179" t="s">
        <v>80</v>
      </c>
      <c r="E179" s="179" t="s">
        <v>80</v>
      </c>
      <c r="F179" s="180" t="s">
        <v>277</v>
      </c>
      <c r="G179" s="79">
        <v>0</v>
      </c>
      <c r="H179" s="79">
        <f>H180</f>
        <v>11.833</v>
      </c>
      <c r="I179" s="78">
        <f t="shared" si="8"/>
        <v>11.833</v>
      </c>
      <c r="J179" s="79">
        <v>0</v>
      </c>
      <c r="K179" s="79">
        <f t="shared" si="7"/>
        <v>11.833</v>
      </c>
      <c r="L179" s="80">
        <v>0</v>
      </c>
      <c r="M179" s="80">
        <f t="shared" si="6"/>
        <v>11.833</v>
      </c>
    </row>
    <row r="180" spans="1:13" hidden="1" x14ac:dyDescent="0.2">
      <c r="A180" s="181"/>
      <c r="B180" s="177"/>
      <c r="C180" s="178"/>
      <c r="D180" s="182" t="s">
        <v>192</v>
      </c>
      <c r="E180" s="182" t="s">
        <v>193</v>
      </c>
      <c r="F180" s="183" t="s">
        <v>108</v>
      </c>
      <c r="G180" s="75">
        <v>0</v>
      </c>
      <c r="H180" s="75">
        <v>11.833</v>
      </c>
      <c r="I180" s="74">
        <f t="shared" si="8"/>
        <v>11.833</v>
      </c>
      <c r="J180" s="75">
        <v>0</v>
      </c>
      <c r="K180" s="75">
        <f t="shared" si="7"/>
        <v>11.833</v>
      </c>
      <c r="L180" s="76">
        <v>0</v>
      </c>
      <c r="M180" s="76">
        <f t="shared" si="6"/>
        <v>11.833</v>
      </c>
    </row>
    <row r="181" spans="1:13" ht="33.75" hidden="1" x14ac:dyDescent="0.2">
      <c r="A181" s="176" t="s">
        <v>79</v>
      </c>
      <c r="B181" s="177" t="s">
        <v>278</v>
      </c>
      <c r="C181" s="178" t="s">
        <v>84</v>
      </c>
      <c r="D181" s="179" t="s">
        <v>80</v>
      </c>
      <c r="E181" s="179" t="s">
        <v>80</v>
      </c>
      <c r="F181" s="180" t="s">
        <v>279</v>
      </c>
      <c r="G181" s="79">
        <v>0</v>
      </c>
      <c r="H181" s="79">
        <f>H182</f>
        <v>26.978999999999999</v>
      </c>
      <c r="I181" s="78">
        <f t="shared" si="8"/>
        <v>26.978999999999999</v>
      </c>
      <c r="J181" s="79">
        <v>0</v>
      </c>
      <c r="K181" s="79">
        <f t="shared" si="7"/>
        <v>26.978999999999999</v>
      </c>
      <c r="L181" s="80">
        <v>0</v>
      </c>
      <c r="M181" s="80">
        <f t="shared" si="6"/>
        <v>26.978999999999999</v>
      </c>
    </row>
    <row r="182" spans="1:13" hidden="1" x14ac:dyDescent="0.2">
      <c r="A182" s="181"/>
      <c r="B182" s="177"/>
      <c r="C182" s="178"/>
      <c r="D182" s="182" t="s">
        <v>192</v>
      </c>
      <c r="E182" s="182" t="s">
        <v>193</v>
      </c>
      <c r="F182" s="183" t="s">
        <v>108</v>
      </c>
      <c r="G182" s="75">
        <v>0</v>
      </c>
      <c r="H182" s="75">
        <v>26.978999999999999</v>
      </c>
      <c r="I182" s="74">
        <f t="shared" si="8"/>
        <v>26.978999999999999</v>
      </c>
      <c r="J182" s="75">
        <v>0</v>
      </c>
      <c r="K182" s="75">
        <f t="shared" si="7"/>
        <v>26.978999999999999</v>
      </c>
      <c r="L182" s="76">
        <v>0</v>
      </c>
      <c r="M182" s="76">
        <f t="shared" si="6"/>
        <v>26.978999999999999</v>
      </c>
    </row>
    <row r="183" spans="1:13" ht="33.75" hidden="1" x14ac:dyDescent="0.2">
      <c r="A183" s="176" t="s">
        <v>79</v>
      </c>
      <c r="B183" s="177" t="s">
        <v>280</v>
      </c>
      <c r="C183" s="178" t="s">
        <v>84</v>
      </c>
      <c r="D183" s="179" t="s">
        <v>80</v>
      </c>
      <c r="E183" s="179" t="s">
        <v>80</v>
      </c>
      <c r="F183" s="180" t="s">
        <v>281</v>
      </c>
      <c r="G183" s="79">
        <v>0</v>
      </c>
      <c r="H183" s="79">
        <f>H184</f>
        <v>23.666</v>
      </c>
      <c r="I183" s="78">
        <f t="shared" si="8"/>
        <v>23.666</v>
      </c>
      <c r="J183" s="79">
        <v>0</v>
      </c>
      <c r="K183" s="79">
        <f t="shared" si="7"/>
        <v>23.666</v>
      </c>
      <c r="L183" s="80">
        <v>0</v>
      </c>
      <c r="M183" s="80">
        <f t="shared" si="6"/>
        <v>23.666</v>
      </c>
    </row>
    <row r="184" spans="1:13" hidden="1" x14ac:dyDescent="0.2">
      <c r="A184" s="181"/>
      <c r="B184" s="177"/>
      <c r="C184" s="178"/>
      <c r="D184" s="182" t="s">
        <v>192</v>
      </c>
      <c r="E184" s="182" t="s">
        <v>193</v>
      </c>
      <c r="F184" s="183" t="s">
        <v>108</v>
      </c>
      <c r="G184" s="75">
        <v>0</v>
      </c>
      <c r="H184" s="75">
        <v>23.666</v>
      </c>
      <c r="I184" s="74">
        <f t="shared" si="8"/>
        <v>23.666</v>
      </c>
      <c r="J184" s="75">
        <v>0</v>
      </c>
      <c r="K184" s="75">
        <f t="shared" si="7"/>
        <v>23.666</v>
      </c>
      <c r="L184" s="76">
        <v>0</v>
      </c>
      <c r="M184" s="76">
        <f t="shared" si="6"/>
        <v>23.666</v>
      </c>
    </row>
    <row r="185" spans="1:13" ht="22.5" hidden="1" x14ac:dyDescent="0.2">
      <c r="A185" s="176" t="s">
        <v>79</v>
      </c>
      <c r="B185" s="177" t="s">
        <v>282</v>
      </c>
      <c r="C185" s="178" t="s">
        <v>84</v>
      </c>
      <c r="D185" s="179" t="s">
        <v>80</v>
      </c>
      <c r="E185" s="179" t="s">
        <v>80</v>
      </c>
      <c r="F185" s="180" t="s">
        <v>283</v>
      </c>
      <c r="G185" s="79">
        <v>0</v>
      </c>
      <c r="H185" s="79">
        <f>H186</f>
        <v>74.546999999999997</v>
      </c>
      <c r="I185" s="78">
        <f t="shared" si="8"/>
        <v>74.546999999999997</v>
      </c>
      <c r="J185" s="79">
        <v>0</v>
      </c>
      <c r="K185" s="79">
        <f t="shared" si="7"/>
        <v>74.546999999999997</v>
      </c>
      <c r="L185" s="80">
        <v>0</v>
      </c>
      <c r="M185" s="80">
        <f t="shared" si="6"/>
        <v>74.546999999999997</v>
      </c>
    </row>
    <row r="186" spans="1:13" ht="12" hidden="1" thickBot="1" x14ac:dyDescent="0.25">
      <c r="A186" s="184"/>
      <c r="B186" s="185"/>
      <c r="C186" s="186"/>
      <c r="D186" s="187" t="s">
        <v>192</v>
      </c>
      <c r="E186" s="187" t="s">
        <v>193</v>
      </c>
      <c r="F186" s="188" t="s">
        <v>108</v>
      </c>
      <c r="G186" s="148">
        <v>0</v>
      </c>
      <c r="H186" s="148">
        <v>74.546999999999997</v>
      </c>
      <c r="I186" s="147">
        <f t="shared" si="8"/>
        <v>74.546999999999997</v>
      </c>
      <c r="J186" s="148">
        <v>0</v>
      </c>
      <c r="K186" s="148">
        <f t="shared" si="7"/>
        <v>74.546999999999997</v>
      </c>
      <c r="L186" s="149">
        <v>0</v>
      </c>
      <c r="M186" s="149">
        <f t="shared" si="6"/>
        <v>74.546999999999997</v>
      </c>
    </row>
    <row r="187" spans="1:13" x14ac:dyDescent="0.2">
      <c r="G187" s="189"/>
      <c r="H187" s="189"/>
      <c r="I187" s="189"/>
      <c r="J187" s="189"/>
      <c r="K187" s="189"/>
    </row>
    <row r="188" spans="1:13" x14ac:dyDescent="0.2">
      <c r="F188" s="190"/>
      <c r="G188" s="189"/>
      <c r="H188" s="189"/>
      <c r="I188" s="189"/>
      <c r="J188" s="189"/>
      <c r="K188" s="189"/>
    </row>
    <row r="189" spans="1:13" x14ac:dyDescent="0.2">
      <c r="G189" s="189"/>
      <c r="H189" s="189"/>
      <c r="I189" s="189"/>
      <c r="J189" s="189"/>
      <c r="K189" s="189"/>
    </row>
    <row r="190" spans="1:13" x14ac:dyDescent="0.2">
      <c r="G190" s="189"/>
      <c r="H190" s="189"/>
      <c r="I190" s="189"/>
      <c r="J190" s="189"/>
      <c r="K190" s="189"/>
    </row>
    <row r="191" spans="1:13" x14ac:dyDescent="0.2">
      <c r="G191" s="189"/>
      <c r="H191" s="189"/>
      <c r="I191" s="189"/>
      <c r="J191" s="189"/>
      <c r="K191" s="189"/>
    </row>
    <row r="192" spans="1:13" x14ac:dyDescent="0.2">
      <c r="H192" s="192"/>
      <c r="I192" s="192"/>
    </row>
    <row r="193" spans="7:9" x14ac:dyDescent="0.2">
      <c r="H193" s="192"/>
      <c r="I193" s="192"/>
    </row>
    <row r="194" spans="7:9" x14ac:dyDescent="0.2">
      <c r="H194" s="192"/>
      <c r="I194" s="192"/>
    </row>
    <row r="195" spans="7:9" x14ac:dyDescent="0.2">
      <c r="G195" s="37"/>
      <c r="H195" s="192"/>
      <c r="I195" s="192"/>
    </row>
    <row r="196" spans="7:9" x14ac:dyDescent="0.2">
      <c r="G196" s="37"/>
      <c r="H196" s="192"/>
      <c r="I196" s="192"/>
    </row>
    <row r="197" spans="7:9" x14ac:dyDescent="0.2">
      <c r="G197" s="37"/>
      <c r="H197" s="192"/>
      <c r="I197" s="192"/>
    </row>
  </sheetData>
  <mergeCells count="17">
    <mergeCell ref="B54:C54"/>
    <mergeCell ref="G1:I1"/>
    <mergeCell ref="J1:L1"/>
    <mergeCell ref="M1:O1"/>
    <mergeCell ref="A2:I2"/>
    <mergeCell ref="A3:I3"/>
    <mergeCell ref="A4:I4"/>
    <mergeCell ref="B7:C7"/>
    <mergeCell ref="B8:C8"/>
    <mergeCell ref="B9:C9"/>
    <mergeCell ref="B40:C40"/>
    <mergeCell ref="B43:C43"/>
    <mergeCell ref="B55:C55"/>
    <mergeCell ref="B64:C64"/>
    <mergeCell ref="B67:C67"/>
    <mergeCell ref="B76:C76"/>
    <mergeCell ref="B79:C79"/>
  </mergeCells>
  <pageMargins left="0.7" right="0.7" top="0.78740157499999996" bottom="0.78740157499999996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19" zoomScaleNormal="100" workbookViewId="0">
      <selection activeCell="H1" sqref="H1:J1"/>
    </sheetView>
  </sheetViews>
  <sheetFormatPr defaultColWidth="3.140625" defaultRowHeight="12.75" x14ac:dyDescent="0.2"/>
  <cols>
    <col min="1" max="1" width="3.140625" style="203" customWidth="1"/>
    <col min="2" max="2" width="9.28515625" style="203" customWidth="1"/>
    <col min="3" max="4" width="4.7109375" style="203" customWidth="1"/>
    <col min="5" max="5" width="7.85546875" style="203" customWidth="1"/>
    <col min="6" max="6" width="40.85546875" style="203" customWidth="1"/>
    <col min="7" max="7" width="8.7109375" style="204" customWidth="1"/>
    <col min="8" max="9" width="8.7109375" style="203" customWidth="1"/>
    <col min="10" max="10" width="11.28515625" style="203" customWidth="1"/>
    <col min="11" max="11" width="14.140625" style="203" customWidth="1"/>
    <col min="12" max="255" width="9.140625" style="203" customWidth="1"/>
    <col min="256" max="16384" width="3.140625" style="203"/>
  </cols>
  <sheetData>
    <row r="1" spans="1:11" x14ac:dyDescent="0.2">
      <c r="H1" s="438" t="s">
        <v>316</v>
      </c>
      <c r="I1" s="439"/>
      <c r="J1" s="439"/>
    </row>
    <row r="2" spans="1:11" ht="18" x14ac:dyDescent="0.25">
      <c r="A2" s="460" t="s">
        <v>66</v>
      </c>
      <c r="B2" s="460"/>
      <c r="C2" s="460"/>
      <c r="D2" s="460"/>
      <c r="E2" s="460"/>
      <c r="F2" s="460"/>
      <c r="G2" s="460"/>
      <c r="H2" s="460"/>
      <c r="I2" s="460"/>
      <c r="J2" s="205"/>
    </row>
    <row r="3" spans="1:11" ht="18" x14ac:dyDescent="0.25">
      <c r="A3" s="205"/>
      <c r="B3" s="205"/>
      <c r="C3" s="205"/>
      <c r="D3" s="205"/>
      <c r="E3" s="205"/>
      <c r="F3" s="205"/>
      <c r="G3" s="205"/>
      <c r="H3" s="205"/>
      <c r="I3" s="205"/>
      <c r="J3" s="205"/>
    </row>
    <row r="4" spans="1:11" ht="18" x14ac:dyDescent="0.25">
      <c r="A4" s="460" t="s">
        <v>284</v>
      </c>
      <c r="B4" s="460"/>
      <c r="C4" s="460"/>
      <c r="D4" s="460"/>
      <c r="E4" s="460"/>
      <c r="F4" s="460"/>
      <c r="G4" s="460"/>
      <c r="H4" s="460"/>
      <c r="I4" s="460"/>
      <c r="J4" s="205"/>
    </row>
    <row r="5" spans="1:11" ht="12" customHeight="1" x14ac:dyDescent="0.2">
      <c r="A5" s="206"/>
      <c r="B5" s="206"/>
      <c r="C5" s="206"/>
      <c r="D5" s="206"/>
      <c r="E5" s="206"/>
      <c r="F5" s="206"/>
      <c r="G5" s="206"/>
      <c r="H5" s="207"/>
      <c r="I5" s="207"/>
      <c r="J5" s="207"/>
    </row>
    <row r="6" spans="1:11" ht="15.75" x14ac:dyDescent="0.25">
      <c r="A6" s="461" t="s">
        <v>68</v>
      </c>
      <c r="B6" s="461"/>
      <c r="C6" s="461"/>
      <c r="D6" s="461"/>
      <c r="E6" s="461"/>
      <c r="F6" s="461"/>
      <c r="G6" s="461"/>
      <c r="H6" s="461"/>
      <c r="I6" s="461"/>
      <c r="J6" s="208"/>
    </row>
    <row r="7" spans="1:11" ht="12" customHeight="1" x14ac:dyDescent="0.2">
      <c r="A7" s="206"/>
      <c r="B7" s="206"/>
      <c r="C7" s="206"/>
      <c r="D7" s="206"/>
      <c r="E7" s="206"/>
      <c r="F7" s="206"/>
      <c r="G7" s="206"/>
      <c r="H7" s="207"/>
      <c r="I7" s="207"/>
      <c r="J7" s="207"/>
    </row>
    <row r="8" spans="1:11" ht="12.75" customHeight="1" thickBot="1" x14ac:dyDescent="0.25">
      <c r="A8" s="209"/>
      <c r="B8" s="209"/>
      <c r="C8" s="209"/>
      <c r="D8" s="209"/>
      <c r="E8" s="209"/>
      <c r="F8" s="209"/>
      <c r="G8" s="210"/>
      <c r="H8" s="211"/>
      <c r="I8" s="211" t="s">
        <v>69</v>
      </c>
      <c r="J8" s="211"/>
    </row>
    <row r="9" spans="1:11" ht="22.9" customHeight="1" thickBot="1" x14ac:dyDescent="0.25">
      <c r="A9" s="212" t="s">
        <v>70</v>
      </c>
      <c r="B9" s="462" t="s">
        <v>71</v>
      </c>
      <c r="C9" s="463"/>
      <c r="D9" s="213" t="s">
        <v>72</v>
      </c>
      <c r="E9" s="214" t="s">
        <v>19</v>
      </c>
      <c r="F9" s="214" t="s">
        <v>285</v>
      </c>
      <c r="G9" s="215" t="s">
        <v>74</v>
      </c>
      <c r="H9" s="216" t="s">
        <v>64</v>
      </c>
      <c r="I9" s="215" t="s">
        <v>76</v>
      </c>
      <c r="J9" s="217"/>
      <c r="K9" s="204"/>
    </row>
    <row r="10" spans="1:11" ht="13.5" customHeight="1" thickBot="1" x14ac:dyDescent="0.25">
      <c r="A10" s="319" t="s">
        <v>79</v>
      </c>
      <c r="B10" s="458" t="s">
        <v>80</v>
      </c>
      <c r="C10" s="459"/>
      <c r="D10" s="320" t="s">
        <v>80</v>
      </c>
      <c r="E10" s="321" t="s">
        <v>80</v>
      </c>
      <c r="F10" s="322" t="s">
        <v>286</v>
      </c>
      <c r="G10" s="323">
        <f>G11+G13+G15+G17+G19+G21+G23+G25+G27</f>
        <v>62705.88</v>
      </c>
      <c r="H10" s="323">
        <f>+H11+H13+H15+H17+H19+H21+H23+H25+H27</f>
        <v>-26702</v>
      </c>
      <c r="I10" s="323">
        <f>+G10+H10</f>
        <v>36003.879999999997</v>
      </c>
      <c r="J10" s="218" t="s">
        <v>287</v>
      </c>
    </row>
    <row r="11" spans="1:11" s="228" customFormat="1" ht="22.5" x14ac:dyDescent="0.2">
      <c r="A11" s="219" t="s">
        <v>79</v>
      </c>
      <c r="B11" s="220" t="s">
        <v>288</v>
      </c>
      <c r="C11" s="221" t="s">
        <v>84</v>
      </c>
      <c r="D11" s="222" t="s">
        <v>80</v>
      </c>
      <c r="E11" s="223" t="s">
        <v>80</v>
      </c>
      <c r="F11" s="224" t="s">
        <v>289</v>
      </c>
      <c r="G11" s="225">
        <f>+G12</f>
        <v>13503.88</v>
      </c>
      <c r="H11" s="226">
        <v>0</v>
      </c>
      <c r="I11" s="226">
        <f t="shared" ref="I11:I28" si="0">+G11+H11</f>
        <v>13503.88</v>
      </c>
      <c r="J11" s="227"/>
    </row>
    <row r="12" spans="1:11" s="228" customFormat="1" ht="13.5" thickBot="1" x14ac:dyDescent="0.25">
      <c r="A12" s="229"/>
      <c r="B12" s="230"/>
      <c r="C12" s="231"/>
      <c r="D12" s="232">
        <v>3299</v>
      </c>
      <c r="E12" s="233">
        <v>5171</v>
      </c>
      <c r="F12" s="234" t="s">
        <v>290</v>
      </c>
      <c r="G12" s="147">
        <v>13503.88</v>
      </c>
      <c r="H12" s="235">
        <v>0</v>
      </c>
      <c r="I12" s="235">
        <f t="shared" si="0"/>
        <v>13503.88</v>
      </c>
      <c r="J12" s="236"/>
    </row>
    <row r="13" spans="1:11" s="228" customFormat="1" ht="22.5" x14ac:dyDescent="0.2">
      <c r="A13" s="58" t="s">
        <v>79</v>
      </c>
      <c r="B13" s="59" t="s">
        <v>291</v>
      </c>
      <c r="C13" s="60" t="s">
        <v>292</v>
      </c>
      <c r="D13" s="61" t="s">
        <v>80</v>
      </c>
      <c r="E13" s="62" t="s">
        <v>80</v>
      </c>
      <c r="F13" s="63" t="s">
        <v>293</v>
      </c>
      <c r="G13" s="64">
        <f>+G14</f>
        <v>5000</v>
      </c>
      <c r="H13" s="64">
        <f>+H14</f>
        <v>-5000</v>
      </c>
      <c r="I13" s="64">
        <f t="shared" si="0"/>
        <v>0</v>
      </c>
      <c r="J13" s="218" t="s">
        <v>287</v>
      </c>
      <c r="K13" s="239"/>
    </row>
    <row r="14" spans="1:11" s="228" customFormat="1" ht="13.5" thickBot="1" x14ac:dyDescent="0.25">
      <c r="A14" s="117"/>
      <c r="B14" s="118"/>
      <c r="C14" s="119"/>
      <c r="D14" s="120">
        <v>3122</v>
      </c>
      <c r="E14" s="238">
        <v>5171</v>
      </c>
      <c r="F14" s="73" t="s">
        <v>290</v>
      </c>
      <c r="G14" s="113">
        <v>5000</v>
      </c>
      <c r="H14" s="113">
        <v>-5000</v>
      </c>
      <c r="I14" s="113">
        <f t="shared" si="0"/>
        <v>0</v>
      </c>
      <c r="J14" s="218"/>
      <c r="K14" s="239"/>
    </row>
    <row r="15" spans="1:11" s="228" customFormat="1" ht="22.5" x14ac:dyDescent="0.2">
      <c r="A15" s="240" t="s">
        <v>79</v>
      </c>
      <c r="B15" s="241" t="s">
        <v>294</v>
      </c>
      <c r="C15" s="242" t="s">
        <v>84</v>
      </c>
      <c r="D15" s="243" t="s">
        <v>80</v>
      </c>
      <c r="E15" s="244" t="s">
        <v>80</v>
      </c>
      <c r="F15" s="245" t="s">
        <v>295</v>
      </c>
      <c r="G15" s="225">
        <f>+G16</f>
        <v>400</v>
      </c>
      <c r="H15" s="225">
        <f>+H16</f>
        <v>-400</v>
      </c>
      <c r="I15" s="225">
        <f t="shared" si="0"/>
        <v>0</v>
      </c>
      <c r="J15" s="218" t="s">
        <v>287</v>
      </c>
      <c r="K15" s="239"/>
    </row>
    <row r="16" spans="1:11" s="228" customFormat="1" ht="13.5" thickBot="1" x14ac:dyDescent="0.25">
      <c r="A16" s="141"/>
      <c r="B16" s="142"/>
      <c r="C16" s="143"/>
      <c r="D16" s="144">
        <v>3299</v>
      </c>
      <c r="E16" s="246">
        <v>5169</v>
      </c>
      <c r="F16" s="146" t="s">
        <v>296</v>
      </c>
      <c r="G16" s="147">
        <v>400</v>
      </c>
      <c r="H16" s="147">
        <v>-400</v>
      </c>
      <c r="I16" s="147">
        <f t="shared" si="0"/>
        <v>0</v>
      </c>
      <c r="J16" s="218"/>
      <c r="K16" s="239"/>
    </row>
    <row r="17" spans="1:11" s="228" customFormat="1" ht="22.5" x14ac:dyDescent="0.2">
      <c r="A17" s="58" t="s">
        <v>79</v>
      </c>
      <c r="B17" s="59" t="s">
        <v>297</v>
      </c>
      <c r="C17" s="60" t="s">
        <v>298</v>
      </c>
      <c r="D17" s="61" t="s">
        <v>80</v>
      </c>
      <c r="E17" s="62" t="s">
        <v>80</v>
      </c>
      <c r="F17" s="63" t="s">
        <v>299</v>
      </c>
      <c r="G17" s="64">
        <f>+G18</f>
        <v>22500</v>
      </c>
      <c r="H17" s="64">
        <v>0</v>
      </c>
      <c r="I17" s="64">
        <f t="shared" si="0"/>
        <v>22500</v>
      </c>
      <c r="J17" s="237"/>
      <c r="K17" s="239"/>
    </row>
    <row r="18" spans="1:11" s="228" customFormat="1" ht="13.5" thickBot="1" x14ac:dyDescent="0.25">
      <c r="A18" s="117"/>
      <c r="B18" s="118"/>
      <c r="C18" s="119"/>
      <c r="D18" s="120">
        <v>3123</v>
      </c>
      <c r="E18" s="238">
        <v>6121</v>
      </c>
      <c r="F18" s="73" t="s">
        <v>300</v>
      </c>
      <c r="G18" s="113">
        <v>22500</v>
      </c>
      <c r="H18" s="113">
        <v>0</v>
      </c>
      <c r="I18" s="113">
        <f t="shared" si="0"/>
        <v>22500</v>
      </c>
      <c r="J18" s="218"/>
      <c r="K18" s="239"/>
    </row>
    <row r="19" spans="1:11" s="228" customFormat="1" ht="22.5" x14ac:dyDescent="0.2">
      <c r="A19" s="240" t="s">
        <v>79</v>
      </c>
      <c r="B19" s="241" t="s">
        <v>301</v>
      </c>
      <c r="C19" s="242" t="s">
        <v>302</v>
      </c>
      <c r="D19" s="243" t="s">
        <v>80</v>
      </c>
      <c r="E19" s="244" t="s">
        <v>80</v>
      </c>
      <c r="F19" s="245" t="s">
        <v>303</v>
      </c>
      <c r="G19" s="225">
        <f>+G20</f>
        <v>2000</v>
      </c>
      <c r="H19" s="225">
        <f>+H20</f>
        <v>-2000</v>
      </c>
      <c r="I19" s="225">
        <f t="shared" si="0"/>
        <v>0</v>
      </c>
      <c r="J19" s="218" t="s">
        <v>287</v>
      </c>
      <c r="K19" s="239"/>
    </row>
    <row r="20" spans="1:11" s="228" customFormat="1" ht="13.5" thickBot="1" x14ac:dyDescent="0.25">
      <c r="A20" s="141"/>
      <c r="B20" s="142"/>
      <c r="C20" s="143"/>
      <c r="D20" s="144">
        <v>3123</v>
      </c>
      <c r="E20" s="246">
        <v>5171</v>
      </c>
      <c r="F20" s="146" t="s">
        <v>290</v>
      </c>
      <c r="G20" s="147">
        <v>2000</v>
      </c>
      <c r="H20" s="147">
        <v>-2000</v>
      </c>
      <c r="I20" s="147">
        <f t="shared" si="0"/>
        <v>0</v>
      </c>
      <c r="J20" s="218"/>
      <c r="K20" s="239"/>
    </row>
    <row r="21" spans="1:11" s="228" customFormat="1" ht="22.5" x14ac:dyDescent="0.2">
      <c r="A21" s="58" t="s">
        <v>79</v>
      </c>
      <c r="B21" s="59" t="s">
        <v>304</v>
      </c>
      <c r="C21" s="60" t="s">
        <v>305</v>
      </c>
      <c r="D21" s="61" t="s">
        <v>80</v>
      </c>
      <c r="E21" s="62" t="s">
        <v>80</v>
      </c>
      <c r="F21" s="63" t="s">
        <v>306</v>
      </c>
      <c r="G21" s="64">
        <f>+G22</f>
        <v>2000</v>
      </c>
      <c r="H21" s="64">
        <f>+H22</f>
        <v>-2000</v>
      </c>
      <c r="I21" s="64">
        <f t="shared" si="0"/>
        <v>0</v>
      </c>
      <c r="J21" s="218" t="s">
        <v>287</v>
      </c>
      <c r="K21" s="239"/>
    </row>
    <row r="22" spans="1:11" s="228" customFormat="1" ht="13.5" thickBot="1" x14ac:dyDescent="0.25">
      <c r="A22" s="117"/>
      <c r="B22" s="118"/>
      <c r="C22" s="119"/>
      <c r="D22" s="120">
        <v>3133</v>
      </c>
      <c r="E22" s="238">
        <v>5171</v>
      </c>
      <c r="F22" s="73" t="s">
        <v>290</v>
      </c>
      <c r="G22" s="113">
        <v>2000</v>
      </c>
      <c r="H22" s="113">
        <v>-2000</v>
      </c>
      <c r="I22" s="113">
        <f t="shared" si="0"/>
        <v>0</v>
      </c>
      <c r="J22" s="218"/>
      <c r="K22" s="239"/>
    </row>
    <row r="23" spans="1:11" x14ac:dyDescent="0.2">
      <c r="A23" s="240" t="s">
        <v>79</v>
      </c>
      <c r="B23" s="241" t="s">
        <v>307</v>
      </c>
      <c r="C23" s="242" t="s">
        <v>308</v>
      </c>
      <c r="D23" s="243" t="s">
        <v>80</v>
      </c>
      <c r="E23" s="244" t="s">
        <v>80</v>
      </c>
      <c r="F23" s="245" t="s">
        <v>309</v>
      </c>
      <c r="G23" s="225">
        <f>+G24</f>
        <v>2800</v>
      </c>
      <c r="H23" s="225">
        <f>+H24</f>
        <v>-2800</v>
      </c>
      <c r="I23" s="225">
        <f t="shared" si="0"/>
        <v>0</v>
      </c>
      <c r="J23" s="218" t="s">
        <v>287</v>
      </c>
      <c r="K23" s="247"/>
    </row>
    <row r="24" spans="1:11" ht="13.5" thickBot="1" x14ac:dyDescent="0.25">
      <c r="A24" s="141"/>
      <c r="B24" s="142"/>
      <c r="C24" s="143"/>
      <c r="D24" s="144">
        <v>3121</v>
      </c>
      <c r="E24" s="246">
        <v>5171</v>
      </c>
      <c r="F24" s="146" t="s">
        <v>290</v>
      </c>
      <c r="G24" s="147">
        <v>2800</v>
      </c>
      <c r="H24" s="147">
        <v>-2800</v>
      </c>
      <c r="I24" s="147">
        <f t="shared" si="0"/>
        <v>0</v>
      </c>
      <c r="J24" s="218"/>
      <c r="K24" s="247"/>
    </row>
    <row r="25" spans="1:11" ht="22.5" x14ac:dyDescent="0.2">
      <c r="A25" s="58" t="s">
        <v>79</v>
      </c>
      <c r="B25" s="59" t="s">
        <v>310</v>
      </c>
      <c r="C25" s="60" t="s">
        <v>311</v>
      </c>
      <c r="D25" s="61" t="s">
        <v>80</v>
      </c>
      <c r="E25" s="62" t="s">
        <v>80</v>
      </c>
      <c r="F25" s="63" t="s">
        <v>312</v>
      </c>
      <c r="G25" s="64">
        <f>+G26</f>
        <v>3000</v>
      </c>
      <c r="H25" s="64">
        <f>+H26</f>
        <v>-3000</v>
      </c>
      <c r="I25" s="64">
        <f t="shared" si="0"/>
        <v>0</v>
      </c>
      <c r="J25" s="218" t="s">
        <v>287</v>
      </c>
      <c r="K25" s="247"/>
    </row>
    <row r="26" spans="1:11" ht="13.5" thickBot="1" x14ac:dyDescent="0.25">
      <c r="A26" s="117"/>
      <c r="B26" s="118"/>
      <c r="C26" s="119"/>
      <c r="D26" s="120">
        <v>3123</v>
      </c>
      <c r="E26" s="238">
        <v>5171</v>
      </c>
      <c r="F26" s="73" t="s">
        <v>290</v>
      </c>
      <c r="G26" s="113">
        <v>3000</v>
      </c>
      <c r="H26" s="113">
        <v>-3000</v>
      </c>
      <c r="I26" s="113">
        <f t="shared" si="0"/>
        <v>0</v>
      </c>
      <c r="J26" s="218"/>
      <c r="K26" s="247"/>
    </row>
    <row r="27" spans="1:11" ht="13.5" customHeight="1" x14ac:dyDescent="0.2">
      <c r="A27" s="240" t="s">
        <v>79</v>
      </c>
      <c r="B27" s="241" t="s">
        <v>313</v>
      </c>
      <c r="C27" s="242" t="s">
        <v>314</v>
      </c>
      <c r="D27" s="243" t="s">
        <v>80</v>
      </c>
      <c r="E27" s="244" t="s">
        <v>80</v>
      </c>
      <c r="F27" s="245" t="s">
        <v>315</v>
      </c>
      <c r="G27" s="225">
        <f>+G28</f>
        <v>11502</v>
      </c>
      <c r="H27" s="225">
        <f>+H28</f>
        <v>-11502</v>
      </c>
      <c r="I27" s="225">
        <f t="shared" si="0"/>
        <v>0</v>
      </c>
      <c r="J27" s="218" t="s">
        <v>287</v>
      </c>
      <c r="K27" s="247"/>
    </row>
    <row r="28" spans="1:11" ht="13.5" thickBot="1" x14ac:dyDescent="0.25">
      <c r="A28" s="141"/>
      <c r="B28" s="142"/>
      <c r="C28" s="143"/>
      <c r="D28" s="144">
        <v>3124</v>
      </c>
      <c r="E28" s="246">
        <v>5171</v>
      </c>
      <c r="F28" s="146" t="s">
        <v>290</v>
      </c>
      <c r="G28" s="147">
        <v>11502</v>
      </c>
      <c r="H28" s="147">
        <v>-11502</v>
      </c>
      <c r="I28" s="147">
        <f t="shared" si="0"/>
        <v>0</v>
      </c>
      <c r="J28" s="218"/>
      <c r="K28" s="247"/>
    </row>
  </sheetData>
  <mergeCells count="6">
    <mergeCell ref="H1:J1"/>
    <mergeCell ref="B10:C10"/>
    <mergeCell ref="A2:I2"/>
    <mergeCell ref="A4:I4"/>
    <mergeCell ref="A6:I6"/>
    <mergeCell ref="B9:C9"/>
  </mergeCells>
  <pageMargins left="0.7" right="0.7" top="0.78740157499999996" bottom="0.78740157499999996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46" zoomScaleNormal="100" workbookViewId="0">
      <selection activeCell="G64" sqref="G64"/>
    </sheetView>
  </sheetViews>
  <sheetFormatPr defaultRowHeight="12.75" x14ac:dyDescent="0.2"/>
  <cols>
    <col min="1" max="1" width="2.85546875" customWidth="1"/>
    <col min="2" max="2" width="4.28515625" customWidth="1"/>
    <col min="3" max="3" width="6.140625" customWidth="1"/>
    <col min="4" max="4" width="5.42578125" customWidth="1"/>
    <col min="5" max="5" width="5.85546875" customWidth="1"/>
    <col min="6" max="6" width="5" customWidth="1"/>
    <col min="7" max="7" width="58.140625" customWidth="1"/>
    <col min="8" max="8" width="13.7109375" style="324" hidden="1" customWidth="1"/>
    <col min="9" max="9" width="12.7109375" style="324" hidden="1" customWidth="1"/>
    <col min="10" max="10" width="12.28515625" style="324" hidden="1" customWidth="1"/>
    <col min="11" max="11" width="14.28515625" style="324" hidden="1" customWidth="1"/>
    <col min="12" max="12" width="12.28515625" style="324" hidden="1" customWidth="1"/>
    <col min="13" max="14" width="14.28515625" hidden="1" customWidth="1"/>
    <col min="15" max="15" width="14.28515625" style="325" hidden="1" customWidth="1"/>
    <col min="16" max="16" width="10" style="326" customWidth="1"/>
    <col min="17" max="17" width="11.7109375" style="327" customWidth="1"/>
    <col min="18" max="18" width="10.140625" customWidth="1"/>
    <col min="19" max="19" width="9.85546875" customWidth="1"/>
    <col min="20" max="20" width="11.140625" customWidth="1"/>
    <col min="241" max="241" width="2.85546875" customWidth="1"/>
    <col min="242" max="242" width="4.28515625" customWidth="1"/>
    <col min="243" max="243" width="6.140625" customWidth="1"/>
    <col min="244" max="244" width="5.42578125" customWidth="1"/>
    <col min="245" max="245" width="5.85546875" customWidth="1"/>
    <col min="246" max="246" width="5" customWidth="1"/>
    <col min="247" max="247" width="62.140625" customWidth="1"/>
    <col min="248" max="248" width="13.7109375" customWidth="1"/>
    <col min="249" max="249" width="12.7109375" customWidth="1"/>
    <col min="250" max="250" width="12.28515625" customWidth="1"/>
    <col min="497" max="497" width="2.85546875" customWidth="1"/>
    <col min="498" max="498" width="4.28515625" customWidth="1"/>
    <col min="499" max="499" width="6.140625" customWidth="1"/>
    <col min="500" max="500" width="5.42578125" customWidth="1"/>
    <col min="501" max="501" width="5.85546875" customWidth="1"/>
    <col min="502" max="502" width="5" customWidth="1"/>
    <col min="503" max="503" width="62.140625" customWidth="1"/>
    <col min="504" max="504" width="13.7109375" customWidth="1"/>
    <col min="505" max="505" width="12.7109375" customWidth="1"/>
    <col min="506" max="506" width="12.28515625" customWidth="1"/>
    <col min="753" max="753" width="2.85546875" customWidth="1"/>
    <col min="754" max="754" width="4.28515625" customWidth="1"/>
    <col min="755" max="755" width="6.140625" customWidth="1"/>
    <col min="756" max="756" width="5.42578125" customWidth="1"/>
    <col min="757" max="757" width="5.85546875" customWidth="1"/>
    <col min="758" max="758" width="5" customWidth="1"/>
    <col min="759" max="759" width="62.140625" customWidth="1"/>
    <col min="760" max="760" width="13.7109375" customWidth="1"/>
    <col min="761" max="761" width="12.7109375" customWidth="1"/>
    <col min="762" max="762" width="12.28515625" customWidth="1"/>
    <col min="1009" max="1009" width="2.85546875" customWidth="1"/>
    <col min="1010" max="1010" width="4.28515625" customWidth="1"/>
    <col min="1011" max="1011" width="6.140625" customWidth="1"/>
    <col min="1012" max="1012" width="5.42578125" customWidth="1"/>
    <col min="1013" max="1013" width="5.85546875" customWidth="1"/>
    <col min="1014" max="1014" width="5" customWidth="1"/>
    <col min="1015" max="1015" width="62.140625" customWidth="1"/>
    <col min="1016" max="1016" width="13.7109375" customWidth="1"/>
    <col min="1017" max="1017" width="12.7109375" customWidth="1"/>
    <col min="1018" max="1018" width="12.28515625" customWidth="1"/>
    <col min="1265" max="1265" width="2.85546875" customWidth="1"/>
    <col min="1266" max="1266" width="4.28515625" customWidth="1"/>
    <col min="1267" max="1267" width="6.140625" customWidth="1"/>
    <col min="1268" max="1268" width="5.42578125" customWidth="1"/>
    <col min="1269" max="1269" width="5.85546875" customWidth="1"/>
    <col min="1270" max="1270" width="5" customWidth="1"/>
    <col min="1271" max="1271" width="62.140625" customWidth="1"/>
    <col min="1272" max="1272" width="13.7109375" customWidth="1"/>
    <col min="1273" max="1273" width="12.7109375" customWidth="1"/>
    <col min="1274" max="1274" width="12.28515625" customWidth="1"/>
    <col min="1521" max="1521" width="2.85546875" customWidth="1"/>
    <col min="1522" max="1522" width="4.28515625" customWidth="1"/>
    <col min="1523" max="1523" width="6.140625" customWidth="1"/>
    <col min="1524" max="1524" width="5.42578125" customWidth="1"/>
    <col min="1525" max="1525" width="5.85546875" customWidth="1"/>
    <col min="1526" max="1526" width="5" customWidth="1"/>
    <col min="1527" max="1527" width="62.140625" customWidth="1"/>
    <col min="1528" max="1528" width="13.7109375" customWidth="1"/>
    <col min="1529" max="1529" width="12.7109375" customWidth="1"/>
    <col min="1530" max="1530" width="12.28515625" customWidth="1"/>
    <col min="1777" max="1777" width="2.85546875" customWidth="1"/>
    <col min="1778" max="1778" width="4.28515625" customWidth="1"/>
    <col min="1779" max="1779" width="6.140625" customWidth="1"/>
    <col min="1780" max="1780" width="5.42578125" customWidth="1"/>
    <col min="1781" max="1781" width="5.85546875" customWidth="1"/>
    <col min="1782" max="1782" width="5" customWidth="1"/>
    <col min="1783" max="1783" width="62.140625" customWidth="1"/>
    <col min="1784" max="1784" width="13.7109375" customWidth="1"/>
    <col min="1785" max="1785" width="12.7109375" customWidth="1"/>
    <col min="1786" max="1786" width="12.28515625" customWidth="1"/>
    <col min="2033" max="2033" width="2.85546875" customWidth="1"/>
    <col min="2034" max="2034" width="4.28515625" customWidth="1"/>
    <col min="2035" max="2035" width="6.140625" customWidth="1"/>
    <col min="2036" max="2036" width="5.42578125" customWidth="1"/>
    <col min="2037" max="2037" width="5.85546875" customWidth="1"/>
    <col min="2038" max="2038" width="5" customWidth="1"/>
    <col min="2039" max="2039" width="62.140625" customWidth="1"/>
    <col min="2040" max="2040" width="13.7109375" customWidth="1"/>
    <col min="2041" max="2041" width="12.7109375" customWidth="1"/>
    <col min="2042" max="2042" width="12.28515625" customWidth="1"/>
    <col min="2289" max="2289" width="2.85546875" customWidth="1"/>
    <col min="2290" max="2290" width="4.28515625" customWidth="1"/>
    <col min="2291" max="2291" width="6.140625" customWidth="1"/>
    <col min="2292" max="2292" width="5.42578125" customWidth="1"/>
    <col min="2293" max="2293" width="5.85546875" customWidth="1"/>
    <col min="2294" max="2294" width="5" customWidth="1"/>
    <col min="2295" max="2295" width="62.140625" customWidth="1"/>
    <col min="2296" max="2296" width="13.7109375" customWidth="1"/>
    <col min="2297" max="2297" width="12.7109375" customWidth="1"/>
    <col min="2298" max="2298" width="12.28515625" customWidth="1"/>
    <col min="2545" max="2545" width="2.85546875" customWidth="1"/>
    <col min="2546" max="2546" width="4.28515625" customWidth="1"/>
    <col min="2547" max="2547" width="6.140625" customWidth="1"/>
    <col min="2548" max="2548" width="5.42578125" customWidth="1"/>
    <col min="2549" max="2549" width="5.85546875" customWidth="1"/>
    <col min="2550" max="2550" width="5" customWidth="1"/>
    <col min="2551" max="2551" width="62.140625" customWidth="1"/>
    <col min="2552" max="2552" width="13.7109375" customWidth="1"/>
    <col min="2553" max="2553" width="12.7109375" customWidth="1"/>
    <col min="2554" max="2554" width="12.28515625" customWidth="1"/>
    <col min="2801" max="2801" width="2.85546875" customWidth="1"/>
    <col min="2802" max="2802" width="4.28515625" customWidth="1"/>
    <col min="2803" max="2803" width="6.140625" customWidth="1"/>
    <col min="2804" max="2804" width="5.42578125" customWidth="1"/>
    <col min="2805" max="2805" width="5.85546875" customWidth="1"/>
    <col min="2806" max="2806" width="5" customWidth="1"/>
    <col min="2807" max="2807" width="62.140625" customWidth="1"/>
    <col min="2808" max="2808" width="13.7109375" customWidth="1"/>
    <col min="2809" max="2809" width="12.7109375" customWidth="1"/>
    <col min="2810" max="2810" width="12.28515625" customWidth="1"/>
    <col min="3057" max="3057" width="2.85546875" customWidth="1"/>
    <col min="3058" max="3058" width="4.28515625" customWidth="1"/>
    <col min="3059" max="3059" width="6.140625" customWidth="1"/>
    <col min="3060" max="3060" width="5.42578125" customWidth="1"/>
    <col min="3061" max="3061" width="5.85546875" customWidth="1"/>
    <col min="3062" max="3062" width="5" customWidth="1"/>
    <col min="3063" max="3063" width="62.140625" customWidth="1"/>
    <col min="3064" max="3064" width="13.7109375" customWidth="1"/>
    <col min="3065" max="3065" width="12.7109375" customWidth="1"/>
    <col min="3066" max="3066" width="12.28515625" customWidth="1"/>
    <col min="3313" max="3313" width="2.85546875" customWidth="1"/>
    <col min="3314" max="3314" width="4.28515625" customWidth="1"/>
    <col min="3315" max="3315" width="6.140625" customWidth="1"/>
    <col min="3316" max="3316" width="5.42578125" customWidth="1"/>
    <col min="3317" max="3317" width="5.85546875" customWidth="1"/>
    <col min="3318" max="3318" width="5" customWidth="1"/>
    <col min="3319" max="3319" width="62.140625" customWidth="1"/>
    <col min="3320" max="3320" width="13.7109375" customWidth="1"/>
    <col min="3321" max="3321" width="12.7109375" customWidth="1"/>
    <col min="3322" max="3322" width="12.28515625" customWidth="1"/>
    <col min="3569" max="3569" width="2.85546875" customWidth="1"/>
    <col min="3570" max="3570" width="4.28515625" customWidth="1"/>
    <col min="3571" max="3571" width="6.140625" customWidth="1"/>
    <col min="3572" max="3572" width="5.42578125" customWidth="1"/>
    <col min="3573" max="3573" width="5.85546875" customWidth="1"/>
    <col min="3574" max="3574" width="5" customWidth="1"/>
    <col min="3575" max="3575" width="62.140625" customWidth="1"/>
    <col min="3576" max="3576" width="13.7109375" customWidth="1"/>
    <col min="3577" max="3577" width="12.7109375" customWidth="1"/>
    <col min="3578" max="3578" width="12.28515625" customWidth="1"/>
    <col min="3825" max="3825" width="2.85546875" customWidth="1"/>
    <col min="3826" max="3826" width="4.28515625" customWidth="1"/>
    <col min="3827" max="3827" width="6.140625" customWidth="1"/>
    <col min="3828" max="3828" width="5.42578125" customWidth="1"/>
    <col min="3829" max="3829" width="5.85546875" customWidth="1"/>
    <col min="3830" max="3830" width="5" customWidth="1"/>
    <col min="3831" max="3831" width="62.140625" customWidth="1"/>
    <col min="3832" max="3832" width="13.7109375" customWidth="1"/>
    <col min="3833" max="3833" width="12.7109375" customWidth="1"/>
    <col min="3834" max="3834" width="12.28515625" customWidth="1"/>
    <col min="4081" max="4081" width="2.85546875" customWidth="1"/>
    <col min="4082" max="4082" width="4.28515625" customWidth="1"/>
    <col min="4083" max="4083" width="6.140625" customWidth="1"/>
    <col min="4084" max="4084" width="5.42578125" customWidth="1"/>
    <col min="4085" max="4085" width="5.85546875" customWidth="1"/>
    <col min="4086" max="4086" width="5" customWidth="1"/>
    <col min="4087" max="4087" width="62.140625" customWidth="1"/>
    <col min="4088" max="4088" width="13.7109375" customWidth="1"/>
    <col min="4089" max="4089" width="12.7109375" customWidth="1"/>
    <col min="4090" max="4090" width="12.28515625" customWidth="1"/>
    <col min="4337" max="4337" width="2.85546875" customWidth="1"/>
    <col min="4338" max="4338" width="4.28515625" customWidth="1"/>
    <col min="4339" max="4339" width="6.140625" customWidth="1"/>
    <col min="4340" max="4340" width="5.42578125" customWidth="1"/>
    <col min="4341" max="4341" width="5.85546875" customWidth="1"/>
    <col min="4342" max="4342" width="5" customWidth="1"/>
    <col min="4343" max="4343" width="62.140625" customWidth="1"/>
    <col min="4344" max="4344" width="13.7109375" customWidth="1"/>
    <col min="4345" max="4345" width="12.7109375" customWidth="1"/>
    <col min="4346" max="4346" width="12.28515625" customWidth="1"/>
    <col min="4593" max="4593" width="2.85546875" customWidth="1"/>
    <col min="4594" max="4594" width="4.28515625" customWidth="1"/>
    <col min="4595" max="4595" width="6.140625" customWidth="1"/>
    <col min="4596" max="4596" width="5.42578125" customWidth="1"/>
    <col min="4597" max="4597" width="5.85546875" customWidth="1"/>
    <col min="4598" max="4598" width="5" customWidth="1"/>
    <col min="4599" max="4599" width="62.140625" customWidth="1"/>
    <col min="4600" max="4600" width="13.7109375" customWidth="1"/>
    <col min="4601" max="4601" width="12.7109375" customWidth="1"/>
    <col min="4602" max="4602" width="12.28515625" customWidth="1"/>
    <col min="4849" max="4849" width="2.85546875" customWidth="1"/>
    <col min="4850" max="4850" width="4.28515625" customWidth="1"/>
    <col min="4851" max="4851" width="6.140625" customWidth="1"/>
    <col min="4852" max="4852" width="5.42578125" customWidth="1"/>
    <col min="4853" max="4853" width="5.85546875" customWidth="1"/>
    <col min="4854" max="4854" width="5" customWidth="1"/>
    <col min="4855" max="4855" width="62.140625" customWidth="1"/>
    <col min="4856" max="4856" width="13.7109375" customWidth="1"/>
    <col min="4857" max="4857" width="12.7109375" customWidth="1"/>
    <col min="4858" max="4858" width="12.28515625" customWidth="1"/>
    <col min="5105" max="5105" width="2.85546875" customWidth="1"/>
    <col min="5106" max="5106" width="4.28515625" customWidth="1"/>
    <col min="5107" max="5107" width="6.140625" customWidth="1"/>
    <col min="5108" max="5108" width="5.42578125" customWidth="1"/>
    <col min="5109" max="5109" width="5.85546875" customWidth="1"/>
    <col min="5110" max="5110" width="5" customWidth="1"/>
    <col min="5111" max="5111" width="62.140625" customWidth="1"/>
    <col min="5112" max="5112" width="13.7109375" customWidth="1"/>
    <col min="5113" max="5113" width="12.7109375" customWidth="1"/>
    <col min="5114" max="5114" width="12.28515625" customWidth="1"/>
    <col min="5361" max="5361" width="2.85546875" customWidth="1"/>
    <col min="5362" max="5362" width="4.28515625" customWidth="1"/>
    <col min="5363" max="5363" width="6.140625" customWidth="1"/>
    <col min="5364" max="5364" width="5.42578125" customWidth="1"/>
    <col min="5365" max="5365" width="5.85546875" customWidth="1"/>
    <col min="5366" max="5366" width="5" customWidth="1"/>
    <col min="5367" max="5367" width="62.140625" customWidth="1"/>
    <col min="5368" max="5368" width="13.7109375" customWidth="1"/>
    <col min="5369" max="5369" width="12.7109375" customWidth="1"/>
    <col min="5370" max="5370" width="12.28515625" customWidth="1"/>
    <col min="5617" max="5617" width="2.85546875" customWidth="1"/>
    <col min="5618" max="5618" width="4.28515625" customWidth="1"/>
    <col min="5619" max="5619" width="6.140625" customWidth="1"/>
    <col min="5620" max="5620" width="5.42578125" customWidth="1"/>
    <col min="5621" max="5621" width="5.85546875" customWidth="1"/>
    <col min="5622" max="5622" width="5" customWidth="1"/>
    <col min="5623" max="5623" width="62.140625" customWidth="1"/>
    <col min="5624" max="5624" width="13.7109375" customWidth="1"/>
    <col min="5625" max="5625" width="12.7109375" customWidth="1"/>
    <col min="5626" max="5626" width="12.28515625" customWidth="1"/>
    <col min="5873" max="5873" width="2.85546875" customWidth="1"/>
    <col min="5874" max="5874" width="4.28515625" customWidth="1"/>
    <col min="5875" max="5875" width="6.140625" customWidth="1"/>
    <col min="5876" max="5876" width="5.42578125" customWidth="1"/>
    <col min="5877" max="5877" width="5.85546875" customWidth="1"/>
    <col min="5878" max="5878" width="5" customWidth="1"/>
    <col min="5879" max="5879" width="62.140625" customWidth="1"/>
    <col min="5880" max="5880" width="13.7109375" customWidth="1"/>
    <col min="5881" max="5881" width="12.7109375" customWidth="1"/>
    <col min="5882" max="5882" width="12.28515625" customWidth="1"/>
    <col min="6129" max="6129" width="2.85546875" customWidth="1"/>
    <col min="6130" max="6130" width="4.28515625" customWidth="1"/>
    <col min="6131" max="6131" width="6.140625" customWidth="1"/>
    <col min="6132" max="6132" width="5.42578125" customWidth="1"/>
    <col min="6133" max="6133" width="5.85546875" customWidth="1"/>
    <col min="6134" max="6134" width="5" customWidth="1"/>
    <col min="6135" max="6135" width="62.140625" customWidth="1"/>
    <col min="6136" max="6136" width="13.7109375" customWidth="1"/>
    <col min="6137" max="6137" width="12.7109375" customWidth="1"/>
    <col min="6138" max="6138" width="12.28515625" customWidth="1"/>
    <col min="6385" max="6385" width="2.85546875" customWidth="1"/>
    <col min="6386" max="6386" width="4.28515625" customWidth="1"/>
    <col min="6387" max="6387" width="6.140625" customWidth="1"/>
    <col min="6388" max="6388" width="5.42578125" customWidth="1"/>
    <col min="6389" max="6389" width="5.85546875" customWidth="1"/>
    <col min="6390" max="6390" width="5" customWidth="1"/>
    <col min="6391" max="6391" width="62.140625" customWidth="1"/>
    <col min="6392" max="6392" width="13.7109375" customWidth="1"/>
    <col min="6393" max="6393" width="12.7109375" customWidth="1"/>
    <col min="6394" max="6394" width="12.28515625" customWidth="1"/>
    <col min="6641" max="6641" width="2.85546875" customWidth="1"/>
    <col min="6642" max="6642" width="4.28515625" customWidth="1"/>
    <col min="6643" max="6643" width="6.140625" customWidth="1"/>
    <col min="6644" max="6644" width="5.42578125" customWidth="1"/>
    <col min="6645" max="6645" width="5.85546875" customWidth="1"/>
    <col min="6646" max="6646" width="5" customWidth="1"/>
    <col min="6647" max="6647" width="62.140625" customWidth="1"/>
    <col min="6648" max="6648" width="13.7109375" customWidth="1"/>
    <col min="6649" max="6649" width="12.7109375" customWidth="1"/>
    <col min="6650" max="6650" width="12.28515625" customWidth="1"/>
    <col min="6897" max="6897" width="2.85546875" customWidth="1"/>
    <col min="6898" max="6898" width="4.28515625" customWidth="1"/>
    <col min="6899" max="6899" width="6.140625" customWidth="1"/>
    <col min="6900" max="6900" width="5.42578125" customWidth="1"/>
    <col min="6901" max="6901" width="5.85546875" customWidth="1"/>
    <col min="6902" max="6902" width="5" customWidth="1"/>
    <col min="6903" max="6903" width="62.140625" customWidth="1"/>
    <col min="6904" max="6904" width="13.7109375" customWidth="1"/>
    <col min="6905" max="6905" width="12.7109375" customWidth="1"/>
    <col min="6906" max="6906" width="12.28515625" customWidth="1"/>
    <col min="7153" max="7153" width="2.85546875" customWidth="1"/>
    <col min="7154" max="7154" width="4.28515625" customWidth="1"/>
    <col min="7155" max="7155" width="6.140625" customWidth="1"/>
    <col min="7156" max="7156" width="5.42578125" customWidth="1"/>
    <col min="7157" max="7157" width="5.85546875" customWidth="1"/>
    <col min="7158" max="7158" width="5" customWidth="1"/>
    <col min="7159" max="7159" width="62.140625" customWidth="1"/>
    <col min="7160" max="7160" width="13.7109375" customWidth="1"/>
    <col min="7161" max="7161" width="12.7109375" customWidth="1"/>
    <col min="7162" max="7162" width="12.28515625" customWidth="1"/>
    <col min="7409" max="7409" width="2.85546875" customWidth="1"/>
    <col min="7410" max="7410" width="4.28515625" customWidth="1"/>
    <col min="7411" max="7411" width="6.140625" customWidth="1"/>
    <col min="7412" max="7412" width="5.42578125" customWidth="1"/>
    <col min="7413" max="7413" width="5.85546875" customWidth="1"/>
    <col min="7414" max="7414" width="5" customWidth="1"/>
    <col min="7415" max="7415" width="62.140625" customWidth="1"/>
    <col min="7416" max="7416" width="13.7109375" customWidth="1"/>
    <col min="7417" max="7417" width="12.7109375" customWidth="1"/>
    <col min="7418" max="7418" width="12.28515625" customWidth="1"/>
    <col min="7665" max="7665" width="2.85546875" customWidth="1"/>
    <col min="7666" max="7666" width="4.28515625" customWidth="1"/>
    <col min="7667" max="7667" width="6.140625" customWidth="1"/>
    <col min="7668" max="7668" width="5.42578125" customWidth="1"/>
    <col min="7669" max="7669" width="5.85546875" customWidth="1"/>
    <col min="7670" max="7670" width="5" customWidth="1"/>
    <col min="7671" max="7671" width="62.140625" customWidth="1"/>
    <col min="7672" max="7672" width="13.7109375" customWidth="1"/>
    <col min="7673" max="7673" width="12.7109375" customWidth="1"/>
    <col min="7674" max="7674" width="12.28515625" customWidth="1"/>
    <col min="7921" max="7921" width="2.85546875" customWidth="1"/>
    <col min="7922" max="7922" width="4.28515625" customWidth="1"/>
    <col min="7923" max="7923" width="6.140625" customWidth="1"/>
    <col min="7924" max="7924" width="5.42578125" customWidth="1"/>
    <col min="7925" max="7925" width="5.85546875" customWidth="1"/>
    <col min="7926" max="7926" width="5" customWidth="1"/>
    <col min="7927" max="7927" width="62.140625" customWidth="1"/>
    <col min="7928" max="7928" width="13.7109375" customWidth="1"/>
    <col min="7929" max="7929" width="12.7109375" customWidth="1"/>
    <col min="7930" max="7930" width="12.28515625" customWidth="1"/>
    <col min="8177" max="8177" width="2.85546875" customWidth="1"/>
    <col min="8178" max="8178" width="4.28515625" customWidth="1"/>
    <col min="8179" max="8179" width="6.140625" customWidth="1"/>
    <col min="8180" max="8180" width="5.42578125" customWidth="1"/>
    <col min="8181" max="8181" width="5.85546875" customWidth="1"/>
    <col min="8182" max="8182" width="5" customWidth="1"/>
    <col min="8183" max="8183" width="62.140625" customWidth="1"/>
    <col min="8184" max="8184" width="13.7109375" customWidth="1"/>
    <col min="8185" max="8185" width="12.7109375" customWidth="1"/>
    <col min="8186" max="8186" width="12.28515625" customWidth="1"/>
    <col min="8433" max="8433" width="2.85546875" customWidth="1"/>
    <col min="8434" max="8434" width="4.28515625" customWidth="1"/>
    <col min="8435" max="8435" width="6.140625" customWidth="1"/>
    <col min="8436" max="8436" width="5.42578125" customWidth="1"/>
    <col min="8437" max="8437" width="5.85546875" customWidth="1"/>
    <col min="8438" max="8438" width="5" customWidth="1"/>
    <col min="8439" max="8439" width="62.140625" customWidth="1"/>
    <col min="8440" max="8440" width="13.7109375" customWidth="1"/>
    <col min="8441" max="8441" width="12.7109375" customWidth="1"/>
    <col min="8442" max="8442" width="12.28515625" customWidth="1"/>
    <col min="8689" max="8689" width="2.85546875" customWidth="1"/>
    <col min="8690" max="8690" width="4.28515625" customWidth="1"/>
    <col min="8691" max="8691" width="6.140625" customWidth="1"/>
    <col min="8692" max="8692" width="5.42578125" customWidth="1"/>
    <col min="8693" max="8693" width="5.85546875" customWidth="1"/>
    <col min="8694" max="8694" width="5" customWidth="1"/>
    <col min="8695" max="8695" width="62.140625" customWidth="1"/>
    <col min="8696" max="8696" width="13.7109375" customWidth="1"/>
    <col min="8697" max="8697" width="12.7109375" customWidth="1"/>
    <col min="8698" max="8698" width="12.28515625" customWidth="1"/>
    <col min="8945" max="8945" width="2.85546875" customWidth="1"/>
    <col min="8946" max="8946" width="4.28515625" customWidth="1"/>
    <col min="8947" max="8947" width="6.140625" customWidth="1"/>
    <col min="8948" max="8948" width="5.42578125" customWidth="1"/>
    <col min="8949" max="8949" width="5.85546875" customWidth="1"/>
    <col min="8950" max="8950" width="5" customWidth="1"/>
    <col min="8951" max="8951" width="62.140625" customWidth="1"/>
    <col min="8952" max="8952" width="13.7109375" customWidth="1"/>
    <col min="8953" max="8953" width="12.7109375" customWidth="1"/>
    <col min="8954" max="8954" width="12.28515625" customWidth="1"/>
    <col min="9201" max="9201" width="2.85546875" customWidth="1"/>
    <col min="9202" max="9202" width="4.28515625" customWidth="1"/>
    <col min="9203" max="9203" width="6.140625" customWidth="1"/>
    <col min="9204" max="9204" width="5.42578125" customWidth="1"/>
    <col min="9205" max="9205" width="5.85546875" customWidth="1"/>
    <col min="9206" max="9206" width="5" customWidth="1"/>
    <col min="9207" max="9207" width="62.140625" customWidth="1"/>
    <col min="9208" max="9208" width="13.7109375" customWidth="1"/>
    <col min="9209" max="9209" width="12.7109375" customWidth="1"/>
    <col min="9210" max="9210" width="12.28515625" customWidth="1"/>
    <col min="9457" max="9457" width="2.85546875" customWidth="1"/>
    <col min="9458" max="9458" width="4.28515625" customWidth="1"/>
    <col min="9459" max="9459" width="6.140625" customWidth="1"/>
    <col min="9460" max="9460" width="5.42578125" customWidth="1"/>
    <col min="9461" max="9461" width="5.85546875" customWidth="1"/>
    <col min="9462" max="9462" width="5" customWidth="1"/>
    <col min="9463" max="9463" width="62.140625" customWidth="1"/>
    <col min="9464" max="9464" width="13.7109375" customWidth="1"/>
    <col min="9465" max="9465" width="12.7109375" customWidth="1"/>
    <col min="9466" max="9466" width="12.28515625" customWidth="1"/>
    <col min="9713" max="9713" width="2.85546875" customWidth="1"/>
    <col min="9714" max="9714" width="4.28515625" customWidth="1"/>
    <col min="9715" max="9715" width="6.140625" customWidth="1"/>
    <col min="9716" max="9716" width="5.42578125" customWidth="1"/>
    <col min="9717" max="9717" width="5.85546875" customWidth="1"/>
    <col min="9718" max="9718" width="5" customWidth="1"/>
    <col min="9719" max="9719" width="62.140625" customWidth="1"/>
    <col min="9720" max="9720" width="13.7109375" customWidth="1"/>
    <col min="9721" max="9721" width="12.7109375" customWidth="1"/>
    <col min="9722" max="9722" width="12.28515625" customWidth="1"/>
    <col min="9969" max="9969" width="2.85546875" customWidth="1"/>
    <col min="9970" max="9970" width="4.28515625" customWidth="1"/>
    <col min="9971" max="9971" width="6.140625" customWidth="1"/>
    <col min="9972" max="9972" width="5.42578125" customWidth="1"/>
    <col min="9973" max="9973" width="5.85546875" customWidth="1"/>
    <col min="9974" max="9974" width="5" customWidth="1"/>
    <col min="9975" max="9975" width="62.140625" customWidth="1"/>
    <col min="9976" max="9976" width="13.7109375" customWidth="1"/>
    <col min="9977" max="9977" width="12.7109375" customWidth="1"/>
    <col min="9978" max="9978" width="12.28515625" customWidth="1"/>
    <col min="10225" max="10225" width="2.85546875" customWidth="1"/>
    <col min="10226" max="10226" width="4.28515625" customWidth="1"/>
    <col min="10227" max="10227" width="6.140625" customWidth="1"/>
    <col min="10228" max="10228" width="5.42578125" customWidth="1"/>
    <col min="10229" max="10229" width="5.85546875" customWidth="1"/>
    <col min="10230" max="10230" width="5" customWidth="1"/>
    <col min="10231" max="10231" width="62.140625" customWidth="1"/>
    <col min="10232" max="10232" width="13.7109375" customWidth="1"/>
    <col min="10233" max="10233" width="12.7109375" customWidth="1"/>
    <col min="10234" max="10234" width="12.28515625" customWidth="1"/>
    <col min="10481" max="10481" width="2.85546875" customWidth="1"/>
    <col min="10482" max="10482" width="4.28515625" customWidth="1"/>
    <col min="10483" max="10483" width="6.140625" customWidth="1"/>
    <col min="10484" max="10484" width="5.42578125" customWidth="1"/>
    <col min="10485" max="10485" width="5.85546875" customWidth="1"/>
    <col min="10486" max="10486" width="5" customWidth="1"/>
    <col min="10487" max="10487" width="62.140625" customWidth="1"/>
    <col min="10488" max="10488" width="13.7109375" customWidth="1"/>
    <col min="10489" max="10489" width="12.7109375" customWidth="1"/>
    <col min="10490" max="10490" width="12.28515625" customWidth="1"/>
    <col min="10737" max="10737" width="2.85546875" customWidth="1"/>
    <col min="10738" max="10738" width="4.28515625" customWidth="1"/>
    <col min="10739" max="10739" width="6.140625" customWidth="1"/>
    <col min="10740" max="10740" width="5.42578125" customWidth="1"/>
    <col min="10741" max="10741" width="5.85546875" customWidth="1"/>
    <col min="10742" max="10742" width="5" customWidth="1"/>
    <col min="10743" max="10743" width="62.140625" customWidth="1"/>
    <col min="10744" max="10744" width="13.7109375" customWidth="1"/>
    <col min="10745" max="10745" width="12.7109375" customWidth="1"/>
    <col min="10746" max="10746" width="12.28515625" customWidth="1"/>
    <col min="10993" max="10993" width="2.85546875" customWidth="1"/>
    <col min="10994" max="10994" width="4.28515625" customWidth="1"/>
    <col min="10995" max="10995" width="6.140625" customWidth="1"/>
    <col min="10996" max="10996" width="5.42578125" customWidth="1"/>
    <col min="10997" max="10997" width="5.85546875" customWidth="1"/>
    <col min="10998" max="10998" width="5" customWidth="1"/>
    <col min="10999" max="10999" width="62.140625" customWidth="1"/>
    <col min="11000" max="11000" width="13.7109375" customWidth="1"/>
    <col min="11001" max="11001" width="12.7109375" customWidth="1"/>
    <col min="11002" max="11002" width="12.28515625" customWidth="1"/>
    <col min="11249" max="11249" width="2.85546875" customWidth="1"/>
    <col min="11250" max="11250" width="4.28515625" customWidth="1"/>
    <col min="11251" max="11251" width="6.140625" customWidth="1"/>
    <col min="11252" max="11252" width="5.42578125" customWidth="1"/>
    <col min="11253" max="11253" width="5.85546875" customWidth="1"/>
    <col min="11254" max="11254" width="5" customWidth="1"/>
    <col min="11255" max="11255" width="62.140625" customWidth="1"/>
    <col min="11256" max="11256" width="13.7109375" customWidth="1"/>
    <col min="11257" max="11257" width="12.7109375" customWidth="1"/>
    <col min="11258" max="11258" width="12.28515625" customWidth="1"/>
    <col min="11505" max="11505" width="2.85546875" customWidth="1"/>
    <col min="11506" max="11506" width="4.28515625" customWidth="1"/>
    <col min="11507" max="11507" width="6.140625" customWidth="1"/>
    <col min="11508" max="11508" width="5.42578125" customWidth="1"/>
    <col min="11509" max="11509" width="5.85546875" customWidth="1"/>
    <col min="11510" max="11510" width="5" customWidth="1"/>
    <col min="11511" max="11511" width="62.140625" customWidth="1"/>
    <col min="11512" max="11512" width="13.7109375" customWidth="1"/>
    <col min="11513" max="11513" width="12.7109375" customWidth="1"/>
    <col min="11514" max="11514" width="12.28515625" customWidth="1"/>
    <col min="11761" max="11761" width="2.85546875" customWidth="1"/>
    <col min="11762" max="11762" width="4.28515625" customWidth="1"/>
    <col min="11763" max="11763" width="6.140625" customWidth="1"/>
    <col min="11764" max="11764" width="5.42578125" customWidth="1"/>
    <col min="11765" max="11765" width="5.85546875" customWidth="1"/>
    <col min="11766" max="11766" width="5" customWidth="1"/>
    <col min="11767" max="11767" width="62.140625" customWidth="1"/>
    <col min="11768" max="11768" width="13.7109375" customWidth="1"/>
    <col min="11769" max="11769" width="12.7109375" customWidth="1"/>
    <col min="11770" max="11770" width="12.28515625" customWidth="1"/>
    <col min="12017" max="12017" width="2.85546875" customWidth="1"/>
    <col min="12018" max="12018" width="4.28515625" customWidth="1"/>
    <col min="12019" max="12019" width="6.140625" customWidth="1"/>
    <col min="12020" max="12020" width="5.42578125" customWidth="1"/>
    <col min="12021" max="12021" width="5.85546875" customWidth="1"/>
    <col min="12022" max="12022" width="5" customWidth="1"/>
    <col min="12023" max="12023" width="62.140625" customWidth="1"/>
    <col min="12024" max="12024" width="13.7109375" customWidth="1"/>
    <col min="12025" max="12025" width="12.7109375" customWidth="1"/>
    <col min="12026" max="12026" width="12.28515625" customWidth="1"/>
    <col min="12273" max="12273" width="2.85546875" customWidth="1"/>
    <col min="12274" max="12274" width="4.28515625" customWidth="1"/>
    <col min="12275" max="12275" width="6.140625" customWidth="1"/>
    <col min="12276" max="12276" width="5.42578125" customWidth="1"/>
    <col min="12277" max="12277" width="5.85546875" customWidth="1"/>
    <col min="12278" max="12278" width="5" customWidth="1"/>
    <col min="12279" max="12279" width="62.140625" customWidth="1"/>
    <col min="12280" max="12280" width="13.7109375" customWidth="1"/>
    <col min="12281" max="12281" width="12.7109375" customWidth="1"/>
    <col min="12282" max="12282" width="12.28515625" customWidth="1"/>
    <col min="12529" max="12529" width="2.85546875" customWidth="1"/>
    <col min="12530" max="12530" width="4.28515625" customWidth="1"/>
    <col min="12531" max="12531" width="6.140625" customWidth="1"/>
    <col min="12532" max="12532" width="5.42578125" customWidth="1"/>
    <col min="12533" max="12533" width="5.85546875" customWidth="1"/>
    <col min="12534" max="12534" width="5" customWidth="1"/>
    <col min="12535" max="12535" width="62.140625" customWidth="1"/>
    <col min="12536" max="12536" width="13.7109375" customWidth="1"/>
    <col min="12537" max="12537" width="12.7109375" customWidth="1"/>
    <col min="12538" max="12538" width="12.28515625" customWidth="1"/>
    <col min="12785" max="12785" width="2.85546875" customWidth="1"/>
    <col min="12786" max="12786" width="4.28515625" customWidth="1"/>
    <col min="12787" max="12787" width="6.140625" customWidth="1"/>
    <col min="12788" max="12788" width="5.42578125" customWidth="1"/>
    <col min="12789" max="12789" width="5.85546875" customWidth="1"/>
    <col min="12790" max="12790" width="5" customWidth="1"/>
    <col min="12791" max="12791" width="62.140625" customWidth="1"/>
    <col min="12792" max="12792" width="13.7109375" customWidth="1"/>
    <col min="12793" max="12793" width="12.7109375" customWidth="1"/>
    <col min="12794" max="12794" width="12.28515625" customWidth="1"/>
    <col min="13041" max="13041" width="2.85546875" customWidth="1"/>
    <col min="13042" max="13042" width="4.28515625" customWidth="1"/>
    <col min="13043" max="13043" width="6.140625" customWidth="1"/>
    <col min="13044" max="13044" width="5.42578125" customWidth="1"/>
    <col min="13045" max="13045" width="5.85546875" customWidth="1"/>
    <col min="13046" max="13046" width="5" customWidth="1"/>
    <col min="13047" max="13047" width="62.140625" customWidth="1"/>
    <col min="13048" max="13048" width="13.7109375" customWidth="1"/>
    <col min="13049" max="13049" width="12.7109375" customWidth="1"/>
    <col min="13050" max="13050" width="12.28515625" customWidth="1"/>
    <col min="13297" max="13297" width="2.85546875" customWidth="1"/>
    <col min="13298" max="13298" width="4.28515625" customWidth="1"/>
    <col min="13299" max="13299" width="6.140625" customWidth="1"/>
    <col min="13300" max="13300" width="5.42578125" customWidth="1"/>
    <col min="13301" max="13301" width="5.85546875" customWidth="1"/>
    <col min="13302" max="13302" width="5" customWidth="1"/>
    <col min="13303" max="13303" width="62.140625" customWidth="1"/>
    <col min="13304" max="13304" width="13.7109375" customWidth="1"/>
    <col min="13305" max="13305" width="12.7109375" customWidth="1"/>
    <col min="13306" max="13306" width="12.28515625" customWidth="1"/>
    <col min="13553" max="13553" width="2.85546875" customWidth="1"/>
    <col min="13554" max="13554" width="4.28515625" customWidth="1"/>
    <col min="13555" max="13555" width="6.140625" customWidth="1"/>
    <col min="13556" max="13556" width="5.42578125" customWidth="1"/>
    <col min="13557" max="13557" width="5.85546875" customWidth="1"/>
    <col min="13558" max="13558" width="5" customWidth="1"/>
    <col min="13559" max="13559" width="62.140625" customWidth="1"/>
    <col min="13560" max="13560" width="13.7109375" customWidth="1"/>
    <col min="13561" max="13561" width="12.7109375" customWidth="1"/>
    <col min="13562" max="13562" width="12.28515625" customWidth="1"/>
    <col min="13809" max="13809" width="2.85546875" customWidth="1"/>
    <col min="13810" max="13810" width="4.28515625" customWidth="1"/>
    <col min="13811" max="13811" width="6.140625" customWidth="1"/>
    <col min="13812" max="13812" width="5.42578125" customWidth="1"/>
    <col min="13813" max="13813" width="5.85546875" customWidth="1"/>
    <col min="13814" max="13814" width="5" customWidth="1"/>
    <col min="13815" max="13815" width="62.140625" customWidth="1"/>
    <col min="13816" max="13816" width="13.7109375" customWidth="1"/>
    <col min="13817" max="13817" width="12.7109375" customWidth="1"/>
    <col min="13818" max="13818" width="12.28515625" customWidth="1"/>
    <col min="14065" max="14065" width="2.85546875" customWidth="1"/>
    <col min="14066" max="14066" width="4.28515625" customWidth="1"/>
    <col min="14067" max="14067" width="6.140625" customWidth="1"/>
    <col min="14068" max="14068" width="5.42578125" customWidth="1"/>
    <col min="14069" max="14069" width="5.85546875" customWidth="1"/>
    <col min="14070" max="14070" width="5" customWidth="1"/>
    <col min="14071" max="14071" width="62.140625" customWidth="1"/>
    <col min="14072" max="14072" width="13.7109375" customWidth="1"/>
    <col min="14073" max="14073" width="12.7109375" customWidth="1"/>
    <col min="14074" max="14074" width="12.28515625" customWidth="1"/>
    <col min="14321" max="14321" width="2.85546875" customWidth="1"/>
    <col min="14322" max="14322" width="4.28515625" customWidth="1"/>
    <col min="14323" max="14323" width="6.140625" customWidth="1"/>
    <col min="14324" max="14324" width="5.42578125" customWidth="1"/>
    <col min="14325" max="14325" width="5.85546875" customWidth="1"/>
    <col min="14326" max="14326" width="5" customWidth="1"/>
    <col min="14327" max="14327" width="62.140625" customWidth="1"/>
    <col min="14328" max="14328" width="13.7109375" customWidth="1"/>
    <col min="14329" max="14329" width="12.7109375" customWidth="1"/>
    <col min="14330" max="14330" width="12.28515625" customWidth="1"/>
    <col min="14577" max="14577" width="2.85546875" customWidth="1"/>
    <col min="14578" max="14578" width="4.28515625" customWidth="1"/>
    <col min="14579" max="14579" width="6.140625" customWidth="1"/>
    <col min="14580" max="14580" width="5.42578125" customWidth="1"/>
    <col min="14581" max="14581" width="5.85546875" customWidth="1"/>
    <col min="14582" max="14582" width="5" customWidth="1"/>
    <col min="14583" max="14583" width="62.140625" customWidth="1"/>
    <col min="14584" max="14584" width="13.7109375" customWidth="1"/>
    <col min="14585" max="14585" width="12.7109375" customWidth="1"/>
    <col min="14586" max="14586" width="12.28515625" customWidth="1"/>
    <col min="14833" max="14833" width="2.85546875" customWidth="1"/>
    <col min="14834" max="14834" width="4.28515625" customWidth="1"/>
    <col min="14835" max="14835" width="6.140625" customWidth="1"/>
    <col min="14836" max="14836" width="5.42578125" customWidth="1"/>
    <col min="14837" max="14837" width="5.85546875" customWidth="1"/>
    <col min="14838" max="14838" width="5" customWidth="1"/>
    <col min="14839" max="14839" width="62.140625" customWidth="1"/>
    <col min="14840" max="14840" width="13.7109375" customWidth="1"/>
    <col min="14841" max="14841" width="12.7109375" customWidth="1"/>
    <col min="14842" max="14842" width="12.28515625" customWidth="1"/>
    <col min="15089" max="15089" width="2.85546875" customWidth="1"/>
    <col min="15090" max="15090" width="4.28515625" customWidth="1"/>
    <col min="15091" max="15091" width="6.140625" customWidth="1"/>
    <col min="15092" max="15092" width="5.42578125" customWidth="1"/>
    <col min="15093" max="15093" width="5.85546875" customWidth="1"/>
    <col min="15094" max="15094" width="5" customWidth="1"/>
    <col min="15095" max="15095" width="62.140625" customWidth="1"/>
    <col min="15096" max="15096" width="13.7109375" customWidth="1"/>
    <col min="15097" max="15097" width="12.7109375" customWidth="1"/>
    <col min="15098" max="15098" width="12.28515625" customWidth="1"/>
    <col min="15345" max="15345" width="2.85546875" customWidth="1"/>
    <col min="15346" max="15346" width="4.28515625" customWidth="1"/>
    <col min="15347" max="15347" width="6.140625" customWidth="1"/>
    <col min="15348" max="15348" width="5.42578125" customWidth="1"/>
    <col min="15349" max="15349" width="5.85546875" customWidth="1"/>
    <col min="15350" max="15350" width="5" customWidth="1"/>
    <col min="15351" max="15351" width="62.140625" customWidth="1"/>
    <col min="15352" max="15352" width="13.7109375" customWidth="1"/>
    <col min="15353" max="15353" width="12.7109375" customWidth="1"/>
    <col min="15354" max="15354" width="12.28515625" customWidth="1"/>
    <col min="15601" max="15601" width="2.85546875" customWidth="1"/>
    <col min="15602" max="15602" width="4.28515625" customWidth="1"/>
    <col min="15603" max="15603" width="6.140625" customWidth="1"/>
    <col min="15604" max="15604" width="5.42578125" customWidth="1"/>
    <col min="15605" max="15605" width="5.85546875" customWidth="1"/>
    <col min="15606" max="15606" width="5" customWidth="1"/>
    <col min="15607" max="15607" width="62.140625" customWidth="1"/>
    <col min="15608" max="15608" width="13.7109375" customWidth="1"/>
    <col min="15609" max="15609" width="12.7109375" customWidth="1"/>
    <col min="15610" max="15610" width="12.28515625" customWidth="1"/>
    <col min="15857" max="15857" width="2.85546875" customWidth="1"/>
    <col min="15858" max="15858" width="4.28515625" customWidth="1"/>
    <col min="15859" max="15859" width="6.140625" customWidth="1"/>
    <col min="15860" max="15860" width="5.42578125" customWidth="1"/>
    <col min="15861" max="15861" width="5.85546875" customWidth="1"/>
    <col min="15862" max="15862" width="5" customWidth="1"/>
    <col min="15863" max="15863" width="62.140625" customWidth="1"/>
    <col min="15864" max="15864" width="13.7109375" customWidth="1"/>
    <col min="15865" max="15865" width="12.7109375" customWidth="1"/>
    <col min="15866" max="15866" width="12.28515625" customWidth="1"/>
    <col min="16113" max="16113" width="2.85546875" customWidth="1"/>
    <col min="16114" max="16114" width="4.28515625" customWidth="1"/>
    <col min="16115" max="16115" width="6.140625" customWidth="1"/>
    <col min="16116" max="16116" width="5.42578125" customWidth="1"/>
    <col min="16117" max="16117" width="5.85546875" customWidth="1"/>
    <col min="16118" max="16118" width="5" customWidth="1"/>
    <col min="16119" max="16119" width="62.140625" customWidth="1"/>
    <col min="16120" max="16120" width="13.7109375" customWidth="1"/>
    <col min="16121" max="16121" width="12.7109375" customWidth="1"/>
    <col min="16122" max="16122" width="12.28515625" customWidth="1"/>
  </cols>
  <sheetData>
    <row r="1" spans="1:20" x14ac:dyDescent="0.2">
      <c r="R1" s="438" t="s">
        <v>316</v>
      </c>
      <c r="S1" s="439"/>
      <c r="T1" s="439"/>
    </row>
    <row r="2" spans="1:20" ht="18" x14ac:dyDescent="0.25">
      <c r="A2" s="460" t="s">
        <v>66</v>
      </c>
      <c r="B2" s="460"/>
      <c r="C2" s="460"/>
      <c r="D2" s="460"/>
      <c r="E2" s="460"/>
      <c r="F2" s="460"/>
      <c r="G2" s="460"/>
      <c r="H2" s="460"/>
    </row>
    <row r="3" spans="1:20" x14ac:dyDescent="0.2">
      <c r="A3" s="206"/>
      <c r="B3" s="206"/>
      <c r="C3" s="206"/>
      <c r="D3" s="206"/>
      <c r="E3" s="206"/>
      <c r="F3" s="206"/>
      <c r="G3" s="206"/>
      <c r="H3" s="328"/>
    </row>
    <row r="4" spans="1:20" ht="15.75" x14ac:dyDescent="0.25">
      <c r="A4" s="464" t="s">
        <v>400</v>
      </c>
      <c r="B4" s="464"/>
      <c r="C4" s="464"/>
      <c r="D4" s="464"/>
      <c r="E4" s="464"/>
      <c r="F4" s="464"/>
      <c r="G4" s="464"/>
      <c r="H4" s="464"/>
    </row>
    <row r="5" spans="1:20" x14ac:dyDescent="0.2">
      <c r="A5" s="206"/>
      <c r="B5" s="206"/>
      <c r="C5" s="206"/>
      <c r="D5" s="206"/>
      <c r="E5" s="206"/>
      <c r="F5" s="206"/>
      <c r="G5" s="206"/>
      <c r="H5" s="328"/>
    </row>
    <row r="6" spans="1:20" ht="15.75" x14ac:dyDescent="0.25">
      <c r="A6" s="465" t="s">
        <v>401</v>
      </c>
      <c r="B6" s="465"/>
      <c r="C6" s="465"/>
      <c r="D6" s="465"/>
      <c r="E6" s="465"/>
      <c r="F6" s="465"/>
      <c r="G6" s="465"/>
      <c r="H6" s="465"/>
    </row>
    <row r="7" spans="1:20" ht="16.5" thickBot="1" x14ac:dyDescent="0.3">
      <c r="A7" s="329"/>
      <c r="B7" s="329"/>
      <c r="C7" s="329"/>
      <c r="D7" s="329"/>
      <c r="E7" s="329"/>
      <c r="F7" s="329"/>
      <c r="G7" s="329"/>
      <c r="H7" s="330"/>
    </row>
    <row r="8" spans="1:20" ht="23.25" customHeight="1" thickBot="1" x14ac:dyDescent="0.25">
      <c r="A8" s="466"/>
      <c r="B8" s="331" t="s">
        <v>70</v>
      </c>
      <c r="C8" s="468" t="s">
        <v>71</v>
      </c>
      <c r="D8" s="469"/>
      <c r="E8" s="332" t="s">
        <v>72</v>
      </c>
      <c r="F8" s="333" t="s">
        <v>19</v>
      </c>
      <c r="G8" s="334" t="s">
        <v>402</v>
      </c>
      <c r="H8" s="335" t="s">
        <v>403</v>
      </c>
      <c r="I8" s="335" t="s">
        <v>404</v>
      </c>
      <c r="J8" s="335" t="s">
        <v>405</v>
      </c>
      <c r="K8" s="335" t="s">
        <v>406</v>
      </c>
      <c r="L8" s="335" t="s">
        <v>405</v>
      </c>
      <c r="M8" s="335" t="s">
        <v>407</v>
      </c>
      <c r="N8" s="335" t="s">
        <v>405</v>
      </c>
      <c r="O8" s="336" t="s">
        <v>408</v>
      </c>
      <c r="P8" s="337" t="s">
        <v>74</v>
      </c>
      <c r="Q8" s="338" t="s">
        <v>76</v>
      </c>
      <c r="R8" s="339" t="s">
        <v>78</v>
      </c>
      <c r="S8" s="340" t="s">
        <v>76</v>
      </c>
      <c r="T8" s="341"/>
    </row>
    <row r="9" spans="1:20" ht="13.5" thickBot="1" x14ac:dyDescent="0.25">
      <c r="A9" s="467"/>
      <c r="B9" s="391" t="s">
        <v>79</v>
      </c>
      <c r="C9" s="470" t="s">
        <v>80</v>
      </c>
      <c r="D9" s="471"/>
      <c r="E9" s="392" t="s">
        <v>80</v>
      </c>
      <c r="F9" s="393" t="s">
        <v>80</v>
      </c>
      <c r="G9" s="394" t="s">
        <v>286</v>
      </c>
      <c r="H9" s="395" t="e">
        <f>#REF!+#REF!+#REF!+H10+#REF!+#REF!+#REF!+#REF!+#REF!+#REF!+#REF!+#REF!+#REF!+H24+#REF!+#REF!</f>
        <v>#REF!</v>
      </c>
      <c r="I9" s="395" t="e">
        <f>#REF!+#REF!+#REF!+I10+#REF!+#REF!+#REF!+#REF!+#REF!+#REF!+#REF!+#REF!+#REF!+I24+#REF!+#REF!</f>
        <v>#REF!</v>
      </c>
      <c r="J9" s="395" t="e">
        <f>#REF!+#REF!+#REF!+J10+#REF!+#REF!+#REF!+#REF!+#REF!+#REF!+#REF!+#REF!+#REF!+J24+#REF!+#REF!</f>
        <v>#REF!</v>
      </c>
      <c r="K9" s="395" t="e">
        <f>#REF!+#REF!+#REF!+K10+#REF!+#REF!+#REF!+#REF!+#REF!+#REF!+#REF!+#REF!+#REF!+K24+#REF!+#REF!+K26</f>
        <v>#REF!</v>
      </c>
      <c r="L9" s="395" t="e">
        <f>#REF!+#REF!+#REF!+L10+#REF!+#REF!+#REF!+#REF!+#REF!+#REF!+#REF!+#REF!+#REF!+L24+#REF!+#REF!+L26+L28+#REF!+#REF!+#REF!</f>
        <v>#REF!</v>
      </c>
      <c r="M9" s="395" t="e">
        <f>#REF!+#REF!+#REF!+M10+#REF!+#REF!+#REF!+#REF!+#REF!+#REF!+#REF!+#REF!+#REF!+M24+#REF!+#REF!+M26+M28+#REF!+#REF!+#REF!</f>
        <v>#REF!</v>
      </c>
      <c r="N9" s="395" t="e">
        <f>#REF!+#REF!+#REF!+N10+#REF!+#REF!+#REF!+#REF!+#REF!+#REF!+#REF!+#REF!+#REF!+N24+#REF!+#REF!+N26+N28+#REF!+#REF!+#REF!</f>
        <v>#REF!</v>
      </c>
      <c r="O9" s="396" t="e">
        <f>#REF!+#REF!+#REF!+O10+#REF!+#REF!+#REF!+#REF!+#REF!+#REF!+#REF!+#REF!+#REF!+O24+#REF!+#REF!+O26+O28+#REF!+#REF!+#REF!+#REF!</f>
        <v>#REF!</v>
      </c>
      <c r="P9" s="397">
        <f>SUM(P10+P12+P14+P16+P18+P20+P22+P24+P26+P28+P30)</f>
        <v>0</v>
      </c>
      <c r="Q9" s="397">
        <f>SUM(Q10:Q53)/2</f>
        <v>71733.621169999999</v>
      </c>
      <c r="R9" s="398">
        <f>+R54+R56</f>
        <v>5100</v>
      </c>
      <c r="S9" s="398">
        <f>+Q9+R9</f>
        <v>76833.621169999999</v>
      </c>
      <c r="T9" s="342" t="s">
        <v>64</v>
      </c>
    </row>
    <row r="10" spans="1:20" ht="22.5" x14ac:dyDescent="0.2">
      <c r="A10" s="467"/>
      <c r="B10" s="343" t="s">
        <v>79</v>
      </c>
      <c r="C10" s="344" t="s">
        <v>409</v>
      </c>
      <c r="D10" s="345" t="s">
        <v>298</v>
      </c>
      <c r="E10" s="346" t="s">
        <v>80</v>
      </c>
      <c r="F10" s="347" t="s">
        <v>80</v>
      </c>
      <c r="G10" s="348" t="s">
        <v>410</v>
      </c>
      <c r="H10" s="349">
        <f t="shared" ref="H10:P10" si="0">H11</f>
        <v>2700.7849999999999</v>
      </c>
      <c r="I10" s="349">
        <f t="shared" si="0"/>
        <v>0</v>
      </c>
      <c r="J10" s="350">
        <f t="shared" si="0"/>
        <v>2700.7849999999999</v>
      </c>
      <c r="K10" s="349">
        <f t="shared" si="0"/>
        <v>0</v>
      </c>
      <c r="L10" s="350">
        <f t="shared" si="0"/>
        <v>2700.7849999999999</v>
      </c>
      <c r="M10" s="349">
        <f t="shared" si="0"/>
        <v>0</v>
      </c>
      <c r="N10" s="350">
        <f t="shared" si="0"/>
        <v>2700.7849999999999</v>
      </c>
      <c r="O10" s="351">
        <f t="shared" si="0"/>
        <v>0</v>
      </c>
      <c r="P10" s="352">
        <f t="shared" si="0"/>
        <v>0</v>
      </c>
      <c r="Q10" s="353">
        <v>1113.8120000000001</v>
      </c>
      <c r="R10" s="353">
        <v>0</v>
      </c>
      <c r="S10" s="353">
        <f t="shared" ref="S10:S57" si="1">+Q10+R10</f>
        <v>1113.8120000000001</v>
      </c>
      <c r="T10" s="341"/>
    </row>
    <row r="11" spans="1:20" x14ac:dyDescent="0.2">
      <c r="A11" s="467"/>
      <c r="B11" s="354"/>
      <c r="C11" s="355"/>
      <c r="D11" s="356"/>
      <c r="E11" s="357">
        <v>3123</v>
      </c>
      <c r="F11" s="358">
        <v>6121</v>
      </c>
      <c r="G11" s="359" t="s">
        <v>411</v>
      </c>
      <c r="H11" s="360">
        <v>2700.7849999999999</v>
      </c>
      <c r="I11" s="360">
        <v>0</v>
      </c>
      <c r="J11" s="361">
        <f>SUM(H11:I11)</f>
        <v>2700.7849999999999</v>
      </c>
      <c r="K11" s="360">
        <v>0</v>
      </c>
      <c r="L11" s="361">
        <f>SUM(J11:K11)</f>
        <v>2700.7849999999999</v>
      </c>
      <c r="M11" s="360">
        <v>0</v>
      </c>
      <c r="N11" s="361">
        <f>SUM(L11:M11)</f>
        <v>2700.7849999999999</v>
      </c>
      <c r="O11" s="362">
        <v>0</v>
      </c>
      <c r="P11" s="363">
        <v>0</v>
      </c>
      <c r="Q11" s="364">
        <v>1113.8120000000001</v>
      </c>
      <c r="R11" s="364">
        <v>0</v>
      </c>
      <c r="S11" s="364">
        <f t="shared" si="1"/>
        <v>1113.8120000000001</v>
      </c>
      <c r="T11" s="341"/>
    </row>
    <row r="12" spans="1:20" ht="22.5" x14ac:dyDescent="0.2">
      <c r="A12" s="365"/>
      <c r="B12" s="366" t="s">
        <v>79</v>
      </c>
      <c r="C12" s="367" t="s">
        <v>412</v>
      </c>
      <c r="D12" s="368" t="s">
        <v>298</v>
      </c>
      <c r="E12" s="369" t="s">
        <v>80</v>
      </c>
      <c r="F12" s="370" t="s">
        <v>80</v>
      </c>
      <c r="G12" s="371" t="s">
        <v>413</v>
      </c>
      <c r="H12" s="372">
        <f t="shared" ref="H12:P12" si="2">H13</f>
        <v>0</v>
      </c>
      <c r="I12" s="372">
        <f t="shared" si="2"/>
        <v>0</v>
      </c>
      <c r="J12" s="373">
        <f t="shared" si="2"/>
        <v>0</v>
      </c>
      <c r="K12" s="372">
        <f t="shared" si="2"/>
        <v>0</v>
      </c>
      <c r="L12" s="373">
        <f t="shared" si="2"/>
        <v>0</v>
      </c>
      <c r="M12" s="372">
        <f t="shared" si="2"/>
        <v>0</v>
      </c>
      <c r="N12" s="373">
        <f t="shared" si="2"/>
        <v>0</v>
      </c>
      <c r="O12" s="374">
        <f t="shared" si="2"/>
        <v>0</v>
      </c>
      <c r="P12" s="375">
        <f t="shared" si="2"/>
        <v>0</v>
      </c>
      <c r="Q12" s="376">
        <v>17681.511450000002</v>
      </c>
      <c r="R12" s="376">
        <v>0</v>
      </c>
      <c r="S12" s="376">
        <f t="shared" si="1"/>
        <v>17681.511450000002</v>
      </c>
      <c r="T12" s="341"/>
    </row>
    <row r="13" spans="1:20" x14ac:dyDescent="0.2">
      <c r="A13" s="365"/>
      <c r="B13" s="354"/>
      <c r="C13" s="413"/>
      <c r="D13" s="414"/>
      <c r="E13" s="415">
        <v>3123</v>
      </c>
      <c r="F13" s="416">
        <v>6121</v>
      </c>
      <c r="G13" s="417" t="s">
        <v>411</v>
      </c>
      <c r="H13" s="418">
        <v>0</v>
      </c>
      <c r="I13" s="418">
        <v>0</v>
      </c>
      <c r="J13" s="419">
        <f>SUM(H13:I13)</f>
        <v>0</v>
      </c>
      <c r="K13" s="418">
        <v>0</v>
      </c>
      <c r="L13" s="419">
        <f>SUM(J13:K13)</f>
        <v>0</v>
      </c>
      <c r="M13" s="418">
        <v>0</v>
      </c>
      <c r="N13" s="419">
        <f>SUM(L13:M13)</f>
        <v>0</v>
      </c>
      <c r="O13" s="420">
        <v>0</v>
      </c>
      <c r="P13" s="421">
        <v>0</v>
      </c>
      <c r="Q13" s="364">
        <v>17681.511450000002</v>
      </c>
      <c r="R13" s="364">
        <v>0</v>
      </c>
      <c r="S13" s="364">
        <f t="shared" si="1"/>
        <v>17681.511450000002</v>
      </c>
      <c r="T13" s="341"/>
    </row>
    <row r="14" spans="1:20" x14ac:dyDescent="0.2">
      <c r="A14" s="365"/>
      <c r="B14" s="366" t="s">
        <v>79</v>
      </c>
      <c r="C14" s="367" t="s">
        <v>414</v>
      </c>
      <c r="D14" s="368" t="s">
        <v>415</v>
      </c>
      <c r="E14" s="369" t="s">
        <v>80</v>
      </c>
      <c r="F14" s="370" t="s">
        <v>80</v>
      </c>
      <c r="G14" s="371" t="s">
        <v>416</v>
      </c>
      <c r="H14" s="372">
        <f t="shared" ref="H14:P14" si="3">H15</f>
        <v>0</v>
      </c>
      <c r="I14" s="372">
        <f t="shared" si="3"/>
        <v>0</v>
      </c>
      <c r="J14" s="373">
        <f t="shared" si="3"/>
        <v>0</v>
      </c>
      <c r="K14" s="372">
        <f t="shared" si="3"/>
        <v>0</v>
      </c>
      <c r="L14" s="373">
        <f t="shared" si="3"/>
        <v>0</v>
      </c>
      <c r="M14" s="372">
        <f t="shared" si="3"/>
        <v>0</v>
      </c>
      <c r="N14" s="373">
        <f t="shared" si="3"/>
        <v>0</v>
      </c>
      <c r="O14" s="374">
        <f t="shared" si="3"/>
        <v>0</v>
      </c>
      <c r="P14" s="375">
        <f t="shared" si="3"/>
        <v>0</v>
      </c>
      <c r="Q14" s="376">
        <v>2700</v>
      </c>
      <c r="R14" s="376">
        <v>0</v>
      </c>
      <c r="S14" s="376">
        <f t="shared" si="1"/>
        <v>2700</v>
      </c>
      <c r="T14" s="341"/>
    </row>
    <row r="15" spans="1:20" x14ac:dyDescent="0.2">
      <c r="A15" s="365"/>
      <c r="B15" s="354"/>
      <c r="C15" s="413"/>
      <c r="D15" s="414"/>
      <c r="E15" s="415">
        <v>3122</v>
      </c>
      <c r="F15" s="416">
        <v>6121</v>
      </c>
      <c r="G15" s="417" t="s">
        <v>411</v>
      </c>
      <c r="H15" s="418">
        <v>0</v>
      </c>
      <c r="I15" s="418">
        <v>0</v>
      </c>
      <c r="J15" s="419">
        <f>SUM(H15:I15)</f>
        <v>0</v>
      </c>
      <c r="K15" s="418">
        <v>0</v>
      </c>
      <c r="L15" s="419">
        <f>SUM(J15:K15)</f>
        <v>0</v>
      </c>
      <c r="M15" s="418">
        <v>0</v>
      </c>
      <c r="N15" s="419">
        <f>SUM(L15:M15)</f>
        <v>0</v>
      </c>
      <c r="O15" s="420">
        <v>0</v>
      </c>
      <c r="P15" s="421">
        <v>0</v>
      </c>
      <c r="Q15" s="364">
        <v>2700</v>
      </c>
      <c r="R15" s="364">
        <v>0</v>
      </c>
      <c r="S15" s="364">
        <f t="shared" si="1"/>
        <v>2700</v>
      </c>
      <c r="T15" s="341"/>
    </row>
    <row r="16" spans="1:20" x14ac:dyDescent="0.2">
      <c r="A16" s="365"/>
      <c r="B16" s="366" t="s">
        <v>79</v>
      </c>
      <c r="C16" s="367" t="s">
        <v>417</v>
      </c>
      <c r="D16" s="368" t="s">
        <v>418</v>
      </c>
      <c r="E16" s="369" t="s">
        <v>80</v>
      </c>
      <c r="F16" s="370" t="s">
        <v>80</v>
      </c>
      <c r="G16" s="371" t="s">
        <v>419</v>
      </c>
      <c r="H16" s="372">
        <f t="shared" ref="H16:P16" si="4">H17</f>
        <v>0</v>
      </c>
      <c r="I16" s="372">
        <f t="shared" si="4"/>
        <v>0</v>
      </c>
      <c r="J16" s="373">
        <f t="shared" si="4"/>
        <v>0</v>
      </c>
      <c r="K16" s="372">
        <f t="shared" si="4"/>
        <v>0</v>
      </c>
      <c r="L16" s="373">
        <f t="shared" si="4"/>
        <v>0</v>
      </c>
      <c r="M16" s="372">
        <f t="shared" si="4"/>
        <v>0</v>
      </c>
      <c r="N16" s="373">
        <f t="shared" si="4"/>
        <v>0</v>
      </c>
      <c r="O16" s="374">
        <f t="shared" si="4"/>
        <v>0</v>
      </c>
      <c r="P16" s="375">
        <f t="shared" si="4"/>
        <v>0</v>
      </c>
      <c r="Q16" s="376">
        <v>380</v>
      </c>
      <c r="R16" s="376">
        <v>0</v>
      </c>
      <c r="S16" s="376">
        <f t="shared" si="1"/>
        <v>380</v>
      </c>
      <c r="T16" s="341"/>
    </row>
    <row r="17" spans="1:20" x14ac:dyDescent="0.2">
      <c r="A17" s="365"/>
      <c r="B17" s="354"/>
      <c r="C17" s="413"/>
      <c r="D17" s="414"/>
      <c r="E17" s="415">
        <v>3122</v>
      </c>
      <c r="F17" s="416">
        <v>6121</v>
      </c>
      <c r="G17" s="417" t="s">
        <v>411</v>
      </c>
      <c r="H17" s="418">
        <v>0</v>
      </c>
      <c r="I17" s="418">
        <v>0</v>
      </c>
      <c r="J17" s="419">
        <f>SUM(H17:I17)</f>
        <v>0</v>
      </c>
      <c r="K17" s="418">
        <v>0</v>
      </c>
      <c r="L17" s="419">
        <f>SUM(J17:K17)</f>
        <v>0</v>
      </c>
      <c r="M17" s="418">
        <v>0</v>
      </c>
      <c r="N17" s="419">
        <f>SUM(L17:M17)</f>
        <v>0</v>
      </c>
      <c r="O17" s="420">
        <v>0</v>
      </c>
      <c r="P17" s="421">
        <v>0</v>
      </c>
      <c r="Q17" s="364">
        <v>380</v>
      </c>
      <c r="R17" s="364">
        <v>0</v>
      </c>
      <c r="S17" s="364">
        <f t="shared" si="1"/>
        <v>380</v>
      </c>
      <c r="T17" s="341"/>
    </row>
    <row r="18" spans="1:20" x14ac:dyDescent="0.2">
      <c r="A18" s="365"/>
      <c r="B18" s="366" t="s">
        <v>79</v>
      </c>
      <c r="C18" s="367" t="s">
        <v>420</v>
      </c>
      <c r="D18" s="368" t="s">
        <v>421</v>
      </c>
      <c r="E18" s="369" t="s">
        <v>80</v>
      </c>
      <c r="F18" s="370" t="s">
        <v>80</v>
      </c>
      <c r="G18" s="377" t="s">
        <v>422</v>
      </c>
      <c r="H18" s="372">
        <f t="shared" ref="H18:P28" si="5">H19</f>
        <v>0</v>
      </c>
      <c r="I18" s="372">
        <f t="shared" si="5"/>
        <v>0</v>
      </c>
      <c r="J18" s="373">
        <f t="shared" si="5"/>
        <v>0</v>
      </c>
      <c r="K18" s="372">
        <f t="shared" si="5"/>
        <v>0</v>
      </c>
      <c r="L18" s="373">
        <f t="shared" si="5"/>
        <v>0</v>
      </c>
      <c r="M18" s="372">
        <f t="shared" si="5"/>
        <v>0</v>
      </c>
      <c r="N18" s="373">
        <f t="shared" si="5"/>
        <v>0</v>
      </c>
      <c r="O18" s="374">
        <f t="shared" si="5"/>
        <v>0</v>
      </c>
      <c r="P18" s="375">
        <f t="shared" si="5"/>
        <v>0</v>
      </c>
      <c r="Q18" s="376">
        <v>2500</v>
      </c>
      <c r="R18" s="376">
        <v>0</v>
      </c>
      <c r="S18" s="376">
        <f t="shared" si="1"/>
        <v>2500</v>
      </c>
      <c r="T18" s="341"/>
    </row>
    <row r="19" spans="1:20" x14ac:dyDescent="0.2">
      <c r="A19" s="365"/>
      <c r="B19" s="354"/>
      <c r="C19" s="413"/>
      <c r="D19" s="414"/>
      <c r="E19" s="415">
        <v>4357</v>
      </c>
      <c r="F19" s="416">
        <v>6121</v>
      </c>
      <c r="G19" s="417" t="s">
        <v>411</v>
      </c>
      <c r="H19" s="418">
        <v>0</v>
      </c>
      <c r="I19" s="418">
        <v>0</v>
      </c>
      <c r="J19" s="419">
        <f>SUM(H19:I19)</f>
        <v>0</v>
      </c>
      <c r="K19" s="418">
        <v>0</v>
      </c>
      <c r="L19" s="419">
        <f>SUM(J19:K19)</f>
        <v>0</v>
      </c>
      <c r="M19" s="418">
        <v>0</v>
      </c>
      <c r="N19" s="419">
        <f>SUM(L19:M19)</f>
        <v>0</v>
      </c>
      <c r="O19" s="420">
        <v>0</v>
      </c>
      <c r="P19" s="421">
        <v>0</v>
      </c>
      <c r="Q19" s="364">
        <v>2500</v>
      </c>
      <c r="R19" s="364">
        <v>0</v>
      </c>
      <c r="S19" s="364">
        <f t="shared" si="1"/>
        <v>2500</v>
      </c>
      <c r="T19" s="341"/>
    </row>
    <row r="20" spans="1:20" x14ac:dyDescent="0.2">
      <c r="A20" s="365"/>
      <c r="B20" s="366" t="s">
        <v>79</v>
      </c>
      <c r="C20" s="367" t="s">
        <v>423</v>
      </c>
      <c r="D20" s="368" t="s">
        <v>424</v>
      </c>
      <c r="E20" s="369" t="s">
        <v>80</v>
      </c>
      <c r="F20" s="370" t="s">
        <v>80</v>
      </c>
      <c r="G20" s="377" t="s">
        <v>425</v>
      </c>
      <c r="H20" s="372">
        <f t="shared" ref="H20:P20" si="6">H21</f>
        <v>0</v>
      </c>
      <c r="I20" s="372">
        <f t="shared" si="6"/>
        <v>0</v>
      </c>
      <c r="J20" s="373">
        <f t="shared" si="6"/>
        <v>0</v>
      </c>
      <c r="K20" s="372">
        <f t="shared" si="6"/>
        <v>0</v>
      </c>
      <c r="L20" s="373">
        <f t="shared" si="6"/>
        <v>0</v>
      </c>
      <c r="M20" s="372">
        <f t="shared" si="6"/>
        <v>0</v>
      </c>
      <c r="N20" s="373">
        <f t="shared" si="6"/>
        <v>0</v>
      </c>
      <c r="O20" s="374">
        <f t="shared" si="6"/>
        <v>0</v>
      </c>
      <c r="P20" s="375">
        <f t="shared" si="6"/>
        <v>0</v>
      </c>
      <c r="Q20" s="376">
        <v>1000</v>
      </c>
      <c r="R20" s="376">
        <v>0</v>
      </c>
      <c r="S20" s="376">
        <f t="shared" si="1"/>
        <v>1000</v>
      </c>
      <c r="T20" s="341"/>
    </row>
    <row r="21" spans="1:20" x14ac:dyDescent="0.2">
      <c r="A21" s="365"/>
      <c r="B21" s="354"/>
      <c r="C21" s="413"/>
      <c r="D21" s="414"/>
      <c r="E21" s="415">
        <v>4357</v>
      </c>
      <c r="F21" s="416">
        <v>6121</v>
      </c>
      <c r="G21" s="417" t="s">
        <v>411</v>
      </c>
      <c r="H21" s="418">
        <v>0</v>
      </c>
      <c r="I21" s="418">
        <v>0</v>
      </c>
      <c r="J21" s="419">
        <f>SUM(H21:I21)</f>
        <v>0</v>
      </c>
      <c r="K21" s="418">
        <v>0</v>
      </c>
      <c r="L21" s="419">
        <f>SUM(J21:K21)</f>
        <v>0</v>
      </c>
      <c r="M21" s="418">
        <v>0</v>
      </c>
      <c r="N21" s="419">
        <f>SUM(L21:M21)</f>
        <v>0</v>
      </c>
      <c r="O21" s="420">
        <v>0</v>
      </c>
      <c r="P21" s="421">
        <v>0</v>
      </c>
      <c r="Q21" s="364">
        <v>1000</v>
      </c>
      <c r="R21" s="364">
        <v>0</v>
      </c>
      <c r="S21" s="364">
        <f t="shared" si="1"/>
        <v>1000</v>
      </c>
      <c r="T21" s="341"/>
    </row>
    <row r="22" spans="1:20" x14ac:dyDescent="0.2">
      <c r="A22" s="365"/>
      <c r="B22" s="366" t="s">
        <v>79</v>
      </c>
      <c r="C22" s="367" t="s">
        <v>426</v>
      </c>
      <c r="D22" s="368" t="s">
        <v>427</v>
      </c>
      <c r="E22" s="369" t="s">
        <v>80</v>
      </c>
      <c r="F22" s="370" t="s">
        <v>80</v>
      </c>
      <c r="G22" s="377" t="s">
        <v>428</v>
      </c>
      <c r="H22" s="372">
        <f t="shared" ref="H22:P22" si="7">H23</f>
        <v>0</v>
      </c>
      <c r="I22" s="372">
        <f t="shared" si="7"/>
        <v>0</v>
      </c>
      <c r="J22" s="373">
        <f t="shared" si="7"/>
        <v>0</v>
      </c>
      <c r="K22" s="372">
        <f t="shared" si="7"/>
        <v>0</v>
      </c>
      <c r="L22" s="373">
        <f t="shared" si="7"/>
        <v>0</v>
      </c>
      <c r="M22" s="372">
        <f t="shared" si="7"/>
        <v>0</v>
      </c>
      <c r="N22" s="373">
        <f t="shared" si="7"/>
        <v>0</v>
      </c>
      <c r="O22" s="374">
        <f t="shared" si="7"/>
        <v>0</v>
      </c>
      <c r="P22" s="375">
        <f t="shared" si="7"/>
        <v>0</v>
      </c>
      <c r="Q22" s="376">
        <v>850</v>
      </c>
      <c r="R22" s="376">
        <v>0</v>
      </c>
      <c r="S22" s="376">
        <f t="shared" si="1"/>
        <v>850</v>
      </c>
      <c r="T22" s="341"/>
    </row>
    <row r="23" spans="1:20" x14ac:dyDescent="0.2">
      <c r="A23" s="365"/>
      <c r="B23" s="354"/>
      <c r="C23" s="413"/>
      <c r="D23" s="414"/>
      <c r="E23" s="415">
        <v>4357</v>
      </c>
      <c r="F23" s="416">
        <v>6121</v>
      </c>
      <c r="G23" s="417" t="s">
        <v>411</v>
      </c>
      <c r="H23" s="418">
        <v>0</v>
      </c>
      <c r="I23" s="418">
        <v>0</v>
      </c>
      <c r="J23" s="419">
        <f>SUM(H23:I23)</f>
        <v>0</v>
      </c>
      <c r="K23" s="418">
        <v>0</v>
      </c>
      <c r="L23" s="419">
        <f>SUM(J23:K23)</f>
        <v>0</v>
      </c>
      <c r="M23" s="418">
        <v>0</v>
      </c>
      <c r="N23" s="419">
        <f>SUM(L23:M23)</f>
        <v>0</v>
      </c>
      <c r="O23" s="420">
        <v>0</v>
      </c>
      <c r="P23" s="421">
        <v>0</v>
      </c>
      <c r="Q23" s="364">
        <v>850</v>
      </c>
      <c r="R23" s="364">
        <v>0</v>
      </c>
      <c r="S23" s="364">
        <f t="shared" si="1"/>
        <v>850</v>
      </c>
      <c r="T23" s="341"/>
    </row>
    <row r="24" spans="1:20" x14ac:dyDescent="0.2">
      <c r="A24" s="378"/>
      <c r="B24" s="366" t="s">
        <v>79</v>
      </c>
      <c r="C24" s="367" t="s">
        <v>429</v>
      </c>
      <c r="D24" s="379" t="s">
        <v>430</v>
      </c>
      <c r="E24" s="380" t="s">
        <v>80</v>
      </c>
      <c r="F24" s="381" t="s">
        <v>80</v>
      </c>
      <c r="G24" s="382" t="s">
        <v>431</v>
      </c>
      <c r="H24" s="383">
        <f t="shared" si="5"/>
        <v>2500</v>
      </c>
      <c r="I24" s="383">
        <f t="shared" si="5"/>
        <v>0</v>
      </c>
      <c r="J24" s="384">
        <f t="shared" si="5"/>
        <v>2500</v>
      </c>
      <c r="K24" s="383">
        <f t="shared" si="5"/>
        <v>0</v>
      </c>
      <c r="L24" s="384">
        <f t="shared" si="5"/>
        <v>2500</v>
      </c>
      <c r="M24" s="383">
        <f t="shared" si="5"/>
        <v>0</v>
      </c>
      <c r="N24" s="384">
        <f t="shared" si="5"/>
        <v>2500</v>
      </c>
      <c r="O24" s="385">
        <f t="shared" si="5"/>
        <v>0</v>
      </c>
      <c r="P24" s="386">
        <f t="shared" si="5"/>
        <v>0</v>
      </c>
      <c r="Q24" s="376">
        <v>4249.723</v>
      </c>
      <c r="R24" s="376">
        <v>0</v>
      </c>
      <c r="S24" s="376">
        <f t="shared" si="1"/>
        <v>4249.723</v>
      </c>
      <c r="T24" s="341"/>
    </row>
    <row r="25" spans="1:20" x14ac:dyDescent="0.2">
      <c r="A25" s="378"/>
      <c r="B25" s="354"/>
      <c r="C25" s="413"/>
      <c r="D25" s="422"/>
      <c r="E25" s="357">
        <v>3523</v>
      </c>
      <c r="F25" s="358">
        <v>6121</v>
      </c>
      <c r="G25" s="387" t="s">
        <v>411</v>
      </c>
      <c r="H25" s="360">
        <v>2500</v>
      </c>
      <c r="I25" s="360">
        <v>0</v>
      </c>
      <c r="J25" s="361">
        <f>SUM(H25:I25)</f>
        <v>2500</v>
      </c>
      <c r="K25" s="360">
        <v>0</v>
      </c>
      <c r="L25" s="361">
        <f>SUM(J25:K25)</f>
        <v>2500</v>
      </c>
      <c r="M25" s="360">
        <v>0</v>
      </c>
      <c r="N25" s="361">
        <f>SUM(L25:M25)</f>
        <v>2500</v>
      </c>
      <c r="O25" s="362">
        <v>0</v>
      </c>
      <c r="P25" s="363">
        <v>0</v>
      </c>
      <c r="Q25" s="364">
        <v>4249.723</v>
      </c>
      <c r="R25" s="364">
        <v>0</v>
      </c>
      <c r="S25" s="364">
        <f t="shared" si="1"/>
        <v>4249.723</v>
      </c>
      <c r="T25" s="341"/>
    </row>
    <row r="26" spans="1:20" x14ac:dyDescent="0.2">
      <c r="A26" s="378"/>
      <c r="B26" s="366" t="s">
        <v>79</v>
      </c>
      <c r="C26" s="367" t="s">
        <v>432</v>
      </c>
      <c r="D26" s="379" t="s">
        <v>433</v>
      </c>
      <c r="E26" s="380" t="s">
        <v>80</v>
      </c>
      <c r="F26" s="381" t="s">
        <v>80</v>
      </c>
      <c r="G26" s="382" t="s">
        <v>434</v>
      </c>
      <c r="H26" s="383">
        <f t="shared" si="5"/>
        <v>0</v>
      </c>
      <c r="I26" s="383">
        <f t="shared" si="5"/>
        <v>0</v>
      </c>
      <c r="J26" s="384">
        <f t="shared" si="5"/>
        <v>0</v>
      </c>
      <c r="K26" s="383">
        <f t="shared" si="5"/>
        <v>1591.518</v>
      </c>
      <c r="L26" s="384">
        <f t="shared" si="5"/>
        <v>1591.518</v>
      </c>
      <c r="M26" s="383">
        <f t="shared" si="5"/>
        <v>0</v>
      </c>
      <c r="N26" s="384">
        <f t="shared" si="5"/>
        <v>1591.518</v>
      </c>
      <c r="O26" s="385">
        <f t="shared" si="5"/>
        <v>0</v>
      </c>
      <c r="P26" s="386">
        <f t="shared" si="5"/>
        <v>0</v>
      </c>
      <c r="Q26" s="376">
        <v>1511.518</v>
      </c>
      <c r="R26" s="376">
        <v>0</v>
      </c>
      <c r="S26" s="376">
        <f t="shared" si="1"/>
        <v>1511.518</v>
      </c>
      <c r="T26" s="341"/>
    </row>
    <row r="27" spans="1:20" x14ac:dyDescent="0.2">
      <c r="A27" s="378"/>
      <c r="B27" s="354"/>
      <c r="C27" s="413"/>
      <c r="D27" s="422"/>
      <c r="E27" s="357">
        <v>4357</v>
      </c>
      <c r="F27" s="358">
        <v>6121</v>
      </c>
      <c r="G27" s="387" t="s">
        <v>411</v>
      </c>
      <c r="H27" s="360">
        <v>0</v>
      </c>
      <c r="I27" s="360">
        <v>0</v>
      </c>
      <c r="J27" s="361">
        <f>SUM(H27:I27)</f>
        <v>0</v>
      </c>
      <c r="K27" s="360">
        <v>1591.518</v>
      </c>
      <c r="L27" s="361">
        <f>SUM(J27:K27)</f>
        <v>1591.518</v>
      </c>
      <c r="M27" s="360">
        <v>0</v>
      </c>
      <c r="N27" s="361">
        <f>SUM(L27:M27)</f>
        <v>1591.518</v>
      </c>
      <c r="O27" s="362">
        <v>0</v>
      </c>
      <c r="P27" s="363">
        <v>0</v>
      </c>
      <c r="Q27" s="364">
        <v>1511.518</v>
      </c>
      <c r="R27" s="364">
        <v>0</v>
      </c>
      <c r="S27" s="364">
        <f t="shared" si="1"/>
        <v>1511.518</v>
      </c>
      <c r="T27" s="341"/>
    </row>
    <row r="28" spans="1:20" x14ac:dyDescent="0.2">
      <c r="A28" s="378"/>
      <c r="B28" s="366" t="s">
        <v>79</v>
      </c>
      <c r="C28" s="367" t="s">
        <v>435</v>
      </c>
      <c r="D28" s="368" t="s">
        <v>292</v>
      </c>
      <c r="E28" s="369" t="s">
        <v>80</v>
      </c>
      <c r="F28" s="370" t="s">
        <v>80</v>
      </c>
      <c r="G28" s="377" t="s">
        <v>436</v>
      </c>
      <c r="H28" s="372">
        <f t="shared" si="5"/>
        <v>0</v>
      </c>
      <c r="I28" s="372">
        <f t="shared" si="5"/>
        <v>0</v>
      </c>
      <c r="J28" s="373">
        <f t="shared" si="5"/>
        <v>0</v>
      </c>
      <c r="K28" s="372">
        <f t="shared" si="5"/>
        <v>0</v>
      </c>
      <c r="L28" s="373">
        <f t="shared" si="5"/>
        <v>0</v>
      </c>
      <c r="M28" s="372">
        <f t="shared" si="5"/>
        <v>290.2</v>
      </c>
      <c r="N28" s="373">
        <f t="shared" si="5"/>
        <v>290.2</v>
      </c>
      <c r="O28" s="374">
        <f t="shared" si="5"/>
        <v>0</v>
      </c>
      <c r="P28" s="375">
        <f t="shared" si="5"/>
        <v>0</v>
      </c>
      <c r="Q28" s="376">
        <v>290.2</v>
      </c>
      <c r="R28" s="376">
        <v>0</v>
      </c>
      <c r="S28" s="376">
        <f t="shared" si="1"/>
        <v>290.2</v>
      </c>
      <c r="T28" s="341"/>
    </row>
    <row r="29" spans="1:20" x14ac:dyDescent="0.2">
      <c r="A29" s="378"/>
      <c r="B29" s="354"/>
      <c r="C29" s="413"/>
      <c r="D29" s="414"/>
      <c r="E29" s="415">
        <v>3122</v>
      </c>
      <c r="F29" s="416">
        <v>6121</v>
      </c>
      <c r="G29" s="417" t="s">
        <v>411</v>
      </c>
      <c r="H29" s="418">
        <v>0</v>
      </c>
      <c r="I29" s="418">
        <v>0</v>
      </c>
      <c r="J29" s="419">
        <f>SUM(H29:I29)</f>
        <v>0</v>
      </c>
      <c r="K29" s="418">
        <v>0</v>
      </c>
      <c r="L29" s="419">
        <f>SUM(J29:K29)</f>
        <v>0</v>
      </c>
      <c r="M29" s="418">
        <v>290.2</v>
      </c>
      <c r="N29" s="419">
        <f>SUM(L29:M29)</f>
        <v>290.2</v>
      </c>
      <c r="O29" s="420">
        <v>0</v>
      </c>
      <c r="P29" s="421">
        <v>0</v>
      </c>
      <c r="Q29" s="364">
        <v>290.2</v>
      </c>
      <c r="R29" s="364">
        <v>0</v>
      </c>
      <c r="S29" s="364">
        <f t="shared" si="1"/>
        <v>290.2</v>
      </c>
      <c r="T29" s="341"/>
    </row>
    <row r="30" spans="1:20" x14ac:dyDescent="0.2">
      <c r="A30" s="378"/>
      <c r="B30" s="366" t="s">
        <v>79</v>
      </c>
      <c r="C30" s="367" t="s">
        <v>437</v>
      </c>
      <c r="D30" s="368" t="s">
        <v>438</v>
      </c>
      <c r="E30" s="369" t="s">
        <v>80</v>
      </c>
      <c r="F30" s="370" t="s">
        <v>80</v>
      </c>
      <c r="G30" s="377" t="s">
        <v>439</v>
      </c>
      <c r="H30" s="372">
        <f t="shared" ref="H30:P52" si="8">H31</f>
        <v>0</v>
      </c>
      <c r="I30" s="372">
        <f t="shared" si="8"/>
        <v>0</v>
      </c>
      <c r="J30" s="373">
        <f t="shared" si="8"/>
        <v>0</v>
      </c>
      <c r="K30" s="372">
        <f t="shared" si="8"/>
        <v>0</v>
      </c>
      <c r="L30" s="373">
        <f t="shared" si="8"/>
        <v>0</v>
      </c>
      <c r="M30" s="372">
        <f t="shared" si="8"/>
        <v>290.2</v>
      </c>
      <c r="N30" s="373">
        <f t="shared" si="8"/>
        <v>290.2</v>
      </c>
      <c r="O30" s="374">
        <f t="shared" si="8"/>
        <v>0</v>
      </c>
      <c r="P30" s="375">
        <f t="shared" si="8"/>
        <v>0</v>
      </c>
      <c r="Q30" s="376">
        <v>7245.8967199999997</v>
      </c>
      <c r="R30" s="376">
        <v>0</v>
      </c>
      <c r="S30" s="376">
        <f t="shared" si="1"/>
        <v>7245.8967199999997</v>
      </c>
      <c r="T30" s="341"/>
    </row>
    <row r="31" spans="1:20" x14ac:dyDescent="0.2">
      <c r="A31" s="378"/>
      <c r="B31" s="354"/>
      <c r="C31" s="413"/>
      <c r="D31" s="414"/>
      <c r="E31" s="415">
        <v>3122</v>
      </c>
      <c r="F31" s="416">
        <v>6121</v>
      </c>
      <c r="G31" s="417" t="s">
        <v>411</v>
      </c>
      <c r="H31" s="418">
        <v>0</v>
      </c>
      <c r="I31" s="418">
        <v>0</v>
      </c>
      <c r="J31" s="419">
        <f>SUM(H31:I31)</f>
        <v>0</v>
      </c>
      <c r="K31" s="418">
        <v>0</v>
      </c>
      <c r="L31" s="419">
        <f>SUM(J31:K31)</f>
        <v>0</v>
      </c>
      <c r="M31" s="418">
        <v>290.2</v>
      </c>
      <c r="N31" s="419">
        <f>SUM(L31:M31)</f>
        <v>290.2</v>
      </c>
      <c r="O31" s="420">
        <v>0</v>
      </c>
      <c r="P31" s="421">
        <v>0</v>
      </c>
      <c r="Q31" s="364">
        <v>7245.8967199999997</v>
      </c>
      <c r="R31" s="364">
        <v>0</v>
      </c>
      <c r="S31" s="364">
        <f t="shared" si="1"/>
        <v>7245.8967199999997</v>
      </c>
      <c r="T31" s="341"/>
    </row>
    <row r="32" spans="1:20" ht="22.5" x14ac:dyDescent="0.2">
      <c r="A32" s="378"/>
      <c r="B32" s="366" t="s">
        <v>79</v>
      </c>
      <c r="C32" s="367" t="s">
        <v>440</v>
      </c>
      <c r="D32" s="368" t="s">
        <v>302</v>
      </c>
      <c r="E32" s="369" t="s">
        <v>80</v>
      </c>
      <c r="F32" s="370" t="s">
        <v>80</v>
      </c>
      <c r="G32" s="388" t="s">
        <v>441</v>
      </c>
      <c r="H32" s="372">
        <f t="shared" si="8"/>
        <v>0</v>
      </c>
      <c r="I32" s="372">
        <f t="shared" si="8"/>
        <v>0</v>
      </c>
      <c r="J32" s="373">
        <f t="shared" si="8"/>
        <v>0</v>
      </c>
      <c r="K32" s="372">
        <f t="shared" si="8"/>
        <v>0</v>
      </c>
      <c r="L32" s="373">
        <f t="shared" si="8"/>
        <v>0</v>
      </c>
      <c r="M32" s="372">
        <f t="shared" si="8"/>
        <v>290.2</v>
      </c>
      <c r="N32" s="373">
        <f t="shared" si="8"/>
        <v>290.2</v>
      </c>
      <c r="O32" s="374">
        <f t="shared" si="8"/>
        <v>0</v>
      </c>
      <c r="P32" s="375">
        <f t="shared" si="8"/>
        <v>0</v>
      </c>
      <c r="Q32" s="376">
        <v>910.96</v>
      </c>
      <c r="R32" s="376">
        <v>0</v>
      </c>
      <c r="S32" s="376">
        <f t="shared" si="1"/>
        <v>910.96</v>
      </c>
      <c r="T32" s="341"/>
    </row>
    <row r="33" spans="1:20" x14ac:dyDescent="0.2">
      <c r="A33" s="378"/>
      <c r="B33" s="354"/>
      <c r="C33" s="413"/>
      <c r="D33" s="414"/>
      <c r="E33" s="415">
        <v>3123</v>
      </c>
      <c r="F33" s="416">
        <v>6121</v>
      </c>
      <c r="G33" s="417" t="s">
        <v>411</v>
      </c>
      <c r="H33" s="418">
        <v>0</v>
      </c>
      <c r="I33" s="418">
        <v>0</v>
      </c>
      <c r="J33" s="419">
        <f>SUM(H33:I33)</f>
        <v>0</v>
      </c>
      <c r="K33" s="418">
        <v>0</v>
      </c>
      <c r="L33" s="419">
        <f>SUM(J33:K33)</f>
        <v>0</v>
      </c>
      <c r="M33" s="418">
        <v>290.2</v>
      </c>
      <c r="N33" s="419">
        <f>SUM(L33:M33)</f>
        <v>290.2</v>
      </c>
      <c r="O33" s="420">
        <v>0</v>
      </c>
      <c r="P33" s="421">
        <v>0</v>
      </c>
      <c r="Q33" s="364">
        <v>910.96</v>
      </c>
      <c r="R33" s="364">
        <v>0</v>
      </c>
      <c r="S33" s="364">
        <f t="shared" si="1"/>
        <v>910.96</v>
      </c>
      <c r="T33" s="341"/>
    </row>
    <row r="34" spans="1:20" x14ac:dyDescent="0.2">
      <c r="A34" s="378"/>
      <c r="B34" s="366" t="s">
        <v>79</v>
      </c>
      <c r="C34" s="367" t="s">
        <v>442</v>
      </c>
      <c r="D34" s="368" t="s">
        <v>443</v>
      </c>
      <c r="E34" s="369" t="s">
        <v>80</v>
      </c>
      <c r="F34" s="370" t="s">
        <v>80</v>
      </c>
      <c r="G34" s="388" t="s">
        <v>444</v>
      </c>
      <c r="H34" s="372">
        <f t="shared" si="8"/>
        <v>0</v>
      </c>
      <c r="I34" s="372">
        <f t="shared" si="8"/>
        <v>0</v>
      </c>
      <c r="J34" s="373">
        <f t="shared" si="8"/>
        <v>0</v>
      </c>
      <c r="K34" s="372">
        <f t="shared" si="8"/>
        <v>0</v>
      </c>
      <c r="L34" s="373">
        <f t="shared" si="8"/>
        <v>0</v>
      </c>
      <c r="M34" s="372">
        <f t="shared" si="8"/>
        <v>290.2</v>
      </c>
      <c r="N34" s="373">
        <f t="shared" si="8"/>
        <v>290.2</v>
      </c>
      <c r="O34" s="374">
        <f t="shared" si="8"/>
        <v>0</v>
      </c>
      <c r="P34" s="375">
        <f t="shared" si="8"/>
        <v>0</v>
      </c>
      <c r="Q34" s="376">
        <v>6700</v>
      </c>
      <c r="R34" s="376">
        <v>0</v>
      </c>
      <c r="S34" s="376">
        <f t="shared" si="1"/>
        <v>6700</v>
      </c>
      <c r="T34" s="341"/>
    </row>
    <row r="35" spans="1:20" x14ac:dyDescent="0.2">
      <c r="A35" s="378"/>
      <c r="B35" s="354"/>
      <c r="C35" s="413"/>
      <c r="D35" s="414"/>
      <c r="E35" s="415">
        <v>3121</v>
      </c>
      <c r="F35" s="416">
        <v>6121</v>
      </c>
      <c r="G35" s="417" t="s">
        <v>411</v>
      </c>
      <c r="H35" s="418">
        <v>0</v>
      </c>
      <c r="I35" s="418">
        <v>0</v>
      </c>
      <c r="J35" s="419">
        <f>SUM(H35:I35)</f>
        <v>0</v>
      </c>
      <c r="K35" s="418">
        <v>0</v>
      </c>
      <c r="L35" s="419">
        <f>SUM(J35:K35)</f>
        <v>0</v>
      </c>
      <c r="M35" s="418">
        <v>290.2</v>
      </c>
      <c r="N35" s="419">
        <f>SUM(L35:M35)</f>
        <v>290.2</v>
      </c>
      <c r="O35" s="420">
        <v>0</v>
      </c>
      <c r="P35" s="421">
        <v>0</v>
      </c>
      <c r="Q35" s="364">
        <v>6700</v>
      </c>
      <c r="R35" s="364">
        <v>0</v>
      </c>
      <c r="S35" s="364">
        <f t="shared" si="1"/>
        <v>6700</v>
      </c>
      <c r="T35" s="341"/>
    </row>
    <row r="36" spans="1:20" x14ac:dyDescent="0.2">
      <c r="A36" s="378"/>
      <c r="B36" s="366" t="s">
        <v>79</v>
      </c>
      <c r="C36" s="367" t="s">
        <v>445</v>
      </c>
      <c r="D36" s="368" t="s">
        <v>332</v>
      </c>
      <c r="E36" s="369" t="s">
        <v>80</v>
      </c>
      <c r="F36" s="370" t="s">
        <v>80</v>
      </c>
      <c r="G36" s="388" t="s">
        <v>446</v>
      </c>
      <c r="H36" s="372">
        <f t="shared" si="8"/>
        <v>0</v>
      </c>
      <c r="I36" s="372">
        <f t="shared" si="8"/>
        <v>0</v>
      </c>
      <c r="J36" s="373">
        <f t="shared" si="8"/>
        <v>0</v>
      </c>
      <c r="K36" s="372">
        <f t="shared" si="8"/>
        <v>0</v>
      </c>
      <c r="L36" s="373">
        <f t="shared" si="8"/>
        <v>0</v>
      </c>
      <c r="M36" s="372">
        <f t="shared" si="8"/>
        <v>290.2</v>
      </c>
      <c r="N36" s="373">
        <f t="shared" si="8"/>
        <v>290.2</v>
      </c>
      <c r="O36" s="374">
        <f t="shared" si="8"/>
        <v>0</v>
      </c>
      <c r="P36" s="375">
        <f t="shared" si="8"/>
        <v>0</v>
      </c>
      <c r="Q36" s="376">
        <v>3300</v>
      </c>
      <c r="R36" s="376">
        <v>0</v>
      </c>
      <c r="S36" s="376">
        <f t="shared" si="1"/>
        <v>3300</v>
      </c>
      <c r="T36" s="341"/>
    </row>
    <row r="37" spans="1:20" x14ac:dyDescent="0.2">
      <c r="A37" s="378"/>
      <c r="B37" s="354"/>
      <c r="C37" s="413"/>
      <c r="D37" s="414"/>
      <c r="E37" s="415">
        <v>3122</v>
      </c>
      <c r="F37" s="416">
        <v>6121</v>
      </c>
      <c r="G37" s="417" t="s">
        <v>411</v>
      </c>
      <c r="H37" s="418">
        <v>0</v>
      </c>
      <c r="I37" s="418">
        <v>0</v>
      </c>
      <c r="J37" s="419">
        <f>SUM(H37:I37)</f>
        <v>0</v>
      </c>
      <c r="K37" s="418">
        <v>0</v>
      </c>
      <c r="L37" s="419">
        <f>SUM(J37:K37)</f>
        <v>0</v>
      </c>
      <c r="M37" s="418">
        <v>290.2</v>
      </c>
      <c r="N37" s="419">
        <f>SUM(L37:M37)</f>
        <v>290.2</v>
      </c>
      <c r="O37" s="420">
        <v>0</v>
      </c>
      <c r="P37" s="421">
        <v>0</v>
      </c>
      <c r="Q37" s="364">
        <v>3300</v>
      </c>
      <c r="R37" s="364">
        <v>0</v>
      </c>
      <c r="S37" s="364">
        <f t="shared" si="1"/>
        <v>3300</v>
      </c>
      <c r="T37" s="341"/>
    </row>
    <row r="38" spans="1:20" x14ac:dyDescent="0.2">
      <c r="A38" s="378"/>
      <c r="B38" s="366" t="s">
        <v>79</v>
      </c>
      <c r="C38" s="367" t="s">
        <v>447</v>
      </c>
      <c r="D38" s="368" t="s">
        <v>308</v>
      </c>
      <c r="E38" s="369" t="s">
        <v>80</v>
      </c>
      <c r="F38" s="370" t="s">
        <v>80</v>
      </c>
      <c r="G38" s="388" t="s">
        <v>448</v>
      </c>
      <c r="H38" s="372">
        <f t="shared" si="8"/>
        <v>0</v>
      </c>
      <c r="I38" s="372">
        <f t="shared" si="8"/>
        <v>0</v>
      </c>
      <c r="J38" s="373">
        <f t="shared" si="8"/>
        <v>0</v>
      </c>
      <c r="K38" s="372">
        <f t="shared" si="8"/>
        <v>0</v>
      </c>
      <c r="L38" s="373">
        <f t="shared" si="8"/>
        <v>0</v>
      </c>
      <c r="M38" s="372">
        <f t="shared" si="8"/>
        <v>290.2</v>
      </c>
      <c r="N38" s="373">
        <f t="shared" si="8"/>
        <v>290.2</v>
      </c>
      <c r="O38" s="374">
        <f t="shared" si="8"/>
        <v>0</v>
      </c>
      <c r="P38" s="375">
        <f t="shared" si="8"/>
        <v>0</v>
      </c>
      <c r="Q38" s="376">
        <v>7500</v>
      </c>
      <c r="R38" s="376">
        <v>0</v>
      </c>
      <c r="S38" s="376">
        <f t="shared" si="1"/>
        <v>7500</v>
      </c>
      <c r="T38" s="341"/>
    </row>
    <row r="39" spans="1:20" x14ac:dyDescent="0.2">
      <c r="A39" s="378"/>
      <c r="B39" s="354"/>
      <c r="C39" s="413"/>
      <c r="D39" s="414"/>
      <c r="E39" s="415">
        <v>3121</v>
      </c>
      <c r="F39" s="416">
        <v>6121</v>
      </c>
      <c r="G39" s="417" t="s">
        <v>411</v>
      </c>
      <c r="H39" s="418">
        <v>0</v>
      </c>
      <c r="I39" s="418">
        <v>0</v>
      </c>
      <c r="J39" s="419">
        <f>SUM(H39:I39)</f>
        <v>0</v>
      </c>
      <c r="K39" s="418">
        <v>0</v>
      </c>
      <c r="L39" s="419">
        <f>SUM(J39:K39)</f>
        <v>0</v>
      </c>
      <c r="M39" s="418">
        <v>290.2</v>
      </c>
      <c r="N39" s="419">
        <f>SUM(L39:M39)</f>
        <v>290.2</v>
      </c>
      <c r="O39" s="420">
        <v>0</v>
      </c>
      <c r="P39" s="421">
        <v>0</v>
      </c>
      <c r="Q39" s="364">
        <v>7500</v>
      </c>
      <c r="R39" s="364">
        <v>0</v>
      </c>
      <c r="S39" s="364">
        <f t="shared" si="1"/>
        <v>7500</v>
      </c>
      <c r="T39" s="341"/>
    </row>
    <row r="40" spans="1:20" x14ac:dyDescent="0.2">
      <c r="A40" s="378"/>
      <c r="B40" s="366" t="s">
        <v>79</v>
      </c>
      <c r="C40" s="367" t="s">
        <v>449</v>
      </c>
      <c r="D40" s="368" t="s">
        <v>418</v>
      </c>
      <c r="E40" s="369" t="s">
        <v>80</v>
      </c>
      <c r="F40" s="370" t="s">
        <v>80</v>
      </c>
      <c r="G40" s="388" t="s">
        <v>450</v>
      </c>
      <c r="H40" s="372">
        <f t="shared" si="8"/>
        <v>0</v>
      </c>
      <c r="I40" s="372">
        <f t="shared" si="8"/>
        <v>0</v>
      </c>
      <c r="J40" s="373">
        <f t="shared" si="8"/>
        <v>0</v>
      </c>
      <c r="K40" s="372">
        <f t="shared" si="8"/>
        <v>0</v>
      </c>
      <c r="L40" s="373">
        <f t="shared" si="8"/>
        <v>0</v>
      </c>
      <c r="M40" s="372">
        <f t="shared" si="8"/>
        <v>290.2</v>
      </c>
      <c r="N40" s="373">
        <f t="shared" si="8"/>
        <v>290.2</v>
      </c>
      <c r="O40" s="374">
        <f t="shared" si="8"/>
        <v>0</v>
      </c>
      <c r="P40" s="375">
        <f t="shared" si="8"/>
        <v>0</v>
      </c>
      <c r="Q40" s="376">
        <v>4600</v>
      </c>
      <c r="R40" s="376">
        <v>0</v>
      </c>
      <c r="S40" s="376">
        <f t="shared" si="1"/>
        <v>4600</v>
      </c>
      <c r="T40" s="341"/>
    </row>
    <row r="41" spans="1:20" x14ac:dyDescent="0.2">
      <c r="A41" s="378"/>
      <c r="B41" s="354"/>
      <c r="C41" s="413"/>
      <c r="D41" s="414"/>
      <c r="E41" s="415">
        <v>3122</v>
      </c>
      <c r="F41" s="416">
        <v>6121</v>
      </c>
      <c r="G41" s="417" t="s">
        <v>411</v>
      </c>
      <c r="H41" s="418">
        <v>0</v>
      </c>
      <c r="I41" s="418">
        <v>0</v>
      </c>
      <c r="J41" s="419">
        <f>SUM(H41:I41)</f>
        <v>0</v>
      </c>
      <c r="K41" s="418">
        <v>0</v>
      </c>
      <c r="L41" s="419">
        <f>SUM(J41:K41)</f>
        <v>0</v>
      </c>
      <c r="M41" s="418">
        <v>290.2</v>
      </c>
      <c r="N41" s="419">
        <f>SUM(L41:M41)</f>
        <v>290.2</v>
      </c>
      <c r="O41" s="420">
        <v>0</v>
      </c>
      <c r="P41" s="421">
        <v>0</v>
      </c>
      <c r="Q41" s="364">
        <v>4600</v>
      </c>
      <c r="R41" s="364">
        <v>0</v>
      </c>
      <c r="S41" s="364">
        <f t="shared" si="1"/>
        <v>4600</v>
      </c>
      <c r="T41" s="341"/>
    </row>
    <row r="42" spans="1:20" x14ac:dyDescent="0.2">
      <c r="A42" s="378"/>
      <c r="B42" s="366" t="s">
        <v>79</v>
      </c>
      <c r="C42" s="367" t="s">
        <v>451</v>
      </c>
      <c r="D42" s="368" t="s">
        <v>452</v>
      </c>
      <c r="E42" s="369" t="s">
        <v>80</v>
      </c>
      <c r="F42" s="370" t="s">
        <v>80</v>
      </c>
      <c r="G42" s="388" t="s">
        <v>453</v>
      </c>
      <c r="H42" s="372">
        <f t="shared" si="8"/>
        <v>0</v>
      </c>
      <c r="I42" s="372">
        <f t="shared" si="8"/>
        <v>0</v>
      </c>
      <c r="J42" s="373">
        <f t="shared" si="8"/>
        <v>0</v>
      </c>
      <c r="K42" s="372">
        <f t="shared" si="8"/>
        <v>0</v>
      </c>
      <c r="L42" s="373">
        <f t="shared" si="8"/>
        <v>0</v>
      </c>
      <c r="M42" s="372">
        <f t="shared" si="8"/>
        <v>290.2</v>
      </c>
      <c r="N42" s="373">
        <f t="shared" si="8"/>
        <v>290.2</v>
      </c>
      <c r="O42" s="374">
        <f t="shared" si="8"/>
        <v>0</v>
      </c>
      <c r="P42" s="375">
        <f t="shared" si="8"/>
        <v>0</v>
      </c>
      <c r="Q42" s="376">
        <v>3000</v>
      </c>
      <c r="R42" s="376">
        <v>0</v>
      </c>
      <c r="S42" s="376">
        <f t="shared" si="1"/>
        <v>3000</v>
      </c>
      <c r="T42" s="341"/>
    </row>
    <row r="43" spans="1:20" x14ac:dyDescent="0.2">
      <c r="A43" s="378"/>
      <c r="B43" s="354"/>
      <c r="C43" s="413"/>
      <c r="D43" s="414"/>
      <c r="E43" s="415">
        <v>4357</v>
      </c>
      <c r="F43" s="416">
        <v>6121</v>
      </c>
      <c r="G43" s="417" t="s">
        <v>411</v>
      </c>
      <c r="H43" s="418">
        <v>0</v>
      </c>
      <c r="I43" s="418">
        <v>0</v>
      </c>
      <c r="J43" s="419">
        <f>SUM(H43:I43)</f>
        <v>0</v>
      </c>
      <c r="K43" s="418">
        <v>0</v>
      </c>
      <c r="L43" s="419">
        <f>SUM(J43:K43)</f>
        <v>0</v>
      </c>
      <c r="M43" s="418">
        <v>290.2</v>
      </c>
      <c r="N43" s="419">
        <f>SUM(L43:M43)</f>
        <v>290.2</v>
      </c>
      <c r="O43" s="420">
        <v>0</v>
      </c>
      <c r="P43" s="421">
        <v>0</v>
      </c>
      <c r="Q43" s="364">
        <v>3000</v>
      </c>
      <c r="R43" s="364">
        <v>0</v>
      </c>
      <c r="S43" s="364">
        <f t="shared" si="1"/>
        <v>3000</v>
      </c>
      <c r="T43" s="341"/>
    </row>
    <row r="44" spans="1:20" x14ac:dyDescent="0.2">
      <c r="A44" s="378"/>
      <c r="B44" s="366" t="s">
        <v>79</v>
      </c>
      <c r="C44" s="367" t="s">
        <v>454</v>
      </c>
      <c r="D44" s="368" t="s">
        <v>433</v>
      </c>
      <c r="E44" s="369" t="s">
        <v>80</v>
      </c>
      <c r="F44" s="370" t="s">
        <v>80</v>
      </c>
      <c r="G44" s="388" t="s">
        <v>455</v>
      </c>
      <c r="H44" s="372">
        <f t="shared" si="8"/>
        <v>0</v>
      </c>
      <c r="I44" s="372">
        <f t="shared" si="8"/>
        <v>0</v>
      </c>
      <c r="J44" s="373">
        <f t="shared" si="8"/>
        <v>0</v>
      </c>
      <c r="K44" s="372">
        <f t="shared" si="8"/>
        <v>0</v>
      </c>
      <c r="L44" s="373">
        <f t="shared" si="8"/>
        <v>0</v>
      </c>
      <c r="M44" s="372">
        <f t="shared" si="8"/>
        <v>290.2</v>
      </c>
      <c r="N44" s="373">
        <f t="shared" si="8"/>
        <v>290.2</v>
      </c>
      <c r="O44" s="374">
        <f t="shared" si="8"/>
        <v>0</v>
      </c>
      <c r="P44" s="375">
        <f t="shared" si="8"/>
        <v>0</v>
      </c>
      <c r="Q44" s="376">
        <v>800</v>
      </c>
      <c r="R44" s="376">
        <v>0</v>
      </c>
      <c r="S44" s="376">
        <f t="shared" si="1"/>
        <v>800</v>
      </c>
      <c r="T44" s="341"/>
    </row>
    <row r="45" spans="1:20" x14ac:dyDescent="0.2">
      <c r="A45" s="378"/>
      <c r="B45" s="354"/>
      <c r="C45" s="413"/>
      <c r="D45" s="414"/>
      <c r="E45" s="415">
        <v>4357</v>
      </c>
      <c r="F45" s="416">
        <v>6121</v>
      </c>
      <c r="G45" s="417" t="s">
        <v>411</v>
      </c>
      <c r="H45" s="418">
        <v>0</v>
      </c>
      <c r="I45" s="418">
        <v>0</v>
      </c>
      <c r="J45" s="419">
        <f>SUM(H45:I45)</f>
        <v>0</v>
      </c>
      <c r="K45" s="418">
        <v>0</v>
      </c>
      <c r="L45" s="419">
        <f>SUM(J45:K45)</f>
        <v>0</v>
      </c>
      <c r="M45" s="418">
        <v>290.2</v>
      </c>
      <c r="N45" s="419">
        <f>SUM(L45:M45)</f>
        <v>290.2</v>
      </c>
      <c r="O45" s="420">
        <v>0</v>
      </c>
      <c r="P45" s="421">
        <v>0</v>
      </c>
      <c r="Q45" s="364">
        <v>800</v>
      </c>
      <c r="R45" s="364">
        <v>0</v>
      </c>
      <c r="S45" s="364">
        <f t="shared" si="1"/>
        <v>800</v>
      </c>
      <c r="T45" s="341"/>
    </row>
    <row r="46" spans="1:20" x14ac:dyDescent="0.2">
      <c r="A46" s="378"/>
      <c r="B46" s="366" t="s">
        <v>79</v>
      </c>
      <c r="C46" s="367" t="s">
        <v>456</v>
      </c>
      <c r="D46" s="368" t="s">
        <v>433</v>
      </c>
      <c r="E46" s="369" t="s">
        <v>80</v>
      </c>
      <c r="F46" s="370" t="s">
        <v>80</v>
      </c>
      <c r="G46" s="388" t="s">
        <v>457</v>
      </c>
      <c r="H46" s="372">
        <f t="shared" si="8"/>
        <v>0</v>
      </c>
      <c r="I46" s="372">
        <f t="shared" si="8"/>
        <v>0</v>
      </c>
      <c r="J46" s="373">
        <f t="shared" si="8"/>
        <v>0</v>
      </c>
      <c r="K46" s="372">
        <f t="shared" si="8"/>
        <v>0</v>
      </c>
      <c r="L46" s="373">
        <f t="shared" si="8"/>
        <v>0</v>
      </c>
      <c r="M46" s="372">
        <f t="shared" si="8"/>
        <v>290.2</v>
      </c>
      <c r="N46" s="373">
        <f t="shared" si="8"/>
        <v>290.2</v>
      </c>
      <c r="O46" s="374">
        <f t="shared" si="8"/>
        <v>0</v>
      </c>
      <c r="P46" s="375">
        <f t="shared" si="8"/>
        <v>0</v>
      </c>
      <c r="Q46" s="376">
        <v>1400</v>
      </c>
      <c r="R46" s="376">
        <v>0</v>
      </c>
      <c r="S46" s="376">
        <f t="shared" si="1"/>
        <v>1400</v>
      </c>
      <c r="T46" s="341"/>
    </row>
    <row r="47" spans="1:20" x14ac:dyDescent="0.2">
      <c r="A47" s="378"/>
      <c r="B47" s="354"/>
      <c r="C47" s="413"/>
      <c r="D47" s="414"/>
      <c r="E47" s="415">
        <v>4357</v>
      </c>
      <c r="F47" s="416">
        <v>6121</v>
      </c>
      <c r="G47" s="417" t="s">
        <v>411</v>
      </c>
      <c r="H47" s="418">
        <v>0</v>
      </c>
      <c r="I47" s="418">
        <v>0</v>
      </c>
      <c r="J47" s="419">
        <f>SUM(H47:I47)</f>
        <v>0</v>
      </c>
      <c r="K47" s="418">
        <v>0</v>
      </c>
      <c r="L47" s="419">
        <f>SUM(J47:K47)</f>
        <v>0</v>
      </c>
      <c r="M47" s="418">
        <v>290.2</v>
      </c>
      <c r="N47" s="419">
        <f>SUM(L47:M47)</f>
        <v>290.2</v>
      </c>
      <c r="O47" s="420">
        <v>0</v>
      </c>
      <c r="P47" s="421">
        <v>0</v>
      </c>
      <c r="Q47" s="364">
        <v>1400</v>
      </c>
      <c r="R47" s="364">
        <v>0</v>
      </c>
      <c r="S47" s="364">
        <f t="shared" si="1"/>
        <v>1400</v>
      </c>
      <c r="T47" s="341"/>
    </row>
    <row r="48" spans="1:20" ht="12.75" customHeight="1" x14ac:dyDescent="0.2">
      <c r="A48" s="378"/>
      <c r="B48" s="366" t="s">
        <v>79</v>
      </c>
      <c r="C48" s="367" t="s">
        <v>458</v>
      </c>
      <c r="D48" s="368" t="s">
        <v>459</v>
      </c>
      <c r="E48" s="369" t="s">
        <v>80</v>
      </c>
      <c r="F48" s="370" t="s">
        <v>80</v>
      </c>
      <c r="G48" s="388" t="s">
        <v>460</v>
      </c>
      <c r="H48" s="372">
        <f t="shared" si="8"/>
        <v>0</v>
      </c>
      <c r="I48" s="372">
        <f t="shared" si="8"/>
        <v>0</v>
      </c>
      <c r="J48" s="373">
        <f t="shared" si="8"/>
        <v>0</v>
      </c>
      <c r="K48" s="372">
        <f t="shared" si="8"/>
        <v>0</v>
      </c>
      <c r="L48" s="373">
        <f t="shared" si="8"/>
        <v>0</v>
      </c>
      <c r="M48" s="372">
        <f t="shared" si="8"/>
        <v>290.2</v>
      </c>
      <c r="N48" s="373">
        <f t="shared" si="8"/>
        <v>290.2</v>
      </c>
      <c r="O48" s="374">
        <f t="shared" si="8"/>
        <v>0</v>
      </c>
      <c r="P48" s="375">
        <f t="shared" si="8"/>
        <v>0</v>
      </c>
      <c r="Q48" s="376">
        <v>1700</v>
      </c>
      <c r="R48" s="376">
        <v>0</v>
      </c>
      <c r="S48" s="376">
        <f t="shared" si="1"/>
        <v>1700</v>
      </c>
      <c r="T48" s="341"/>
    </row>
    <row r="49" spans="1:20" x14ac:dyDescent="0.2">
      <c r="A49" s="378"/>
      <c r="B49" s="354"/>
      <c r="C49" s="413"/>
      <c r="D49" s="414"/>
      <c r="E49" s="415">
        <v>4357</v>
      </c>
      <c r="F49" s="416">
        <v>6121</v>
      </c>
      <c r="G49" s="417" t="s">
        <v>411</v>
      </c>
      <c r="H49" s="418">
        <v>0</v>
      </c>
      <c r="I49" s="418">
        <v>0</v>
      </c>
      <c r="J49" s="419">
        <f>SUM(H49:I49)</f>
        <v>0</v>
      </c>
      <c r="K49" s="418">
        <v>0</v>
      </c>
      <c r="L49" s="419">
        <f>SUM(J49:K49)</f>
        <v>0</v>
      </c>
      <c r="M49" s="418">
        <v>290.2</v>
      </c>
      <c r="N49" s="419">
        <f>SUM(L49:M49)</f>
        <v>290.2</v>
      </c>
      <c r="O49" s="420">
        <v>0</v>
      </c>
      <c r="P49" s="421">
        <v>0</v>
      </c>
      <c r="Q49" s="364">
        <v>1700</v>
      </c>
      <c r="R49" s="364">
        <v>0</v>
      </c>
      <c r="S49" s="364">
        <f t="shared" si="1"/>
        <v>1700</v>
      </c>
      <c r="T49" s="341"/>
    </row>
    <row r="50" spans="1:20" ht="12.75" customHeight="1" x14ac:dyDescent="0.2">
      <c r="A50" s="378"/>
      <c r="B50" s="366" t="s">
        <v>79</v>
      </c>
      <c r="C50" s="367" t="s">
        <v>461</v>
      </c>
      <c r="D50" s="368" t="s">
        <v>427</v>
      </c>
      <c r="E50" s="369" t="s">
        <v>80</v>
      </c>
      <c r="F50" s="370" t="s">
        <v>80</v>
      </c>
      <c r="G50" s="388" t="s">
        <v>462</v>
      </c>
      <c r="H50" s="372">
        <f t="shared" si="8"/>
        <v>0</v>
      </c>
      <c r="I50" s="372">
        <f t="shared" si="8"/>
        <v>0</v>
      </c>
      <c r="J50" s="373">
        <f t="shared" si="8"/>
        <v>0</v>
      </c>
      <c r="K50" s="372">
        <f t="shared" si="8"/>
        <v>0</v>
      </c>
      <c r="L50" s="373">
        <f t="shared" si="8"/>
        <v>0</v>
      </c>
      <c r="M50" s="372">
        <f t="shared" si="8"/>
        <v>290.2</v>
      </c>
      <c r="N50" s="373">
        <f t="shared" si="8"/>
        <v>290.2</v>
      </c>
      <c r="O50" s="374">
        <f t="shared" si="8"/>
        <v>0</v>
      </c>
      <c r="P50" s="375">
        <f t="shared" si="8"/>
        <v>0</v>
      </c>
      <c r="Q50" s="376">
        <v>500</v>
      </c>
      <c r="R50" s="376">
        <v>0</v>
      </c>
      <c r="S50" s="376">
        <f t="shared" si="1"/>
        <v>500</v>
      </c>
      <c r="T50" s="389"/>
    </row>
    <row r="51" spans="1:20" x14ac:dyDescent="0.2">
      <c r="A51" s="378"/>
      <c r="B51" s="354"/>
      <c r="C51" s="413"/>
      <c r="D51" s="414"/>
      <c r="E51" s="415">
        <v>4357</v>
      </c>
      <c r="F51" s="416">
        <v>6121</v>
      </c>
      <c r="G51" s="417" t="s">
        <v>411</v>
      </c>
      <c r="H51" s="418">
        <v>0</v>
      </c>
      <c r="I51" s="418">
        <v>0</v>
      </c>
      <c r="J51" s="419">
        <f>SUM(H51:I51)</f>
        <v>0</v>
      </c>
      <c r="K51" s="418">
        <v>0</v>
      </c>
      <c r="L51" s="419">
        <f>SUM(J51:K51)</f>
        <v>0</v>
      </c>
      <c r="M51" s="418">
        <v>290.2</v>
      </c>
      <c r="N51" s="419">
        <f>SUM(L51:M51)</f>
        <v>290.2</v>
      </c>
      <c r="O51" s="420">
        <v>0</v>
      </c>
      <c r="P51" s="421">
        <v>0</v>
      </c>
      <c r="Q51" s="364">
        <v>500</v>
      </c>
      <c r="R51" s="364">
        <v>0</v>
      </c>
      <c r="S51" s="364">
        <f t="shared" si="1"/>
        <v>500</v>
      </c>
      <c r="T51" s="341"/>
    </row>
    <row r="52" spans="1:20" ht="12.75" customHeight="1" x14ac:dyDescent="0.2">
      <c r="A52" s="378"/>
      <c r="B52" s="366" t="s">
        <v>79</v>
      </c>
      <c r="C52" s="367" t="s">
        <v>463</v>
      </c>
      <c r="D52" s="368" t="s">
        <v>464</v>
      </c>
      <c r="E52" s="369" t="s">
        <v>80</v>
      </c>
      <c r="F52" s="370" t="s">
        <v>80</v>
      </c>
      <c r="G52" s="388" t="s">
        <v>465</v>
      </c>
      <c r="H52" s="372">
        <f t="shared" si="8"/>
        <v>0</v>
      </c>
      <c r="I52" s="372">
        <f t="shared" si="8"/>
        <v>0</v>
      </c>
      <c r="J52" s="373">
        <f t="shared" si="8"/>
        <v>0</v>
      </c>
      <c r="K52" s="372">
        <f t="shared" si="8"/>
        <v>0</v>
      </c>
      <c r="L52" s="373">
        <f t="shared" si="8"/>
        <v>0</v>
      </c>
      <c r="M52" s="372">
        <f t="shared" si="8"/>
        <v>290.2</v>
      </c>
      <c r="N52" s="373">
        <f t="shared" si="8"/>
        <v>290.2</v>
      </c>
      <c r="O52" s="374">
        <f t="shared" si="8"/>
        <v>0</v>
      </c>
      <c r="P52" s="375">
        <f t="shared" si="8"/>
        <v>0</v>
      </c>
      <c r="Q52" s="376">
        <v>1800</v>
      </c>
      <c r="R52" s="376">
        <v>0</v>
      </c>
      <c r="S52" s="376">
        <f t="shared" si="1"/>
        <v>1800</v>
      </c>
      <c r="T52" s="389"/>
    </row>
    <row r="53" spans="1:20" x14ac:dyDescent="0.2">
      <c r="A53" s="378"/>
      <c r="B53" s="354"/>
      <c r="C53" s="413"/>
      <c r="D53" s="414"/>
      <c r="E53" s="415">
        <v>4357</v>
      </c>
      <c r="F53" s="416">
        <v>6121</v>
      </c>
      <c r="G53" s="417" t="s">
        <v>411</v>
      </c>
      <c r="H53" s="418">
        <v>0</v>
      </c>
      <c r="I53" s="418">
        <v>0</v>
      </c>
      <c r="J53" s="419">
        <f>SUM(H53:I53)</f>
        <v>0</v>
      </c>
      <c r="K53" s="418">
        <v>0</v>
      </c>
      <c r="L53" s="419">
        <f>SUM(J53:K53)</f>
        <v>0</v>
      </c>
      <c r="M53" s="418">
        <v>290.2</v>
      </c>
      <c r="N53" s="419">
        <f>SUM(L53:M53)</f>
        <v>290.2</v>
      </c>
      <c r="O53" s="420">
        <v>0</v>
      </c>
      <c r="P53" s="421">
        <v>0</v>
      </c>
      <c r="Q53" s="364">
        <v>1800</v>
      </c>
      <c r="R53" s="364">
        <v>0</v>
      </c>
      <c r="S53" s="364">
        <f t="shared" si="1"/>
        <v>1800</v>
      </c>
      <c r="T53" s="341"/>
    </row>
    <row r="54" spans="1:20" x14ac:dyDescent="0.2">
      <c r="A54" s="378"/>
      <c r="B54" s="399" t="s">
        <v>79</v>
      </c>
      <c r="C54" s="400" t="s">
        <v>307</v>
      </c>
      <c r="D54" s="401" t="s">
        <v>308</v>
      </c>
      <c r="E54" s="402" t="s">
        <v>80</v>
      </c>
      <c r="F54" s="403" t="s">
        <v>80</v>
      </c>
      <c r="G54" s="404" t="s">
        <v>309</v>
      </c>
      <c r="H54" s="405"/>
      <c r="I54" s="405"/>
      <c r="J54" s="405"/>
      <c r="K54" s="405"/>
      <c r="L54" s="405"/>
      <c r="M54" s="406"/>
      <c r="N54" s="406"/>
      <c r="O54" s="407"/>
      <c r="P54" s="408">
        <v>0</v>
      </c>
      <c r="Q54" s="408">
        <v>0</v>
      </c>
      <c r="R54" s="408">
        <f>+R55</f>
        <v>2100</v>
      </c>
      <c r="S54" s="408">
        <f t="shared" si="1"/>
        <v>2100</v>
      </c>
      <c r="T54" s="409" t="s">
        <v>64</v>
      </c>
    </row>
    <row r="55" spans="1:20" x14ac:dyDescent="0.2">
      <c r="A55" s="378"/>
      <c r="B55" s="270"/>
      <c r="C55" s="271"/>
      <c r="D55" s="272"/>
      <c r="E55" s="116">
        <v>3121</v>
      </c>
      <c r="F55" s="416">
        <v>5171</v>
      </c>
      <c r="G55" s="417" t="s">
        <v>290</v>
      </c>
      <c r="H55" s="423"/>
      <c r="I55" s="423"/>
      <c r="J55" s="423"/>
      <c r="K55" s="423"/>
      <c r="L55" s="423"/>
      <c r="M55" s="424"/>
      <c r="N55" s="424"/>
      <c r="O55" s="425"/>
      <c r="P55" s="410">
        <v>0</v>
      </c>
      <c r="Q55" s="410">
        <v>0</v>
      </c>
      <c r="R55" s="410">
        <v>2100</v>
      </c>
      <c r="S55" s="410">
        <f t="shared" si="1"/>
        <v>2100</v>
      </c>
      <c r="T55" s="411"/>
    </row>
    <row r="56" spans="1:20" ht="22.5" x14ac:dyDescent="0.2">
      <c r="A56" s="378"/>
      <c r="B56" s="399" t="s">
        <v>79</v>
      </c>
      <c r="C56" s="400" t="s">
        <v>310</v>
      </c>
      <c r="D56" s="401" t="s">
        <v>311</v>
      </c>
      <c r="E56" s="402" t="s">
        <v>80</v>
      </c>
      <c r="F56" s="403" t="s">
        <v>80</v>
      </c>
      <c r="G56" s="404" t="s">
        <v>312</v>
      </c>
      <c r="H56" s="405"/>
      <c r="I56" s="405"/>
      <c r="J56" s="405"/>
      <c r="K56" s="405"/>
      <c r="L56" s="405"/>
      <c r="M56" s="406"/>
      <c r="N56" s="406"/>
      <c r="O56" s="407"/>
      <c r="P56" s="408">
        <v>0</v>
      </c>
      <c r="Q56" s="408">
        <v>0</v>
      </c>
      <c r="R56" s="408">
        <f>+R57</f>
        <v>3000</v>
      </c>
      <c r="S56" s="408">
        <f t="shared" si="1"/>
        <v>3000</v>
      </c>
      <c r="T56" s="409" t="s">
        <v>64</v>
      </c>
    </row>
    <row r="57" spans="1:20" ht="13.5" thickBot="1" x14ac:dyDescent="0.25">
      <c r="A57" s="390"/>
      <c r="B57" s="307"/>
      <c r="C57" s="426"/>
      <c r="D57" s="427"/>
      <c r="E57" s="302">
        <v>3123</v>
      </c>
      <c r="F57" s="431">
        <v>6121</v>
      </c>
      <c r="G57" s="432" t="s">
        <v>411</v>
      </c>
      <c r="H57" s="428"/>
      <c r="I57" s="428"/>
      <c r="J57" s="428"/>
      <c r="K57" s="428"/>
      <c r="L57" s="428"/>
      <c r="M57" s="429"/>
      <c r="N57" s="429"/>
      <c r="O57" s="430"/>
      <c r="P57" s="412">
        <v>0</v>
      </c>
      <c r="Q57" s="412">
        <v>0</v>
      </c>
      <c r="R57" s="412">
        <v>3000</v>
      </c>
      <c r="S57" s="412">
        <f t="shared" si="1"/>
        <v>3000</v>
      </c>
      <c r="T57" s="411"/>
    </row>
  </sheetData>
  <mergeCells count="7">
    <mergeCell ref="R1:T1"/>
    <mergeCell ref="A2:H2"/>
    <mergeCell ref="A4:H4"/>
    <mergeCell ref="A6:H6"/>
    <mergeCell ref="A8:A11"/>
    <mergeCell ref="C8:D8"/>
    <mergeCell ref="C9:D9"/>
  </mergeCells>
  <pageMargins left="0.7" right="0.7" top="0.78740157499999996" bottom="0.78740157499999996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activeCell="G5" sqref="G5:H5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438" t="s">
        <v>316</v>
      </c>
      <c r="D1" s="439"/>
      <c r="E1" s="439"/>
    </row>
    <row r="2" spans="1:10" ht="13.5" thickBot="1" x14ac:dyDescent="0.25">
      <c r="A2" s="472" t="s">
        <v>48</v>
      </c>
      <c r="B2" s="472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62</v>
      </c>
      <c r="D3" s="32" t="s">
        <v>64</v>
      </c>
      <c r="E3" s="32" t="s">
        <v>63</v>
      </c>
    </row>
    <row r="4" spans="1:10" ht="15" customHeight="1" x14ac:dyDescent="0.2">
      <c r="A4" s="2" t="s">
        <v>3</v>
      </c>
      <c r="B4" s="29" t="s">
        <v>37</v>
      </c>
      <c r="C4" s="26">
        <f>C5+C6+C7</f>
        <v>2544728.1</v>
      </c>
      <c r="D4" s="26">
        <f>D5+D6+D7</f>
        <v>0</v>
      </c>
      <c r="E4" s="27">
        <f t="shared" ref="E4:E26" si="0">C4+D4</f>
        <v>2544728.1</v>
      </c>
    </row>
    <row r="5" spans="1:10" ht="15" customHeight="1" x14ac:dyDescent="0.2">
      <c r="A5" s="6" t="s">
        <v>4</v>
      </c>
      <c r="B5" s="7" t="s">
        <v>5</v>
      </c>
      <c r="C5" s="8">
        <v>2461007.77</v>
      </c>
      <c r="D5" s="9">
        <v>0</v>
      </c>
      <c r="E5" s="10">
        <f t="shared" si="0"/>
        <v>2461007.77</v>
      </c>
      <c r="J5" s="1"/>
    </row>
    <row r="6" spans="1:10" ht="15" customHeight="1" x14ac:dyDescent="0.2">
      <c r="A6" s="6" t="s">
        <v>6</v>
      </c>
      <c r="B6" s="7" t="s">
        <v>7</v>
      </c>
      <c r="C6" s="8">
        <v>83720.33</v>
      </c>
      <c r="D6" s="4">
        <v>0</v>
      </c>
      <c r="E6" s="10">
        <f t="shared" si="0"/>
        <v>83720.33</v>
      </c>
    </row>
    <row r="7" spans="1:10" ht="15" customHeight="1" x14ac:dyDescent="0.2">
      <c r="A7" s="6" t="s">
        <v>8</v>
      </c>
      <c r="B7" s="7" t="s">
        <v>9</v>
      </c>
      <c r="C7" s="8">
        <v>0</v>
      </c>
      <c r="D7" s="8">
        <v>0</v>
      </c>
      <c r="E7" s="10">
        <f t="shared" si="0"/>
        <v>0</v>
      </c>
    </row>
    <row r="8" spans="1:10" ht="15" customHeight="1" x14ac:dyDescent="0.2">
      <c r="A8" s="12" t="s">
        <v>40</v>
      </c>
      <c r="B8" s="7" t="s">
        <v>10</v>
      </c>
      <c r="C8" s="13">
        <f>C9+C15</f>
        <v>4130579.9400000004</v>
      </c>
      <c r="D8" s="13">
        <f>D9+D15</f>
        <v>0</v>
      </c>
      <c r="E8" s="14">
        <f t="shared" si="0"/>
        <v>4130579.9400000004</v>
      </c>
    </row>
    <row r="9" spans="1:10" ht="15" customHeight="1" x14ac:dyDescent="0.2">
      <c r="A9" s="6" t="s">
        <v>43</v>
      </c>
      <c r="B9" s="7" t="s">
        <v>11</v>
      </c>
      <c r="C9" s="8">
        <f>C10+C11+C13+C14</f>
        <v>4129103.74</v>
      </c>
      <c r="D9" s="8">
        <f>D10+D11+D13+D14</f>
        <v>0</v>
      </c>
      <c r="E9" s="11">
        <f t="shared" si="0"/>
        <v>4129103.74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v>0</v>
      </c>
      <c r="E10" s="11">
        <f t="shared" si="0"/>
        <v>63118.7</v>
      </c>
    </row>
    <row r="11" spans="1:10" ht="15" customHeight="1" x14ac:dyDescent="0.2">
      <c r="A11" s="6" t="s">
        <v>55</v>
      </c>
      <c r="B11" s="7" t="s">
        <v>11</v>
      </c>
      <c r="C11" s="8">
        <v>4041215.04</v>
      </c>
      <c r="D11" s="8">
        <v>0</v>
      </c>
      <c r="E11" s="11">
        <f t="shared" si="0"/>
        <v>4041215.04</v>
      </c>
    </row>
    <row r="12" spans="1:10" ht="15" customHeight="1" x14ac:dyDescent="0.2">
      <c r="A12" s="6" t="s">
        <v>53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56</v>
      </c>
      <c r="B13" s="7" t="s">
        <v>42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57</v>
      </c>
      <c r="B14" s="7">
        <v>4121</v>
      </c>
      <c r="C14" s="8">
        <v>24770</v>
      </c>
      <c r="D14" s="8">
        <v>0</v>
      </c>
      <c r="E14" s="11">
        <f>SUM(C14:D14)</f>
        <v>24770</v>
      </c>
    </row>
    <row r="15" spans="1:10" ht="15" customHeight="1" x14ac:dyDescent="0.2">
      <c r="A15" s="6" t="s">
        <v>44</v>
      </c>
      <c r="B15" s="7" t="s">
        <v>58</v>
      </c>
      <c r="C15" s="8">
        <f>C16+C18+C19</f>
        <v>1476.2</v>
      </c>
      <c r="D15" s="8">
        <f>D16+D18+D19</f>
        <v>0</v>
      </c>
      <c r="E15" s="11">
        <f t="shared" si="0"/>
        <v>1476.2</v>
      </c>
    </row>
    <row r="16" spans="1:10" ht="15" customHeight="1" x14ac:dyDescent="0.2">
      <c r="A16" s="6" t="s">
        <v>55</v>
      </c>
      <c r="B16" s="7" t="s">
        <v>13</v>
      </c>
      <c r="C16" s="8">
        <v>1476.2</v>
      </c>
      <c r="D16" s="8">
        <v>0</v>
      </c>
      <c r="E16" s="11">
        <f t="shared" si="0"/>
        <v>1476.2</v>
      </c>
    </row>
    <row r="17" spans="1:5" ht="15" customHeight="1" x14ac:dyDescent="0.2">
      <c r="A17" s="6" t="s">
        <v>54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56</v>
      </c>
      <c r="B18" s="7" t="s">
        <v>59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57</v>
      </c>
      <c r="B19" s="7">
        <v>4221</v>
      </c>
      <c r="C19" s="8">
        <v>0</v>
      </c>
      <c r="D19" s="8">
        <v>0</v>
      </c>
      <c r="E19" s="11">
        <f>SUM(C19:D19)</f>
        <v>0</v>
      </c>
    </row>
    <row r="20" spans="1:5" ht="15" customHeight="1" x14ac:dyDescent="0.2">
      <c r="A20" s="12" t="s">
        <v>14</v>
      </c>
      <c r="B20" s="15" t="s">
        <v>38</v>
      </c>
      <c r="C20" s="13">
        <f>C4+C8</f>
        <v>6675308.040000001</v>
      </c>
      <c r="D20" s="13">
        <f>D4+D8</f>
        <v>0</v>
      </c>
      <c r="E20" s="14">
        <f t="shared" si="0"/>
        <v>6675308.040000001</v>
      </c>
    </row>
    <row r="21" spans="1:5" ht="15" customHeight="1" x14ac:dyDescent="0.2">
      <c r="A21" s="12" t="s">
        <v>15</v>
      </c>
      <c r="B21" s="15" t="s">
        <v>16</v>
      </c>
      <c r="C21" s="13">
        <f>SUM(C22:C25)</f>
        <v>839913.91000000015</v>
      </c>
      <c r="D21" s="13">
        <f>SUM(D22:D25)</f>
        <v>0</v>
      </c>
      <c r="E21" s="14">
        <f t="shared" si="0"/>
        <v>839913.91000000015</v>
      </c>
    </row>
    <row r="22" spans="1:5" ht="15" customHeight="1" x14ac:dyDescent="0.2">
      <c r="A22" s="6" t="s">
        <v>51</v>
      </c>
      <c r="B22" s="7" t="s">
        <v>17</v>
      </c>
      <c r="C22" s="8">
        <v>127924.29999999999</v>
      </c>
      <c r="D22" s="8">
        <v>0</v>
      </c>
      <c r="E22" s="11">
        <f t="shared" si="0"/>
        <v>127924.29999999999</v>
      </c>
    </row>
    <row r="23" spans="1:5" ht="15" customHeight="1" x14ac:dyDescent="0.2">
      <c r="A23" s="6" t="s">
        <v>52</v>
      </c>
      <c r="B23" s="7">
        <v>8115</v>
      </c>
      <c r="C23" s="8">
        <v>858864.6100000001</v>
      </c>
      <c r="D23" s="8">
        <v>0</v>
      </c>
      <c r="E23" s="11">
        <f>SUM(C23:D23)</f>
        <v>858864.6100000001</v>
      </c>
    </row>
    <row r="24" spans="1:5" ht="15" customHeight="1" x14ac:dyDescent="0.2">
      <c r="A24" s="6" t="s">
        <v>60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61</v>
      </c>
      <c r="B25" s="17">
        <v>-8124</v>
      </c>
      <c r="C25" s="18">
        <v>-146875</v>
      </c>
      <c r="D25" s="18">
        <v>0</v>
      </c>
      <c r="E25" s="19">
        <f>C25+D25</f>
        <v>-146875</v>
      </c>
    </row>
    <row r="26" spans="1:5" ht="15" customHeight="1" thickBot="1" x14ac:dyDescent="0.25">
      <c r="A26" s="20" t="s">
        <v>27</v>
      </c>
      <c r="B26" s="21"/>
      <c r="C26" s="22">
        <f>C4+C8+C21</f>
        <v>7515221.9500000011</v>
      </c>
      <c r="D26" s="22">
        <f>D20+D21</f>
        <v>0</v>
      </c>
      <c r="E26" s="23">
        <f t="shared" si="0"/>
        <v>7515221.9500000011</v>
      </c>
    </row>
    <row r="27" spans="1:5" ht="13.5" thickBot="1" x14ac:dyDescent="0.25">
      <c r="A27" s="472" t="s">
        <v>49</v>
      </c>
      <c r="B27" s="472"/>
      <c r="C27" s="35"/>
      <c r="D27" s="35"/>
      <c r="E27" s="36" t="s">
        <v>0</v>
      </c>
    </row>
    <row r="28" spans="1:5" ht="24.75" thickBot="1" x14ac:dyDescent="0.25">
      <c r="A28" s="30" t="s">
        <v>18</v>
      </c>
      <c r="B28" s="31" t="s">
        <v>19</v>
      </c>
      <c r="C28" s="32" t="s">
        <v>62</v>
      </c>
      <c r="D28" s="32" t="s">
        <v>64</v>
      </c>
      <c r="E28" s="32" t="s">
        <v>63</v>
      </c>
    </row>
    <row r="29" spans="1:5" ht="15" customHeight="1" x14ac:dyDescent="0.2">
      <c r="A29" s="24" t="s">
        <v>26</v>
      </c>
      <c r="B29" s="3" t="s">
        <v>20</v>
      </c>
      <c r="C29" s="4">
        <v>28361.82</v>
      </c>
      <c r="D29" s="4">
        <v>0</v>
      </c>
      <c r="E29" s="5">
        <f>C29+D29</f>
        <v>28361.82</v>
      </c>
    </row>
    <row r="30" spans="1:5" ht="15" customHeight="1" x14ac:dyDescent="0.2">
      <c r="A30" s="25" t="s">
        <v>21</v>
      </c>
      <c r="B30" s="7" t="s">
        <v>20</v>
      </c>
      <c r="C30" s="8">
        <v>255521.85</v>
      </c>
      <c r="D30" s="4">
        <v>0</v>
      </c>
      <c r="E30" s="5">
        <f t="shared" ref="E30:E45" si="1">C30+D30</f>
        <v>255521.85</v>
      </c>
    </row>
    <row r="31" spans="1:5" ht="15" customHeight="1" x14ac:dyDescent="0.2">
      <c r="A31" s="25" t="s">
        <v>50</v>
      </c>
      <c r="B31" s="7" t="s">
        <v>24</v>
      </c>
      <c r="C31" s="8">
        <v>60062</v>
      </c>
      <c r="D31" s="4">
        <v>21582</v>
      </c>
      <c r="E31" s="5">
        <f>SUM(C31:D31)</f>
        <v>81644</v>
      </c>
    </row>
    <row r="32" spans="1:5" ht="15" customHeight="1" x14ac:dyDescent="0.2">
      <c r="A32" s="25" t="s">
        <v>28</v>
      </c>
      <c r="B32" s="7" t="s">
        <v>20</v>
      </c>
      <c r="C32" s="8">
        <v>921230</v>
      </c>
      <c r="D32" s="4">
        <v>0</v>
      </c>
      <c r="E32" s="5">
        <f t="shared" si="1"/>
        <v>921230</v>
      </c>
    </row>
    <row r="33" spans="1:5" ht="15" customHeight="1" x14ac:dyDescent="0.2">
      <c r="A33" s="25" t="s">
        <v>22</v>
      </c>
      <c r="B33" s="7" t="s">
        <v>20</v>
      </c>
      <c r="C33" s="8">
        <v>659938.26</v>
      </c>
      <c r="D33" s="4">
        <v>0</v>
      </c>
      <c r="E33" s="5">
        <f t="shared" si="1"/>
        <v>659938.26</v>
      </c>
    </row>
    <row r="34" spans="1:5" ht="15" customHeight="1" x14ac:dyDescent="0.2">
      <c r="A34" s="25" t="s">
        <v>39</v>
      </c>
      <c r="B34" s="7" t="s">
        <v>20</v>
      </c>
      <c r="C34" s="8">
        <v>3691292.49</v>
      </c>
      <c r="D34" s="4">
        <v>0</v>
      </c>
      <c r="E34" s="5">
        <f>C34+D34</f>
        <v>3691292.49</v>
      </c>
    </row>
    <row r="35" spans="1:5" ht="15" customHeight="1" x14ac:dyDescent="0.2">
      <c r="A35" s="25" t="s">
        <v>46</v>
      </c>
      <c r="B35" s="7" t="s">
        <v>24</v>
      </c>
      <c r="C35" s="8">
        <v>470058.23</v>
      </c>
      <c r="D35" s="4">
        <v>20</v>
      </c>
      <c r="E35" s="5">
        <f t="shared" si="1"/>
        <v>470078.23</v>
      </c>
    </row>
    <row r="36" spans="1:5" ht="15" customHeight="1" x14ac:dyDescent="0.2">
      <c r="A36" s="25" t="s">
        <v>47</v>
      </c>
      <c r="B36" s="7" t="s">
        <v>20</v>
      </c>
      <c r="C36" s="8">
        <v>36600</v>
      </c>
      <c r="D36" s="4">
        <v>0</v>
      </c>
      <c r="E36" s="5">
        <f t="shared" si="1"/>
        <v>36600</v>
      </c>
    </row>
    <row r="37" spans="1:5" ht="15" customHeight="1" x14ac:dyDescent="0.2">
      <c r="A37" s="25" t="s">
        <v>29</v>
      </c>
      <c r="B37" s="7" t="s">
        <v>24</v>
      </c>
      <c r="C37" s="8">
        <v>483326.29000000004</v>
      </c>
      <c r="D37" s="4">
        <v>-21602</v>
      </c>
      <c r="E37" s="5">
        <f t="shared" si="1"/>
        <v>461724.29000000004</v>
      </c>
    </row>
    <row r="38" spans="1:5" ht="15" customHeight="1" x14ac:dyDescent="0.2">
      <c r="A38" s="25" t="s">
        <v>30</v>
      </c>
      <c r="B38" s="7" t="s">
        <v>23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31</v>
      </c>
      <c r="B39" s="7" t="s">
        <v>24</v>
      </c>
      <c r="C39" s="8">
        <v>634788.71</v>
      </c>
      <c r="D39" s="4">
        <v>0</v>
      </c>
      <c r="E39" s="5">
        <f t="shared" si="1"/>
        <v>634788.71</v>
      </c>
    </row>
    <row r="40" spans="1:5" ht="15" customHeight="1" x14ac:dyDescent="0.2">
      <c r="A40" s="25" t="s">
        <v>33</v>
      </c>
      <c r="B40" s="7" t="s">
        <v>24</v>
      </c>
      <c r="C40" s="8">
        <v>20000</v>
      </c>
      <c r="D40" s="4">
        <v>0</v>
      </c>
      <c r="E40" s="5">
        <f t="shared" si="1"/>
        <v>20000</v>
      </c>
    </row>
    <row r="41" spans="1:5" ht="15" customHeight="1" x14ac:dyDescent="0.2">
      <c r="A41" s="25" t="s">
        <v>32</v>
      </c>
      <c r="B41" s="7" t="s">
        <v>20</v>
      </c>
      <c r="C41" s="8">
        <v>7787.89</v>
      </c>
      <c r="D41" s="4">
        <v>0</v>
      </c>
      <c r="E41" s="5">
        <f t="shared" si="1"/>
        <v>7787.89</v>
      </c>
    </row>
    <row r="42" spans="1:5" ht="15" customHeight="1" x14ac:dyDescent="0.2">
      <c r="A42" s="25" t="s">
        <v>45</v>
      </c>
      <c r="B42" s="7" t="s">
        <v>24</v>
      </c>
      <c r="C42" s="8">
        <v>140272.66999999998</v>
      </c>
      <c r="D42" s="4">
        <v>0</v>
      </c>
      <c r="E42" s="5">
        <f>C42+D42</f>
        <v>140272.66999999998</v>
      </c>
    </row>
    <row r="43" spans="1:5" ht="15" customHeight="1" x14ac:dyDescent="0.2">
      <c r="A43" s="25" t="s">
        <v>34</v>
      </c>
      <c r="B43" s="7" t="s">
        <v>24</v>
      </c>
      <c r="C43" s="8">
        <v>13993.01</v>
      </c>
      <c r="D43" s="4">
        <v>0</v>
      </c>
      <c r="E43" s="5">
        <f t="shared" si="1"/>
        <v>13993.01</v>
      </c>
    </row>
    <row r="44" spans="1:5" ht="15" customHeight="1" x14ac:dyDescent="0.2">
      <c r="A44" s="25" t="s">
        <v>35</v>
      </c>
      <c r="B44" s="7" t="s">
        <v>24</v>
      </c>
      <c r="C44" s="8">
        <v>84728.29</v>
      </c>
      <c r="D44" s="4">
        <v>0</v>
      </c>
      <c r="E44" s="5">
        <f t="shared" si="1"/>
        <v>84728.29</v>
      </c>
    </row>
    <row r="45" spans="1:5" ht="15" customHeight="1" thickBot="1" x14ac:dyDescent="0.25">
      <c r="A45" s="25" t="s">
        <v>36</v>
      </c>
      <c r="B45" s="7" t="s">
        <v>24</v>
      </c>
      <c r="C45" s="8">
        <v>7260.4400000000005</v>
      </c>
      <c r="D45" s="4">
        <v>0</v>
      </c>
      <c r="E45" s="5">
        <f t="shared" si="1"/>
        <v>7260.4400000000005</v>
      </c>
    </row>
    <row r="46" spans="1:5" ht="15" customHeight="1" thickBot="1" x14ac:dyDescent="0.25">
      <c r="A46" s="28" t="s">
        <v>25</v>
      </c>
      <c r="B46" s="21"/>
      <c r="C46" s="22">
        <f>C29+C30+C32+C33+C34+C35+C36+C37+C38+C39+C40+C41+C42+C43+C44+C45+C31</f>
        <v>7515221.9500000002</v>
      </c>
      <c r="D46" s="22">
        <f>SUM(D29:D45)</f>
        <v>0</v>
      </c>
      <c r="E46" s="23">
        <f>SUM(E29:E45)</f>
        <v>7515221.9500000002</v>
      </c>
    </row>
    <row r="47" spans="1:5" x14ac:dyDescent="0.2">
      <c r="C47" s="1"/>
      <c r="E47" s="1"/>
    </row>
  </sheetData>
  <mergeCells count="3">
    <mergeCell ref="A2:B2"/>
    <mergeCell ref="A27:B27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91204</vt:lpstr>
      <vt:lpstr>91704</vt:lpstr>
      <vt:lpstr>92004</vt:lpstr>
      <vt:lpstr>92014</vt:lpstr>
      <vt:lpstr>Bilance PaV</vt:lpstr>
      <vt:lpstr>'91204'!Oblast_tisku</vt:lpstr>
      <vt:lpstr>'91704'!Oblast_tisku</vt:lpstr>
      <vt:lpstr>'92004'!Oblast_tisku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2016-02-08T10:33:11Z</cp:lastPrinted>
  <dcterms:created xsi:type="dcterms:W3CDTF">2007-12-18T12:40:54Z</dcterms:created>
  <dcterms:modified xsi:type="dcterms:W3CDTF">2016-03-15T13:06:02Z</dcterms:modified>
</cp:coreProperties>
</file>