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2006" sheetId="3" r:id="rId3"/>
  </sheets>
  <definedNames>
    <definedName name="_xlnm.Print_Titles" localSheetId="2">'92006'!$7:$8</definedName>
  </definedNames>
  <calcPr fullCalcOnLoad="1"/>
</workbook>
</file>

<file path=xl/sharedStrings.xml><?xml version="1.0" encoding="utf-8"?>
<sst xmlns="http://schemas.openxmlformats.org/spreadsheetml/2006/main" count="546" uniqueCount="237">
  <si>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</si>
  <si>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</si>
  <si>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</si>
  <si>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</si>
  <si>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</si>
  <si>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</si>
  <si>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</si>
  <si>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</si>
  <si>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</si>
  <si>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</si>
  <si>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</si>
  <si>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</si>
  <si>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</si>
  <si>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</si>
  <si>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</si>
  <si>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</si>
  <si>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</si>
  <si>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</si>
  <si>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</si>
  <si>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</si>
  <si>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</si>
  <si>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</si>
  <si>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</si>
  <si>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</si>
  <si>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</si>
  <si>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</si>
  <si>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</si>
  <si>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</si>
  <si>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</si>
  <si>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</si>
  <si>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</si>
  <si>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</si>
  <si>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</si>
  <si>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</si>
  <si>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</si>
  <si>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</si>
  <si>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</si>
  <si>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</si>
  <si>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</si>
  <si>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</si>
  <si>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</si>
  <si>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</si>
  <si>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</si>
  <si>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</si>
  <si>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</si>
  <si>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</si>
  <si>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</si>
  <si>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</si>
  <si>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</si>
  <si>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</si>
  <si>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</si>
  <si>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</si>
  <si>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</si>
  <si>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</si>
  <si>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</si>
  <si>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</si>
  <si>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</si>
  <si>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</si>
  <si>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</si>
  <si>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</si>
  <si>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</si>
  <si>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</si>
  <si>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</si>
  <si>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</si>
  <si>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</si>
  <si>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</si>
  <si>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</si>
  <si>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</si>
  <si>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</si>
  <si>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</si>
  <si>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</si>
  <si>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nespecifikované rezervy</t>
  </si>
  <si>
    <t>budovy, haly a stavby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</si>
  <si>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</si>
  <si>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</si>
  <si>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</si>
  <si>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</si>
  <si>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</si>
  <si>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</si>
  <si>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Kapitola 920 06 - Kapitálové výdaje</t>
  </si>
  <si>
    <t>Odbor dopravy</t>
  </si>
  <si>
    <t>0690810000</t>
  </si>
  <si>
    <t>Velkoplošné opravy havarijních úseků komunikací</t>
  </si>
  <si>
    <t>III/2711 Bílý Kostel nad Nisou - rekonstrukce silnice</t>
  </si>
  <si>
    <t>0683640000</t>
  </si>
  <si>
    <t>0683860000</t>
  </si>
  <si>
    <t>III/2711 Hrádek n. N. - odvodnění Donínská</t>
  </si>
  <si>
    <t>nákup ostatních služeb</t>
  </si>
  <si>
    <t>ZDROJOVÁ  A VÝDAJOVÁ ČÁST ROZPOČTU LK 2016</t>
  </si>
  <si>
    <t>Kapitola 914 06 - Působnosti</t>
  </si>
  <si>
    <t>06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</si>
  <si>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</si>
  <si>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</si>
  <si>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</si>
  <si>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</si>
  <si>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</si>
  <si>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</si>
  <si>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</si>
  <si>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nákup materiálu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</si>
  <si>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</si>
  <si>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</si>
  <si>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</si>
  <si>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</si>
  <si>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</si>
  <si>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</si>
  <si>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</si>
  <si>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</si>
  <si>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</si>
  <si>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</si>
  <si>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</si>
  <si>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</si>
  <si>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</si>
  <si>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</si>
  <si>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</si>
  <si>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</si>
  <si>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</si>
  <si>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</si>
  <si>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</si>
  <si>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</si>
  <si>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</si>
  <si>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</si>
  <si>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</si>
  <si>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</si>
  <si>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</si>
  <si>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</si>
  <si>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</si>
  <si>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</si>
  <si>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</si>
  <si>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</si>
  <si>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</si>
  <si>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</si>
  <si>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</si>
  <si>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</si>
  <si>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vratky veřejným rozpočt. ústřední úrovně transferů minulých let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</si>
  <si>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</si>
  <si>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</si>
  <si>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</si>
  <si>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</si>
  <si>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</si>
  <si>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</si>
  <si>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</si>
  <si>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</si>
  <si>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0690690000</t>
  </si>
  <si>
    <t>Modernizace silnice Horka u Staré Paky – Dolní Branná</t>
  </si>
  <si>
    <t>ZJ 035</t>
  </si>
  <si>
    <t>investiční transfery krajům</t>
  </si>
  <si>
    <t>stavba nebo rekonstrukce silnice</t>
  </si>
  <si>
    <t>0690720000</t>
  </si>
  <si>
    <t>silnice II/592 Chrastava (II. etapa) - povodně</t>
  </si>
  <si>
    <t>0690801601</t>
  </si>
  <si>
    <t>obnova a údržba alejí na Frýdlantsku</t>
  </si>
  <si>
    <t>neinvestiční transfery zřízeným příspěvkovým organizacím</t>
  </si>
  <si>
    <t>vratka dotace za rok 2014</t>
  </si>
  <si>
    <t>Financování silnic II. a III. třídy ve vlastnictví kraje - 2015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</si>
  <si>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</si>
  <si>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</si>
  <si>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</si>
  <si>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</si>
  <si>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</si>
  <si>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</si>
  <si>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</si>
  <si>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</si>
  <si>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</si>
  <si>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</si>
  <si>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</si>
  <si>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</si>
  <si>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</si>
  <si>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</si>
  <si>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</si>
  <si>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</si>
  <si>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</si>
  <si>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</si>
  <si>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0683440000</t>
  </si>
  <si>
    <t>III/27019, úsek od křiž. s I/13 po křiž. s III/27014</t>
  </si>
  <si>
    <t>0683450000</t>
  </si>
  <si>
    <t>II/270 úsek od úrov. přejezdu po křiž. s I/13</t>
  </si>
  <si>
    <t>0683470000</t>
  </si>
  <si>
    <t>III/28721 Malá Skála - Sněhov</t>
  </si>
  <si>
    <t>0683500000</t>
  </si>
  <si>
    <t>III/28115 hranice LB kraje - Troskovice</t>
  </si>
  <si>
    <t>0683510000</t>
  </si>
  <si>
    <t>III/2892 Semily - Bítouchov</t>
  </si>
  <si>
    <t>0683550000</t>
  </si>
  <si>
    <t>III/29022 Hrabětice - Josefův Důl</t>
  </si>
  <si>
    <t>0683570000</t>
  </si>
  <si>
    <t>III/25935 hranice kraje LB - hranice kraje SČ</t>
  </si>
  <si>
    <t>0683600000</t>
  </si>
  <si>
    <t>290-016 - most přes Smědou za obcí Bílý Potok</t>
  </si>
  <si>
    <t>opravy a udržování</t>
  </si>
  <si>
    <t>0683610000</t>
  </si>
  <si>
    <t>II/277 Podhora - havárie silnice</t>
  </si>
  <si>
    <t>0683650000</t>
  </si>
  <si>
    <t>III/2713 Václavice, oprava svahu</t>
  </si>
  <si>
    <t>0683670000</t>
  </si>
  <si>
    <t>III/27716 Český Dub - havárie propustku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</si>
  <si>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</si>
  <si>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</si>
  <si>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</si>
  <si>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</si>
  <si>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</si>
  <si>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</si>
  <si>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</si>
  <si>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</si>
  <si>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</si>
  <si>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</si>
  <si>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</si>
  <si>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</si>
  <si>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</si>
  <si>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</si>
  <si>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</si>
  <si>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</si>
  <si>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0683890000</t>
  </si>
  <si>
    <t>III/28726 Odolenovice - Jenišovice, sanace svahu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</si>
  <si>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</si>
  <si>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</si>
  <si>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</si>
  <si>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</si>
  <si>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</si>
  <si>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</si>
  <si>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</si>
  <si>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</si>
  <si>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</si>
  <si>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</si>
  <si>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</si>
  <si>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</si>
  <si>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</si>
  <si>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</si>
  <si>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</si>
  <si>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0683920000</t>
  </si>
  <si>
    <t>III/0353 Kunratice</t>
  </si>
  <si>
    <t>0683930000</t>
  </si>
  <si>
    <t>III/26210 Pihel - Skalice u České Lípy</t>
  </si>
  <si>
    <t>3. úvěr</t>
  </si>
  <si>
    <t>4. uhrazené splátky krátkod.půjč.</t>
  </si>
  <si>
    <t>3.změna-RO č. 76/16</t>
  </si>
  <si>
    <t>Změna rozpočtu - rozpočtové opatření č. 76/16</t>
  </si>
  <si>
    <t>8.změna-RO č. 76/16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</si>
</sst>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79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1" fontId="4" fillId="0" borderId="11" xfId="50" applyNumberFormat="1" applyFont="1" applyFill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horizontal="center" vertical="center"/>
      <protection/>
    </xf>
    <xf numFmtId="2" fontId="4" fillId="0" borderId="27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4" fontId="4" fillId="0" borderId="28" xfId="50" applyNumberFormat="1" applyFont="1" applyFill="1" applyBorder="1" applyAlignment="1">
      <alignment vertical="center"/>
      <protection/>
    </xf>
    <xf numFmtId="49" fontId="4" fillId="0" borderId="18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2" fontId="4" fillId="0" borderId="36" xfId="50" applyNumberFormat="1" applyFont="1" applyBorder="1" applyAlignment="1">
      <alignment vertical="center"/>
      <protection/>
    </xf>
    <xf numFmtId="4" fontId="4" fillId="0" borderId="37" xfId="50" applyNumberFormat="1" applyFont="1" applyFill="1" applyBorder="1" applyAlignment="1">
      <alignment vertical="center"/>
      <protection/>
    </xf>
    <xf numFmtId="2" fontId="1" fillId="0" borderId="38" xfId="50" applyNumberFormat="1" applyFont="1" applyBorder="1" applyAlignment="1">
      <alignment horizontal="center" vertical="center"/>
      <protection/>
    </xf>
    <xf numFmtId="1" fontId="1" fillId="0" borderId="38" xfId="50" applyNumberFormat="1" applyFont="1" applyBorder="1" applyAlignment="1">
      <alignment horizontal="center" vertical="center"/>
      <protection/>
    </xf>
    <xf numFmtId="2" fontId="1" fillId="0" borderId="39" xfId="50" applyNumberFormat="1" applyFont="1" applyBorder="1" applyAlignment="1">
      <alignment vertical="center"/>
      <protection/>
    </xf>
    <xf numFmtId="4" fontId="1" fillId="0" borderId="40" xfId="50" applyNumberFormat="1" applyFont="1" applyFill="1" applyBorder="1" applyAlignment="1">
      <alignment vertical="center"/>
      <protection/>
    </xf>
    <xf numFmtId="49" fontId="4" fillId="0" borderId="18" xfId="50" applyNumberFormat="1" applyFont="1" applyFill="1" applyBorder="1" applyAlignment="1">
      <alignment horizontal="center" vertical="center" wrapText="1"/>
      <protection/>
    </xf>
    <xf numFmtId="0" fontId="4" fillId="0" borderId="41" xfId="50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/>
      <protection/>
    </xf>
    <xf numFmtId="2" fontId="1" fillId="0" borderId="42" xfId="50" applyNumberFormat="1" applyFont="1" applyBorder="1" applyAlignment="1">
      <alignment horizontal="center" vertical="center"/>
      <protection/>
    </xf>
    <xf numFmtId="4" fontId="4" fillId="0" borderId="32" xfId="51" applyNumberFormat="1" applyFont="1" applyFill="1" applyBorder="1" applyAlignment="1">
      <alignment vertic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171" fontId="1" fillId="0" borderId="10" xfId="50" applyNumberFormat="1" applyFont="1" applyFill="1" applyBorder="1" applyAlignment="1">
      <alignment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1" fontId="1" fillId="0" borderId="38" xfId="51" applyNumberFormat="1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1" fontId="1" fillId="0" borderId="23" xfId="50" applyNumberFormat="1" applyFont="1" applyFill="1" applyBorder="1" applyAlignment="1">
      <alignment horizontal="center" vertical="center"/>
      <protection/>
    </xf>
    <xf numFmtId="0" fontId="30" fillId="0" borderId="24" xfId="48" applyFont="1" applyFill="1" applyBorder="1" applyAlignment="1">
      <alignment vertical="center" wrapText="1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35" fillId="0" borderId="13" xfId="5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vertical="center" wrapText="1"/>
      <protection/>
    </xf>
    <xf numFmtId="0" fontId="30" fillId="0" borderId="39" xfId="48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/>
      <protection/>
    </xf>
    <xf numFmtId="1" fontId="1" fillId="0" borderId="23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horizontal="center" vertical="center"/>
      <protection/>
    </xf>
    <xf numFmtId="2" fontId="1" fillId="0" borderId="38" xfId="51" applyNumberFormat="1" applyFont="1" applyBorder="1" applyAlignment="1">
      <alignment horizontal="left" vertical="center"/>
      <protection/>
    </xf>
    <xf numFmtId="0" fontId="35" fillId="0" borderId="45" xfId="51" applyFont="1" applyFill="1" applyBorder="1" applyAlignment="1">
      <alignment horizontal="center" vertical="center"/>
      <protection/>
    </xf>
    <xf numFmtId="0" fontId="36" fillId="0" borderId="27" xfId="51" applyFont="1" applyFill="1" applyBorder="1" applyAlignment="1">
      <alignment horizontal="center" vertical="center"/>
      <protection/>
    </xf>
    <xf numFmtId="0" fontId="35" fillId="0" borderId="14" xfId="51" applyFont="1" applyFill="1" applyBorder="1" applyAlignment="1">
      <alignment vertical="center" wrapText="1"/>
      <protection/>
    </xf>
    <xf numFmtId="4" fontId="35" fillId="0" borderId="12" xfId="51" applyNumberFormat="1" applyFont="1" applyFill="1" applyBorder="1" applyAlignment="1">
      <alignment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46" xfId="50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32" fillId="0" borderId="45" xfId="50" applyFont="1" applyBorder="1" applyAlignment="1">
      <alignment horizontal="center" vertical="center"/>
      <protection/>
    </xf>
    <xf numFmtId="49" fontId="32" fillId="0" borderId="27" xfId="50" applyNumberFormat="1" applyFont="1" applyBorder="1" applyAlignment="1">
      <alignment horizontal="center" vertical="center"/>
      <protection/>
    </xf>
    <xf numFmtId="0" fontId="32" fillId="0" borderId="27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vertical="center"/>
      <protection/>
    </xf>
    <xf numFmtId="4" fontId="32" fillId="0" borderId="11" xfId="50" applyNumberFormat="1" applyFont="1" applyFill="1" applyBorder="1" applyAlignment="1">
      <alignment vertical="center"/>
      <protection/>
    </xf>
    <xf numFmtId="4" fontId="32" fillId="0" borderId="12" xfId="50" applyNumberFormat="1" applyFont="1" applyFill="1" applyBorder="1" applyAlignment="1">
      <alignment vertical="center"/>
      <protection/>
    </xf>
    <xf numFmtId="0" fontId="33" fillId="0" borderId="41" xfId="50" applyFont="1" applyBorder="1" applyAlignment="1">
      <alignment horizontal="center" vertical="center"/>
      <protection/>
    </xf>
    <xf numFmtId="49" fontId="33" fillId="0" borderId="18" xfId="50" applyNumberFormat="1" applyFont="1" applyBorder="1" applyAlignment="1">
      <alignment horizontal="center" vertical="center"/>
      <protection/>
    </xf>
    <xf numFmtId="0" fontId="33" fillId="0" borderId="18" xfId="50" applyFont="1" applyBorder="1" applyAlignment="1">
      <alignment horizontal="center" vertical="center"/>
      <protection/>
    </xf>
    <xf numFmtId="0" fontId="33" fillId="0" borderId="36" xfId="50" applyFont="1" applyBorder="1" applyAlignment="1">
      <alignment vertical="center"/>
      <protection/>
    </xf>
    <xf numFmtId="4" fontId="33" fillId="0" borderId="32" xfId="50" applyNumberFormat="1" applyFont="1" applyFill="1" applyBorder="1" applyAlignment="1">
      <alignment vertical="center"/>
      <protection/>
    </xf>
    <xf numFmtId="0" fontId="1" fillId="0" borderId="47" xfId="50" applyFont="1" applyBorder="1" applyAlignment="1">
      <alignment horizontal="center" vertical="center"/>
      <protection/>
    </xf>
    <xf numFmtId="49" fontId="1" fillId="0" borderId="30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3" xfId="50" applyFont="1" applyBorder="1" applyAlignment="1">
      <alignment horizontal="center" vertical="center"/>
      <protection/>
    </xf>
    <xf numFmtId="0" fontId="1" fillId="0" borderId="22" xfId="50" applyFont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48" xfId="50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33" fillId="0" borderId="44" xfId="50" applyFont="1" applyBorder="1" applyAlignment="1">
      <alignment horizontal="center" vertical="center"/>
      <protection/>
    </xf>
    <xf numFmtId="49" fontId="33" fillId="0" borderId="23" xfId="50" applyNumberFormat="1" applyFont="1" applyBorder="1" applyAlignment="1">
      <alignment horizontal="center" vertical="center"/>
      <protection/>
    </xf>
    <xf numFmtId="0" fontId="33" fillId="0" borderId="23" xfId="50" applyFont="1" applyBorder="1" applyAlignment="1">
      <alignment horizontal="center" vertical="center"/>
      <protection/>
    </xf>
    <xf numFmtId="0" fontId="33" fillId="0" borderId="22" xfId="50" applyFont="1" applyBorder="1" applyAlignment="1">
      <alignment vertical="center"/>
      <protection/>
    </xf>
    <xf numFmtId="4" fontId="33" fillId="0" borderId="21" xfId="50" applyNumberFormat="1" applyFont="1" applyFill="1" applyBorder="1" applyAlignment="1">
      <alignment vertical="center"/>
      <protection/>
    </xf>
    <xf numFmtId="4" fontId="33" fillId="0" borderId="20" xfId="50" applyNumberFormat="1" applyFont="1" applyFill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49" fontId="1" fillId="0" borderId="23" xfId="50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33" fillId="0" borderId="44" xfId="50" applyFont="1" applyFill="1" applyBorder="1" applyAlignment="1">
      <alignment horizontal="center" vertical="center"/>
      <protection/>
    </xf>
    <xf numFmtId="0" fontId="33" fillId="0" borderId="49" xfId="50" applyFont="1" applyFill="1" applyBorder="1" applyAlignment="1">
      <alignment horizontal="center" vertical="center"/>
      <protection/>
    </xf>
    <xf numFmtId="49" fontId="33" fillId="0" borderId="50" xfId="50" applyNumberFormat="1" applyFont="1" applyBorder="1" applyAlignment="1">
      <alignment horizontal="center" vertical="center"/>
      <protection/>
    </xf>
    <xf numFmtId="0" fontId="1" fillId="0" borderId="17" xfId="50" applyFont="1" applyBorder="1" applyAlignment="1">
      <alignment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48" xfId="51" applyFont="1" applyBorder="1" applyAlignment="1">
      <alignment vertical="center"/>
      <protection/>
    </xf>
    <xf numFmtId="0" fontId="1" fillId="0" borderId="50" xfId="50" applyFont="1" applyBorder="1" applyAlignment="1">
      <alignment horizontal="center"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0" fontId="1" fillId="0" borderId="42" xfId="50" applyFont="1" applyFill="1" applyBorder="1" applyAlignment="1">
      <alignment horizontal="center" vertical="center"/>
      <protection/>
    </xf>
    <xf numFmtId="49" fontId="1" fillId="0" borderId="38" xfId="50" applyNumberFormat="1" applyFont="1" applyBorder="1" applyAlignment="1">
      <alignment horizontal="center"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1" fillId="0" borderId="39" xfId="50" applyFont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0" fontId="32" fillId="0" borderId="45" xfId="50" applyFont="1" applyFill="1" applyBorder="1" applyAlignment="1">
      <alignment horizontal="center" vertical="center"/>
      <protection/>
    </xf>
    <xf numFmtId="0" fontId="33" fillId="0" borderId="41" xfId="50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24" xfId="50" applyFont="1" applyBorder="1" applyAlignment="1">
      <alignment vertical="center"/>
      <protection/>
    </xf>
    <xf numFmtId="0" fontId="33" fillId="0" borderId="47" xfId="50" applyFont="1" applyFill="1" applyBorder="1" applyAlignment="1">
      <alignment horizontal="center" vertical="center"/>
      <protection/>
    </xf>
    <xf numFmtId="49" fontId="33" fillId="0" borderId="30" xfId="50" applyNumberFormat="1" applyFont="1" applyBorder="1" applyAlignment="1">
      <alignment horizontal="center" vertical="center"/>
      <protection/>
    </xf>
    <xf numFmtId="0" fontId="33" fillId="0" borderId="30" xfId="50" applyFont="1" applyBorder="1" applyAlignment="1">
      <alignment horizontal="center" vertical="center"/>
      <protection/>
    </xf>
    <xf numFmtId="0" fontId="33" fillId="0" borderId="17" xfId="50" applyFont="1" applyBorder="1" applyAlignment="1">
      <alignment vertical="center"/>
      <protection/>
    </xf>
    <xf numFmtId="4" fontId="33" fillId="0" borderId="15" xfId="50" applyNumberFormat="1" applyFont="1" applyFill="1" applyBorder="1" applyAlignment="1">
      <alignment vertical="center"/>
      <protection/>
    </xf>
    <xf numFmtId="4" fontId="33" fillId="0" borderId="55" xfId="50" applyNumberFormat="1" applyFont="1" applyFill="1" applyBorder="1" applyAlignment="1">
      <alignment vertical="center"/>
      <protection/>
    </xf>
    <xf numFmtId="0" fontId="33" fillId="0" borderId="22" xfId="50" applyFont="1" applyBorder="1" applyAlignment="1">
      <alignment vertical="center" wrapText="1"/>
      <protection/>
    </xf>
    <xf numFmtId="0" fontId="33" fillId="0" borderId="22" xfId="50" applyFont="1" applyFill="1" applyBorder="1" applyAlignment="1">
      <alignment vertical="center"/>
      <protection/>
    </xf>
    <xf numFmtId="0" fontId="1" fillId="0" borderId="49" xfId="50" applyFont="1" applyBorder="1" applyAlignment="1">
      <alignment horizontal="center" vertical="center"/>
      <protection/>
    </xf>
    <xf numFmtId="49" fontId="1" fillId="0" borderId="50" xfId="50" applyNumberFormat="1" applyFont="1" applyBorder="1" applyAlignment="1">
      <alignment horizontal="center"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1" fillId="0" borderId="42" xfId="50" applyFont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32" fillId="0" borderId="45" xfId="49" applyFont="1" applyBorder="1" applyAlignment="1">
      <alignment horizontal="center" vertical="center"/>
      <protection/>
    </xf>
    <xf numFmtId="0" fontId="32" fillId="0" borderId="36" xfId="49" applyFont="1" applyFill="1" applyBorder="1" applyAlignment="1">
      <alignment vertical="center"/>
      <protection/>
    </xf>
    <xf numFmtId="4" fontId="32" fillId="0" borderId="11" xfId="49" applyNumberFormat="1" applyFont="1" applyFill="1" applyBorder="1" applyAlignment="1">
      <alignment vertical="center"/>
      <protection/>
    </xf>
    <xf numFmtId="4" fontId="32" fillId="0" borderId="12" xfId="49" applyNumberFormat="1" applyFont="1" applyFill="1" applyBorder="1" applyAlignment="1">
      <alignment vertical="center"/>
      <protection/>
    </xf>
    <xf numFmtId="0" fontId="33" fillId="0" borderId="41" xfId="49" applyFont="1" applyFill="1" applyBorder="1" applyAlignment="1">
      <alignment horizontal="center" vertical="center"/>
      <protection/>
    </xf>
    <xf numFmtId="49" fontId="33" fillId="0" borderId="18" xfId="49" applyNumberFormat="1" applyFont="1" applyFill="1" applyBorder="1" applyAlignment="1">
      <alignment horizontal="center" vertical="center"/>
      <protection/>
    </xf>
    <xf numFmtId="0" fontId="33" fillId="0" borderId="18" xfId="49" applyFont="1" applyFill="1" applyBorder="1" applyAlignment="1">
      <alignment horizontal="center" vertical="center"/>
      <protection/>
    </xf>
    <xf numFmtId="0" fontId="33" fillId="0" borderId="36" xfId="49" applyFont="1" applyFill="1" applyBorder="1" applyAlignment="1">
      <alignment vertical="center"/>
      <protection/>
    </xf>
    <xf numFmtId="4" fontId="33" fillId="0" borderId="55" xfId="49" applyNumberFormat="1" applyFont="1" applyFill="1" applyBorder="1" applyAlignment="1">
      <alignment vertical="center"/>
      <protection/>
    </xf>
    <xf numFmtId="4" fontId="33" fillId="0" borderId="32" xfId="49" applyNumberFormat="1" applyFont="1" applyFill="1" applyBorder="1" applyAlignment="1">
      <alignment vertical="center"/>
      <protection/>
    </xf>
    <xf numFmtId="0" fontId="1" fillId="0" borderId="42" xfId="49" applyFont="1" applyFill="1" applyBorder="1" applyAlignment="1">
      <alignment horizontal="center" vertical="center"/>
      <protection/>
    </xf>
    <xf numFmtId="49" fontId="1" fillId="0" borderId="38" xfId="49" applyNumberFormat="1" applyFont="1" applyFill="1" applyBorder="1" applyAlignment="1">
      <alignment horizontal="center" vertical="center"/>
      <protection/>
    </xf>
    <xf numFmtId="0" fontId="1" fillId="0" borderId="38" xfId="49" applyFont="1" applyFill="1" applyBorder="1" applyAlignment="1">
      <alignment horizontal="center" vertical="center"/>
      <protection/>
    </xf>
    <xf numFmtId="0" fontId="1" fillId="0" borderId="39" xfId="49" applyFont="1" applyFill="1" applyBorder="1" applyAlignment="1">
      <alignment vertical="center"/>
      <protection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53" xfId="49" applyNumberFormat="1" applyFont="1" applyBorder="1" applyAlignment="1">
      <alignment vertical="center"/>
      <protection/>
    </xf>
    <xf numFmtId="4" fontId="1" fillId="0" borderId="54" xfId="49" applyNumberFormat="1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vertical="center"/>
      <protection/>
    </xf>
    <xf numFmtId="0" fontId="4" fillId="0" borderId="19" xfId="50" applyFont="1" applyFill="1" applyBorder="1" applyAlignment="1">
      <alignment vertical="center" wrapText="1"/>
      <protection/>
    </xf>
    <xf numFmtId="2" fontId="4" fillId="0" borderId="19" xfId="50" applyNumberFormat="1" applyFont="1" applyFill="1" applyBorder="1" applyAlignment="1">
      <alignment vertical="center" wrapText="1"/>
      <protection/>
    </xf>
    <xf numFmtId="2" fontId="4" fillId="0" borderId="56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horizontal="center" vertical="center" wrapText="1"/>
      <protection/>
    </xf>
    <xf numFmtId="1" fontId="4" fillId="0" borderId="18" xfId="50" applyNumberFormat="1" applyFont="1" applyBorder="1" applyAlignment="1">
      <alignment horizontal="center" vertical="center" wrapText="1"/>
      <protection/>
    </xf>
    <xf numFmtId="2" fontId="4" fillId="0" borderId="36" xfId="50" applyNumberFormat="1" applyFont="1" applyFill="1" applyBorder="1" applyAlignment="1">
      <alignment vertical="center" wrapText="1"/>
      <protection/>
    </xf>
    <xf numFmtId="2" fontId="1" fillId="0" borderId="57" xfId="50" applyNumberFormat="1" applyFont="1" applyBorder="1" applyAlignment="1">
      <alignment horizontal="center" vertical="center"/>
      <protection/>
    </xf>
    <xf numFmtId="1" fontId="1" fillId="0" borderId="56" xfId="50" applyNumberFormat="1" applyFont="1" applyFill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0" fontId="30" fillId="0" borderId="58" xfId="48" applyFont="1" applyFill="1" applyBorder="1" applyAlignment="1">
      <alignment vertical="center"/>
      <protection/>
    </xf>
    <xf numFmtId="0" fontId="4" fillId="0" borderId="36" xfId="50" applyFont="1" applyFill="1" applyBorder="1" applyAlignment="1">
      <alignment vertical="center"/>
      <protection/>
    </xf>
    <xf numFmtId="0" fontId="30" fillId="0" borderId="22" xfId="48" applyFont="1" applyFill="1" applyBorder="1" applyAlignment="1">
      <alignment vertical="center" wrapText="1"/>
      <protection/>
    </xf>
    <xf numFmtId="1" fontId="4" fillId="0" borderId="18" xfId="51" applyNumberFormat="1" applyFont="1" applyBorder="1" applyAlignment="1">
      <alignment horizontal="center" vertical="center" wrapText="1"/>
      <protection/>
    </xf>
    <xf numFmtId="2" fontId="4" fillId="0" borderId="36" xfId="51" applyNumberFormat="1" applyFont="1" applyFill="1" applyBorder="1" applyAlignment="1">
      <alignment vertical="center" wrapText="1"/>
      <protection/>
    </xf>
    <xf numFmtId="2" fontId="4" fillId="0" borderId="56" xfId="51" applyNumberFormat="1" applyFont="1" applyBorder="1" applyAlignment="1">
      <alignment horizontal="center" vertical="center"/>
      <protection/>
    </xf>
    <xf numFmtId="1" fontId="1" fillId="0" borderId="56" xfId="51" applyNumberFormat="1" applyFont="1" applyFill="1" applyBorder="1" applyAlignment="1">
      <alignment horizontal="center"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/>
      <protection/>
    </xf>
    <xf numFmtId="49" fontId="32" fillId="0" borderId="27" xfId="49" applyNumberFormat="1" applyFont="1" applyFill="1" applyBorder="1" applyAlignment="1">
      <alignment horizontal="center" vertical="center"/>
      <protection/>
    </xf>
    <xf numFmtId="0" fontId="32" fillId="0" borderId="27" xfId="49" applyFont="1" applyFill="1" applyBorder="1" applyAlignment="1">
      <alignment horizontal="center" vertical="center"/>
      <protection/>
    </xf>
    <xf numFmtId="171" fontId="32" fillId="0" borderId="11" xfId="49" applyNumberFormat="1" applyFont="1" applyFill="1" applyBorder="1" applyAlignment="1">
      <alignment vertical="center"/>
      <protection/>
    </xf>
    <xf numFmtId="171" fontId="33" fillId="0" borderId="55" xfId="49" applyNumberFormat="1" applyFont="1" applyFill="1" applyBorder="1" applyAlignment="1">
      <alignment vertical="center"/>
      <protection/>
    </xf>
    <xf numFmtId="171" fontId="1" fillId="0" borderId="53" xfId="49" applyNumberFormat="1" applyFont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171" fontId="4" fillId="0" borderId="28" xfId="50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" fillId="0" borderId="41" xfId="51" applyFont="1" applyFill="1" applyBorder="1" applyAlignment="1">
      <alignment horizontal="center" vertical="center"/>
      <protection/>
    </xf>
    <xf numFmtId="0" fontId="1" fillId="0" borderId="57" xfId="51" applyFont="1" applyFill="1" applyBorder="1" applyAlignment="1">
      <alignment horizontal="center" vertical="center"/>
      <protection/>
    </xf>
    <xf numFmtId="2" fontId="4" fillId="0" borderId="38" xfId="50" applyNumberFormat="1" applyFont="1" applyBorder="1" applyAlignment="1">
      <alignment horizontal="center" vertical="center"/>
      <protection/>
    </xf>
    <xf numFmtId="4" fontId="1" fillId="0" borderId="54" xfId="51" applyNumberFormat="1" applyFont="1" applyFill="1" applyBorder="1" applyAlignment="1">
      <alignment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2" fontId="1" fillId="0" borderId="23" xfId="51" applyNumberFormat="1" applyFont="1" applyBorder="1" applyAlignment="1">
      <alignment horizontal="left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2" fontId="1" fillId="0" borderId="24" xfId="50" applyNumberFormat="1" applyFont="1" applyFill="1" applyBorder="1" applyAlignment="1">
      <alignment horizontal="left" vertical="center"/>
      <protection/>
    </xf>
    <xf numFmtId="0" fontId="1" fillId="0" borderId="24" xfId="50" applyFont="1" applyFill="1" applyBorder="1" applyAlignment="1">
      <alignment vertical="center"/>
      <protection/>
    </xf>
    <xf numFmtId="0" fontId="30" fillId="0" borderId="58" xfId="48" applyFont="1" applyFill="1" applyBorder="1" applyAlignment="1">
      <alignment vertical="center" wrapText="1"/>
      <protection/>
    </xf>
    <xf numFmtId="2" fontId="4" fillId="0" borderId="23" xfId="51" applyNumberFormat="1" applyFont="1" applyBorder="1" applyAlignment="1">
      <alignment horizontal="center" vertical="center"/>
      <protection/>
    </xf>
    <xf numFmtId="49" fontId="4" fillId="0" borderId="36" xfId="51" applyNumberFormat="1" applyFont="1" applyFill="1" applyBorder="1" applyAlignment="1">
      <alignment horizontal="center" vertical="center"/>
      <protection/>
    </xf>
    <xf numFmtId="0" fontId="1" fillId="0" borderId="59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2" fontId="1" fillId="0" borderId="21" xfId="47" applyNumberFormat="1" applyFont="1" applyFill="1" applyBorder="1" applyAlignment="1">
      <alignment horizontal="right" vertical="center"/>
      <protection/>
    </xf>
    <xf numFmtId="2" fontId="1" fillId="0" borderId="38" xfId="51" applyNumberFormat="1" applyFont="1" applyFill="1" applyBorder="1" applyAlignment="1">
      <alignment horizontal="left"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1" fontId="1" fillId="0" borderId="39" xfId="50" applyNumberFormat="1" applyFont="1" applyFill="1" applyBorder="1" applyAlignment="1">
      <alignment horizontal="center" vertical="center"/>
      <protection/>
    </xf>
    <xf numFmtId="2" fontId="1" fillId="0" borderId="58" xfId="50" applyNumberFormat="1" applyFont="1" applyFill="1" applyBorder="1" applyAlignment="1">
      <alignment horizontal="left" vertical="center"/>
      <protection/>
    </xf>
    <xf numFmtId="4" fontId="7" fillId="0" borderId="23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33" fillId="0" borderId="32" xfId="51" applyNumberFormat="1" applyFont="1" applyFill="1" applyBorder="1" applyAlignment="1">
      <alignment vertical="center"/>
      <protection/>
    </xf>
    <xf numFmtId="4" fontId="33" fillId="0" borderId="21" xfId="51" applyNumberFormat="1" applyFont="1" applyFill="1" applyBorder="1" applyAlignment="1">
      <alignment vertical="center"/>
      <protection/>
    </xf>
    <xf numFmtId="4" fontId="33" fillId="0" borderId="16" xfId="51" applyNumberFormat="1" applyFont="1" applyFill="1" applyBorder="1" applyAlignment="1">
      <alignment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" fontId="32" fillId="0" borderId="11" xfId="51" applyNumberFormat="1" applyFont="1" applyFill="1" applyBorder="1" applyAlignment="1">
      <alignment vertical="center"/>
      <protection/>
    </xf>
    <xf numFmtId="4" fontId="33" fillId="0" borderId="15" xfId="51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60" xfId="50" applyFont="1" applyBorder="1" applyAlignment="1">
      <alignment horizontal="center" vertical="center" textRotation="90" wrapText="1"/>
      <protection/>
    </xf>
    <xf numFmtId="0" fontId="1" fillId="0" borderId="61" xfId="50" applyFont="1" applyBorder="1" applyAlignment="1">
      <alignment horizontal="center" vertical="center" textRotation="90" wrapText="1"/>
      <protection/>
    </xf>
    <xf numFmtId="0" fontId="1" fillId="0" borderId="54" xfId="50" applyFont="1" applyBorder="1" applyAlignment="1">
      <alignment horizontal="center" vertical="center" textRotation="90" wrapText="1"/>
      <protection/>
    </xf>
    <xf numFmtId="0" fontId="4" fillId="0" borderId="60" xfId="50" applyFont="1" applyBorder="1" applyAlignment="1">
      <alignment horizontal="center"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62" xfId="50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63" xfId="50" applyNumberFormat="1" applyFont="1" applyBorder="1" applyAlignment="1">
      <alignment horizontal="center" vertical="center"/>
      <protection/>
    </xf>
    <xf numFmtId="49" fontId="4" fillId="0" borderId="64" xfId="50" applyNumberFormat="1" applyFont="1" applyBorder="1" applyAlignment="1">
      <alignment horizontal="center" vertical="center"/>
      <protection/>
    </xf>
    <xf numFmtId="0" fontId="4" fillId="0" borderId="63" xfId="50" applyFont="1" applyBorder="1" applyAlignment="1">
      <alignment horizontal="center" vertical="center"/>
      <protection/>
    </xf>
    <xf numFmtId="0" fontId="4" fillId="0" borderId="65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66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67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43" xfId="50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2" fontId="4" fillId="0" borderId="56" xfId="50" applyNumberFormat="1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0" fontId="4" fillId="0" borderId="69" xfId="52" applyFont="1" applyBorder="1" applyAlignment="1">
      <alignment horizontal="center" vertical="center"/>
      <protection/>
    </xf>
    <xf numFmtId="2" fontId="4" fillId="0" borderId="35" xfId="50" applyNumberFormat="1" applyFont="1" applyBorder="1" applyAlignment="1">
      <alignment horizontal="center" vertical="center"/>
      <protection/>
    </xf>
    <xf numFmtId="2" fontId="4" fillId="0" borderId="70" xfId="50" applyNumberFormat="1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54" xfId="52" applyFont="1" applyBorder="1" applyAlignment="1">
      <alignment horizontal="center" vertical="center"/>
      <protection/>
    </xf>
    <xf numFmtId="2" fontId="4" fillId="0" borderId="63" xfId="50" applyNumberFormat="1" applyFont="1" applyBorder="1" applyAlignment="1">
      <alignment horizontal="center" vertical="center"/>
      <protection/>
    </xf>
    <xf numFmtId="2" fontId="4" fillId="0" borderId="65" xfId="50" applyNumberFormat="1" applyFont="1" applyBorder="1" applyAlignment="1">
      <alignment horizontal="center" vertical="center"/>
      <protection/>
    </xf>
    <xf numFmtId="2" fontId="4" fillId="0" borderId="64" xfId="50" applyNumberFormat="1" applyFont="1" applyBorder="1" applyAlignment="1">
      <alignment horizontal="center"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22">
      <selection activeCell="C39" sqref="C39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244" t="s">
        <v>88</v>
      </c>
      <c r="B1" s="244"/>
      <c r="C1" s="244"/>
      <c r="D1" s="244"/>
      <c r="E1" s="244"/>
      <c r="F1" s="244"/>
    </row>
    <row r="2" ht="18" customHeight="1"/>
    <row r="3" spans="1:6" ht="16.5" customHeight="1">
      <c r="A3" s="245" t="s">
        <v>49</v>
      </c>
      <c r="B3" s="245"/>
      <c r="C3" s="245"/>
      <c r="D3" s="245"/>
      <c r="E3" s="245"/>
      <c r="F3" s="245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75</v>
      </c>
      <c r="D5" s="34" t="s">
        <v>76</v>
      </c>
      <c r="E5" s="6" t="s">
        <v>0</v>
      </c>
      <c r="F5" s="7" t="s">
        <v>77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277">
        <f>D7+D8+D9</f>
        <v>2536880.59</v>
      </c>
      <c r="E6" s="11">
        <f>SUM(E7:E9)</f>
        <v>0</v>
      </c>
      <c r="F6" s="12">
        <f>SUM(F7:F9)</f>
        <v>2536880.59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2461007.77</v>
      </c>
      <c r="E7" s="25"/>
      <c r="F7" s="17">
        <f aca="true" t="shared" si="0" ref="F7:F23">D7+E7</f>
        <v>2461007.77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75872.82</v>
      </c>
      <c r="E8" s="25"/>
      <c r="F8" s="17">
        <f t="shared" si="0"/>
        <v>75872.82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4120422.5700000003</v>
      </c>
      <c r="E10" s="21">
        <f>E11+E16</f>
        <v>0</v>
      </c>
      <c r="F10" s="22">
        <f>F11+F16</f>
        <v>4120422.5700000003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4120422.5700000003</v>
      </c>
      <c r="E11" s="16">
        <f>SUM(E12:E15)</f>
        <v>0</v>
      </c>
      <c r="F11" s="17">
        <f>SUM(F12:F15)</f>
        <v>4120422.5700000003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4032533.87</v>
      </c>
      <c r="E13" s="25"/>
      <c r="F13" s="17">
        <f>D13+E13</f>
        <v>4032533.87</v>
      </c>
    </row>
    <row r="14" spans="1:6" ht="15" customHeight="1">
      <c r="A14" s="23" t="s">
        <v>59</v>
      </c>
      <c r="B14" s="14" t="s">
        <v>60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57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58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61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6657303.16</v>
      </c>
      <c r="E20" s="20">
        <f>E6+E10</f>
        <v>0</v>
      </c>
      <c r="F20" s="22">
        <f>F6+F10</f>
        <v>6657303.16</v>
      </c>
    </row>
    <row r="21" spans="1:6" ht="15" customHeight="1">
      <c r="A21" s="18" t="s">
        <v>22</v>
      </c>
      <c r="B21" s="26" t="s">
        <v>23</v>
      </c>
      <c r="C21" s="19">
        <f>SUM(C22:C25)</f>
        <v>-96875</v>
      </c>
      <c r="D21" s="20">
        <f>SUM(D22:D25)</f>
        <v>403968.81000000006</v>
      </c>
      <c r="E21" s="21">
        <f>SUM(E22:E25)</f>
        <v>0</v>
      </c>
      <c r="F21" s="27">
        <f>SUM(F22:F25)</f>
        <v>403968.81000000006</v>
      </c>
    </row>
    <row r="22" spans="1:6" ht="15" customHeight="1">
      <c r="A22" s="23" t="s">
        <v>73</v>
      </c>
      <c r="B22" s="14" t="s">
        <v>24</v>
      </c>
      <c r="C22" s="24">
        <v>0</v>
      </c>
      <c r="D22" s="16">
        <v>127924.3</v>
      </c>
      <c r="E22" s="234"/>
      <c r="F22" s="17">
        <f t="shared" si="0"/>
        <v>127924.3</v>
      </c>
    </row>
    <row r="23" spans="1:6" ht="15" customHeight="1">
      <c r="A23" s="23" t="s">
        <v>74</v>
      </c>
      <c r="B23" s="14" t="s">
        <v>24</v>
      </c>
      <c r="C23" s="24">
        <v>0</v>
      </c>
      <c r="D23" s="16">
        <v>422919.51</v>
      </c>
      <c r="E23" s="235"/>
      <c r="F23" s="17">
        <f t="shared" si="0"/>
        <v>422919.51</v>
      </c>
    </row>
    <row r="24" spans="1:6" ht="15" customHeight="1">
      <c r="A24" s="23" t="s">
        <v>232</v>
      </c>
      <c r="B24" s="14" t="s">
        <v>55</v>
      </c>
      <c r="C24" s="24">
        <v>0</v>
      </c>
      <c r="D24" s="16">
        <v>0</v>
      </c>
      <c r="E24" s="25"/>
      <c r="F24" s="17">
        <f>D24+E24</f>
        <v>0</v>
      </c>
    </row>
    <row r="25" spans="1:6" ht="15" customHeight="1" thickBot="1">
      <c r="A25" s="23" t="s">
        <v>233</v>
      </c>
      <c r="B25" s="14">
        <v>8124</v>
      </c>
      <c r="C25" s="24">
        <v>-96875</v>
      </c>
      <c r="D25" s="278">
        <v>-146875</v>
      </c>
      <c r="E25" s="25"/>
      <c r="F25" s="17">
        <f>D25+E25</f>
        <v>-146875</v>
      </c>
    </row>
    <row r="26" spans="1:6" ht="15" customHeight="1" thickBot="1">
      <c r="A26" s="28" t="s">
        <v>25</v>
      </c>
      <c r="B26" s="29"/>
      <c r="C26" s="30">
        <f>C21+C10+C6</f>
        <v>2513201.7</v>
      </c>
      <c r="D26" s="31">
        <f>D21+D10+D6</f>
        <v>7061271.970000001</v>
      </c>
      <c r="E26" s="236">
        <f>E6+E10+E21</f>
        <v>0</v>
      </c>
      <c r="F26" s="32">
        <f>D26+E26</f>
        <v>7061271.970000001</v>
      </c>
    </row>
    <row r="28" ht="9.75">
      <c r="E28" s="41"/>
    </row>
    <row r="29" spans="1:6" ht="17.25">
      <c r="A29" s="245" t="s">
        <v>50</v>
      </c>
      <c r="B29" s="245"/>
      <c r="C29" s="245"/>
      <c r="D29" s="245"/>
      <c r="E29" s="245"/>
      <c r="F29" s="245"/>
    </row>
    <row r="30" spans="1:6" ht="12" customHeight="1" thickBot="1">
      <c r="A30" s="2"/>
      <c r="B30" s="2"/>
      <c r="C30" s="2"/>
      <c r="D30" s="2"/>
      <c r="E30" s="2"/>
      <c r="F30" s="2"/>
    </row>
    <row r="31" spans="1:6" ht="15" customHeight="1" thickBot="1">
      <c r="A31" s="33" t="s">
        <v>30</v>
      </c>
      <c r="B31" s="34" t="s">
        <v>2</v>
      </c>
      <c r="C31" s="6" t="s">
        <v>75</v>
      </c>
      <c r="D31" s="34" t="s">
        <v>76</v>
      </c>
      <c r="E31" s="6" t="s">
        <v>0</v>
      </c>
      <c r="F31" s="7" t="s">
        <v>77</v>
      </c>
    </row>
    <row r="32" spans="1:6" ht="15" customHeight="1">
      <c r="A32" s="35" t="s">
        <v>31</v>
      </c>
      <c r="B32" s="36" t="s">
        <v>32</v>
      </c>
      <c r="C32" s="37">
        <v>28361.82</v>
      </c>
      <c r="D32" s="37">
        <v>28361.82</v>
      </c>
      <c r="E32" s="37"/>
      <c r="F32" s="38">
        <f>D32+E32</f>
        <v>28361.82</v>
      </c>
    </row>
    <row r="33" spans="1:6" ht="15" customHeight="1">
      <c r="A33" s="39" t="s">
        <v>33</v>
      </c>
      <c r="B33" s="40" t="s">
        <v>32</v>
      </c>
      <c r="C33" s="16">
        <v>255021.85</v>
      </c>
      <c r="D33" s="16">
        <v>255021.85</v>
      </c>
      <c r="E33" s="37"/>
      <c r="F33" s="38">
        <f>D33+E33</f>
        <v>255021.85</v>
      </c>
    </row>
    <row r="34" spans="1:6" ht="15" customHeight="1">
      <c r="A34" s="39" t="s">
        <v>78</v>
      </c>
      <c r="B34" s="40" t="s">
        <v>42</v>
      </c>
      <c r="C34" s="16">
        <v>17207</v>
      </c>
      <c r="D34" s="16">
        <v>53062</v>
      </c>
      <c r="E34" s="37"/>
      <c r="F34" s="38">
        <f>D34+E34</f>
        <v>53062</v>
      </c>
    </row>
    <row r="35" spans="1:6" ht="15" customHeight="1">
      <c r="A35" s="39" t="s">
        <v>34</v>
      </c>
      <c r="B35" s="40" t="s">
        <v>32</v>
      </c>
      <c r="C35" s="16">
        <v>907840</v>
      </c>
      <c r="D35" s="16">
        <v>919090</v>
      </c>
      <c r="E35" s="37"/>
      <c r="F35" s="38">
        <f aca="true" t="shared" si="1" ref="F35:F48">D35+E35</f>
        <v>919090</v>
      </c>
    </row>
    <row r="36" spans="1:6" ht="15" customHeight="1">
      <c r="A36" s="39" t="s">
        <v>35</v>
      </c>
      <c r="B36" s="40" t="s">
        <v>32</v>
      </c>
      <c r="C36" s="16">
        <v>646749.25</v>
      </c>
      <c r="D36" s="16">
        <v>659872.84</v>
      </c>
      <c r="E36" s="235">
        <f>'91406'!I9</f>
        <v>14367.985</v>
      </c>
      <c r="F36" s="38">
        <f>D36+E36</f>
        <v>674240.825</v>
      </c>
    </row>
    <row r="37" spans="1:6" ht="15" customHeight="1">
      <c r="A37" s="39" t="s">
        <v>36</v>
      </c>
      <c r="B37" s="40" t="s">
        <v>32</v>
      </c>
      <c r="C37" s="16">
        <v>0</v>
      </c>
      <c r="D37" s="16">
        <v>3682546.94</v>
      </c>
      <c r="E37" s="235"/>
      <c r="F37" s="38">
        <f>D37+E37</f>
        <v>3682546.94</v>
      </c>
    </row>
    <row r="38" spans="1:6" ht="15" customHeight="1">
      <c r="A38" s="39" t="s">
        <v>64</v>
      </c>
      <c r="B38" s="40" t="s">
        <v>42</v>
      </c>
      <c r="C38" s="16">
        <v>88743.71</v>
      </c>
      <c r="D38" s="16">
        <v>469738.71</v>
      </c>
      <c r="E38" s="235"/>
      <c r="F38" s="38">
        <f>D38+E38</f>
        <v>469738.71</v>
      </c>
    </row>
    <row r="39" spans="1:6" ht="15" customHeight="1">
      <c r="A39" s="39" t="s">
        <v>37</v>
      </c>
      <c r="B39" s="40" t="s">
        <v>32</v>
      </c>
      <c r="C39" s="16">
        <v>24600</v>
      </c>
      <c r="D39" s="16">
        <v>36600</v>
      </c>
      <c r="E39" s="235"/>
      <c r="F39" s="38">
        <f>D39+E39</f>
        <v>36600</v>
      </c>
    </row>
    <row r="40" spans="1:6" ht="15" customHeight="1">
      <c r="A40" s="39" t="s">
        <v>38</v>
      </c>
      <c r="B40" s="40" t="s">
        <v>39</v>
      </c>
      <c r="C40" s="16">
        <v>220455.88</v>
      </c>
      <c r="D40" s="16">
        <v>468595.01</v>
      </c>
      <c r="E40" s="235">
        <f>'92006'!I9</f>
        <v>-14367.985</v>
      </c>
      <c r="F40" s="38">
        <f>D40+E40</f>
        <v>454227.025</v>
      </c>
    </row>
    <row r="41" spans="1:6" ht="15" customHeight="1">
      <c r="A41" s="39" t="s">
        <v>40</v>
      </c>
      <c r="B41" s="40" t="s">
        <v>39</v>
      </c>
      <c r="C41" s="16">
        <v>0</v>
      </c>
      <c r="D41" s="16">
        <v>0</v>
      </c>
      <c r="E41" s="235"/>
      <c r="F41" s="38">
        <f t="shared" si="1"/>
        <v>0</v>
      </c>
    </row>
    <row r="42" spans="1:6" ht="15" customHeight="1">
      <c r="A42" s="39" t="s">
        <v>41</v>
      </c>
      <c r="B42" s="40" t="s">
        <v>42</v>
      </c>
      <c r="C42" s="16">
        <v>206206.19</v>
      </c>
      <c r="D42" s="16">
        <v>214340.5</v>
      </c>
      <c r="E42" s="235"/>
      <c r="F42" s="38">
        <f t="shared" si="1"/>
        <v>214340.5</v>
      </c>
    </row>
    <row r="43" spans="1:8" ht="15" customHeight="1">
      <c r="A43" s="39" t="s">
        <v>43</v>
      </c>
      <c r="B43" s="40" t="s">
        <v>42</v>
      </c>
      <c r="C43" s="16">
        <v>20000</v>
      </c>
      <c r="D43" s="16">
        <v>20000</v>
      </c>
      <c r="E43" s="37"/>
      <c r="F43" s="38">
        <f t="shared" si="1"/>
        <v>20000</v>
      </c>
      <c r="H43" s="41"/>
    </row>
    <row r="44" spans="1:6" ht="15" customHeight="1">
      <c r="A44" s="39" t="s">
        <v>44</v>
      </c>
      <c r="B44" s="40" t="s">
        <v>32</v>
      </c>
      <c r="C44" s="16">
        <v>4016</v>
      </c>
      <c r="D44" s="16">
        <v>7787.89</v>
      </c>
      <c r="E44" s="37"/>
      <c r="F44" s="38">
        <f t="shared" si="1"/>
        <v>7787.89</v>
      </c>
    </row>
    <row r="45" spans="1:6" ht="15" customHeight="1">
      <c r="A45" s="39" t="s">
        <v>62</v>
      </c>
      <c r="B45" s="40" t="s">
        <v>42</v>
      </c>
      <c r="C45" s="16">
        <v>67000</v>
      </c>
      <c r="D45" s="16">
        <v>140272.67</v>
      </c>
      <c r="E45" s="37"/>
      <c r="F45" s="38">
        <f t="shared" si="1"/>
        <v>140272.67</v>
      </c>
    </row>
    <row r="46" spans="1:6" ht="15" customHeight="1">
      <c r="A46" s="39" t="s">
        <v>45</v>
      </c>
      <c r="B46" s="40" t="s">
        <v>42</v>
      </c>
      <c r="C46" s="16">
        <v>5000</v>
      </c>
      <c r="D46" s="16">
        <v>13993.01</v>
      </c>
      <c r="E46" s="37"/>
      <c r="F46" s="38">
        <f t="shared" si="1"/>
        <v>13993.01</v>
      </c>
    </row>
    <row r="47" spans="1:6" ht="15" customHeight="1">
      <c r="A47" s="39" t="s">
        <v>46</v>
      </c>
      <c r="B47" s="40" t="s">
        <v>42</v>
      </c>
      <c r="C47" s="16">
        <v>18000</v>
      </c>
      <c r="D47" s="16">
        <v>84728.29</v>
      </c>
      <c r="E47" s="37"/>
      <c r="F47" s="38">
        <f t="shared" si="1"/>
        <v>84728.29</v>
      </c>
    </row>
    <row r="48" spans="1:6" ht="15" customHeight="1" thickBot="1">
      <c r="A48" s="39" t="s">
        <v>47</v>
      </c>
      <c r="B48" s="40" t="s">
        <v>42</v>
      </c>
      <c r="C48" s="16">
        <v>4000</v>
      </c>
      <c r="D48" s="16">
        <v>7260.44</v>
      </c>
      <c r="E48" s="37"/>
      <c r="F48" s="38">
        <f t="shared" si="1"/>
        <v>7260.44</v>
      </c>
    </row>
    <row r="49" spans="1:6" ht="15" customHeight="1" thickBot="1">
      <c r="A49" s="42" t="s">
        <v>48</v>
      </c>
      <c r="B49" s="43"/>
      <c r="C49" s="31">
        <f>SUM(C32:C48)</f>
        <v>2513201.6999999997</v>
      </c>
      <c r="D49" s="31">
        <f>SUM(D32:D48)</f>
        <v>7061271.969999999</v>
      </c>
      <c r="E49" s="31">
        <f>SUM(E32:E48)</f>
        <v>0</v>
      </c>
      <c r="F49" s="32">
        <f>SUM(F32:F48)</f>
        <v>7061271.97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7"/>
  <sheetViews>
    <sheetView zoomScalePageLayoutView="0" workbookViewId="0" topLeftCell="A25">
      <selection activeCell="A1" sqref="A1:J1"/>
    </sheetView>
  </sheetViews>
  <sheetFormatPr defaultColWidth="9.140625" defaultRowHeight="12.75"/>
  <cols>
    <col min="1" max="2" width="3.8515625" style="2" customWidth="1"/>
    <col min="3" max="3" width="9.57421875" style="2" bestFit="1" customWidth="1"/>
    <col min="4" max="4" width="5.57421875" style="2" customWidth="1"/>
    <col min="5" max="5" width="6.421875" style="2" customWidth="1"/>
    <col min="6" max="6" width="41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10" ht="17.25">
      <c r="A1" s="253" t="s">
        <v>235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ht="15">
      <c r="A3" s="254" t="s">
        <v>89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255" t="s">
        <v>80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2" customHeight="1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63</v>
      </c>
    </row>
    <row r="7" spans="1:10" ht="12.75" customHeight="1" thickBot="1">
      <c r="A7" s="256" t="s">
        <v>90</v>
      </c>
      <c r="B7" s="258" t="s">
        <v>4</v>
      </c>
      <c r="C7" s="260" t="s">
        <v>6</v>
      </c>
      <c r="D7" s="260" t="s">
        <v>7</v>
      </c>
      <c r="E7" s="260" t="s">
        <v>8</v>
      </c>
      <c r="F7" s="262" t="s">
        <v>91</v>
      </c>
      <c r="G7" s="264" t="s">
        <v>75</v>
      </c>
      <c r="H7" s="249" t="s">
        <v>76</v>
      </c>
      <c r="I7" s="251" t="s">
        <v>234</v>
      </c>
      <c r="J7" s="252"/>
    </row>
    <row r="8" spans="1:10" ht="12.75" customHeight="1" thickBot="1">
      <c r="A8" s="257"/>
      <c r="B8" s="259"/>
      <c r="C8" s="261"/>
      <c r="D8" s="261"/>
      <c r="E8" s="261"/>
      <c r="F8" s="263"/>
      <c r="G8" s="265"/>
      <c r="H8" s="250"/>
      <c r="I8" s="96" t="s">
        <v>26</v>
      </c>
      <c r="J8" s="97" t="s">
        <v>77</v>
      </c>
    </row>
    <row r="9" spans="1:10" ht="12.75" customHeight="1" thickBot="1">
      <c r="A9" s="246" t="s">
        <v>56</v>
      </c>
      <c r="B9" s="98" t="s">
        <v>5</v>
      </c>
      <c r="C9" s="94" t="s">
        <v>6</v>
      </c>
      <c r="D9" s="94" t="s">
        <v>7</v>
      </c>
      <c r="E9" s="94" t="s">
        <v>8</v>
      </c>
      <c r="F9" s="95" t="s">
        <v>92</v>
      </c>
      <c r="G9" s="99">
        <f>G10+G26+G34+G49</f>
        <v>552203.13</v>
      </c>
      <c r="H9" s="99">
        <f>H10+H26+H34+H49</f>
        <v>553980.728</v>
      </c>
      <c r="I9" s="210">
        <f>I10+I26+I34+I49</f>
        <v>14367.985</v>
      </c>
      <c r="J9" s="100">
        <f>J10+J26+J34+J49</f>
        <v>568348.713</v>
      </c>
    </row>
    <row r="10" spans="1:10" ht="12.75" customHeight="1" thickBot="1">
      <c r="A10" s="247"/>
      <c r="B10" s="101" t="s">
        <v>93</v>
      </c>
      <c r="C10" s="102" t="s">
        <v>3</v>
      </c>
      <c r="D10" s="103" t="s">
        <v>3</v>
      </c>
      <c r="E10" s="103" t="s">
        <v>3</v>
      </c>
      <c r="F10" s="104" t="s">
        <v>94</v>
      </c>
      <c r="G10" s="105">
        <f>G11+G16+G19+G21+G23</f>
        <v>2739.13</v>
      </c>
      <c r="H10" s="105">
        <f>H11+H16+H19+H21+H23</f>
        <v>2992.838</v>
      </c>
      <c r="I10" s="105">
        <f>I11+I16+I19+I21+I23</f>
        <v>0</v>
      </c>
      <c r="J10" s="106">
        <f>J11+J16+J19+J21+J23</f>
        <v>2992.838</v>
      </c>
    </row>
    <row r="11" spans="1:10" ht="12.75" customHeight="1">
      <c r="A11" s="247"/>
      <c r="B11" s="107" t="s">
        <v>95</v>
      </c>
      <c r="C11" s="108" t="s">
        <v>96</v>
      </c>
      <c r="D11" s="109">
        <v>2229</v>
      </c>
      <c r="E11" s="109" t="s">
        <v>3</v>
      </c>
      <c r="F11" s="110" t="s">
        <v>97</v>
      </c>
      <c r="G11" s="111">
        <f>SUM(G12:G15)</f>
        <v>1889.13</v>
      </c>
      <c r="H11" s="237">
        <f>SUM(H12:H15)</f>
        <v>1986.2</v>
      </c>
      <c r="I11" s="158">
        <f>SUM(I12:I15)</f>
        <v>0</v>
      </c>
      <c r="J11" s="111">
        <f>SUM(J12:J15)</f>
        <v>1986.2</v>
      </c>
    </row>
    <row r="12" spans="1:10" ht="12.75" customHeight="1">
      <c r="A12" s="247"/>
      <c r="B12" s="112"/>
      <c r="C12" s="113"/>
      <c r="D12" s="114"/>
      <c r="E12" s="115">
        <v>5139</v>
      </c>
      <c r="F12" s="116" t="s">
        <v>98</v>
      </c>
      <c r="G12" s="81">
        <v>50</v>
      </c>
      <c r="H12" s="164">
        <v>50</v>
      </c>
      <c r="I12" s="120"/>
      <c r="J12" s="117">
        <f>H12+I12</f>
        <v>50</v>
      </c>
    </row>
    <row r="13" spans="1:10" ht="12.75" customHeight="1">
      <c r="A13" s="247"/>
      <c r="B13" s="112"/>
      <c r="C13" s="113"/>
      <c r="D13" s="114"/>
      <c r="E13" s="118">
        <v>5166</v>
      </c>
      <c r="F13" s="116" t="s">
        <v>99</v>
      </c>
      <c r="G13" s="81">
        <v>750</v>
      </c>
      <c r="H13" s="164">
        <f>750+72.87</f>
        <v>822.87</v>
      </c>
      <c r="I13" s="120"/>
      <c r="J13" s="117">
        <f>H13+I13</f>
        <v>822.87</v>
      </c>
    </row>
    <row r="14" spans="1:10" ht="12.75" customHeight="1">
      <c r="A14" s="247"/>
      <c r="B14" s="112"/>
      <c r="C14" s="113"/>
      <c r="D14" s="114"/>
      <c r="E14" s="115">
        <v>5168</v>
      </c>
      <c r="F14" s="119" t="s">
        <v>100</v>
      </c>
      <c r="G14" s="81">
        <v>100</v>
      </c>
      <c r="H14" s="164">
        <v>100</v>
      </c>
      <c r="I14" s="120"/>
      <c r="J14" s="117">
        <f>H14+I14</f>
        <v>100</v>
      </c>
    </row>
    <row r="15" spans="1:10" ht="12.75" customHeight="1">
      <c r="A15" s="247"/>
      <c r="B15" s="112"/>
      <c r="C15" s="113"/>
      <c r="D15" s="114"/>
      <c r="E15" s="118">
        <v>5169</v>
      </c>
      <c r="F15" s="119" t="s">
        <v>87</v>
      </c>
      <c r="G15" s="81">
        <v>989.13</v>
      </c>
      <c r="H15" s="164">
        <f>989.13+24.2</f>
        <v>1013.33</v>
      </c>
      <c r="I15" s="120"/>
      <c r="J15" s="117">
        <f>H15+I15</f>
        <v>1013.33</v>
      </c>
    </row>
    <row r="16" spans="1:10" ht="12.75" customHeight="1">
      <c r="A16" s="247"/>
      <c r="B16" s="121" t="s">
        <v>95</v>
      </c>
      <c r="C16" s="122" t="s">
        <v>101</v>
      </c>
      <c r="D16" s="123">
        <v>2229</v>
      </c>
      <c r="E16" s="123" t="s">
        <v>3</v>
      </c>
      <c r="F16" s="124" t="s">
        <v>102</v>
      </c>
      <c r="G16" s="125">
        <f>SUM(G17:G18)</f>
        <v>50</v>
      </c>
      <c r="H16" s="238">
        <f>SUM(H17:H18)</f>
        <v>50</v>
      </c>
      <c r="I16" s="126">
        <f>SUM(I17:I18)</f>
        <v>0</v>
      </c>
      <c r="J16" s="125">
        <f>SUM(J17:J18)</f>
        <v>50</v>
      </c>
    </row>
    <row r="17" spans="1:10" ht="12.75" customHeight="1">
      <c r="A17" s="247"/>
      <c r="B17" s="127"/>
      <c r="C17" s="128"/>
      <c r="D17" s="115"/>
      <c r="E17" s="115">
        <v>5167</v>
      </c>
      <c r="F17" s="129" t="s">
        <v>103</v>
      </c>
      <c r="G17" s="81">
        <v>10</v>
      </c>
      <c r="H17" s="164">
        <v>10</v>
      </c>
      <c r="I17" s="130"/>
      <c r="J17" s="117">
        <f>H17+I17</f>
        <v>10</v>
      </c>
    </row>
    <row r="18" spans="1:10" ht="12.75" customHeight="1">
      <c r="A18" s="247"/>
      <c r="B18" s="121"/>
      <c r="C18" s="122"/>
      <c r="D18" s="123"/>
      <c r="E18" s="115">
        <v>5169</v>
      </c>
      <c r="F18" s="119" t="s">
        <v>87</v>
      </c>
      <c r="G18" s="81">
        <v>40</v>
      </c>
      <c r="H18" s="164">
        <v>40</v>
      </c>
      <c r="I18" s="130"/>
      <c r="J18" s="117">
        <f>H18+I18</f>
        <v>40</v>
      </c>
    </row>
    <row r="19" spans="1:10" ht="12.75" customHeight="1">
      <c r="A19" s="247"/>
      <c r="B19" s="131" t="s">
        <v>95</v>
      </c>
      <c r="C19" s="122" t="s">
        <v>104</v>
      </c>
      <c r="D19" s="123">
        <v>2219</v>
      </c>
      <c r="E19" s="123" t="s">
        <v>3</v>
      </c>
      <c r="F19" s="124" t="s">
        <v>105</v>
      </c>
      <c r="G19" s="125">
        <f>SUM(G20:G20)</f>
        <v>250</v>
      </c>
      <c r="H19" s="238">
        <f>SUM(H20:H20)</f>
        <v>406.63800000000003</v>
      </c>
      <c r="I19" s="125">
        <f>SUM(I20:I20)</f>
        <v>0</v>
      </c>
      <c r="J19" s="125">
        <f>SUM(J20:J20)</f>
        <v>406.63800000000003</v>
      </c>
    </row>
    <row r="20" spans="1:10" ht="12.75" customHeight="1">
      <c r="A20" s="247"/>
      <c r="B20" s="132"/>
      <c r="C20" s="133"/>
      <c r="D20" s="123"/>
      <c r="E20" s="114">
        <v>5169</v>
      </c>
      <c r="F20" s="134" t="s">
        <v>87</v>
      </c>
      <c r="G20" s="81">
        <v>250</v>
      </c>
      <c r="H20" s="81">
        <f>250+156.638</f>
        <v>406.63800000000003</v>
      </c>
      <c r="I20" s="130"/>
      <c r="J20" s="117">
        <f>H20+I20</f>
        <v>406.63800000000003</v>
      </c>
    </row>
    <row r="21" spans="1:10" ht="12.75" customHeight="1">
      <c r="A21" s="247"/>
      <c r="B21" s="131" t="s">
        <v>95</v>
      </c>
      <c r="C21" s="122" t="s">
        <v>106</v>
      </c>
      <c r="D21" s="123">
        <v>2229</v>
      </c>
      <c r="E21" s="123" t="s">
        <v>3</v>
      </c>
      <c r="F21" s="124" t="s">
        <v>107</v>
      </c>
      <c r="G21" s="125">
        <f>SUM(G22:G22)</f>
        <v>500</v>
      </c>
      <c r="H21" s="239">
        <f>SUM(H22:H22)</f>
        <v>500</v>
      </c>
      <c r="I21" s="126">
        <f>SUM(I22:I22)</f>
        <v>0</v>
      </c>
      <c r="J21" s="125">
        <f>SUM(J22:J22)</f>
        <v>500</v>
      </c>
    </row>
    <row r="22" spans="1:10" ht="12.75" customHeight="1">
      <c r="A22" s="247"/>
      <c r="B22" s="132"/>
      <c r="C22" s="133"/>
      <c r="D22" s="123"/>
      <c r="E22" s="135">
        <v>5909</v>
      </c>
      <c r="F22" s="136" t="s">
        <v>108</v>
      </c>
      <c r="G22" s="81">
        <v>500</v>
      </c>
      <c r="H22" s="164">
        <v>500</v>
      </c>
      <c r="I22" s="130"/>
      <c r="J22" s="117">
        <f>H22+I22</f>
        <v>500</v>
      </c>
    </row>
    <row r="23" spans="1:10" ht="12.75" customHeight="1">
      <c r="A23" s="247"/>
      <c r="B23" s="131" t="s">
        <v>95</v>
      </c>
      <c r="C23" s="122" t="s">
        <v>109</v>
      </c>
      <c r="D23" s="123">
        <v>2291</v>
      </c>
      <c r="E23" s="123" t="s">
        <v>3</v>
      </c>
      <c r="F23" s="124" t="s">
        <v>110</v>
      </c>
      <c r="G23" s="125">
        <f>SUM(G24:G25)</f>
        <v>50</v>
      </c>
      <c r="H23" s="238">
        <f>SUM(H24:H25)</f>
        <v>50</v>
      </c>
      <c r="I23" s="126">
        <f>SUM(I24:I25)</f>
        <v>0</v>
      </c>
      <c r="J23" s="125">
        <f>SUM(J24:J25)</f>
        <v>50</v>
      </c>
    </row>
    <row r="24" spans="1:10" ht="12.75" customHeight="1">
      <c r="A24" s="247"/>
      <c r="B24" s="132"/>
      <c r="C24" s="133"/>
      <c r="D24" s="137"/>
      <c r="E24" s="115">
        <v>5169</v>
      </c>
      <c r="F24" s="116" t="s">
        <v>111</v>
      </c>
      <c r="G24" s="138">
        <v>30</v>
      </c>
      <c r="H24" s="240">
        <v>30</v>
      </c>
      <c r="I24" s="139"/>
      <c r="J24" s="117">
        <f>H24+I24</f>
        <v>30</v>
      </c>
    </row>
    <row r="25" spans="1:10" ht="12.75" customHeight="1" thickBot="1">
      <c r="A25" s="247"/>
      <c r="B25" s="140"/>
      <c r="C25" s="141"/>
      <c r="D25" s="142"/>
      <c r="E25" s="142">
        <v>5175</v>
      </c>
      <c r="F25" s="143" t="s">
        <v>112</v>
      </c>
      <c r="G25" s="1">
        <v>20</v>
      </c>
      <c r="H25" s="166">
        <v>20</v>
      </c>
      <c r="I25" s="144"/>
      <c r="J25" s="145">
        <f>H25+I25</f>
        <v>20</v>
      </c>
    </row>
    <row r="26" spans="1:10" ht="12.75" customHeight="1" thickBot="1">
      <c r="A26" s="247"/>
      <c r="B26" s="146" t="s">
        <v>93</v>
      </c>
      <c r="C26" s="102" t="s">
        <v>3</v>
      </c>
      <c r="D26" s="103" t="s">
        <v>3</v>
      </c>
      <c r="E26" s="103" t="s">
        <v>3</v>
      </c>
      <c r="F26" s="104" t="s">
        <v>113</v>
      </c>
      <c r="G26" s="105">
        <f>G27+G31</f>
        <v>2144</v>
      </c>
      <c r="H26" s="241">
        <f>H27+H31</f>
        <v>2424.1639999999998</v>
      </c>
      <c r="I26" s="105">
        <f>I27+I31</f>
        <v>0</v>
      </c>
      <c r="J26" s="106">
        <f>J27+J31</f>
        <v>2424.1639999999998</v>
      </c>
    </row>
    <row r="27" spans="1:10" ht="12.75" customHeight="1">
      <c r="A27" s="247"/>
      <c r="B27" s="147" t="s">
        <v>95</v>
      </c>
      <c r="C27" s="108" t="s">
        <v>114</v>
      </c>
      <c r="D27" s="109">
        <v>2223</v>
      </c>
      <c r="E27" s="109" t="s">
        <v>3</v>
      </c>
      <c r="F27" s="110" t="s">
        <v>115</v>
      </c>
      <c r="G27" s="111">
        <f>SUM(G28:G30)</f>
        <v>1772</v>
      </c>
      <c r="H27" s="237">
        <f>SUM(H28:H30)</f>
        <v>2052.1639999999998</v>
      </c>
      <c r="I27" s="158">
        <f>SUM(I28:I30)</f>
        <v>0</v>
      </c>
      <c r="J27" s="111">
        <f>SUM(J28:J30)</f>
        <v>2052.1639999999998</v>
      </c>
    </row>
    <row r="28" spans="1:10" s="150" customFormat="1" ht="12.75" customHeight="1">
      <c r="A28" s="247"/>
      <c r="B28" s="148"/>
      <c r="C28" s="128"/>
      <c r="D28" s="115"/>
      <c r="E28" s="115">
        <v>5139</v>
      </c>
      <c r="F28" s="116" t="s">
        <v>98</v>
      </c>
      <c r="G28" s="149">
        <v>100</v>
      </c>
      <c r="H28" s="81">
        <f>100+280.164</f>
        <v>380.164</v>
      </c>
      <c r="I28" s="151"/>
      <c r="J28" s="117">
        <f>H28+I28</f>
        <v>380.164</v>
      </c>
    </row>
    <row r="29" spans="1:10" s="150" customFormat="1" ht="12.75" customHeight="1">
      <c r="A29" s="247"/>
      <c r="B29" s="148"/>
      <c r="C29" s="128"/>
      <c r="D29" s="115"/>
      <c r="E29" s="115">
        <v>5169</v>
      </c>
      <c r="F29" s="119" t="s">
        <v>87</v>
      </c>
      <c r="G29" s="149">
        <v>1652</v>
      </c>
      <c r="H29" s="243">
        <v>1652</v>
      </c>
      <c r="I29" s="151"/>
      <c r="J29" s="117">
        <f>H29+I29</f>
        <v>1652</v>
      </c>
    </row>
    <row r="30" spans="1:10" s="150" customFormat="1" ht="12.75" customHeight="1">
      <c r="A30" s="247"/>
      <c r="B30" s="148"/>
      <c r="C30" s="128"/>
      <c r="D30" s="115"/>
      <c r="E30" s="115">
        <v>5175</v>
      </c>
      <c r="F30" s="152" t="s">
        <v>112</v>
      </c>
      <c r="G30" s="149">
        <v>20</v>
      </c>
      <c r="H30" s="243">
        <v>20</v>
      </c>
      <c r="I30" s="151"/>
      <c r="J30" s="117">
        <f>H30+I30</f>
        <v>20</v>
      </c>
    </row>
    <row r="31" spans="1:10" s="150" customFormat="1" ht="12.75" customHeight="1">
      <c r="A31" s="247"/>
      <c r="B31" s="153" t="s">
        <v>95</v>
      </c>
      <c r="C31" s="154" t="s">
        <v>116</v>
      </c>
      <c r="D31" s="155">
        <v>2223</v>
      </c>
      <c r="E31" s="155" t="s">
        <v>3</v>
      </c>
      <c r="F31" s="156" t="s">
        <v>117</v>
      </c>
      <c r="G31" s="157">
        <f>SUM(G32:G33)</f>
        <v>372</v>
      </c>
      <c r="H31" s="242">
        <f>SUM(H32:H33)</f>
        <v>372</v>
      </c>
      <c r="I31" s="157">
        <f>SUM(I32:I33)</f>
        <v>0</v>
      </c>
      <c r="J31" s="125">
        <f>SUM(J32:J33)</f>
        <v>372</v>
      </c>
    </row>
    <row r="32" spans="1:10" s="150" customFormat="1" ht="12.75" customHeight="1">
      <c r="A32" s="247"/>
      <c r="B32" s="153"/>
      <c r="C32" s="154"/>
      <c r="D32" s="155"/>
      <c r="E32" s="115">
        <v>5164</v>
      </c>
      <c r="F32" s="119" t="s">
        <v>118</v>
      </c>
      <c r="G32" s="149">
        <v>180</v>
      </c>
      <c r="H32" s="243">
        <v>180</v>
      </c>
      <c r="I32" s="151"/>
      <c r="J32" s="117">
        <f>H32+I32</f>
        <v>180</v>
      </c>
    </row>
    <row r="33" spans="1:10" s="150" customFormat="1" ht="12.75" customHeight="1" thickBot="1">
      <c r="A33" s="247"/>
      <c r="B33" s="148"/>
      <c r="C33" s="128"/>
      <c r="D33" s="115"/>
      <c r="E33" s="115">
        <v>5169</v>
      </c>
      <c r="F33" s="119" t="s">
        <v>87</v>
      </c>
      <c r="G33" s="149">
        <v>192</v>
      </c>
      <c r="H33" s="243">
        <v>192</v>
      </c>
      <c r="I33" s="151"/>
      <c r="J33" s="117">
        <f>H33+I33</f>
        <v>192</v>
      </c>
    </row>
    <row r="34" spans="1:10" ht="12.75" customHeight="1" thickBot="1">
      <c r="A34" s="247"/>
      <c r="B34" s="101" t="s">
        <v>93</v>
      </c>
      <c r="C34" s="102" t="s">
        <v>3</v>
      </c>
      <c r="D34" s="103" t="s">
        <v>3</v>
      </c>
      <c r="E34" s="103" t="s">
        <v>3</v>
      </c>
      <c r="F34" s="104" t="s">
        <v>119</v>
      </c>
      <c r="G34" s="105">
        <f>G35+G37+G39+G41+G43</f>
        <v>547320</v>
      </c>
      <c r="H34" s="105">
        <f>H35+H37+H39+H41+H43</f>
        <v>548287.032</v>
      </c>
      <c r="I34" s="105">
        <f>I35+I37+I39+I41+I43</f>
        <v>0</v>
      </c>
      <c r="J34" s="106">
        <f>J35+J37+J39+J41+J43</f>
        <v>548287.032</v>
      </c>
    </row>
    <row r="35" spans="1:10" ht="12.75" customHeight="1">
      <c r="A35" s="247"/>
      <c r="B35" s="107" t="s">
        <v>95</v>
      </c>
      <c r="C35" s="108" t="s">
        <v>120</v>
      </c>
      <c r="D35" s="109">
        <v>2221</v>
      </c>
      <c r="E35" s="109" t="s">
        <v>3</v>
      </c>
      <c r="F35" s="110" t="s">
        <v>121</v>
      </c>
      <c r="G35" s="111">
        <f>SUM(G36)</f>
        <v>235000</v>
      </c>
      <c r="H35" s="111">
        <f>SUM(H36)</f>
        <v>235000</v>
      </c>
      <c r="I35" s="158">
        <f>SUM(I36)</f>
        <v>0</v>
      </c>
      <c r="J35" s="111">
        <f>SUM(J36)</f>
        <v>235000</v>
      </c>
    </row>
    <row r="36" spans="1:10" ht="12.75" customHeight="1">
      <c r="A36" s="247"/>
      <c r="B36" s="127"/>
      <c r="C36" s="128"/>
      <c r="D36" s="115"/>
      <c r="E36" s="115">
        <v>5193</v>
      </c>
      <c r="F36" s="116" t="s">
        <v>122</v>
      </c>
      <c r="G36" s="81">
        <v>235000</v>
      </c>
      <c r="H36" s="81">
        <v>235000</v>
      </c>
      <c r="I36" s="130"/>
      <c r="J36" s="117">
        <f>H36+I36</f>
        <v>235000</v>
      </c>
    </row>
    <row r="37" spans="1:10" ht="12.75" customHeight="1">
      <c r="A37" s="247"/>
      <c r="B37" s="121" t="s">
        <v>95</v>
      </c>
      <c r="C37" s="122" t="s">
        <v>123</v>
      </c>
      <c r="D37" s="123">
        <v>2242</v>
      </c>
      <c r="E37" s="123" t="s">
        <v>3</v>
      </c>
      <c r="F37" s="159" t="s">
        <v>124</v>
      </c>
      <c r="G37" s="125">
        <f>SUM(G38:G38)</f>
        <v>295000</v>
      </c>
      <c r="H37" s="125">
        <f>SUM(H38:H38)</f>
        <v>295000</v>
      </c>
      <c r="I37" s="126">
        <f>SUM(I38:I38)</f>
        <v>0</v>
      </c>
      <c r="J37" s="125">
        <f>SUM(J38:J38)</f>
        <v>295000</v>
      </c>
    </row>
    <row r="38" spans="1:10" ht="12.75" customHeight="1">
      <c r="A38" s="247"/>
      <c r="B38" s="127"/>
      <c r="C38" s="128"/>
      <c r="D38" s="115"/>
      <c r="E38" s="115">
        <v>5193</v>
      </c>
      <c r="F38" s="116" t="s">
        <v>125</v>
      </c>
      <c r="G38" s="81">
        <v>295000</v>
      </c>
      <c r="H38" s="81">
        <v>295000</v>
      </c>
      <c r="I38" s="130"/>
      <c r="J38" s="117">
        <f>H38+I38</f>
        <v>295000</v>
      </c>
    </row>
    <row r="39" spans="1:10" s="150" customFormat="1" ht="12.75" customHeight="1">
      <c r="A39" s="247"/>
      <c r="B39" s="121" t="s">
        <v>95</v>
      </c>
      <c r="C39" s="122" t="s">
        <v>126</v>
      </c>
      <c r="D39" s="123">
        <v>2221</v>
      </c>
      <c r="E39" s="123" t="s">
        <v>3</v>
      </c>
      <c r="F39" s="160" t="s">
        <v>127</v>
      </c>
      <c r="G39" s="125">
        <f>SUM(G40)</f>
        <v>9500</v>
      </c>
      <c r="H39" s="125">
        <f>SUM(H40)</f>
        <v>9500</v>
      </c>
      <c r="I39" s="126">
        <f>SUM(I40)</f>
        <v>0</v>
      </c>
      <c r="J39" s="125">
        <f>SUM(J40:J40)</f>
        <v>9500</v>
      </c>
    </row>
    <row r="40" spans="1:10" s="150" customFormat="1" ht="12.75" customHeight="1">
      <c r="A40" s="247"/>
      <c r="B40" s="127"/>
      <c r="C40" s="128"/>
      <c r="D40" s="115"/>
      <c r="E40" s="115">
        <v>5193</v>
      </c>
      <c r="F40" s="116" t="s">
        <v>128</v>
      </c>
      <c r="G40" s="81">
        <v>9500</v>
      </c>
      <c r="H40" s="81">
        <v>9500</v>
      </c>
      <c r="I40" s="130"/>
      <c r="J40" s="117">
        <f>H40+I40</f>
        <v>9500</v>
      </c>
    </row>
    <row r="41" spans="1:10" ht="12.75" customHeight="1">
      <c r="A41" s="247"/>
      <c r="B41" s="121" t="s">
        <v>95</v>
      </c>
      <c r="C41" s="122" t="s">
        <v>129</v>
      </c>
      <c r="D41" s="123">
        <v>2299</v>
      </c>
      <c r="E41" s="123" t="s">
        <v>3</v>
      </c>
      <c r="F41" s="124" t="s">
        <v>130</v>
      </c>
      <c r="G41" s="125">
        <f>SUM(G42:G42)</f>
        <v>10</v>
      </c>
      <c r="H41" s="125">
        <f>SUM(H42:H42)</f>
        <v>10</v>
      </c>
      <c r="I41" s="126">
        <f>SUM(I42:I42)</f>
        <v>0</v>
      </c>
      <c r="J41" s="125">
        <f>SUM(J42:J42)</f>
        <v>10</v>
      </c>
    </row>
    <row r="42" spans="1:10" ht="12.75" customHeight="1">
      <c r="A42" s="247"/>
      <c r="B42" s="161"/>
      <c r="C42" s="162"/>
      <c r="D42" s="137"/>
      <c r="E42" s="137">
        <v>5175</v>
      </c>
      <c r="F42" s="116" t="s">
        <v>112</v>
      </c>
      <c r="G42" s="81">
        <v>10</v>
      </c>
      <c r="H42" s="81">
        <v>10</v>
      </c>
      <c r="I42" s="130"/>
      <c r="J42" s="117">
        <f>H42+I42</f>
        <v>10</v>
      </c>
    </row>
    <row r="43" spans="1:10" ht="12.75" customHeight="1">
      <c r="A43" s="247"/>
      <c r="B43" s="121" t="s">
        <v>95</v>
      </c>
      <c r="C43" s="122" t="s">
        <v>131</v>
      </c>
      <c r="D43" s="123">
        <v>2299</v>
      </c>
      <c r="E43" s="123" t="s">
        <v>3</v>
      </c>
      <c r="F43" s="124" t="s">
        <v>132</v>
      </c>
      <c r="G43" s="125">
        <f>SUM(G44:G48)</f>
        <v>7810</v>
      </c>
      <c r="H43" s="125">
        <f>SUM(H44:H48)</f>
        <v>8777.032</v>
      </c>
      <c r="I43" s="126">
        <f>SUM(I44:I48)</f>
        <v>0</v>
      </c>
      <c r="J43" s="125">
        <f>SUM(J44:J48)</f>
        <v>8777.032</v>
      </c>
    </row>
    <row r="44" spans="1:10" s="150" customFormat="1" ht="12.75" customHeight="1">
      <c r="A44" s="247"/>
      <c r="B44" s="161"/>
      <c r="C44" s="162"/>
      <c r="D44" s="137"/>
      <c r="E44" s="114">
        <v>5139</v>
      </c>
      <c r="F44" s="134" t="s">
        <v>98</v>
      </c>
      <c r="G44" s="81">
        <v>100</v>
      </c>
      <c r="H44" s="81">
        <v>100</v>
      </c>
      <c r="I44" s="163"/>
      <c r="J44" s="117">
        <f>H44+I44</f>
        <v>100</v>
      </c>
    </row>
    <row r="45" spans="1:10" s="150" customFormat="1" ht="12.75" customHeight="1">
      <c r="A45" s="247"/>
      <c r="B45" s="161"/>
      <c r="C45" s="162"/>
      <c r="D45" s="137"/>
      <c r="E45" s="137">
        <v>5166</v>
      </c>
      <c r="F45" s="116" t="s">
        <v>99</v>
      </c>
      <c r="G45" s="164">
        <v>100</v>
      </c>
      <c r="H45" s="164">
        <v>100</v>
      </c>
      <c r="I45" s="163"/>
      <c r="J45" s="117">
        <f>H45+I45</f>
        <v>100</v>
      </c>
    </row>
    <row r="46" spans="1:10" s="150" customFormat="1" ht="12.75" customHeight="1">
      <c r="A46" s="247"/>
      <c r="B46" s="161"/>
      <c r="C46" s="162"/>
      <c r="D46" s="137"/>
      <c r="E46" s="137">
        <v>5168</v>
      </c>
      <c r="F46" s="116" t="s">
        <v>100</v>
      </c>
      <c r="G46" s="81">
        <v>1100</v>
      </c>
      <c r="H46" s="81">
        <f>1100+59.532</f>
        <v>1159.532</v>
      </c>
      <c r="I46" s="163"/>
      <c r="J46" s="117">
        <f>H46+I46</f>
        <v>1159.532</v>
      </c>
    </row>
    <row r="47" spans="1:10" s="150" customFormat="1" ht="12.75" customHeight="1">
      <c r="A47" s="247"/>
      <c r="B47" s="161"/>
      <c r="C47" s="162"/>
      <c r="D47" s="137"/>
      <c r="E47" s="137">
        <v>5169</v>
      </c>
      <c r="F47" s="116" t="s">
        <v>87</v>
      </c>
      <c r="G47" s="81">
        <v>6500</v>
      </c>
      <c r="H47" s="164">
        <f>6500+907.5</f>
        <v>7407.5</v>
      </c>
      <c r="I47" s="163"/>
      <c r="J47" s="117">
        <f>H47+I47</f>
        <v>7407.5</v>
      </c>
    </row>
    <row r="48" spans="1:10" s="150" customFormat="1" ht="12.75" customHeight="1" thickBot="1">
      <c r="A48" s="247"/>
      <c r="B48" s="165"/>
      <c r="C48" s="141"/>
      <c r="D48" s="142"/>
      <c r="E48" s="142">
        <v>5175</v>
      </c>
      <c r="F48" s="143" t="s">
        <v>112</v>
      </c>
      <c r="G48" s="166">
        <v>10</v>
      </c>
      <c r="H48" s="166">
        <v>10</v>
      </c>
      <c r="I48" s="167"/>
      <c r="J48" s="145">
        <f>H48+I48</f>
        <v>10</v>
      </c>
    </row>
    <row r="49" spans="1:10" ht="13.5" thickBot="1">
      <c r="A49" s="247"/>
      <c r="B49" s="168" t="s">
        <v>93</v>
      </c>
      <c r="C49" s="205" t="s">
        <v>3</v>
      </c>
      <c r="D49" s="206" t="s">
        <v>3</v>
      </c>
      <c r="E49" s="206" t="s">
        <v>3</v>
      </c>
      <c r="F49" s="169" t="s">
        <v>152</v>
      </c>
      <c r="G49" s="170">
        <f>G50+G52+G54+G56</f>
        <v>0</v>
      </c>
      <c r="H49" s="170">
        <f>H50+H52+H54+H56</f>
        <v>276.694</v>
      </c>
      <c r="I49" s="207">
        <f>I50+I52+I54+I56</f>
        <v>14367.985</v>
      </c>
      <c r="J49" s="171">
        <f>J50+J52+J54+J56</f>
        <v>14644.679</v>
      </c>
    </row>
    <row r="50" spans="1:10" ht="12.75">
      <c r="A50" s="247"/>
      <c r="B50" s="172" t="s">
        <v>95</v>
      </c>
      <c r="C50" s="173" t="s">
        <v>134</v>
      </c>
      <c r="D50" s="174">
        <v>6402</v>
      </c>
      <c r="E50" s="174" t="s">
        <v>3</v>
      </c>
      <c r="F50" s="175" t="s">
        <v>135</v>
      </c>
      <c r="G50" s="176">
        <f>SUM(G51)</f>
        <v>0</v>
      </c>
      <c r="H50" s="176">
        <f>SUM(H51)</f>
        <v>276.694</v>
      </c>
      <c r="I50" s="208">
        <f>SUM(I51)</f>
        <v>0</v>
      </c>
      <c r="J50" s="177">
        <f>SUM(J51)</f>
        <v>276.694</v>
      </c>
    </row>
    <row r="51" spans="1:10" ht="13.5" thickBot="1">
      <c r="A51" s="247"/>
      <c r="B51" s="178"/>
      <c r="C51" s="179"/>
      <c r="D51" s="180"/>
      <c r="E51" s="180">
        <v>5364</v>
      </c>
      <c r="F51" s="181" t="s">
        <v>133</v>
      </c>
      <c r="G51" s="182">
        <v>0</v>
      </c>
      <c r="H51" s="183">
        <v>276.694</v>
      </c>
      <c r="I51" s="209"/>
      <c r="J51" s="184">
        <f>H51+I51</f>
        <v>276.694</v>
      </c>
    </row>
    <row r="52" spans="1:10" ht="12.75">
      <c r="A52" s="247"/>
      <c r="B52" s="172" t="s">
        <v>95</v>
      </c>
      <c r="C52" s="173" t="s">
        <v>136</v>
      </c>
      <c r="D52" s="174">
        <v>6402</v>
      </c>
      <c r="E52" s="174" t="s">
        <v>3</v>
      </c>
      <c r="F52" s="175" t="s">
        <v>137</v>
      </c>
      <c r="G52" s="176">
        <f>SUM(G53:G53)</f>
        <v>0</v>
      </c>
      <c r="H52" s="176">
        <f>SUM(H53:H53)</f>
        <v>0</v>
      </c>
      <c r="I52" s="208">
        <f>SUM(I53:I53)</f>
        <v>8963.902</v>
      </c>
      <c r="J52" s="177">
        <f>SUM(J53)</f>
        <v>8963.902</v>
      </c>
    </row>
    <row r="53" spans="1:10" ht="13.5" thickBot="1">
      <c r="A53" s="247"/>
      <c r="B53" s="178"/>
      <c r="C53" s="179"/>
      <c r="D53" s="180"/>
      <c r="E53" s="180">
        <v>5364</v>
      </c>
      <c r="F53" s="181" t="s">
        <v>133</v>
      </c>
      <c r="G53" s="182">
        <v>0</v>
      </c>
      <c r="H53" s="183">
        <v>0</v>
      </c>
      <c r="I53" s="209">
        <v>8963.902</v>
      </c>
      <c r="J53" s="184">
        <f>H53+I53</f>
        <v>8963.902</v>
      </c>
    </row>
    <row r="54" spans="1:10" ht="12.75">
      <c r="A54" s="247"/>
      <c r="B54" s="172" t="s">
        <v>95</v>
      </c>
      <c r="C54" s="173" t="s">
        <v>138</v>
      </c>
      <c r="D54" s="174">
        <v>6402</v>
      </c>
      <c r="E54" s="174" t="s">
        <v>3</v>
      </c>
      <c r="F54" s="175" t="s">
        <v>139</v>
      </c>
      <c r="G54" s="176">
        <f>SUM(G55:G55)</f>
        <v>0</v>
      </c>
      <c r="H54" s="176">
        <f>SUM(H55:H55)</f>
        <v>0</v>
      </c>
      <c r="I54" s="208">
        <f>SUM(I55:I55)</f>
        <v>272.377</v>
      </c>
      <c r="J54" s="177">
        <f>SUM(J55)</f>
        <v>272.377</v>
      </c>
    </row>
    <row r="55" spans="1:10" ht="13.5" thickBot="1">
      <c r="A55" s="247"/>
      <c r="B55" s="178"/>
      <c r="C55" s="179"/>
      <c r="D55" s="180"/>
      <c r="E55" s="180">
        <v>5364</v>
      </c>
      <c r="F55" s="181" t="s">
        <v>133</v>
      </c>
      <c r="G55" s="182">
        <v>0</v>
      </c>
      <c r="H55" s="183">
        <v>0</v>
      </c>
      <c r="I55" s="209">
        <v>272.377</v>
      </c>
      <c r="J55" s="184">
        <f>H55+I55</f>
        <v>272.377</v>
      </c>
    </row>
    <row r="56" spans="1:10" ht="12.75">
      <c r="A56" s="247"/>
      <c r="B56" s="172" t="s">
        <v>95</v>
      </c>
      <c r="C56" s="173" t="s">
        <v>140</v>
      </c>
      <c r="D56" s="174">
        <v>6402</v>
      </c>
      <c r="E56" s="174" t="s">
        <v>3</v>
      </c>
      <c r="F56" s="175" t="s">
        <v>141</v>
      </c>
      <c r="G56" s="176">
        <f>SUM(G57:G57)</f>
        <v>0</v>
      </c>
      <c r="H56" s="176">
        <f>SUM(H57:H57)</f>
        <v>0</v>
      </c>
      <c r="I56" s="208">
        <f>SUM(I57:I57)</f>
        <v>5131.706</v>
      </c>
      <c r="J56" s="177">
        <f>SUM(J57)</f>
        <v>5131.706</v>
      </c>
    </row>
    <row r="57" spans="1:10" ht="13.5" thickBot="1">
      <c r="A57" s="248"/>
      <c r="B57" s="178"/>
      <c r="C57" s="179"/>
      <c r="D57" s="180"/>
      <c r="E57" s="180">
        <v>5364</v>
      </c>
      <c r="F57" s="181" t="s">
        <v>133</v>
      </c>
      <c r="G57" s="182">
        <v>0</v>
      </c>
      <c r="H57" s="183">
        <v>0</v>
      </c>
      <c r="I57" s="209">
        <v>5131.706</v>
      </c>
      <c r="J57" s="184">
        <f>H57+I57</f>
        <v>5131.706</v>
      </c>
    </row>
  </sheetData>
  <sheetProtection/>
  <mergeCells count="13">
    <mergeCell ref="E7:E8"/>
    <mergeCell ref="F7:F8"/>
    <mergeCell ref="G7:G8"/>
    <mergeCell ref="A9:A57"/>
    <mergeCell ref="H7:H8"/>
    <mergeCell ref="I7:J7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95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L109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3.8515625" style="2" customWidth="1"/>
    <col min="2" max="2" width="3.421875" style="2" bestFit="1" customWidth="1"/>
    <col min="3" max="3" width="10.00390625" style="2" bestFit="1" customWidth="1"/>
    <col min="4" max="4" width="5.57421875" style="2" customWidth="1"/>
    <col min="5" max="5" width="5.7109375" style="2" customWidth="1"/>
    <col min="6" max="6" width="41.28125" style="2" customWidth="1"/>
    <col min="7" max="7" width="8.421875" style="2" customWidth="1"/>
    <col min="8" max="8" width="8.140625" style="2" customWidth="1"/>
    <col min="9" max="9" width="9.7109375" style="2" customWidth="1"/>
    <col min="10" max="11" width="9.140625" style="2" customWidth="1"/>
    <col min="12" max="12" width="9.7109375" style="2" bestFit="1" customWidth="1"/>
    <col min="13" max="16384" width="9.140625" style="2" customWidth="1"/>
  </cols>
  <sheetData>
    <row r="1" spans="1:10" ht="17.25">
      <c r="A1" s="253" t="s">
        <v>235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ht="15">
      <c r="A3" s="254" t="s">
        <v>79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2.75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255" t="s">
        <v>80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3.5" thickBot="1">
      <c r="A6" s="46"/>
      <c r="B6" s="46"/>
      <c r="C6" s="46"/>
      <c r="D6" s="46"/>
      <c r="E6" s="46"/>
      <c r="F6" s="46"/>
      <c r="G6" s="46"/>
      <c r="H6" s="46"/>
      <c r="I6" s="46"/>
      <c r="J6" s="47" t="s">
        <v>63</v>
      </c>
    </row>
    <row r="7" spans="1:10" ht="12.75" customHeight="1" thickBot="1">
      <c r="A7" s="274" t="s">
        <v>65</v>
      </c>
      <c r="B7" s="274" t="s">
        <v>4</v>
      </c>
      <c r="C7" s="266" t="s">
        <v>6</v>
      </c>
      <c r="D7" s="266" t="s">
        <v>7</v>
      </c>
      <c r="E7" s="266" t="s">
        <v>8</v>
      </c>
      <c r="F7" s="270" t="s">
        <v>66</v>
      </c>
      <c r="G7" s="272" t="s">
        <v>75</v>
      </c>
      <c r="H7" s="268" t="s">
        <v>76</v>
      </c>
      <c r="I7" s="251" t="s">
        <v>236</v>
      </c>
      <c r="J7" s="252"/>
    </row>
    <row r="8" spans="1:10" ht="12.75" customHeight="1" thickBot="1">
      <c r="A8" s="275"/>
      <c r="B8" s="276"/>
      <c r="C8" s="267"/>
      <c r="D8" s="267"/>
      <c r="E8" s="267"/>
      <c r="F8" s="271"/>
      <c r="G8" s="273"/>
      <c r="H8" s="269"/>
      <c r="I8" s="70" t="s">
        <v>26</v>
      </c>
      <c r="J8" s="71" t="s">
        <v>77</v>
      </c>
    </row>
    <row r="9" spans="1:10" ht="12.75" customHeight="1" thickBot="1">
      <c r="A9" s="49">
        <v>920</v>
      </c>
      <c r="B9" s="50" t="s">
        <v>5</v>
      </c>
      <c r="C9" s="51" t="s">
        <v>6</v>
      </c>
      <c r="D9" s="52" t="s">
        <v>7</v>
      </c>
      <c r="E9" s="52" t="s">
        <v>8</v>
      </c>
      <c r="F9" s="53" t="s">
        <v>67</v>
      </c>
      <c r="G9" s="54">
        <f>G10+G12+G14+G16+G18+G20+G22+G24+G26+G28+G93</f>
        <v>87200</v>
      </c>
      <c r="H9" s="54">
        <f>H10+H12+H14+H16+H18+H20+H22+H24+H26+H28+H93</f>
        <v>264005.498</v>
      </c>
      <c r="I9" s="211">
        <f>I10+I12+I14+I16+I18+I20+I22+I24+I26+I28+I93</f>
        <v>-14367.985</v>
      </c>
      <c r="J9" s="76">
        <f>J10+J12+J14+J16+J18+J20+J22+J24+J26+J28+J93</f>
        <v>249637.51299999998</v>
      </c>
    </row>
    <row r="10" spans="1:10" ht="12.75" customHeight="1">
      <c r="A10" s="246" t="s">
        <v>56</v>
      </c>
      <c r="B10" s="67" t="s">
        <v>5</v>
      </c>
      <c r="C10" s="55" t="s">
        <v>68</v>
      </c>
      <c r="D10" s="56" t="s">
        <v>3</v>
      </c>
      <c r="E10" s="56" t="s">
        <v>3</v>
      </c>
      <c r="F10" s="57" t="s">
        <v>69</v>
      </c>
      <c r="G10" s="48">
        <f>SUM(G11:G11)</f>
        <v>200</v>
      </c>
      <c r="H10" s="58">
        <f>SUM(H11:H11)</f>
        <v>3200</v>
      </c>
      <c r="I10" s="48">
        <f>SUM(I11:I11)</f>
        <v>0</v>
      </c>
      <c r="J10" s="48">
        <f>SUM(J11:J11)</f>
        <v>3200</v>
      </c>
    </row>
    <row r="11" spans="1:10" ht="12.75" customHeight="1" thickBot="1">
      <c r="A11" s="247"/>
      <c r="B11" s="68"/>
      <c r="C11" s="59"/>
      <c r="D11" s="60">
        <v>2212</v>
      </c>
      <c r="E11" s="60">
        <v>6130</v>
      </c>
      <c r="F11" s="61" t="s">
        <v>70</v>
      </c>
      <c r="G11" s="1">
        <v>200</v>
      </c>
      <c r="H11" s="62">
        <v>3200</v>
      </c>
      <c r="I11" s="1"/>
      <c r="J11" s="1">
        <f>H11+I11</f>
        <v>3200</v>
      </c>
    </row>
    <row r="12" spans="1:10" ht="12" customHeight="1">
      <c r="A12" s="247"/>
      <c r="B12" s="64" t="s">
        <v>5</v>
      </c>
      <c r="C12" s="63" t="s">
        <v>134</v>
      </c>
      <c r="D12" s="65" t="s">
        <v>3</v>
      </c>
      <c r="E12" s="65" t="s">
        <v>3</v>
      </c>
      <c r="F12" s="185" t="s">
        <v>135</v>
      </c>
      <c r="G12" s="58">
        <f>SUM(G13:G13)</f>
        <v>0</v>
      </c>
      <c r="H12" s="58">
        <f>SUM(H13:H13)</f>
        <v>209.96299999999997</v>
      </c>
      <c r="I12" s="48">
        <f>SUM(I13:I13)</f>
        <v>0</v>
      </c>
      <c r="J12" s="69">
        <f>SUM(J13:J13)</f>
        <v>209.96299999999997</v>
      </c>
    </row>
    <row r="13" spans="1:10" ht="12" customHeight="1" thickBot="1">
      <c r="A13" s="247"/>
      <c r="B13" s="77"/>
      <c r="C13" s="78"/>
      <c r="D13" s="79">
        <v>2212</v>
      </c>
      <c r="E13" s="79">
        <v>6121</v>
      </c>
      <c r="F13" s="80" t="s">
        <v>72</v>
      </c>
      <c r="G13" s="1">
        <v>0</v>
      </c>
      <c r="H13" s="62">
        <f>486.657-276.694</f>
        <v>209.96299999999997</v>
      </c>
      <c r="I13" s="1"/>
      <c r="J13" s="81">
        <f>H13+I13</f>
        <v>209.96299999999997</v>
      </c>
    </row>
    <row r="14" spans="1:10" ht="12" customHeight="1">
      <c r="A14" s="247"/>
      <c r="B14" s="64" t="s">
        <v>5</v>
      </c>
      <c r="C14" s="63" t="s">
        <v>136</v>
      </c>
      <c r="D14" s="65" t="s">
        <v>3</v>
      </c>
      <c r="E14" s="65" t="s">
        <v>3</v>
      </c>
      <c r="F14" s="186" t="s">
        <v>137</v>
      </c>
      <c r="G14" s="58">
        <f>SUM(G15:G15)</f>
        <v>0</v>
      </c>
      <c r="H14" s="58">
        <f>SUM(H15:H15)</f>
        <v>10042.825</v>
      </c>
      <c r="I14" s="72">
        <f>SUM(I15:I15)</f>
        <v>-8963.902</v>
      </c>
      <c r="J14" s="69">
        <f>SUM(J15:J15)</f>
        <v>1078.9230000000007</v>
      </c>
    </row>
    <row r="15" spans="1:10" ht="12" customHeight="1" thickBot="1">
      <c r="A15" s="247"/>
      <c r="B15" s="77"/>
      <c r="C15" s="78"/>
      <c r="D15" s="79">
        <v>2212</v>
      </c>
      <c r="E15" s="79">
        <v>6121</v>
      </c>
      <c r="F15" s="80" t="s">
        <v>72</v>
      </c>
      <c r="G15" s="1">
        <v>0</v>
      </c>
      <c r="H15" s="62">
        <v>10042.825</v>
      </c>
      <c r="I15" s="73">
        <v>-8963.902</v>
      </c>
      <c r="J15" s="81">
        <f>H15+I15</f>
        <v>1078.9230000000007</v>
      </c>
    </row>
    <row r="16" spans="1:10" ht="24.75" customHeight="1">
      <c r="A16" s="247"/>
      <c r="B16" s="64" t="s">
        <v>5</v>
      </c>
      <c r="C16" s="63" t="s">
        <v>138</v>
      </c>
      <c r="D16" s="65" t="s">
        <v>3</v>
      </c>
      <c r="E16" s="65" t="s">
        <v>3</v>
      </c>
      <c r="F16" s="187" t="s">
        <v>139</v>
      </c>
      <c r="G16" s="58">
        <f>SUM(G17:G17)</f>
        <v>0</v>
      </c>
      <c r="H16" s="58">
        <f>SUM(H17:H17)</f>
        <v>711.023</v>
      </c>
      <c r="I16" s="72">
        <f>SUM(I17:I17)</f>
        <v>-272.377</v>
      </c>
      <c r="J16" s="48">
        <f>J17</f>
        <v>438.646</v>
      </c>
    </row>
    <row r="17" spans="1:10" ht="12" customHeight="1" thickBot="1">
      <c r="A17" s="247"/>
      <c r="B17" s="77"/>
      <c r="C17" s="188"/>
      <c r="D17" s="79">
        <v>2212</v>
      </c>
      <c r="E17" s="79">
        <v>6121</v>
      </c>
      <c r="F17" s="80" t="s">
        <v>72</v>
      </c>
      <c r="G17" s="1">
        <v>0</v>
      </c>
      <c r="H17" s="62">
        <v>711.023</v>
      </c>
      <c r="I17" s="73">
        <v>-272.377</v>
      </c>
      <c r="J17" s="1">
        <f>H17+I17</f>
        <v>438.646</v>
      </c>
    </row>
    <row r="18" spans="1:10" ht="24.75" customHeight="1">
      <c r="A18" s="247"/>
      <c r="B18" s="64" t="s">
        <v>5</v>
      </c>
      <c r="C18" s="63" t="s">
        <v>140</v>
      </c>
      <c r="D18" s="65" t="s">
        <v>3</v>
      </c>
      <c r="E18" s="65" t="s">
        <v>3</v>
      </c>
      <c r="F18" s="187" t="s">
        <v>141</v>
      </c>
      <c r="G18" s="58">
        <f>SUM(G19:G19)</f>
        <v>0</v>
      </c>
      <c r="H18" s="58">
        <f>SUM(H19:H19)</f>
        <v>6914.239</v>
      </c>
      <c r="I18" s="72">
        <f>SUM(I19:I19)</f>
        <v>-5131.706</v>
      </c>
      <c r="J18" s="69">
        <f>SUM(J19:J19)</f>
        <v>1782.5329999999994</v>
      </c>
    </row>
    <row r="19" spans="1:10" ht="12" customHeight="1" thickBot="1">
      <c r="A19" s="247"/>
      <c r="B19" s="77"/>
      <c r="C19" s="189"/>
      <c r="D19" s="79">
        <v>2212</v>
      </c>
      <c r="E19" s="79">
        <v>6121</v>
      </c>
      <c r="F19" s="80" t="s">
        <v>72</v>
      </c>
      <c r="G19" s="1">
        <v>0</v>
      </c>
      <c r="H19" s="62">
        <v>6914.239</v>
      </c>
      <c r="I19" s="73">
        <v>-5131.706</v>
      </c>
      <c r="J19" s="81">
        <f>H19+I19</f>
        <v>1782.5329999999994</v>
      </c>
    </row>
    <row r="20" spans="1:10" ht="12.75" customHeight="1">
      <c r="A20" s="247"/>
      <c r="B20" s="190" t="s">
        <v>5</v>
      </c>
      <c r="C20" s="63" t="s">
        <v>142</v>
      </c>
      <c r="D20" s="191" t="s">
        <v>3</v>
      </c>
      <c r="E20" s="191" t="s">
        <v>3</v>
      </c>
      <c r="F20" s="192" t="s">
        <v>143</v>
      </c>
      <c r="G20" s="58">
        <f>SUM(G21:G21)</f>
        <v>0</v>
      </c>
      <c r="H20" s="58">
        <f>SUM(H21:H21)</f>
        <v>22950.983</v>
      </c>
      <c r="I20" s="48">
        <f>SUM(I21:I21)</f>
        <v>0</v>
      </c>
      <c r="J20" s="48">
        <f>J21</f>
        <v>22950.983</v>
      </c>
    </row>
    <row r="21" spans="1:10" ht="12.75" customHeight="1" thickBot="1">
      <c r="A21" s="247"/>
      <c r="B21" s="193"/>
      <c r="C21" s="188" t="s">
        <v>144</v>
      </c>
      <c r="D21" s="194">
        <v>2212</v>
      </c>
      <c r="E21" s="195">
        <v>6342</v>
      </c>
      <c r="F21" s="196" t="s">
        <v>145</v>
      </c>
      <c r="G21" s="1">
        <v>0</v>
      </c>
      <c r="H21" s="62">
        <v>22950.983</v>
      </c>
      <c r="I21" s="1"/>
      <c r="J21" s="1">
        <f>H21+I21</f>
        <v>22950.983</v>
      </c>
    </row>
    <row r="22" spans="1:10" ht="12.75">
      <c r="A22" s="247"/>
      <c r="B22" s="64" t="s">
        <v>5</v>
      </c>
      <c r="C22" s="63" t="s">
        <v>147</v>
      </c>
      <c r="D22" s="65" t="s">
        <v>3</v>
      </c>
      <c r="E22" s="65" t="s">
        <v>3</v>
      </c>
      <c r="F22" s="197" t="s">
        <v>148</v>
      </c>
      <c r="G22" s="58">
        <f>SUM(G23:G23)</f>
        <v>0</v>
      </c>
      <c r="H22" s="48">
        <f>SUM(H23:H23)</f>
        <v>376.276</v>
      </c>
      <c r="I22" s="48">
        <f>SUM(I23:I23)</f>
        <v>0</v>
      </c>
      <c r="J22" s="48">
        <f>SUM(J23:J23)</f>
        <v>376.276</v>
      </c>
    </row>
    <row r="23" spans="1:10" ht="13.5" thickBot="1">
      <c r="A23" s="247"/>
      <c r="B23" s="77"/>
      <c r="C23" s="78"/>
      <c r="D23" s="79">
        <v>2212</v>
      </c>
      <c r="E23" s="79">
        <v>6121</v>
      </c>
      <c r="F23" s="198" t="s">
        <v>146</v>
      </c>
      <c r="G23" s="1">
        <v>0</v>
      </c>
      <c r="H23" s="120">
        <v>376.276</v>
      </c>
      <c r="I23" s="1"/>
      <c r="J23" s="81">
        <f>H23+I23</f>
        <v>376.276</v>
      </c>
    </row>
    <row r="24" spans="1:10" ht="12.75">
      <c r="A24" s="247"/>
      <c r="B24" s="64" t="s">
        <v>5</v>
      </c>
      <c r="C24" s="74" t="s">
        <v>149</v>
      </c>
      <c r="D24" s="199" t="s">
        <v>3</v>
      </c>
      <c r="E24" s="199" t="s">
        <v>3</v>
      </c>
      <c r="F24" s="200" t="s">
        <v>150</v>
      </c>
      <c r="G24" s="58">
        <f>SUM(G25:G25)</f>
        <v>0</v>
      </c>
      <c r="H24" s="58">
        <f>SUM(H25:H25)</f>
        <v>1000</v>
      </c>
      <c r="I24" s="48">
        <f>SUM(I25:I25)</f>
        <v>0</v>
      </c>
      <c r="J24" s="48">
        <f>J25</f>
        <v>1000</v>
      </c>
    </row>
    <row r="25" spans="1:10" ht="13.5" thickBot="1">
      <c r="A25" s="247"/>
      <c r="B25" s="66"/>
      <c r="C25" s="201"/>
      <c r="D25" s="202">
        <v>2212</v>
      </c>
      <c r="E25" s="203">
        <v>5331</v>
      </c>
      <c r="F25" s="204" t="s">
        <v>151</v>
      </c>
      <c r="G25" s="1">
        <v>0</v>
      </c>
      <c r="H25" s="62">
        <v>1000</v>
      </c>
      <c r="I25" s="1"/>
      <c r="J25" s="1">
        <f>H25+I25</f>
        <v>1000</v>
      </c>
    </row>
    <row r="26" spans="1:10" ht="12" customHeight="1">
      <c r="A26" s="247"/>
      <c r="B26" s="64" t="s">
        <v>5</v>
      </c>
      <c r="C26" s="63" t="s">
        <v>81</v>
      </c>
      <c r="D26" s="65" t="s">
        <v>3</v>
      </c>
      <c r="E26" s="65" t="s">
        <v>3</v>
      </c>
      <c r="F26" s="83" t="s">
        <v>82</v>
      </c>
      <c r="G26" s="58">
        <f>SUM(G27:G27)</f>
        <v>87000</v>
      </c>
      <c r="H26" s="58">
        <f>SUM(H27:H27)</f>
        <v>202683.386</v>
      </c>
      <c r="I26" s="48">
        <f>SUM(I27:I27)</f>
        <v>0</v>
      </c>
      <c r="J26" s="69">
        <f>SUM(J27:J27)</f>
        <v>202683.386</v>
      </c>
    </row>
    <row r="27" spans="1:10" ht="12" customHeight="1" thickBot="1">
      <c r="A27" s="247"/>
      <c r="B27" s="77"/>
      <c r="C27" s="78"/>
      <c r="D27" s="79">
        <v>2212</v>
      </c>
      <c r="E27" s="79">
        <v>5901</v>
      </c>
      <c r="F27" s="84" t="s">
        <v>71</v>
      </c>
      <c r="G27" s="1">
        <v>87000</v>
      </c>
      <c r="H27" s="1">
        <f>87000-8900-5416.614+130000</f>
        <v>202683.386</v>
      </c>
      <c r="I27" s="1"/>
      <c r="J27" s="81">
        <f>H27+I27</f>
        <v>202683.386</v>
      </c>
    </row>
    <row r="28" spans="1:12" ht="13.5" thickBot="1">
      <c r="A28" s="247"/>
      <c r="B28" s="90" t="s">
        <v>5</v>
      </c>
      <c r="C28" s="82" t="s">
        <v>3</v>
      </c>
      <c r="D28" s="91" t="s">
        <v>3</v>
      </c>
      <c r="E28" s="91" t="s">
        <v>3</v>
      </c>
      <c r="F28" s="92" t="s">
        <v>153</v>
      </c>
      <c r="G28" s="93">
        <f>G29+G31+G33+G35+G37+G39+G41+G43+G45+G47+G49+G51+G53+G55+G57+G59+G61+G63+G65+G67+G69+G71+G73+G75+G77+G79+G81+G83+G85+G87+G89+G91</f>
        <v>0</v>
      </c>
      <c r="H28" s="93">
        <f>H29+H31+H33+H35+H37+H39+H41+H43+H45+H47+H49+H51+H53+H55+H57+H59+H61+H63+H65+H67+H69+H71+H73+H75+H77+H79+H81+H83+H85+H87+H89+H91</f>
        <v>6067.009000000002</v>
      </c>
      <c r="I28" s="93">
        <f>I29+I31+I33+I35+I37+I39+I41+I43+I45+I47+I49+I51+I53+I55+I57+I59+I61+I63+I65+I67+I69+I71+I73+I75+I77+I79+I81+I83+I85+I87+I89+I91</f>
        <v>0</v>
      </c>
      <c r="J28" s="93">
        <f>J29+J31+J33+J35+J37+J39+J41+J43+J45+J47+J49+J51+J53+J55+J57+J59+J61+J63+J65+J67+J69+J71+J73+J75+J77+J79+J81+J83+J85+J87+J89+J91</f>
        <v>6067.009000000002</v>
      </c>
      <c r="L28" s="212"/>
    </row>
    <row r="29" spans="1:10" ht="12.75" customHeight="1" hidden="1" thickBot="1">
      <c r="A29" s="247"/>
      <c r="B29" s="213" t="s">
        <v>5</v>
      </c>
      <c r="C29" s="74" t="s">
        <v>154</v>
      </c>
      <c r="D29" s="87" t="s">
        <v>3</v>
      </c>
      <c r="E29" s="87" t="s">
        <v>3</v>
      </c>
      <c r="F29" s="85" t="s">
        <v>155</v>
      </c>
      <c r="G29" s="69">
        <f>SUM(G30:G30)</f>
        <v>0</v>
      </c>
      <c r="H29" s="69">
        <f>SUM(H30:H30)</f>
        <v>120.395</v>
      </c>
      <c r="I29" s="69">
        <f>SUM(I30:I30)</f>
        <v>0</v>
      </c>
      <c r="J29" s="69">
        <f>SUM(J30:J30)</f>
        <v>120.395</v>
      </c>
    </row>
    <row r="30" spans="1:10" ht="12.75" customHeight="1" hidden="1">
      <c r="A30" s="247"/>
      <c r="B30" s="214"/>
      <c r="C30" s="215"/>
      <c r="D30" s="75">
        <v>2212</v>
      </c>
      <c r="E30" s="75">
        <v>5169</v>
      </c>
      <c r="F30" s="89" t="s">
        <v>87</v>
      </c>
      <c r="G30" s="216">
        <v>0</v>
      </c>
      <c r="H30" s="1">
        <v>120.395</v>
      </c>
      <c r="I30" s="1"/>
      <c r="J30" s="1">
        <f>H30+I30</f>
        <v>120.395</v>
      </c>
    </row>
    <row r="31" spans="1:10" ht="12.75" customHeight="1" hidden="1" thickBot="1">
      <c r="A31" s="247"/>
      <c r="B31" s="213" t="s">
        <v>5</v>
      </c>
      <c r="C31" s="74" t="s">
        <v>156</v>
      </c>
      <c r="D31" s="87" t="s">
        <v>3</v>
      </c>
      <c r="E31" s="87" t="s">
        <v>3</v>
      </c>
      <c r="F31" s="85" t="s">
        <v>157</v>
      </c>
      <c r="G31" s="69">
        <f>SUM(G32:G32)</f>
        <v>0</v>
      </c>
      <c r="H31" s="69">
        <f>SUM(H32:H32)</f>
        <v>241.395</v>
      </c>
      <c r="I31" s="69">
        <f>SUM(I32:I32)</f>
        <v>0</v>
      </c>
      <c r="J31" s="69">
        <f>SUM(J32:J32)</f>
        <v>241.395</v>
      </c>
    </row>
    <row r="32" spans="1:10" ht="12.75" customHeight="1" hidden="1">
      <c r="A32" s="247"/>
      <c r="B32" s="214"/>
      <c r="C32" s="215"/>
      <c r="D32" s="75">
        <v>2212</v>
      </c>
      <c r="E32" s="75">
        <v>5169</v>
      </c>
      <c r="F32" s="89" t="s">
        <v>87</v>
      </c>
      <c r="G32" s="216">
        <v>0</v>
      </c>
      <c r="H32" s="1">
        <v>241.395</v>
      </c>
      <c r="I32" s="1"/>
      <c r="J32" s="1">
        <f>H32+I32</f>
        <v>241.395</v>
      </c>
    </row>
    <row r="33" spans="1:10" ht="12.75" customHeight="1" hidden="1" thickBot="1">
      <c r="A33" s="247"/>
      <c r="B33" s="213" t="s">
        <v>5</v>
      </c>
      <c r="C33" s="74" t="s">
        <v>158</v>
      </c>
      <c r="D33" s="87" t="s">
        <v>3</v>
      </c>
      <c r="E33" s="87" t="s">
        <v>3</v>
      </c>
      <c r="F33" s="85" t="s">
        <v>159</v>
      </c>
      <c r="G33" s="48">
        <f>SUM(G34:G34)</f>
        <v>0</v>
      </c>
      <c r="H33" s="48">
        <f>SUM(H34:H34)</f>
        <v>3.025</v>
      </c>
      <c r="I33" s="69">
        <f>SUM(I34:I34)</f>
        <v>0</v>
      </c>
      <c r="J33" s="48">
        <f>SUM(J34:J34)</f>
        <v>3.025</v>
      </c>
    </row>
    <row r="34" spans="1:10" ht="12.75" customHeight="1" hidden="1" thickBot="1">
      <c r="A34" s="247"/>
      <c r="B34" s="217"/>
      <c r="C34" s="78"/>
      <c r="D34" s="86">
        <v>2212</v>
      </c>
      <c r="E34" s="86">
        <v>5169</v>
      </c>
      <c r="F34" s="218" t="s">
        <v>87</v>
      </c>
      <c r="G34" s="164">
        <v>0</v>
      </c>
      <c r="H34" s="81">
        <v>3.025</v>
      </c>
      <c r="I34" s="1"/>
      <c r="J34" s="81">
        <f>H34+I34</f>
        <v>3.025</v>
      </c>
    </row>
    <row r="35" spans="1:10" ht="12.75" customHeight="1" hidden="1">
      <c r="A35" s="247"/>
      <c r="B35" s="213" t="s">
        <v>5</v>
      </c>
      <c r="C35" s="74" t="s">
        <v>160</v>
      </c>
      <c r="D35" s="87" t="s">
        <v>3</v>
      </c>
      <c r="E35" s="87" t="s">
        <v>3</v>
      </c>
      <c r="F35" s="85" t="s">
        <v>161</v>
      </c>
      <c r="G35" s="69">
        <f>SUM(G36:G36)</f>
        <v>0</v>
      </c>
      <c r="H35" s="69">
        <f>SUM(H36:H36)</f>
        <v>505.78</v>
      </c>
      <c r="I35" s="69">
        <f>SUM(I36:I36)</f>
        <v>0</v>
      </c>
      <c r="J35" s="69">
        <f>SUM(J36:J36)</f>
        <v>505.78</v>
      </c>
    </row>
    <row r="36" spans="1:10" ht="12.75" customHeight="1" hidden="1" thickBot="1">
      <c r="A36" s="247"/>
      <c r="B36" s="214"/>
      <c r="C36" s="215"/>
      <c r="D36" s="75">
        <v>2212</v>
      </c>
      <c r="E36" s="75">
        <v>5169</v>
      </c>
      <c r="F36" s="89" t="s">
        <v>87</v>
      </c>
      <c r="G36" s="216">
        <v>0</v>
      </c>
      <c r="H36" s="1">
        <v>505.78</v>
      </c>
      <c r="I36" s="1"/>
      <c r="J36" s="1">
        <f>H36+I36</f>
        <v>505.78</v>
      </c>
    </row>
    <row r="37" spans="1:10" ht="12.75" customHeight="1" hidden="1">
      <c r="A37" s="247"/>
      <c r="B37" s="213" t="s">
        <v>5</v>
      </c>
      <c r="C37" s="74" t="s">
        <v>162</v>
      </c>
      <c r="D37" s="87" t="s">
        <v>3</v>
      </c>
      <c r="E37" s="87" t="s">
        <v>3</v>
      </c>
      <c r="F37" s="85" t="s">
        <v>163</v>
      </c>
      <c r="G37" s="69">
        <f>SUM(G38:G38)</f>
        <v>0</v>
      </c>
      <c r="H37" s="69">
        <f>SUM(H38:H38)</f>
        <v>3.93</v>
      </c>
      <c r="I37" s="69">
        <f>SUM(I38:I38)</f>
        <v>0</v>
      </c>
      <c r="J37" s="69">
        <f>SUM(J38:J38)</f>
        <v>3.93</v>
      </c>
    </row>
    <row r="38" spans="1:10" ht="12.75" customHeight="1" hidden="1" thickBot="1">
      <c r="A38" s="247"/>
      <c r="B38" s="214"/>
      <c r="C38" s="215"/>
      <c r="D38" s="75">
        <v>2212</v>
      </c>
      <c r="E38" s="75">
        <v>5169</v>
      </c>
      <c r="F38" s="89" t="s">
        <v>87</v>
      </c>
      <c r="G38" s="216">
        <v>0</v>
      </c>
      <c r="H38" s="1">
        <v>3.93</v>
      </c>
      <c r="I38" s="1"/>
      <c r="J38" s="1">
        <f>H38+I38</f>
        <v>3.93</v>
      </c>
    </row>
    <row r="39" spans="1:10" ht="12.75" customHeight="1" hidden="1">
      <c r="A39" s="247"/>
      <c r="B39" s="213" t="s">
        <v>5</v>
      </c>
      <c r="C39" s="74" t="s">
        <v>164</v>
      </c>
      <c r="D39" s="87" t="s">
        <v>3</v>
      </c>
      <c r="E39" s="87" t="s">
        <v>3</v>
      </c>
      <c r="F39" s="85" t="s">
        <v>165</v>
      </c>
      <c r="G39" s="69">
        <f>SUM(G40:G40)</f>
        <v>0</v>
      </c>
      <c r="H39" s="69">
        <f>SUM(H40:H40)</f>
        <v>3.33</v>
      </c>
      <c r="I39" s="69">
        <f>SUM(I40:I40)</f>
        <v>0</v>
      </c>
      <c r="J39" s="69">
        <f>SUM(J40:J40)</f>
        <v>3.33</v>
      </c>
    </row>
    <row r="40" spans="1:10" ht="12.75" customHeight="1" hidden="1">
      <c r="A40" s="247"/>
      <c r="B40" s="214"/>
      <c r="C40" s="215"/>
      <c r="D40" s="75">
        <v>2212</v>
      </c>
      <c r="E40" s="75">
        <v>5169</v>
      </c>
      <c r="F40" s="89" t="s">
        <v>87</v>
      </c>
      <c r="G40" s="216">
        <v>0</v>
      </c>
      <c r="H40" s="1">
        <v>3.33</v>
      </c>
      <c r="I40" s="1"/>
      <c r="J40" s="1">
        <f>H40+I40</f>
        <v>3.33</v>
      </c>
    </row>
    <row r="41" spans="1:10" ht="12.75" customHeight="1" hidden="1">
      <c r="A41" s="247"/>
      <c r="B41" s="213" t="s">
        <v>5</v>
      </c>
      <c r="C41" s="74" t="s">
        <v>166</v>
      </c>
      <c r="D41" s="87" t="s">
        <v>3</v>
      </c>
      <c r="E41" s="87" t="s">
        <v>3</v>
      </c>
      <c r="F41" s="85" t="s">
        <v>167</v>
      </c>
      <c r="G41" s="69">
        <f>SUM(G42:G42)</f>
        <v>0</v>
      </c>
      <c r="H41" s="69">
        <f>SUM(H42:H42)</f>
        <v>318.23</v>
      </c>
      <c r="I41" s="69">
        <f>SUM(I42:I42)</f>
        <v>0</v>
      </c>
      <c r="J41" s="69">
        <f>SUM(J42:J42)</f>
        <v>318.23</v>
      </c>
    </row>
    <row r="42" spans="1:10" ht="12.75" customHeight="1" hidden="1">
      <c r="A42" s="247"/>
      <c r="B42" s="219"/>
      <c r="C42" s="215"/>
      <c r="D42" s="75">
        <v>2212</v>
      </c>
      <c r="E42" s="75">
        <v>5169</v>
      </c>
      <c r="F42" s="89" t="s">
        <v>87</v>
      </c>
      <c r="G42" s="166">
        <v>0</v>
      </c>
      <c r="H42" s="1">
        <v>318.23</v>
      </c>
      <c r="I42" s="1"/>
      <c r="J42" s="1">
        <f>H42+I42</f>
        <v>318.23</v>
      </c>
    </row>
    <row r="43" spans="1:10" ht="12.75" customHeight="1" hidden="1">
      <c r="A43" s="247"/>
      <c r="B43" s="213" t="s">
        <v>5</v>
      </c>
      <c r="C43" s="74" t="s">
        <v>168</v>
      </c>
      <c r="D43" s="87" t="s">
        <v>3</v>
      </c>
      <c r="E43" s="87" t="s">
        <v>3</v>
      </c>
      <c r="F43" s="85" t="s">
        <v>169</v>
      </c>
      <c r="G43" s="69">
        <f>SUM(G44:G44)</f>
        <v>0</v>
      </c>
      <c r="H43" s="69">
        <f>SUM(H44:H44)</f>
        <v>983.73</v>
      </c>
      <c r="I43" s="69">
        <f>SUM(I44:I44)</f>
        <v>0</v>
      </c>
      <c r="J43" s="69">
        <f>SUM(J44:J44)</f>
        <v>983.73</v>
      </c>
    </row>
    <row r="44" spans="1:10" ht="12.75" customHeight="1" hidden="1">
      <c r="A44" s="247"/>
      <c r="B44" s="214"/>
      <c r="C44" s="215"/>
      <c r="D44" s="75">
        <v>2212</v>
      </c>
      <c r="E44" s="75">
        <v>5169</v>
      </c>
      <c r="F44" s="89" t="s">
        <v>87</v>
      </c>
      <c r="G44" s="216">
        <v>0</v>
      </c>
      <c r="H44" s="81">
        <v>983.73</v>
      </c>
      <c r="I44" s="1"/>
      <c r="J44" s="1">
        <f>H44+I44</f>
        <v>983.73</v>
      </c>
    </row>
    <row r="45" spans="1:10" ht="12.75" customHeight="1" hidden="1">
      <c r="A45" s="247"/>
      <c r="B45" s="213" t="s">
        <v>5</v>
      </c>
      <c r="C45" s="74" t="s">
        <v>170</v>
      </c>
      <c r="D45" s="87" t="s">
        <v>3</v>
      </c>
      <c r="E45" s="87" t="s">
        <v>3</v>
      </c>
      <c r="F45" s="85" t="s">
        <v>171</v>
      </c>
      <c r="G45" s="48">
        <f>SUM(G46:G46)</f>
        <v>0</v>
      </c>
      <c r="H45" s="48">
        <f>SUM(H46:H46)</f>
        <v>81.67500000000001</v>
      </c>
      <c r="I45" s="69">
        <f>SUM(I46:I46)</f>
        <v>0</v>
      </c>
      <c r="J45" s="48">
        <f>SUM(J46:J46)</f>
        <v>81.67500000000001</v>
      </c>
    </row>
    <row r="46" spans="1:10" ht="12.75" customHeight="1" hidden="1">
      <c r="A46" s="247"/>
      <c r="B46" s="217"/>
      <c r="C46" s="78"/>
      <c r="D46" s="86">
        <v>2212</v>
      </c>
      <c r="E46" s="79">
        <v>6121</v>
      </c>
      <c r="F46" s="80" t="s">
        <v>72</v>
      </c>
      <c r="G46" s="164">
        <v>0</v>
      </c>
      <c r="H46" s="81">
        <f>3.025+78.65</f>
        <v>81.67500000000001</v>
      </c>
      <c r="I46" s="1"/>
      <c r="J46" s="81">
        <f>H46+I46</f>
        <v>81.67500000000001</v>
      </c>
    </row>
    <row r="47" spans="1:10" ht="12.75" customHeight="1" hidden="1">
      <c r="A47" s="247"/>
      <c r="B47" s="213" t="s">
        <v>5</v>
      </c>
      <c r="C47" s="74" t="s">
        <v>172</v>
      </c>
      <c r="D47" s="87" t="s">
        <v>3</v>
      </c>
      <c r="E47" s="87" t="s">
        <v>3</v>
      </c>
      <c r="F47" s="85" t="s">
        <v>173</v>
      </c>
      <c r="G47" s="69">
        <f>SUM(G48:G48)</f>
        <v>0</v>
      </c>
      <c r="H47" s="69">
        <f>SUM(H48:H48)</f>
        <v>4.235</v>
      </c>
      <c r="I47" s="69">
        <f>SUM(I48:I48)</f>
        <v>0</v>
      </c>
      <c r="J47" s="69">
        <f>SUM(J48:J48)</f>
        <v>4.235</v>
      </c>
    </row>
    <row r="48" spans="1:10" ht="12.75" customHeight="1" hidden="1">
      <c r="A48" s="247"/>
      <c r="B48" s="214"/>
      <c r="C48" s="215"/>
      <c r="D48" s="75">
        <v>2212</v>
      </c>
      <c r="E48" s="75">
        <v>5169</v>
      </c>
      <c r="F48" s="89" t="s">
        <v>87</v>
      </c>
      <c r="G48" s="216">
        <v>0</v>
      </c>
      <c r="H48" s="1">
        <v>4.235</v>
      </c>
      <c r="I48" s="1"/>
      <c r="J48" s="1">
        <f>H48+I48</f>
        <v>4.235</v>
      </c>
    </row>
    <row r="49" spans="1:10" ht="12.75" customHeight="1" hidden="1">
      <c r="A49" s="247"/>
      <c r="B49" s="213" t="s">
        <v>5</v>
      </c>
      <c r="C49" s="74" t="s">
        <v>174</v>
      </c>
      <c r="D49" s="87" t="s">
        <v>3</v>
      </c>
      <c r="E49" s="87" t="s">
        <v>3</v>
      </c>
      <c r="F49" s="85" t="s">
        <v>175</v>
      </c>
      <c r="G49" s="69">
        <f>SUM(G50:G50)</f>
        <v>0</v>
      </c>
      <c r="H49" s="69">
        <f>SUM(H50:H50)</f>
        <v>4.235</v>
      </c>
      <c r="I49" s="69">
        <f>SUM(I50:I50)</f>
        <v>0</v>
      </c>
      <c r="J49" s="69">
        <f>SUM(J50:J50)</f>
        <v>4.235</v>
      </c>
    </row>
    <row r="50" spans="1:10" ht="12.75" customHeight="1" hidden="1">
      <c r="A50" s="247"/>
      <c r="B50" s="214"/>
      <c r="C50" s="215"/>
      <c r="D50" s="75">
        <v>2212</v>
      </c>
      <c r="E50" s="75">
        <v>5169</v>
      </c>
      <c r="F50" s="89" t="s">
        <v>87</v>
      </c>
      <c r="G50" s="216">
        <v>0</v>
      </c>
      <c r="H50" s="1">
        <v>4.235</v>
      </c>
      <c r="I50" s="1"/>
      <c r="J50" s="1">
        <f>H50+I50</f>
        <v>4.235</v>
      </c>
    </row>
    <row r="51" spans="1:10" ht="12.75" customHeight="1" hidden="1">
      <c r="A51" s="247"/>
      <c r="B51" s="213" t="s">
        <v>5</v>
      </c>
      <c r="C51" s="74" t="s">
        <v>176</v>
      </c>
      <c r="D51" s="87" t="s">
        <v>3</v>
      </c>
      <c r="E51" s="87" t="s">
        <v>3</v>
      </c>
      <c r="F51" s="85" t="s">
        <v>177</v>
      </c>
      <c r="G51" s="48">
        <f>SUM(G52:G52)</f>
        <v>0</v>
      </c>
      <c r="H51" s="48">
        <f>SUM(H52:H52)</f>
        <v>70.17999999999999</v>
      </c>
      <c r="I51" s="69">
        <f>SUM(I52:I52)</f>
        <v>0</v>
      </c>
      <c r="J51" s="48">
        <f>SUM(J52:J52)</f>
        <v>70.17999999999999</v>
      </c>
    </row>
    <row r="52" spans="1:10" ht="12.75" customHeight="1" hidden="1">
      <c r="A52" s="247"/>
      <c r="B52" s="217"/>
      <c r="C52" s="78"/>
      <c r="D52" s="86">
        <v>2212</v>
      </c>
      <c r="E52" s="79">
        <v>6121</v>
      </c>
      <c r="F52" s="80" t="s">
        <v>72</v>
      </c>
      <c r="G52" s="164">
        <v>0</v>
      </c>
      <c r="H52" s="81">
        <f>3.63+66.55</f>
        <v>70.17999999999999</v>
      </c>
      <c r="I52" s="1"/>
      <c r="J52" s="81">
        <f>H52+I52</f>
        <v>70.17999999999999</v>
      </c>
    </row>
    <row r="53" spans="1:10" ht="12.75" customHeight="1" hidden="1">
      <c r="A53" s="247"/>
      <c r="B53" s="213" t="s">
        <v>5</v>
      </c>
      <c r="C53" s="74" t="s">
        <v>178</v>
      </c>
      <c r="D53" s="87" t="s">
        <v>3</v>
      </c>
      <c r="E53" s="87" t="s">
        <v>3</v>
      </c>
      <c r="F53" s="85" t="s">
        <v>179</v>
      </c>
      <c r="G53" s="69">
        <f>SUM(G54:G54)</f>
        <v>0</v>
      </c>
      <c r="H53" s="69">
        <f>SUM(H54:H54)</f>
        <v>5.445</v>
      </c>
      <c r="I53" s="69">
        <f>SUM(I54:I54)</f>
        <v>0</v>
      </c>
      <c r="J53" s="69">
        <f>SUM(J54:J54)</f>
        <v>5.445</v>
      </c>
    </row>
    <row r="54" spans="1:10" ht="12.75" customHeight="1" hidden="1">
      <c r="A54" s="247"/>
      <c r="B54" s="214"/>
      <c r="C54" s="215"/>
      <c r="D54" s="75">
        <v>2212</v>
      </c>
      <c r="E54" s="75">
        <v>5169</v>
      </c>
      <c r="F54" s="89" t="s">
        <v>87</v>
      </c>
      <c r="G54" s="216">
        <v>0</v>
      </c>
      <c r="H54" s="1">
        <v>5.445</v>
      </c>
      <c r="I54" s="1"/>
      <c r="J54" s="1">
        <f>H54+I54</f>
        <v>5.445</v>
      </c>
    </row>
    <row r="55" spans="1:10" ht="12.75" customHeight="1" hidden="1">
      <c r="A55" s="247"/>
      <c r="B55" s="213" t="s">
        <v>5</v>
      </c>
      <c r="C55" s="74" t="s">
        <v>180</v>
      </c>
      <c r="D55" s="87" t="s">
        <v>3</v>
      </c>
      <c r="E55" s="87" t="s">
        <v>3</v>
      </c>
      <c r="F55" s="85" t="s">
        <v>181</v>
      </c>
      <c r="G55" s="48">
        <f>SUM(G56:G56)</f>
        <v>0</v>
      </c>
      <c r="H55" s="48">
        <f>SUM(H56:H56)</f>
        <v>226.74</v>
      </c>
      <c r="I55" s="69">
        <f>SUM(I56:I56)</f>
        <v>0</v>
      </c>
      <c r="J55" s="48">
        <f>SUM(J56:J56)</f>
        <v>226.74</v>
      </c>
    </row>
    <row r="56" spans="1:10" ht="12.75" customHeight="1" hidden="1">
      <c r="A56" s="247"/>
      <c r="B56" s="217"/>
      <c r="C56" s="78"/>
      <c r="D56" s="86">
        <v>2212</v>
      </c>
      <c r="E56" s="79">
        <v>6121</v>
      </c>
      <c r="F56" s="80" t="s">
        <v>72</v>
      </c>
      <c r="G56" s="164">
        <v>0</v>
      </c>
      <c r="H56" s="81">
        <f>160.325+66.415</f>
        <v>226.74</v>
      </c>
      <c r="I56" s="1"/>
      <c r="J56" s="81">
        <f>H56+I56</f>
        <v>226.74</v>
      </c>
    </row>
    <row r="57" spans="1:10" ht="12.75" customHeight="1" hidden="1">
      <c r="A57" s="247"/>
      <c r="B57" s="213" t="s">
        <v>5</v>
      </c>
      <c r="C57" s="74" t="s">
        <v>182</v>
      </c>
      <c r="D57" s="87" t="s">
        <v>3</v>
      </c>
      <c r="E57" s="87" t="s">
        <v>3</v>
      </c>
      <c r="F57" s="85" t="s">
        <v>183</v>
      </c>
      <c r="G57" s="69">
        <f>SUM(G58:G58)</f>
        <v>0</v>
      </c>
      <c r="H57" s="69">
        <f>SUM(H58:H58)</f>
        <v>281.93</v>
      </c>
      <c r="I57" s="69">
        <f>SUM(I58:I58)</f>
        <v>0</v>
      </c>
      <c r="J57" s="69">
        <f>SUM(J58:J58)</f>
        <v>281.93</v>
      </c>
    </row>
    <row r="58" spans="1:10" ht="12.75" customHeight="1" hidden="1">
      <c r="A58" s="247"/>
      <c r="B58" s="214"/>
      <c r="C58" s="215"/>
      <c r="D58" s="75">
        <v>2212</v>
      </c>
      <c r="E58" s="75">
        <v>5169</v>
      </c>
      <c r="F58" s="89" t="s">
        <v>87</v>
      </c>
      <c r="G58" s="216">
        <v>0</v>
      </c>
      <c r="H58" s="1">
        <v>281.93</v>
      </c>
      <c r="I58" s="1"/>
      <c r="J58" s="1">
        <f>H58+I58</f>
        <v>281.93</v>
      </c>
    </row>
    <row r="59" spans="1:10" ht="12.75" customHeight="1" hidden="1">
      <c r="A59" s="247"/>
      <c r="B59" s="213" t="s">
        <v>5</v>
      </c>
      <c r="C59" s="74" t="s">
        <v>184</v>
      </c>
      <c r="D59" s="87" t="s">
        <v>3</v>
      </c>
      <c r="E59" s="87" t="s">
        <v>3</v>
      </c>
      <c r="F59" s="85" t="s">
        <v>185</v>
      </c>
      <c r="G59" s="48">
        <f>SUM(G60:G60)</f>
        <v>0</v>
      </c>
      <c r="H59" s="48">
        <f>SUM(H60:H60)</f>
        <v>36.300000000000004</v>
      </c>
      <c r="I59" s="69">
        <f>SUM(I60:I60)</f>
        <v>0</v>
      </c>
      <c r="J59" s="48">
        <f>SUM(J60:J60)</f>
        <v>36.300000000000004</v>
      </c>
    </row>
    <row r="60" spans="1:10" ht="12.75" customHeight="1" hidden="1">
      <c r="A60" s="247"/>
      <c r="B60" s="217"/>
      <c r="C60" s="78"/>
      <c r="D60" s="86">
        <v>2212</v>
      </c>
      <c r="E60" s="79">
        <v>6121</v>
      </c>
      <c r="F60" s="80" t="s">
        <v>72</v>
      </c>
      <c r="G60" s="164">
        <v>0</v>
      </c>
      <c r="H60" s="81">
        <f>3.63+32.67</f>
        <v>36.300000000000004</v>
      </c>
      <c r="I60" s="1"/>
      <c r="J60" s="81">
        <f>H60+I60</f>
        <v>36.300000000000004</v>
      </c>
    </row>
    <row r="61" spans="1:10" ht="12.75" customHeight="1" hidden="1">
      <c r="A61" s="247"/>
      <c r="B61" s="213" t="s">
        <v>5</v>
      </c>
      <c r="C61" s="74" t="s">
        <v>186</v>
      </c>
      <c r="D61" s="65" t="s">
        <v>3</v>
      </c>
      <c r="E61" s="65" t="s">
        <v>3</v>
      </c>
      <c r="F61" s="185" t="s">
        <v>187</v>
      </c>
      <c r="G61" s="48">
        <f>SUM(G62:G62)</f>
        <v>0</v>
      </c>
      <c r="H61" s="48">
        <f>SUM(H62:H62)</f>
        <v>685.832</v>
      </c>
      <c r="I61" s="69">
        <f>SUM(I62:I62)</f>
        <v>0</v>
      </c>
      <c r="J61" s="48">
        <f>SUM(J62:J62)</f>
        <v>685.832</v>
      </c>
    </row>
    <row r="62" spans="1:10" ht="12.75" customHeight="1" hidden="1">
      <c r="A62" s="247"/>
      <c r="B62" s="77"/>
      <c r="C62" s="78"/>
      <c r="D62" s="79">
        <v>2212</v>
      </c>
      <c r="E62" s="220">
        <v>5171</v>
      </c>
      <c r="F62" s="221" t="s">
        <v>188</v>
      </c>
      <c r="G62" s="81">
        <v>0</v>
      </c>
      <c r="H62" s="117">
        <f>665.867+19.965</f>
        <v>685.832</v>
      </c>
      <c r="I62" s="1"/>
      <c r="J62" s="81">
        <f>H62+I62</f>
        <v>685.832</v>
      </c>
    </row>
    <row r="63" spans="1:10" ht="12.75" customHeight="1" hidden="1">
      <c r="A63" s="247"/>
      <c r="B63" s="213" t="s">
        <v>5</v>
      </c>
      <c r="C63" s="74" t="s">
        <v>189</v>
      </c>
      <c r="D63" s="65" t="s">
        <v>3</v>
      </c>
      <c r="E63" s="65" t="s">
        <v>3</v>
      </c>
      <c r="F63" s="185" t="s">
        <v>190</v>
      </c>
      <c r="G63" s="48">
        <f>SUM(G64:G64)</f>
        <v>0</v>
      </c>
      <c r="H63" s="48">
        <f>SUM(H64:H64)</f>
        <v>42.35</v>
      </c>
      <c r="I63" s="69">
        <f>SUM(I64:I64)</f>
        <v>0</v>
      </c>
      <c r="J63" s="48">
        <f>SUM(J64:J64)</f>
        <v>42.35</v>
      </c>
    </row>
    <row r="64" spans="1:10" ht="12.75" customHeight="1" hidden="1">
      <c r="A64" s="247"/>
      <c r="B64" s="77"/>
      <c r="C64" s="78"/>
      <c r="D64" s="86">
        <v>2212</v>
      </c>
      <c r="E64" s="79">
        <v>6121</v>
      </c>
      <c r="F64" s="80" t="s">
        <v>72</v>
      </c>
      <c r="G64" s="81">
        <v>0</v>
      </c>
      <c r="H64" s="81">
        <f>42.35</f>
        <v>42.35</v>
      </c>
      <c r="I64" s="1"/>
      <c r="J64" s="81">
        <f>H64+I64</f>
        <v>42.35</v>
      </c>
    </row>
    <row r="65" spans="1:10" ht="13.5" hidden="1" thickBot="1">
      <c r="A65" s="247"/>
      <c r="B65" s="64" t="s">
        <v>5</v>
      </c>
      <c r="C65" s="74" t="s">
        <v>84</v>
      </c>
      <c r="D65" s="87" t="s">
        <v>3</v>
      </c>
      <c r="E65" s="87" t="s">
        <v>3</v>
      </c>
      <c r="F65" s="85" t="s">
        <v>83</v>
      </c>
      <c r="G65" s="48">
        <f>SUM(G66:G66)</f>
        <v>0</v>
      </c>
      <c r="H65" s="48">
        <f>SUM(H66:H66)</f>
        <v>208.772</v>
      </c>
      <c r="I65" s="69">
        <f>SUM(I66:I66)</f>
        <v>0</v>
      </c>
      <c r="J65" s="48">
        <f>SUM(J66:J66)</f>
        <v>208.772</v>
      </c>
    </row>
    <row r="66" spans="1:10" ht="13.5" hidden="1" thickBot="1">
      <c r="A66" s="247"/>
      <c r="B66" s="77"/>
      <c r="C66" s="59"/>
      <c r="D66" s="86">
        <v>2212</v>
      </c>
      <c r="E66" s="86">
        <v>6121</v>
      </c>
      <c r="F66" s="80" t="s">
        <v>72</v>
      </c>
      <c r="G66" s="1">
        <v>0</v>
      </c>
      <c r="H66" s="1">
        <f>173.682+35.09</f>
        <v>208.772</v>
      </c>
      <c r="I66" s="1"/>
      <c r="J66" s="1">
        <f>H66+I66</f>
        <v>208.772</v>
      </c>
    </row>
    <row r="67" spans="1:10" ht="12.75" customHeight="1" hidden="1">
      <c r="A67" s="247"/>
      <c r="B67" s="213" t="s">
        <v>5</v>
      </c>
      <c r="C67" s="74" t="s">
        <v>191</v>
      </c>
      <c r="D67" s="65" t="s">
        <v>3</v>
      </c>
      <c r="E67" s="65" t="s">
        <v>3</v>
      </c>
      <c r="F67" s="185" t="s">
        <v>192</v>
      </c>
      <c r="G67" s="48">
        <f>SUM(G68:G68)</f>
        <v>0</v>
      </c>
      <c r="H67" s="48">
        <f>SUM(H68:H68)</f>
        <v>27.83</v>
      </c>
      <c r="I67" s="69">
        <f>SUM(I68:I68)</f>
        <v>0</v>
      </c>
      <c r="J67" s="48">
        <f>SUM(J68:J68)</f>
        <v>27.83</v>
      </c>
    </row>
    <row r="68" spans="1:10" ht="12.75" customHeight="1" hidden="1">
      <c r="A68" s="247"/>
      <c r="B68" s="77"/>
      <c r="C68" s="78"/>
      <c r="D68" s="79">
        <v>2212</v>
      </c>
      <c r="E68" s="220">
        <v>5169</v>
      </c>
      <c r="F68" s="222" t="s">
        <v>87</v>
      </c>
      <c r="G68" s="81">
        <v>0</v>
      </c>
      <c r="H68" s="117">
        <f>27.83</f>
        <v>27.83</v>
      </c>
      <c r="I68" s="1"/>
      <c r="J68" s="81">
        <f>H68+I68</f>
        <v>27.83</v>
      </c>
    </row>
    <row r="69" spans="1:10" ht="12.75" customHeight="1" hidden="1">
      <c r="A69" s="247"/>
      <c r="B69" s="213" t="s">
        <v>5</v>
      </c>
      <c r="C69" s="74" t="s">
        <v>193</v>
      </c>
      <c r="D69" s="65" t="s">
        <v>3</v>
      </c>
      <c r="E69" s="65" t="s">
        <v>3</v>
      </c>
      <c r="F69" s="185" t="s">
        <v>194</v>
      </c>
      <c r="G69" s="48">
        <f>SUM(G70:G70)</f>
        <v>0</v>
      </c>
      <c r="H69" s="48">
        <f>SUM(H70:H70)</f>
        <v>715.346</v>
      </c>
      <c r="I69" s="69">
        <f>SUM(I70:I70)</f>
        <v>0</v>
      </c>
      <c r="J69" s="48">
        <f>SUM(J70:J70)</f>
        <v>715.346</v>
      </c>
    </row>
    <row r="70" spans="1:10" ht="12.75" customHeight="1" hidden="1">
      <c r="A70" s="247"/>
      <c r="B70" s="77"/>
      <c r="C70" s="78"/>
      <c r="D70" s="86">
        <v>2212</v>
      </c>
      <c r="E70" s="79">
        <v>6121</v>
      </c>
      <c r="F70" s="80" t="s">
        <v>72</v>
      </c>
      <c r="G70" s="81">
        <v>0</v>
      </c>
      <c r="H70" s="81">
        <f>36.3+679.046</f>
        <v>715.346</v>
      </c>
      <c r="I70" s="1"/>
      <c r="J70" s="81">
        <f>H70+I70</f>
        <v>715.346</v>
      </c>
    </row>
    <row r="71" spans="1:10" ht="12.75" customHeight="1" hidden="1">
      <c r="A71" s="247"/>
      <c r="B71" s="213" t="s">
        <v>5</v>
      </c>
      <c r="C71" s="74" t="s">
        <v>195</v>
      </c>
      <c r="D71" s="87" t="s">
        <v>3</v>
      </c>
      <c r="E71" s="87" t="s">
        <v>3</v>
      </c>
      <c r="F71" s="85" t="s">
        <v>196</v>
      </c>
      <c r="G71" s="48">
        <f>SUM(G72:G72)</f>
        <v>0</v>
      </c>
      <c r="H71" s="48">
        <f>SUM(H72:H72)</f>
        <v>38.72</v>
      </c>
      <c r="I71" s="69">
        <f>SUM(I72:I72)</f>
        <v>0</v>
      </c>
      <c r="J71" s="48">
        <f>SUM(J72:J72)</f>
        <v>38.72</v>
      </c>
    </row>
    <row r="72" spans="1:10" ht="12.75" customHeight="1" hidden="1">
      <c r="A72" s="247"/>
      <c r="B72" s="217"/>
      <c r="C72" s="78"/>
      <c r="D72" s="86">
        <v>2212</v>
      </c>
      <c r="E72" s="79">
        <v>6121</v>
      </c>
      <c r="F72" s="80" t="s">
        <v>72</v>
      </c>
      <c r="G72" s="164">
        <v>0</v>
      </c>
      <c r="H72" s="81">
        <f>38.72</f>
        <v>38.72</v>
      </c>
      <c r="I72" s="1"/>
      <c r="J72" s="81">
        <f>H72+I72</f>
        <v>38.72</v>
      </c>
    </row>
    <row r="73" spans="1:10" ht="12.75" customHeight="1" hidden="1">
      <c r="A73" s="247"/>
      <c r="B73" s="213" t="s">
        <v>5</v>
      </c>
      <c r="C73" s="74" t="s">
        <v>197</v>
      </c>
      <c r="D73" s="65" t="s">
        <v>3</v>
      </c>
      <c r="E73" s="65" t="s">
        <v>3</v>
      </c>
      <c r="F73" s="185" t="s">
        <v>198</v>
      </c>
      <c r="G73" s="48">
        <f>SUM(G74:G74)</f>
        <v>0</v>
      </c>
      <c r="H73" s="48">
        <f>SUM(H74:H74)</f>
        <v>36.3</v>
      </c>
      <c r="I73" s="69">
        <f>SUM(I74:I74)</f>
        <v>0</v>
      </c>
      <c r="J73" s="48">
        <f>SUM(J74:J74)</f>
        <v>36.3</v>
      </c>
    </row>
    <row r="74" spans="1:10" ht="12.75" customHeight="1" hidden="1">
      <c r="A74" s="247"/>
      <c r="B74" s="77"/>
      <c r="C74" s="78"/>
      <c r="D74" s="79">
        <v>2212</v>
      </c>
      <c r="E74" s="220">
        <v>5169</v>
      </c>
      <c r="F74" s="222" t="s">
        <v>87</v>
      </c>
      <c r="G74" s="81">
        <v>0</v>
      </c>
      <c r="H74" s="117">
        <f>36.3</f>
        <v>36.3</v>
      </c>
      <c r="I74" s="1"/>
      <c r="J74" s="81">
        <f>H74+I74</f>
        <v>36.3</v>
      </c>
    </row>
    <row r="75" spans="1:10" ht="12.75" customHeight="1" hidden="1">
      <c r="A75" s="247"/>
      <c r="B75" s="213" t="s">
        <v>5</v>
      </c>
      <c r="C75" s="74" t="s">
        <v>199</v>
      </c>
      <c r="D75" s="87" t="s">
        <v>3</v>
      </c>
      <c r="E75" s="87" t="s">
        <v>3</v>
      </c>
      <c r="F75" s="85" t="s">
        <v>200</v>
      </c>
      <c r="G75" s="48">
        <f>SUM(G76:G76)</f>
        <v>0</v>
      </c>
      <c r="H75" s="48">
        <f>SUM(H76:H76)</f>
        <v>30.25</v>
      </c>
      <c r="I75" s="69">
        <f>SUM(I76:I76)</f>
        <v>0</v>
      </c>
      <c r="J75" s="48">
        <f>SUM(J76:J76)</f>
        <v>30.25</v>
      </c>
    </row>
    <row r="76" spans="1:10" ht="12.75" customHeight="1" hidden="1">
      <c r="A76" s="247"/>
      <c r="B76" s="219"/>
      <c r="C76" s="215"/>
      <c r="D76" s="75">
        <v>2212</v>
      </c>
      <c r="E76" s="75">
        <v>6121</v>
      </c>
      <c r="F76" s="223" t="s">
        <v>72</v>
      </c>
      <c r="G76" s="166">
        <v>0</v>
      </c>
      <c r="H76" s="1">
        <f>30.25</f>
        <v>30.25</v>
      </c>
      <c r="I76" s="1"/>
      <c r="J76" s="1">
        <f>H76+I76</f>
        <v>30.25</v>
      </c>
    </row>
    <row r="77" spans="1:10" ht="12.75" customHeight="1" hidden="1">
      <c r="A77" s="247"/>
      <c r="B77" s="213" t="s">
        <v>5</v>
      </c>
      <c r="C77" s="74" t="s">
        <v>201</v>
      </c>
      <c r="D77" s="65" t="s">
        <v>3</v>
      </c>
      <c r="E77" s="65" t="s">
        <v>3</v>
      </c>
      <c r="F77" s="185" t="s">
        <v>202</v>
      </c>
      <c r="G77" s="48">
        <f>SUM(G78:G78)</f>
        <v>0</v>
      </c>
      <c r="H77" s="48">
        <f>SUM(H78:H78)</f>
        <v>96.739</v>
      </c>
      <c r="I77" s="69">
        <f>SUM(I78:I78)</f>
        <v>0</v>
      </c>
      <c r="J77" s="48">
        <f>SUM(J78:J78)</f>
        <v>96.739</v>
      </c>
    </row>
    <row r="78" spans="1:10" ht="12.75" customHeight="1" hidden="1">
      <c r="A78" s="247"/>
      <c r="B78" s="66"/>
      <c r="C78" s="215"/>
      <c r="D78" s="75">
        <v>2212</v>
      </c>
      <c r="E78" s="195">
        <v>6121</v>
      </c>
      <c r="F78" s="223" t="s">
        <v>72</v>
      </c>
      <c r="G78" s="1">
        <v>0</v>
      </c>
      <c r="H78" s="1">
        <f>18.089+78.65</f>
        <v>96.739</v>
      </c>
      <c r="I78" s="1"/>
      <c r="J78" s="1">
        <f>H78+I78</f>
        <v>96.739</v>
      </c>
    </row>
    <row r="79" spans="1:10" ht="12.75" customHeight="1" hidden="1">
      <c r="A79" s="247"/>
      <c r="B79" s="213" t="s">
        <v>5</v>
      </c>
      <c r="C79" s="74" t="s">
        <v>203</v>
      </c>
      <c r="D79" s="87" t="s">
        <v>3</v>
      </c>
      <c r="E79" s="87" t="s">
        <v>3</v>
      </c>
      <c r="F79" s="85" t="s">
        <v>204</v>
      </c>
      <c r="G79" s="48">
        <f>SUM(G80:G80)</f>
        <v>0</v>
      </c>
      <c r="H79" s="48">
        <f>SUM(H80:H80)</f>
        <v>543.374</v>
      </c>
      <c r="I79" s="69">
        <f>SUM(I80:I80)</f>
        <v>0</v>
      </c>
      <c r="J79" s="48">
        <f>SUM(J80:J80)</f>
        <v>543.374</v>
      </c>
    </row>
    <row r="80" spans="1:10" ht="12.75" customHeight="1" hidden="1">
      <c r="A80" s="247"/>
      <c r="B80" s="217"/>
      <c r="C80" s="78"/>
      <c r="D80" s="86">
        <v>2212</v>
      </c>
      <c r="E80" s="79">
        <v>6121</v>
      </c>
      <c r="F80" s="80" t="s">
        <v>72</v>
      </c>
      <c r="G80" s="164">
        <v>0</v>
      </c>
      <c r="H80" s="81">
        <f>76.23+11.979+455.165</f>
        <v>543.374</v>
      </c>
      <c r="I80" s="1"/>
      <c r="J80" s="81">
        <f>H80+I80</f>
        <v>543.374</v>
      </c>
    </row>
    <row r="81" spans="1:10" ht="12.75" customHeight="1" hidden="1">
      <c r="A81" s="247"/>
      <c r="B81" s="213" t="s">
        <v>5</v>
      </c>
      <c r="C81" s="74" t="s">
        <v>205</v>
      </c>
      <c r="D81" s="87" t="s">
        <v>3</v>
      </c>
      <c r="E81" s="87" t="s">
        <v>3</v>
      </c>
      <c r="F81" s="85" t="s">
        <v>206</v>
      </c>
      <c r="G81" s="48">
        <f>SUM(G82:G82)</f>
        <v>0</v>
      </c>
      <c r="H81" s="48">
        <f>SUM(H82:H82)</f>
        <v>22.385</v>
      </c>
      <c r="I81" s="69">
        <f>SUM(I82:I82)</f>
        <v>0</v>
      </c>
      <c r="J81" s="48">
        <f>SUM(J82:J82)</f>
        <v>22.385</v>
      </c>
    </row>
    <row r="82" spans="1:10" ht="12.75" customHeight="1" hidden="1">
      <c r="A82" s="247"/>
      <c r="B82" s="77"/>
      <c r="C82" s="78"/>
      <c r="D82" s="86">
        <v>2212</v>
      </c>
      <c r="E82" s="79">
        <v>6121</v>
      </c>
      <c r="F82" s="80" t="s">
        <v>72</v>
      </c>
      <c r="G82" s="81">
        <v>0</v>
      </c>
      <c r="H82" s="81">
        <f>22.385</f>
        <v>22.385</v>
      </c>
      <c r="I82" s="1"/>
      <c r="J82" s="81">
        <f>H82+I82</f>
        <v>22.385</v>
      </c>
    </row>
    <row r="83" spans="1:10" ht="12.75" customHeight="1" hidden="1">
      <c r="A83" s="247"/>
      <c r="B83" s="213" t="s">
        <v>5</v>
      </c>
      <c r="C83" s="74" t="s">
        <v>207</v>
      </c>
      <c r="D83" s="87" t="s">
        <v>3</v>
      </c>
      <c r="E83" s="87" t="s">
        <v>3</v>
      </c>
      <c r="F83" s="85" t="s">
        <v>208</v>
      </c>
      <c r="G83" s="48">
        <f>SUM(G84:G84)</f>
        <v>0</v>
      </c>
      <c r="H83" s="48">
        <f>SUM(H84:H84)</f>
        <v>105.1</v>
      </c>
      <c r="I83" s="69">
        <f>SUM(I84:I84)</f>
        <v>0</v>
      </c>
      <c r="J83" s="48">
        <f>SUM(J84:J84)</f>
        <v>105.1</v>
      </c>
    </row>
    <row r="84" spans="1:10" ht="12.75" customHeight="1" hidden="1">
      <c r="A84" s="247"/>
      <c r="B84" s="77"/>
      <c r="C84" s="78"/>
      <c r="D84" s="86">
        <v>2212</v>
      </c>
      <c r="E84" s="79">
        <v>6121</v>
      </c>
      <c r="F84" s="80" t="s">
        <v>72</v>
      </c>
      <c r="G84" s="81">
        <v>0</v>
      </c>
      <c r="H84" s="81">
        <f>72.6+32.5</f>
        <v>105.1</v>
      </c>
      <c r="I84" s="1"/>
      <c r="J84" s="81">
        <f>H84+I84</f>
        <v>105.1</v>
      </c>
    </row>
    <row r="85" spans="1:10" ht="12.75" customHeight="1" hidden="1">
      <c r="A85" s="247"/>
      <c r="B85" s="213" t="s">
        <v>5</v>
      </c>
      <c r="C85" s="74" t="s">
        <v>209</v>
      </c>
      <c r="D85" s="87" t="s">
        <v>3</v>
      </c>
      <c r="E85" s="87" t="s">
        <v>3</v>
      </c>
      <c r="F85" s="85" t="s">
        <v>210</v>
      </c>
      <c r="G85" s="48">
        <f>SUM(G86:G86)</f>
        <v>0</v>
      </c>
      <c r="H85" s="48">
        <f>SUM(H86:H86)</f>
        <v>36.3</v>
      </c>
      <c r="I85" s="69">
        <f>SUM(I86:I86)</f>
        <v>0</v>
      </c>
      <c r="J85" s="48">
        <f>SUM(J86:J86)</f>
        <v>36.3</v>
      </c>
    </row>
    <row r="86" spans="1:10" ht="12.75" customHeight="1" hidden="1">
      <c r="A86" s="247"/>
      <c r="B86" s="77"/>
      <c r="C86" s="78"/>
      <c r="D86" s="86">
        <v>2212</v>
      </c>
      <c r="E86" s="79">
        <v>6121</v>
      </c>
      <c r="F86" s="80" t="s">
        <v>72</v>
      </c>
      <c r="G86" s="81">
        <v>0</v>
      </c>
      <c r="H86" s="81">
        <f>36.3</f>
        <v>36.3</v>
      </c>
      <c r="I86" s="1"/>
      <c r="J86" s="81">
        <f>H86+I86</f>
        <v>36.3</v>
      </c>
    </row>
    <row r="87" spans="1:10" ht="13.5" hidden="1" thickBot="1">
      <c r="A87" s="247"/>
      <c r="B87" s="64" t="s">
        <v>5</v>
      </c>
      <c r="C87" s="74" t="s">
        <v>85</v>
      </c>
      <c r="D87" s="87" t="s">
        <v>3</v>
      </c>
      <c r="E87" s="87" t="s">
        <v>3</v>
      </c>
      <c r="F87" s="85" t="s">
        <v>86</v>
      </c>
      <c r="G87" s="58">
        <f>SUM(G88:G88)</f>
        <v>0</v>
      </c>
      <c r="H87" s="69">
        <f>SUM(H88:H88)</f>
        <v>28.6</v>
      </c>
      <c r="I87" s="69">
        <f>SUM(I88:I88)</f>
        <v>0</v>
      </c>
      <c r="J87" s="69">
        <f>SUM(J88:J88)</f>
        <v>28.6</v>
      </c>
    </row>
    <row r="88" spans="1:10" ht="13.5" hidden="1" thickBot="1">
      <c r="A88" s="247"/>
      <c r="B88" s="66"/>
      <c r="C88" s="88"/>
      <c r="D88" s="75">
        <v>2212</v>
      </c>
      <c r="E88" s="75">
        <v>5169</v>
      </c>
      <c r="F88" s="89" t="s">
        <v>87</v>
      </c>
      <c r="G88" s="1">
        <v>0</v>
      </c>
      <c r="H88" s="1">
        <v>28.6</v>
      </c>
      <c r="I88" s="1"/>
      <c r="J88" s="1">
        <f>H88+I88</f>
        <v>28.6</v>
      </c>
    </row>
    <row r="89" spans="1:10" ht="12.75" customHeight="1" hidden="1">
      <c r="A89" s="247"/>
      <c r="B89" s="213" t="s">
        <v>5</v>
      </c>
      <c r="C89" s="74" t="s">
        <v>211</v>
      </c>
      <c r="D89" s="87" t="s">
        <v>3</v>
      </c>
      <c r="E89" s="87" t="s">
        <v>3</v>
      </c>
      <c r="F89" s="85" t="s">
        <v>212</v>
      </c>
      <c r="G89" s="48">
        <f>SUM(G90:G90)</f>
        <v>0</v>
      </c>
      <c r="H89" s="48">
        <f>SUM(H90:H90)</f>
        <v>30.25</v>
      </c>
      <c r="I89" s="69">
        <f>SUM(I90:I90)</f>
        <v>0</v>
      </c>
      <c r="J89" s="48">
        <f>SUM(J90:J90)</f>
        <v>30.25</v>
      </c>
    </row>
    <row r="90" spans="1:10" ht="12.75" customHeight="1" hidden="1">
      <c r="A90" s="247"/>
      <c r="B90" s="217"/>
      <c r="C90" s="224"/>
      <c r="D90" s="86">
        <v>2212</v>
      </c>
      <c r="E90" s="86">
        <v>6121</v>
      </c>
      <c r="F90" s="80" t="s">
        <v>72</v>
      </c>
      <c r="G90" s="164">
        <v>0</v>
      </c>
      <c r="H90" s="164">
        <f>30.25</f>
        <v>30.25</v>
      </c>
      <c r="I90" s="1"/>
      <c r="J90" s="81">
        <f>H90+I90</f>
        <v>30.25</v>
      </c>
    </row>
    <row r="91" spans="1:10" ht="12.75" customHeight="1" hidden="1">
      <c r="A91" s="247"/>
      <c r="B91" s="213" t="s">
        <v>5</v>
      </c>
      <c r="C91" s="74" t="s">
        <v>213</v>
      </c>
      <c r="D91" s="87" t="s">
        <v>3</v>
      </c>
      <c r="E91" s="87" t="s">
        <v>3</v>
      </c>
      <c r="F91" s="85" t="s">
        <v>214</v>
      </c>
      <c r="G91" s="48">
        <f>SUM(G92:G92)</f>
        <v>0</v>
      </c>
      <c r="H91" s="48">
        <f>SUM(H92:H92)</f>
        <v>528.306</v>
      </c>
      <c r="I91" s="69">
        <f>SUM(I92:I92)</f>
        <v>0</v>
      </c>
      <c r="J91" s="48">
        <f>SUM(J92:J92)</f>
        <v>528.306</v>
      </c>
    </row>
    <row r="92" spans="1:11" ht="12.75" customHeight="1" hidden="1">
      <c r="A92" s="247"/>
      <c r="B92" s="217"/>
      <c r="C92" s="224"/>
      <c r="D92" s="86">
        <v>2212</v>
      </c>
      <c r="E92" s="86">
        <v>6121</v>
      </c>
      <c r="F92" s="80" t="s">
        <v>72</v>
      </c>
      <c r="G92" s="164">
        <v>0</v>
      </c>
      <c r="H92" s="81">
        <f>34.485+30.188+463.633</f>
        <v>528.306</v>
      </c>
      <c r="I92" s="1"/>
      <c r="J92" s="81">
        <f>H92+I92</f>
        <v>528.306</v>
      </c>
      <c r="K92" s="212"/>
    </row>
    <row r="93" spans="1:10" ht="13.5" thickBot="1">
      <c r="A93" s="247"/>
      <c r="B93" s="90" t="s">
        <v>5</v>
      </c>
      <c r="C93" s="82" t="s">
        <v>3</v>
      </c>
      <c r="D93" s="91" t="s">
        <v>3</v>
      </c>
      <c r="E93" s="91" t="s">
        <v>3</v>
      </c>
      <c r="F93" s="92" t="s">
        <v>215</v>
      </c>
      <c r="G93" s="93">
        <f>G94+G96+G98+G100+G102+G104+G106+G108</f>
        <v>0</v>
      </c>
      <c r="H93" s="93">
        <f>H94+H96+H98+H100+H102+H104+H106+H108</f>
        <v>9849.794</v>
      </c>
      <c r="I93" s="93">
        <f>I94+I96+I98+I100+I102+I104+I106+I108</f>
        <v>0</v>
      </c>
      <c r="J93" s="93">
        <f>J94+J96+J98+J100+J102+J104+J106+J108</f>
        <v>9849.794</v>
      </c>
    </row>
    <row r="94" spans="1:10" ht="12.75">
      <c r="A94" s="247"/>
      <c r="B94" s="213" t="s">
        <v>5</v>
      </c>
      <c r="C94" s="225" t="s">
        <v>216</v>
      </c>
      <c r="D94" s="65" t="s">
        <v>3</v>
      </c>
      <c r="E94" s="65" t="s">
        <v>3</v>
      </c>
      <c r="F94" s="185" t="s">
        <v>217</v>
      </c>
      <c r="G94" s="48">
        <f>SUM(G95:G95)</f>
        <v>0</v>
      </c>
      <c r="H94" s="48">
        <f>SUM(H95:H95)</f>
        <v>4000</v>
      </c>
      <c r="I94" s="69">
        <f>SUM(I95:I95)</f>
        <v>0</v>
      </c>
      <c r="J94" s="48">
        <f>SUM(J95:J95)</f>
        <v>4000</v>
      </c>
    </row>
    <row r="95" spans="1:10" ht="13.5" thickBot="1">
      <c r="A95" s="247"/>
      <c r="B95" s="226"/>
      <c r="C95" s="227"/>
      <c r="D95" s="79">
        <v>2212</v>
      </c>
      <c r="E95" s="220">
        <v>5901</v>
      </c>
      <c r="F95" s="221" t="s">
        <v>71</v>
      </c>
      <c r="G95" s="228">
        <v>0</v>
      </c>
      <c r="H95" s="81">
        <v>4000</v>
      </c>
      <c r="I95" s="1"/>
      <c r="J95" s="81">
        <f>H95+I95</f>
        <v>4000</v>
      </c>
    </row>
    <row r="96" spans="1:10" ht="12.75">
      <c r="A96" s="247"/>
      <c r="B96" s="213" t="s">
        <v>5</v>
      </c>
      <c r="C96" s="74" t="s">
        <v>218</v>
      </c>
      <c r="D96" s="87" t="s">
        <v>3</v>
      </c>
      <c r="E96" s="87" t="s">
        <v>3</v>
      </c>
      <c r="F96" s="85" t="s">
        <v>219</v>
      </c>
      <c r="G96" s="69">
        <f>SUM(G97:G97)</f>
        <v>0</v>
      </c>
      <c r="H96" s="69">
        <f>SUM(H97:H97)</f>
        <v>3.025</v>
      </c>
      <c r="I96" s="69">
        <f>SUM(I97:I97)</f>
        <v>0</v>
      </c>
      <c r="J96" s="69">
        <f>SUM(J97:J97)</f>
        <v>3.025</v>
      </c>
    </row>
    <row r="97" spans="1:10" ht="13.5" thickBot="1">
      <c r="A97" s="247"/>
      <c r="B97" s="219"/>
      <c r="C97" s="215"/>
      <c r="D97" s="75">
        <v>2212</v>
      </c>
      <c r="E97" s="75">
        <v>5169</v>
      </c>
      <c r="F97" s="229" t="s">
        <v>87</v>
      </c>
      <c r="G97" s="166">
        <v>0</v>
      </c>
      <c r="H97" s="1">
        <v>3.025</v>
      </c>
      <c r="I97" s="1"/>
      <c r="J97" s="1">
        <f>H97+I97</f>
        <v>3.025</v>
      </c>
    </row>
    <row r="98" spans="1:10" ht="12.75">
      <c r="A98" s="247"/>
      <c r="B98" s="213" t="s">
        <v>5</v>
      </c>
      <c r="C98" s="74" t="s">
        <v>220</v>
      </c>
      <c r="D98" s="87" t="s">
        <v>3</v>
      </c>
      <c r="E98" s="87" t="s">
        <v>3</v>
      </c>
      <c r="F98" s="85" t="s">
        <v>221</v>
      </c>
      <c r="G98" s="69">
        <f>SUM(G99:G99)</f>
        <v>0</v>
      </c>
      <c r="H98" s="69">
        <f>SUM(H99:H99)</f>
        <v>5.445</v>
      </c>
      <c r="I98" s="69">
        <f>SUM(I99:I99)</f>
        <v>0</v>
      </c>
      <c r="J98" s="69">
        <f>SUM(J99:J99)</f>
        <v>5.445</v>
      </c>
    </row>
    <row r="99" spans="1:10" ht="13.5" thickBot="1">
      <c r="A99" s="247"/>
      <c r="B99" s="214"/>
      <c r="C99" s="215"/>
      <c r="D99" s="75">
        <v>2212</v>
      </c>
      <c r="E99" s="75">
        <v>5169</v>
      </c>
      <c r="F99" s="229" t="s">
        <v>87</v>
      </c>
      <c r="G99" s="216">
        <v>0</v>
      </c>
      <c r="H99" s="1">
        <v>5.445</v>
      </c>
      <c r="I99" s="1"/>
      <c r="J99" s="1">
        <f>H99+I99</f>
        <v>5.445</v>
      </c>
    </row>
    <row r="100" spans="1:10" ht="12.75">
      <c r="A100" s="247"/>
      <c r="B100" s="213" t="s">
        <v>5</v>
      </c>
      <c r="C100" s="74" t="s">
        <v>222</v>
      </c>
      <c r="D100" s="87" t="s">
        <v>3</v>
      </c>
      <c r="E100" s="87" t="s">
        <v>3</v>
      </c>
      <c r="F100" s="85" t="s">
        <v>223</v>
      </c>
      <c r="G100" s="69">
        <f>SUM(G101:G101)</f>
        <v>0</v>
      </c>
      <c r="H100" s="69">
        <f>SUM(H101:H101)</f>
        <v>5.445</v>
      </c>
      <c r="I100" s="69">
        <f>SUM(I101:I101)</f>
        <v>0</v>
      </c>
      <c r="J100" s="69">
        <f>SUM(J101:J101)</f>
        <v>5.445</v>
      </c>
    </row>
    <row r="101" spans="1:10" ht="13.5" thickBot="1">
      <c r="A101" s="247"/>
      <c r="B101" s="214"/>
      <c r="C101" s="215"/>
      <c r="D101" s="75">
        <v>2212</v>
      </c>
      <c r="E101" s="75">
        <v>5169</v>
      </c>
      <c r="F101" s="229" t="s">
        <v>87</v>
      </c>
      <c r="G101" s="216">
        <v>0</v>
      </c>
      <c r="H101" s="1">
        <v>5.445</v>
      </c>
      <c r="I101" s="1"/>
      <c r="J101" s="1">
        <f>H101+I101</f>
        <v>5.445</v>
      </c>
    </row>
    <row r="102" spans="1:10" ht="12.75">
      <c r="A102" s="247"/>
      <c r="B102" s="213" t="s">
        <v>5</v>
      </c>
      <c r="C102" s="74" t="s">
        <v>224</v>
      </c>
      <c r="D102" s="87" t="s">
        <v>3</v>
      </c>
      <c r="E102" s="87" t="s">
        <v>3</v>
      </c>
      <c r="F102" s="85" t="s">
        <v>225</v>
      </c>
      <c r="G102" s="69">
        <f>SUM(G103:G103)</f>
        <v>0</v>
      </c>
      <c r="H102" s="69">
        <f>SUM(H103:H103)</f>
        <v>191.18</v>
      </c>
      <c r="I102" s="69">
        <f>SUM(I103:I103)</f>
        <v>0</v>
      </c>
      <c r="J102" s="69">
        <f>SUM(J103:J103)</f>
        <v>191.18</v>
      </c>
    </row>
    <row r="103" spans="1:10" ht="13.5" thickBot="1">
      <c r="A103" s="247"/>
      <c r="B103" s="214"/>
      <c r="C103" s="215"/>
      <c r="D103" s="75">
        <v>2212</v>
      </c>
      <c r="E103" s="75">
        <v>5169</v>
      </c>
      <c r="F103" s="229" t="s">
        <v>87</v>
      </c>
      <c r="G103" s="216">
        <v>0</v>
      </c>
      <c r="H103" s="1">
        <v>191.18</v>
      </c>
      <c r="I103" s="1"/>
      <c r="J103" s="1">
        <f>H103+I103</f>
        <v>191.18</v>
      </c>
    </row>
    <row r="104" spans="1:10" ht="12.75">
      <c r="A104" s="247"/>
      <c r="B104" s="213" t="s">
        <v>5</v>
      </c>
      <c r="C104" s="74" t="s">
        <v>226</v>
      </c>
      <c r="D104" s="87" t="s">
        <v>3</v>
      </c>
      <c r="E104" s="87" t="s">
        <v>3</v>
      </c>
      <c r="F104" s="85" t="s">
        <v>227</v>
      </c>
      <c r="G104" s="69">
        <f>SUM(G105:G105)</f>
        <v>0</v>
      </c>
      <c r="H104" s="69">
        <f>SUM(H105:H105)</f>
        <v>228.085</v>
      </c>
      <c r="I104" s="69">
        <f>SUM(I105:I105)</f>
        <v>0</v>
      </c>
      <c r="J104" s="69">
        <f>SUM(J105:J105)</f>
        <v>228.085</v>
      </c>
    </row>
    <row r="105" spans="1:10" ht="13.5" thickBot="1">
      <c r="A105" s="247"/>
      <c r="B105" s="214"/>
      <c r="C105" s="215"/>
      <c r="D105" s="75">
        <v>2212</v>
      </c>
      <c r="E105" s="195">
        <v>6121</v>
      </c>
      <c r="F105" s="223" t="s">
        <v>72</v>
      </c>
      <c r="G105" s="216">
        <v>0</v>
      </c>
      <c r="H105" s="1">
        <v>228.085</v>
      </c>
      <c r="I105" s="1"/>
      <c r="J105" s="1">
        <f>H105+I105</f>
        <v>228.085</v>
      </c>
    </row>
    <row r="106" spans="1:10" ht="12.75">
      <c r="A106" s="247"/>
      <c r="B106" s="213" t="s">
        <v>5</v>
      </c>
      <c r="C106" s="74" t="s">
        <v>228</v>
      </c>
      <c r="D106" s="65" t="s">
        <v>3</v>
      </c>
      <c r="E106" s="65" t="s">
        <v>3</v>
      </c>
      <c r="F106" s="185" t="s">
        <v>229</v>
      </c>
      <c r="G106" s="48">
        <f>SUM(G107:G107)</f>
        <v>0</v>
      </c>
      <c r="H106" s="69">
        <f>SUM(H107:H107)</f>
        <v>1261.062</v>
      </c>
      <c r="I106" s="69">
        <f>SUM(I107:I107)</f>
        <v>0</v>
      </c>
      <c r="J106" s="48">
        <f>SUM(J107:J107)</f>
        <v>1261.062</v>
      </c>
    </row>
    <row r="107" spans="1:10" ht="13.5" thickBot="1">
      <c r="A107" s="247"/>
      <c r="B107" s="77"/>
      <c r="C107" s="78"/>
      <c r="D107" s="79">
        <v>2212</v>
      </c>
      <c r="E107" s="220">
        <v>5171</v>
      </c>
      <c r="F107" s="221" t="s">
        <v>188</v>
      </c>
      <c r="G107" s="81">
        <v>0</v>
      </c>
      <c r="H107" s="1">
        <v>1261.062</v>
      </c>
      <c r="I107" s="1"/>
      <c r="J107" s="81">
        <f>H107+I107</f>
        <v>1261.062</v>
      </c>
    </row>
    <row r="108" spans="1:10" ht="12.75">
      <c r="A108" s="247"/>
      <c r="B108" s="230" t="s">
        <v>5</v>
      </c>
      <c r="C108" s="74" t="s">
        <v>230</v>
      </c>
      <c r="D108" s="65" t="s">
        <v>3</v>
      </c>
      <c r="E108" s="65" t="s">
        <v>3</v>
      </c>
      <c r="F108" s="185" t="s">
        <v>231</v>
      </c>
      <c r="G108" s="48">
        <f>SUM(G109:G109)</f>
        <v>0</v>
      </c>
      <c r="H108" s="69">
        <f>SUM(H109:H109)</f>
        <v>4155.552</v>
      </c>
      <c r="I108" s="69">
        <f>SUM(I109:I109)</f>
        <v>0</v>
      </c>
      <c r="J108" s="48">
        <f>SUM(J109:J109)</f>
        <v>4155.552</v>
      </c>
    </row>
    <row r="109" spans="1:10" ht="13.5" thickBot="1">
      <c r="A109" s="248"/>
      <c r="B109" s="231"/>
      <c r="C109" s="215"/>
      <c r="D109" s="195">
        <v>2212</v>
      </c>
      <c r="E109" s="232">
        <v>5171</v>
      </c>
      <c r="F109" s="233" t="s">
        <v>188</v>
      </c>
      <c r="G109" s="1">
        <v>0</v>
      </c>
      <c r="H109" s="1">
        <v>4155.552</v>
      </c>
      <c r="I109" s="1"/>
      <c r="J109" s="1">
        <f>H109+I109</f>
        <v>4155.552</v>
      </c>
    </row>
  </sheetData>
  <sheetProtection/>
  <mergeCells count="13">
    <mergeCell ref="C7:C8"/>
    <mergeCell ref="D7:D8"/>
    <mergeCell ref="A1:J1"/>
    <mergeCell ref="A10:A109"/>
    <mergeCell ref="E7:E8"/>
    <mergeCell ref="A3:J3"/>
    <mergeCell ref="A5:J5"/>
    <mergeCell ref="H7:H8"/>
    <mergeCell ref="I7:J7"/>
    <mergeCell ref="F7:F8"/>
    <mergeCell ref="G7:G8"/>
    <mergeCell ref="A7:A8"/>
    <mergeCell ref="B7:B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2016-02-10T12:24:21Z</cp:lastPrinted>
  <dcterms:created xsi:type="dcterms:W3CDTF">2006-09-25T08:49:57Z</dcterms:created>
  <dcterms:modified xsi:type="dcterms:W3CDTF">2016-02-22T09:21:17Z</dcterms:modified>
  <cp:category/>
  <cp:version/>
  <cp:contentType/>
  <cp:contentStatus/>
</cp:coreProperties>
</file>