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70" windowWidth="24915" windowHeight="11655"/>
  </bookViews>
  <sheets>
    <sheet name="Bilance PaV" sheetId="10" r:id="rId1"/>
    <sheet name="926 01" sheetId="11" r:id="rId2"/>
    <sheet name="917 01" sheetId="1" r:id="rId3"/>
  </sheets>
  <definedNames>
    <definedName name="_xlnm.Print_Titles" localSheetId="2">'917 01'!$6:$6</definedName>
    <definedName name="_xlnm.Print_Titles" localSheetId="1">'926 01'!$6:$6</definedName>
    <definedName name="_xlnm.Print_Area" localSheetId="2">'917 01'!$A$1:$K$60</definedName>
    <definedName name="_xlnm.Print_Area" localSheetId="1">'926 01'!$A$1:$J$53</definedName>
  </definedNames>
  <calcPr calcId="145621"/>
</workbook>
</file>

<file path=xl/calcChain.xml><?xml version="1.0" encoding="utf-8"?>
<calcChain xmlns="http://schemas.openxmlformats.org/spreadsheetml/2006/main">
  <c r="J58" i="1" l="1"/>
  <c r="K59" i="1"/>
  <c r="H10" i="11" l="1"/>
  <c r="H9" i="11" s="1"/>
  <c r="H8" i="11" s="1"/>
  <c r="H7" i="11" s="1"/>
  <c r="J53" i="11"/>
  <c r="I52" i="11"/>
  <c r="J52" i="11" s="1"/>
  <c r="H52" i="11"/>
  <c r="G52" i="11"/>
  <c r="J51" i="11"/>
  <c r="I50" i="11"/>
  <c r="J50" i="11" s="1"/>
  <c r="H50" i="11"/>
  <c r="G50" i="11"/>
  <c r="J49" i="11"/>
  <c r="I48" i="11"/>
  <c r="J48" i="11" s="1"/>
  <c r="H48" i="11"/>
  <c r="G48" i="11"/>
  <c r="J47" i="11"/>
  <c r="J46" i="11"/>
  <c r="I46" i="11"/>
  <c r="H46" i="11"/>
  <c r="G46" i="11"/>
  <c r="G44" i="11" s="1"/>
  <c r="J45" i="11"/>
  <c r="H45" i="11"/>
  <c r="H44" i="11"/>
  <c r="J43" i="11"/>
  <c r="I42" i="11"/>
  <c r="J42" i="11" s="1"/>
  <c r="H42" i="11"/>
  <c r="G42" i="11"/>
  <c r="J41" i="11"/>
  <c r="J40" i="11"/>
  <c r="I40" i="11"/>
  <c r="H40" i="11"/>
  <c r="G40" i="11"/>
  <c r="J39" i="11"/>
  <c r="I38" i="11"/>
  <c r="J38" i="11" s="1"/>
  <c r="H38" i="11"/>
  <c r="G38" i="11"/>
  <c r="J37" i="11"/>
  <c r="I36" i="11"/>
  <c r="J36" i="11" s="1"/>
  <c r="H36" i="11"/>
  <c r="G36" i="11"/>
  <c r="J35" i="11"/>
  <c r="I34" i="11"/>
  <c r="J34" i="11" s="1"/>
  <c r="H34" i="11"/>
  <c r="G34" i="11"/>
  <c r="J33" i="11"/>
  <c r="J32" i="11"/>
  <c r="I32" i="11"/>
  <c r="H32" i="11"/>
  <c r="G32" i="11"/>
  <c r="J31" i="11"/>
  <c r="I30" i="11"/>
  <c r="J30" i="11" s="1"/>
  <c r="H30" i="11"/>
  <c r="G30" i="11"/>
  <c r="J29" i="11"/>
  <c r="J28" i="11"/>
  <c r="I27" i="11"/>
  <c r="J27" i="11" s="1"/>
  <c r="H27" i="11"/>
  <c r="G27" i="11"/>
  <c r="J26" i="11"/>
  <c r="J25" i="11"/>
  <c r="I25" i="11"/>
  <c r="H25" i="11"/>
  <c r="G25" i="11"/>
  <c r="J24" i="11"/>
  <c r="I23" i="11"/>
  <c r="J23" i="11" s="1"/>
  <c r="H23" i="11"/>
  <c r="G23" i="11"/>
  <c r="J22" i="11"/>
  <c r="I21" i="11"/>
  <c r="J21" i="11" s="1"/>
  <c r="H21" i="11"/>
  <c r="G21" i="11"/>
  <c r="J20" i="11"/>
  <c r="I19" i="11"/>
  <c r="J19" i="11" s="1"/>
  <c r="H19" i="11"/>
  <c r="G19" i="11"/>
  <c r="J18" i="11"/>
  <c r="J17" i="11"/>
  <c r="I17" i="11"/>
  <c r="H17" i="11"/>
  <c r="G17" i="11"/>
  <c r="J16" i="11"/>
  <c r="I15" i="11"/>
  <c r="J15" i="11" s="1"/>
  <c r="H15" i="11"/>
  <c r="G15" i="11"/>
  <c r="J14" i="11"/>
  <c r="I13" i="11"/>
  <c r="J13" i="11" s="1"/>
  <c r="H13" i="11"/>
  <c r="G13" i="11"/>
  <c r="J12" i="11"/>
  <c r="I11" i="11"/>
  <c r="I9" i="11" s="1"/>
  <c r="H11" i="11"/>
  <c r="G11" i="11"/>
  <c r="G9" i="11"/>
  <c r="G8" i="11" l="1"/>
  <c r="G7" i="11" s="1"/>
  <c r="J9" i="11"/>
  <c r="J10" i="11"/>
  <c r="I44" i="11"/>
  <c r="J44" i="11" s="1"/>
  <c r="J11" i="11"/>
  <c r="H58" i="1"/>
  <c r="H7" i="1" s="1"/>
  <c r="I58" i="1"/>
  <c r="D45" i="10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45" i="10" s="1"/>
  <c r="E29" i="10"/>
  <c r="E28" i="10"/>
  <c r="E24" i="10"/>
  <c r="E23" i="10"/>
  <c r="E22" i="10"/>
  <c r="E21" i="10"/>
  <c r="D20" i="10"/>
  <c r="C20" i="10"/>
  <c r="E20" i="10" s="1"/>
  <c r="E18" i="10"/>
  <c r="E17" i="10"/>
  <c r="E16" i="10"/>
  <c r="E15" i="10"/>
  <c r="E14" i="10"/>
  <c r="D14" i="10"/>
  <c r="C14" i="10"/>
  <c r="E13" i="10"/>
  <c r="E12" i="10"/>
  <c r="E11" i="10"/>
  <c r="E10" i="10"/>
  <c r="E9" i="10"/>
  <c r="E8" i="10"/>
  <c r="D8" i="10"/>
  <c r="C8" i="10"/>
  <c r="C7" i="10" s="1"/>
  <c r="E7" i="10" s="1"/>
  <c r="D7" i="10"/>
  <c r="E6" i="10"/>
  <c r="E5" i="10"/>
  <c r="E4" i="10"/>
  <c r="D3" i="10"/>
  <c r="D19" i="10" s="1"/>
  <c r="D25" i="10" s="1"/>
  <c r="C3" i="10"/>
  <c r="K60" i="1"/>
  <c r="I8" i="11" l="1"/>
  <c r="K58" i="1"/>
  <c r="C25" i="10"/>
  <c r="E25" i="10" s="1"/>
  <c r="C19" i="10"/>
  <c r="E19" i="10" s="1"/>
  <c r="E3" i="10"/>
  <c r="J8" i="11" l="1"/>
  <c r="I7" i="11"/>
  <c r="J7" i="11" s="1"/>
  <c r="I9" i="1"/>
  <c r="K16" i="1" l="1"/>
  <c r="K17" i="1"/>
  <c r="K18" i="1"/>
  <c r="K19" i="1"/>
  <c r="K15" i="1"/>
  <c r="K14" i="1"/>
  <c r="K13" i="1"/>
  <c r="J20" i="1" l="1"/>
  <c r="I20" i="1"/>
  <c r="K41" i="1"/>
  <c r="K40" i="1"/>
  <c r="K39" i="1"/>
  <c r="K57" i="1" l="1"/>
  <c r="J56" i="1"/>
  <c r="I56" i="1"/>
  <c r="H56" i="1"/>
  <c r="K56" i="1" l="1"/>
  <c r="J42" i="1" l="1"/>
  <c r="I42" i="1"/>
  <c r="I8" i="1" s="1"/>
  <c r="I7" i="1" s="1"/>
  <c r="K43" i="1"/>
  <c r="K38" i="1"/>
  <c r="K37" i="1"/>
  <c r="K36" i="1"/>
  <c r="K35" i="1"/>
  <c r="K34" i="1"/>
  <c r="K33" i="1"/>
  <c r="K32" i="1"/>
  <c r="K31" i="1"/>
  <c r="K30" i="1"/>
  <c r="K29" i="1"/>
  <c r="K28" i="1"/>
  <c r="K27" i="1"/>
  <c r="K21" i="1" l="1"/>
  <c r="K22" i="1"/>
  <c r="K23" i="1"/>
  <c r="K24" i="1"/>
  <c r="K25" i="1"/>
  <c r="K26" i="1"/>
  <c r="J9" i="1" l="1"/>
  <c r="J8" i="1" s="1"/>
  <c r="J7" i="1" s="1"/>
  <c r="K12" i="1"/>
  <c r="H8" i="1" l="1"/>
  <c r="H52" i="1"/>
  <c r="I52" i="1"/>
  <c r="J52" i="1"/>
  <c r="K53" i="1"/>
  <c r="H54" i="1"/>
  <c r="I54" i="1"/>
  <c r="J54" i="1"/>
  <c r="K55" i="1"/>
  <c r="K42" i="1"/>
  <c r="K52" i="1" l="1"/>
  <c r="K54" i="1"/>
  <c r="K51" i="1" l="1"/>
  <c r="K49" i="1"/>
  <c r="K47" i="1"/>
  <c r="K45" i="1"/>
  <c r="K11" i="1"/>
  <c r="K10" i="1"/>
  <c r="I50" i="1"/>
  <c r="I48" i="1"/>
  <c r="I46" i="1"/>
  <c r="I44" i="1"/>
  <c r="K9" i="1" l="1"/>
  <c r="J50" i="1"/>
  <c r="K50" i="1" s="1"/>
  <c r="H50" i="1"/>
  <c r="J48" i="1"/>
  <c r="K48" i="1" s="1"/>
  <c r="J46" i="1"/>
  <c r="K46" i="1" s="1"/>
  <c r="J44" i="1"/>
  <c r="K7" i="1" l="1"/>
  <c r="K44" i="1"/>
  <c r="H48" i="1"/>
  <c r="H46" i="1"/>
  <c r="H44" i="1"/>
  <c r="K20" i="1" l="1"/>
  <c r="K8" i="1"/>
</calcChain>
</file>

<file path=xl/sharedStrings.xml><?xml version="1.0" encoding="utf-8"?>
<sst xmlns="http://schemas.openxmlformats.org/spreadsheetml/2006/main" count="513" uniqueCount="245">
  <si>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</si>
  <si>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</si>
  <si>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</si>
  <si>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</si>
  <si>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</si>
  <si>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</si>
  <si>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</si>
  <si>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</si>
  <si>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</si>
  <si>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0170001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</si>
  <si>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</si>
  <si>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</si>
  <si>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</si>
  <si>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</si>
  <si>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</si>
  <si>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</si>
  <si>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</si>
  <si>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</si>
  <si>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</si>
  <si>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</si>
  <si>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</si>
  <si>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datum</t>
  </si>
  <si>
    <t>č. usnesení</t>
  </si>
  <si>
    <t>odbor kancelář hejtmana</t>
  </si>
  <si>
    <t>UZ</t>
  </si>
  <si>
    <t>v tis. Kč</t>
  </si>
  <si>
    <t>ukazatel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</si>
  <si>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</si>
  <si>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</si>
  <si>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</si>
  <si>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</si>
  <si>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</si>
  <si>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</si>
  <si>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</si>
  <si>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</si>
  <si>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</si>
  <si>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</si>
  <si>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</si>
  <si>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</si>
  <si>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</si>
  <si>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</si>
  <si>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>415x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</si>
  <si>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</si>
  <si>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</si>
  <si>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</si>
  <si>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</si>
  <si>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</si>
  <si>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</si>
  <si>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</si>
  <si>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</si>
  <si>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</si>
  <si>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</si>
  <si>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</si>
  <si>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</si>
  <si>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</si>
  <si>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</si>
  <si>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</si>
  <si>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</si>
  <si>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</si>
  <si>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</si>
  <si>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</si>
  <si>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</si>
  <si>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</si>
  <si>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</si>
  <si>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</si>
  <si>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</si>
  <si>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</si>
  <si>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</si>
  <si>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</si>
  <si>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</si>
  <si>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</si>
  <si>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</si>
  <si>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kapitola 917 01 - transfery</t>
  </si>
  <si>
    <t>ostatní neinvestiční transfery obecně prospěšným společnostem</t>
  </si>
  <si>
    <t>peněžité dary</t>
  </si>
  <si>
    <t>ostatní neinvestiční transfery - záštity s finanční podporou</t>
  </si>
  <si>
    <t>ostatní neinvestiční transfery</t>
  </si>
  <si>
    <t xml:space="preserve">Neinvestiční dary a neinvestiční transfery </t>
  </si>
  <si>
    <t>DU</t>
  </si>
  <si>
    <t>0170011</t>
  </si>
  <si>
    <t>P.J.Art Production - Miss Libereckého kraje 2016</t>
  </si>
  <si>
    <t>neinvestiční transfery nefinančním podnikatelským subjektům - právnickým osobám</t>
  </si>
  <si>
    <t>0170012</t>
  </si>
  <si>
    <t>Československá obec legionářská - Dětský den</t>
  </si>
  <si>
    <t>SR 2016</t>
  </si>
  <si>
    <t>UR I
2016</t>
  </si>
  <si>
    <t>UR II
2016</t>
  </si>
  <si>
    <t>Lucie Skálová
finanční dar matce 1. chlapce Libereckého kraje 2016</t>
  </si>
  <si>
    <t>Linda Stará
finanční dar matce 1. děvčete Libereckého kraje 2016</t>
  </si>
  <si>
    <t>0180175</t>
  </si>
  <si>
    <t>0180176</t>
  </si>
  <si>
    <t>Zdrojová část rozpočtu LK 2016</t>
  </si>
  <si>
    <t>1. Zapojení fondů z r. 2015</t>
  </si>
  <si>
    <t>2. Zapojení  zákl.běžného účtu z r. 2015</t>
  </si>
  <si>
    <t>Výdajová část rozpočtu LK 2016</t>
  </si>
  <si>
    <t>Kap.912-účelové příspěvky PO</t>
  </si>
  <si>
    <t>0180177</t>
  </si>
  <si>
    <t>Konfederace politických vězňů
příspěvek na činnost liberecké pobočky č. 31</t>
  </si>
  <si>
    <t>UR I.  2016</t>
  </si>
  <si>
    <t>UR II.  2016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</si>
  <si>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</si>
  <si>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</si>
  <si>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</si>
  <si>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dotace od obcí</t>
  </si>
  <si>
    <t>42xx</t>
  </si>
  <si>
    <t xml:space="preserve">    dotace od regionální rady</t>
  </si>
  <si>
    <t>423x</t>
  </si>
  <si>
    <t>3. úvěr</t>
  </si>
  <si>
    <t>4. uhrazené splátky dlouhod.půjč.</t>
  </si>
  <si>
    <t>0180178</t>
  </si>
  <si>
    <t>0180179</t>
  </si>
  <si>
    <t>0180180</t>
  </si>
  <si>
    <t>0180181</t>
  </si>
  <si>
    <t>0180182</t>
  </si>
  <si>
    <t>0180183</t>
  </si>
  <si>
    <t>CI2, o.p.s.
Konference Tvoříme klima pro budoucnost. Klimatická změna a adaptační opatření na místní a regionální úrovni.</t>
  </si>
  <si>
    <t>Severočeský Metropol a.s.
Osobnost roku Libereckého kraje</t>
  </si>
  <si>
    <t>Kateřina Vojáčková
4. charitativní ples útulku Azyl Pes</t>
  </si>
  <si>
    <t>Český kynologický svaz ZKO Liberec - Pavlovice - 219
XVIII. ročník kynologické soutěže O POHÁR KRISTÝNY</t>
  </si>
  <si>
    <t>Myslivecký spolek Hubert o.s. Jablonné v Podještědí
XV. ročník memoriálu Pavla Preisslera ve střelbách</t>
  </si>
  <si>
    <t>Klub historických vozidel Mladá Boleslav v AČR
Mistrovství světa veteránů Oldtimer Bohemia Rally</t>
  </si>
  <si>
    <t>0180184</t>
  </si>
  <si>
    <t>0180185</t>
  </si>
  <si>
    <t>0180186</t>
  </si>
  <si>
    <t>0180187</t>
  </si>
  <si>
    <t>0180188</t>
  </si>
  <si>
    <t>0180189</t>
  </si>
  <si>
    <t>0180190</t>
  </si>
  <si>
    <t>0180191</t>
  </si>
  <si>
    <t>0180192</t>
  </si>
  <si>
    <t>0180193</t>
  </si>
  <si>
    <t>0180194</t>
  </si>
  <si>
    <t>0180195</t>
  </si>
  <si>
    <t>0180196</t>
  </si>
  <si>
    <t>FINANČNÍ GRAMOTNOST, o.p.s.
soutěž Finanční gramotnost - 7. a 8. ročník</t>
  </si>
  <si>
    <t>Dluhová poradna - Petra Ryšavá
Prevence zadluženosti obyvatel, dluhová a finanční gramotnost</t>
  </si>
  <si>
    <t>Ochrana Klokočských skal, z. s.
XIII.konference Památková péče v občanské společnosti Trosky 2015</t>
  </si>
  <si>
    <t>Společnost pro orbu České republiky
2. krajské mistrovství Libereckého kraje v orbě</t>
  </si>
  <si>
    <t>RNDr. Marek Belza
Knižní monografie malíře Ladislava Karouška</t>
  </si>
  <si>
    <t>G300 - spolek
Svatojánská pouť</t>
  </si>
  <si>
    <t>Turnovské památky a cestovní ruch
Český ráj dětem</t>
  </si>
  <si>
    <t>AUTOMOTO KLUB VYSKEŘ V AČR
Fuchs Oil Traktoriáda Vyskeř 2016</t>
  </si>
  <si>
    <t>Celia-život bez lepku o.p.s.
10. Májový koncert u příležitosti Mezinárodního dne celiakie</t>
  </si>
  <si>
    <t>NEZISKOVKY LIBERECKÉHO KRAJE, z.s.
Neziskovky v barvě duhy</t>
  </si>
  <si>
    <t>GYPSY LEGEND z.s.
Romský benefiční festival 2016</t>
  </si>
  <si>
    <t>Spolek SUDÉTA
PODPORA LOKÁLNÍ EKONOMIKY V PRAXI „MYSLEME SPOLU- REGIONÁLNĚ“</t>
  </si>
  <si>
    <t>Prime Communications, s.r.o.
Žena regionu</t>
  </si>
  <si>
    <t>5707</t>
  </si>
  <si>
    <t>ARCHA 13 o.p.s. - Bitva u Liberce 1757</t>
  </si>
  <si>
    <t>0180197</t>
  </si>
  <si>
    <t>0180198</t>
  </si>
  <si>
    <t>0180199</t>
  </si>
  <si>
    <t>0180200</t>
  </si>
  <si>
    <t>Sdružení tělesně postižených Česká Lípa, o.p.s.
15. Krajské sportovní hry osob se zdravotním postižením a seniorů</t>
  </si>
  <si>
    <t>Sdružení tělesně postižených Česká Lípa, o.p.s.
12. ročník Dne dětí se zdravotním postižením</t>
  </si>
  <si>
    <t>Sdružení tělesně postižených Česká Lípa, o.p.s.
1. Masopustní ples nejen pro zdravotně postižené</t>
  </si>
  <si>
    <t>0180201</t>
  </si>
  <si>
    <t>0180202</t>
  </si>
  <si>
    <t>0180203</t>
  </si>
  <si>
    <t>0180204</t>
  </si>
  <si>
    <t>0180205</t>
  </si>
  <si>
    <t>0180206</t>
  </si>
  <si>
    <t>0180207</t>
  </si>
  <si>
    <t>Hospicová péče sv. Zdislavy, o.p.s.
výtěžek z plesu</t>
  </si>
  <si>
    <t>Centrum LIRA, z.ú.
výtěžek z plesu</t>
  </si>
  <si>
    <t>Oblastní spolek Českého červeného kříže Jablonec nad Nisou
výtěžek z plesu</t>
  </si>
  <si>
    <t>nadační fond SLON – Společně dá Liberecko Onkodětem Naději
výtěžek z plesu</t>
  </si>
  <si>
    <t>SAREMA LIBEREC s.r.o.
výtěžek z plesu</t>
  </si>
  <si>
    <t>Nadační fond Ozvěna
výtěžek z plesu</t>
  </si>
  <si>
    <t>Petr Živsa
výtěžek z plesu</t>
  </si>
  <si>
    <t>ZMĚNA ROZPOČTU - ROZPOČTOVÉ OPATŘENÍ č. 120/16</t>
  </si>
  <si>
    <t>změny
ZR-RO 120/16</t>
  </si>
  <si>
    <t>0180208</t>
  </si>
  <si>
    <t>ZR-RO č. 120/16</t>
  </si>
  <si>
    <t>HZS LK - dotace (nákup tabletů)</t>
  </si>
  <si>
    <t>dotační fond 2016</t>
  </si>
  <si>
    <t>926 01 - D O T A Č N Í  F O N D</t>
  </si>
  <si>
    <t>Běžné a kapitálové výdaje resortu celkem</t>
  </si>
  <si>
    <t>1. Program rozvoje požární ochrany</t>
  </si>
  <si>
    <t>1010000</t>
  </si>
  <si>
    <t>1.1 Podpora jednotek požární ochrany obcí LK</t>
  </si>
  <si>
    <t>nespecifikované rezervy</t>
  </si>
  <si>
    <t>1010264</t>
  </si>
  <si>
    <t>5011</t>
  </si>
  <si>
    <t>Benecko - Nákup mobilní požární techniky - dopravní automobil</t>
  </si>
  <si>
    <t>6341</t>
  </si>
  <si>
    <t>investiční transfery obcím</t>
  </si>
  <si>
    <t>1010270</t>
  </si>
  <si>
    <t>3002</t>
  </si>
  <si>
    <t>Desná - Nákup dýchacích přístrojů</t>
  </si>
  <si>
    <t>1010275</t>
  </si>
  <si>
    <t>2007</t>
  </si>
  <si>
    <t>Chrastava - Dopravní automobil SDH Chrastava</t>
  </si>
  <si>
    <t>1010277</t>
  </si>
  <si>
    <t>3001</t>
  </si>
  <si>
    <t>Jablonec n.N.-Oprava a úprava vozidel TATRA T815 pro jednotku PO Jablonecké Paseky</t>
  </si>
  <si>
    <t>5321</t>
  </si>
  <si>
    <t>neinvestiční transfery obcím</t>
  </si>
  <si>
    <t>1010278</t>
  </si>
  <si>
    <t>Jablonec nad Nisou - Dopravní automobil pro předurčenou jednotku PO Kokonín</t>
  </si>
  <si>
    <t>1010279</t>
  </si>
  <si>
    <t>3013</t>
  </si>
  <si>
    <t>Janov n.N. - Technické zhodnocení rekonstrukcí Tatry 815 CAS 32 pro JSDHO Janov nad Nisou</t>
  </si>
  <si>
    <t>1010280</t>
  </si>
  <si>
    <t>2026</t>
  </si>
  <si>
    <t>Jeřmanice - Nákup vozidla DA</t>
  </si>
  <si>
    <t>1010287</t>
  </si>
  <si>
    <t>5031</t>
  </si>
  <si>
    <t>Ktová - Pořízení dopravního automobilu</t>
  </si>
  <si>
    <t>1010288</t>
  </si>
  <si>
    <t>2001</t>
  </si>
  <si>
    <t>Liberec Nákup věcných prostředků PO a úprava úložných prostor mobilní požární techniky pro JSDHO a pořízení automobilu</t>
  </si>
  <si>
    <t>1010289</t>
  </si>
  <si>
    <t>5033</t>
  </si>
  <si>
    <t>Libštát-Oprava cisternové automobilové stříkačky LIAZ 101.860 CAS K 25, rok výroby 1985</t>
  </si>
  <si>
    <t>1010306</t>
  </si>
  <si>
    <t>5050</t>
  </si>
  <si>
    <t>Roztoky u jilemnice - Nákup hasičské techniky</t>
  </si>
  <si>
    <t>1010307</t>
  </si>
  <si>
    <t>Semily- nákup dopravního automobilu</t>
  </si>
  <si>
    <t>1010310</t>
  </si>
  <si>
    <t>3004</t>
  </si>
  <si>
    <t>Smržovka-Pořízení nové cisternové automobilové stříkačky (CAS)</t>
  </si>
  <si>
    <t>1010317</t>
  </si>
  <si>
    <t>4010</t>
  </si>
  <si>
    <t>Zákupy-Oprava vodního čerpadla CAS 24 TATRA 815 VVN</t>
  </si>
  <si>
    <t>1010319</t>
  </si>
  <si>
    <t>5022</t>
  </si>
  <si>
    <t>Hrubá Skála-Výměna střešní krytiny hasičské zbrojnice</t>
  </si>
  <si>
    <t>1010320</t>
  </si>
  <si>
    <t>5009</t>
  </si>
  <si>
    <t>Vysoké nad Jizerou - Výměna střešní krytiny nad sálem hasičské zbrojnice</t>
  </si>
  <si>
    <t>1020000</t>
  </si>
  <si>
    <t>1.2 Podpora sdružení hasičů ČMS LK</t>
  </si>
  <si>
    <t>1020118</t>
  </si>
  <si>
    <t>SDH Česká Lípa-Dětská liga pro mladé hasiče s mezinárodní účastí - 14. ročník</t>
  </si>
  <si>
    <t>1020160</t>
  </si>
  <si>
    <t>SDH Stráž n.N.-Celoroční činnosti mladých hasičů při SDH Stráž nad Nisou</t>
  </si>
  <si>
    <t>1020167</t>
  </si>
  <si>
    <t>SDH Vratislavice n.N.-Činnost mladých hasičů SDH Vratislavice nad Nisou</t>
  </si>
  <si>
    <t>1020173</t>
  </si>
  <si>
    <t>SDH Zdislava-Celoroční činnost mladých hasičů</t>
  </si>
  <si>
    <t>změny 
ZR-RO 120/16</t>
  </si>
  <si>
    <t>ostatní investiční transfery jiným veřejným rozpočtům</t>
  </si>
  <si>
    <t>ostatní neinvestiční transfery jiným veřejným rozpočtům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</si>
</sst>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</font>
    <font>
      <sz val="8"/>
      <name val="Arial"/>
      <family val="2"/>
    </font>
    <font>
      <sz val="8"/>
      <color rgb="FF0033CC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6" fillId="0" borderId="0"/>
    <xf numFmtId="0" fontId="3" fillId="0" borderId="0"/>
  </cellStyleXfs>
  <cellXfs count="244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0" fontId="6" fillId="0" borderId="7" xfId="7" applyFont="1" applyFill="1" applyBorder="1" applyAlignment="1">
      <alignment horizontal="center" vertical="center"/>
    </xf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0" fontId="5" fillId="26" borderId="1" xfId="2" applyFont="1" applyFill="1" applyBorder="1" applyAlignment="1">
      <alignment horizontal="center" vertical="center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" fontId="7" fillId="26" borderId="42" xfId="2" applyNumberFormat="1" applyFont="1" applyFill="1" applyBorder="1" applyAlignment="1">
      <alignment vertical="center"/>
    </xf>
    <xf numFmtId="4" fontId="7" fillId="0" borderId="42" xfId="2" applyNumberFormat="1" applyFont="1" applyFill="1" applyBorder="1" applyAlignment="1">
      <alignment vertical="center"/>
    </xf>
    <xf numFmtId="2" fontId="7" fillId="0" borderId="42" xfId="2" applyNumberFormat="1" applyFont="1" applyBorder="1" applyAlignment="1">
      <alignment vertical="center"/>
    </xf>
    <xf numFmtId="4" fontId="7" fillId="0" borderId="43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7" applyFont="1" applyAlignment="1">
      <alignment horizontal="right"/>
    </xf>
    <xf numFmtId="0" fontId="32" fillId="0" borderId="0" xfId="68" applyFont="1" applyFill="1"/>
    <xf numFmtId="0" fontId="32" fillId="0" borderId="0" xfId="68" applyFont="1" applyFill="1" applyAlignment="1">
      <alignment horizontal="right"/>
    </xf>
    <xf numFmtId="0" fontId="3" fillId="0" borderId="0" xfId="68"/>
    <xf numFmtId="0" fontId="33" fillId="28" borderId="6" xfId="68" applyFont="1" applyFill="1" applyBorder="1" applyAlignment="1">
      <alignment horizontal="center" vertical="center" wrapText="1"/>
    </xf>
    <xf numFmtId="0" fontId="33" fillId="28" borderId="5" xfId="68" applyFont="1" applyFill="1" applyBorder="1" applyAlignment="1">
      <alignment horizontal="center" vertical="center" wrapText="1"/>
    </xf>
    <xf numFmtId="0" fontId="33" fillId="28" borderId="31" xfId="68" applyFont="1" applyFill="1" applyBorder="1" applyAlignment="1">
      <alignment horizontal="center" vertical="center" wrapText="1"/>
    </xf>
    <xf numFmtId="0" fontId="34" fillId="0" borderId="9" xfId="68" applyFont="1" applyBorder="1" applyAlignment="1">
      <alignment vertical="center" wrapText="1"/>
    </xf>
    <xf numFmtId="0" fontId="34" fillId="0" borderId="12" xfId="68" applyFont="1" applyBorder="1" applyAlignment="1">
      <alignment horizontal="right" vertical="center" wrapText="1"/>
    </xf>
    <xf numFmtId="4" fontId="34" fillId="0" borderId="12" xfId="68" applyNumberFormat="1" applyFont="1" applyBorder="1" applyAlignment="1">
      <alignment horizontal="right" vertical="center" wrapText="1"/>
    </xf>
    <xf numFmtId="4" fontId="34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0" fontId="35" fillId="0" borderId="13" xfId="68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vertical="center"/>
    </xf>
    <xf numFmtId="4" fontId="35" fillId="0" borderId="15" xfId="68" applyNumberFormat="1" applyFont="1" applyBorder="1" applyAlignment="1">
      <alignment vertical="center"/>
    </xf>
    <xf numFmtId="4" fontId="3" fillId="0" borderId="0" xfId="68" applyNumberFormat="1"/>
    <xf numFmtId="4" fontId="35" fillId="0" borderId="12" xfId="68" applyNumberFormat="1" applyFont="1" applyBorder="1" applyAlignment="1">
      <alignment horizontal="right" vertical="center" wrapText="1"/>
    </xf>
    <xf numFmtId="0" fontId="34" fillId="0" borderId="14" xfId="68" applyFont="1" applyBorder="1" applyAlignment="1">
      <alignment vertical="center" wrapText="1"/>
    </xf>
    <xf numFmtId="4" fontId="34" fillId="0" borderId="13" xfId="68" applyNumberFormat="1" applyFont="1" applyBorder="1" applyAlignment="1">
      <alignment horizontal="right" vertical="center" wrapText="1"/>
    </xf>
    <xf numFmtId="4" fontId="34" fillId="0" borderId="15" xfId="68" applyNumberFormat="1" applyFont="1" applyBorder="1" applyAlignment="1">
      <alignment horizontal="right"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0" fontId="34" fillId="0" borderId="13" xfId="68" applyFont="1" applyBorder="1" applyAlignment="1">
      <alignment horizontal="right" vertical="center" wrapText="1"/>
    </xf>
    <xf numFmtId="0" fontId="35" fillId="0" borderId="41" xfId="68" applyFont="1" applyBorder="1" applyAlignment="1">
      <alignment vertical="center" wrapText="1"/>
    </xf>
    <xf numFmtId="0" fontId="35" fillId="0" borderId="42" xfId="68" applyFont="1" applyBorder="1" applyAlignment="1">
      <alignment horizontal="right" vertical="center" wrapText="1"/>
    </xf>
    <xf numFmtId="4" fontId="35" fillId="0" borderId="42" xfId="68" applyNumberFormat="1" applyFont="1" applyBorder="1" applyAlignment="1">
      <alignment horizontal="right" vertical="center" wrapText="1"/>
    </xf>
    <xf numFmtId="4" fontId="35" fillId="0" borderId="43" xfId="68" applyNumberFormat="1" applyFont="1" applyBorder="1" applyAlignment="1">
      <alignment horizontal="right" vertical="center" wrapText="1"/>
    </xf>
    <xf numFmtId="0" fontId="34" fillId="0" borderId="6" xfId="68" applyFont="1" applyBorder="1" applyAlignment="1">
      <alignment vertical="center" wrapText="1"/>
    </xf>
    <xf numFmtId="0" fontId="34" fillId="0" borderId="5" xfId="68" applyFont="1" applyBorder="1" applyAlignment="1">
      <alignment horizontal="right" vertical="center" wrapText="1"/>
    </xf>
    <xf numFmtId="4" fontId="34" fillId="0" borderId="5" xfId="68" applyNumberFormat="1" applyFont="1" applyBorder="1" applyAlignment="1">
      <alignment horizontal="right" vertical="center" wrapText="1"/>
    </xf>
    <xf numFmtId="4" fontId="34" fillId="0" borderId="31" xfId="68" applyNumberFormat="1" applyFont="1" applyBorder="1" applyAlignment="1">
      <alignment horizontal="right" vertical="center" wrapText="1"/>
    </xf>
    <xf numFmtId="0" fontId="32" fillId="0" borderId="0" xfId="68" applyFont="1" applyFill="1" applyBorder="1"/>
    <xf numFmtId="164" fontId="32" fillId="0" borderId="39" xfId="68" applyNumberFormat="1" applyFont="1" applyFill="1" applyBorder="1" applyAlignment="1">
      <alignment horizontal="right"/>
    </xf>
    <xf numFmtId="0" fontId="35" fillId="0" borderId="9" xfId="68" applyFont="1" applyBorder="1" applyAlignment="1">
      <alignment horizontal="left" vertical="center" wrapText="1"/>
    </xf>
    <xf numFmtId="0" fontId="35" fillId="0" borderId="12" xfId="68" applyFont="1" applyBorder="1" applyAlignment="1">
      <alignment horizontal="right" vertical="center" wrapText="1"/>
    </xf>
    <xf numFmtId="4" fontId="35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horizontal="left" vertical="center" wrapText="1"/>
    </xf>
    <xf numFmtId="0" fontId="34" fillId="0" borderId="6" xfId="68" applyFont="1" applyBorder="1" applyAlignment="1">
      <alignment horizontal="left" vertical="center" wrapText="1"/>
    </xf>
    <xf numFmtId="2" fontId="5" fillId="0" borderId="5" xfId="2" applyNumberFormat="1" applyFont="1" applyFill="1" applyBorder="1" applyAlignment="1">
      <alignment horizontal="center" vertical="center" wrapText="1"/>
    </xf>
    <xf numFmtId="2" fontId="5" fillId="0" borderId="35" xfId="2" applyNumberFormat="1" applyFont="1" applyFill="1" applyBorder="1" applyAlignment="1">
      <alignment vertical="center"/>
    </xf>
    <xf numFmtId="0" fontId="7" fillId="0" borderId="29" xfId="4" applyFont="1" applyFill="1" applyBorder="1" applyAlignment="1">
      <alignment vertical="center" wrapText="1"/>
    </xf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4" fontId="4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3" fillId="0" borderId="0" xfId="7" applyAlignment="1">
      <alignment horizontal="center"/>
    </xf>
    <xf numFmtId="4" fontId="7" fillId="0" borderId="0" xfId="7" applyNumberFormat="1" applyFont="1"/>
    <xf numFmtId="4" fontId="5" fillId="0" borderId="0" xfId="7" applyNumberFormat="1" applyFont="1" applyAlignment="1">
      <alignment horizontal="right"/>
    </xf>
    <xf numFmtId="4" fontId="6" fillId="26" borderId="1" xfId="2" applyNumberFormat="1" applyFont="1" applyFill="1" applyBorder="1" applyAlignment="1">
      <alignment horizontal="center" vertical="center"/>
    </xf>
    <xf numFmtId="4" fontId="6" fillId="0" borderId="5" xfId="2" applyNumberFormat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14" fontId="37" fillId="0" borderId="0" xfId="2" applyNumberFormat="1" applyFont="1" applyFill="1" applyAlignment="1">
      <alignment vertical="center"/>
    </xf>
    <xf numFmtId="0" fontId="37" fillId="0" borderId="0" xfId="2" applyFont="1" applyFill="1" applyAlignment="1">
      <alignment horizontal="right" vertical="center"/>
    </xf>
    <xf numFmtId="0" fontId="38" fillId="0" borderId="0" xfId="2" applyFont="1" applyFill="1"/>
    <xf numFmtId="165" fontId="6" fillId="27" borderId="31" xfId="7" applyNumberFormat="1" applyFont="1" applyFill="1" applyBorder="1" applyAlignment="1">
      <alignment vertical="center"/>
    </xf>
    <xf numFmtId="14" fontId="37" fillId="0" borderId="0" xfId="2" applyNumberFormat="1" applyFont="1" applyAlignment="1">
      <alignment vertical="center"/>
    </xf>
    <xf numFmtId="0" fontId="37" fillId="0" borderId="0" xfId="2" applyFont="1" applyAlignment="1">
      <alignment horizontal="right" vertical="center"/>
    </xf>
    <xf numFmtId="0" fontId="38" fillId="0" borderId="0" xfId="2" applyFont="1"/>
    <xf numFmtId="0" fontId="6" fillId="0" borderId="14" xfId="4" applyFont="1" applyFill="1" applyBorder="1" applyAlignment="1">
      <alignment horizontal="center" vertical="center"/>
    </xf>
    <xf numFmtId="0" fontId="38" fillId="0" borderId="0" xfId="2" applyFont="1" applyBorder="1"/>
    <xf numFmtId="0" fontId="38" fillId="0" borderId="0" xfId="2" applyFont="1" applyBorder="1" applyAlignment="1">
      <alignment horizontal="center"/>
    </xf>
    <xf numFmtId="0" fontId="6" fillId="0" borderId="3" xfId="4" applyFont="1" applyBorder="1" applyAlignment="1">
      <alignment horizontal="center" vertical="center"/>
    </xf>
    <xf numFmtId="0" fontId="6" fillId="0" borderId="29" xfId="4" applyFont="1" applyBorder="1" applyAlignment="1">
      <alignment vertical="center"/>
    </xf>
    <xf numFmtId="4" fontId="6" fillId="26" borderId="13" xfId="2" applyNumberFormat="1" applyFont="1" applyFill="1" applyBorder="1" applyAlignment="1">
      <alignment vertical="center"/>
    </xf>
    <xf numFmtId="4" fontId="6" fillId="0" borderId="13" xfId="2" applyNumberFormat="1" applyFont="1" applyFill="1" applyBorder="1" applyAlignment="1">
      <alignment vertical="center"/>
    </xf>
    <xf numFmtId="165" fontId="6" fillId="0" borderId="15" xfId="7" applyNumberFormat="1" applyFont="1" applyFill="1" applyBorder="1" applyAlignment="1">
      <alignment vertical="center"/>
    </xf>
    <xf numFmtId="14" fontId="39" fillId="0" borderId="0" xfId="2" applyNumberFormat="1" applyFont="1" applyAlignment="1">
      <alignment vertical="center"/>
    </xf>
    <xf numFmtId="4" fontId="39" fillId="0" borderId="0" xfId="2" applyNumberFormat="1" applyFont="1" applyAlignment="1">
      <alignment horizontal="right" vertical="center"/>
    </xf>
    <xf numFmtId="0" fontId="39" fillId="0" borderId="0" xfId="2" applyFont="1"/>
    <xf numFmtId="0" fontId="6" fillId="0" borderId="41" xfId="4" applyFont="1" applyFill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44" xfId="4" applyFont="1" applyBorder="1" applyAlignment="1">
      <alignment vertical="center"/>
    </xf>
    <xf numFmtId="4" fontId="6" fillId="26" borderId="42" xfId="2" applyNumberFormat="1" applyFont="1" applyFill="1" applyBorder="1" applyAlignment="1">
      <alignment vertical="center"/>
    </xf>
    <xf numFmtId="4" fontId="6" fillId="0" borderId="42" xfId="2" applyNumberFormat="1" applyFont="1" applyFill="1" applyBorder="1" applyAlignment="1">
      <alignment vertical="center"/>
    </xf>
    <xf numFmtId="4" fontId="37" fillId="0" borderId="0" xfId="2" applyNumberFormat="1" applyFont="1" applyAlignment="1">
      <alignment horizontal="right" vertical="center"/>
    </xf>
    <xf numFmtId="0" fontId="38" fillId="0" borderId="41" xfId="4" applyFont="1" applyFill="1" applyBorder="1" applyAlignment="1">
      <alignment horizontal="center" vertical="center"/>
    </xf>
    <xf numFmtId="49" fontId="38" fillId="0" borderId="45" xfId="4" applyNumberFormat="1" applyFont="1" applyBorder="1" applyAlignment="1">
      <alignment horizontal="center" vertical="center"/>
    </xf>
    <xf numFmtId="49" fontId="38" fillId="0" borderId="46" xfId="4" applyNumberFormat="1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38" fillId="0" borderId="45" xfId="4" applyFont="1" applyBorder="1" applyAlignment="1">
      <alignment horizontal="center" vertical="center"/>
    </xf>
    <xf numFmtId="0" fontId="38" fillId="0" borderId="44" xfId="4" applyFont="1" applyBorder="1" applyAlignment="1">
      <alignment vertical="center"/>
    </xf>
    <xf numFmtId="4" fontId="38" fillId="26" borderId="42" xfId="2" applyNumberFormat="1" applyFont="1" applyFill="1" applyBorder="1" applyAlignment="1">
      <alignment vertical="center"/>
    </xf>
    <xf numFmtId="4" fontId="38" fillId="0" borderId="42" xfId="2" applyNumberFormat="1" applyFont="1" applyFill="1" applyBorder="1" applyAlignment="1">
      <alignment vertical="center"/>
    </xf>
    <xf numFmtId="165" fontId="38" fillId="0" borderId="43" xfId="7" applyNumberFormat="1" applyFont="1" applyFill="1" applyBorder="1" applyAlignment="1">
      <alignment vertical="center"/>
    </xf>
    <xf numFmtId="0" fontId="5" fillId="0" borderId="14" xfId="112" applyFont="1" applyBorder="1" applyAlignment="1">
      <alignment horizontal="center"/>
    </xf>
    <xf numFmtId="49" fontId="5" fillId="0" borderId="29" xfId="112" applyNumberFormat="1" applyFont="1" applyFill="1" applyBorder="1" applyAlignment="1">
      <alignment horizontal="center"/>
    </xf>
    <xf numFmtId="49" fontId="5" fillId="0" borderId="4" xfId="112" applyNumberFormat="1" applyFont="1" applyFill="1" applyBorder="1" applyAlignment="1">
      <alignment horizontal="center"/>
    </xf>
    <xf numFmtId="0" fontId="5" fillId="0" borderId="13" xfId="112" applyFont="1" applyBorder="1" applyAlignment="1">
      <alignment horizontal="center"/>
    </xf>
    <xf numFmtId="0" fontId="5" fillId="0" borderId="13" xfId="112" applyFont="1" applyBorder="1" applyAlignment="1">
      <alignment horizontal="left"/>
    </xf>
    <xf numFmtId="4" fontId="5" fillId="26" borderId="13" xfId="112" applyNumberFormat="1" applyFont="1" applyFill="1" applyBorder="1" applyAlignment="1">
      <alignment horizontal="right" vertical="center"/>
    </xf>
    <xf numFmtId="4" fontId="5" fillId="0" borderId="13" xfId="112" applyNumberFormat="1" applyFont="1" applyBorder="1" applyAlignment="1">
      <alignment horizontal="right" vertical="center"/>
    </xf>
    <xf numFmtId="4" fontId="5" fillId="0" borderId="15" xfId="7" applyNumberFormat="1" applyFont="1" applyFill="1" applyBorder="1" applyAlignment="1">
      <alignment vertical="center"/>
    </xf>
    <xf numFmtId="0" fontId="7" fillId="0" borderId="14" xfId="112" applyFont="1" applyBorder="1" applyAlignment="1">
      <alignment horizontal="center"/>
    </xf>
    <xf numFmtId="49" fontId="7" fillId="0" borderId="29" xfId="112" applyNumberFormat="1" applyFont="1" applyFill="1" applyBorder="1" applyAlignment="1">
      <alignment horizontal="center"/>
    </xf>
    <xf numFmtId="49" fontId="7" fillId="0" borderId="4" xfId="112" applyNumberFormat="1" applyFont="1" applyFill="1" applyBorder="1" applyAlignment="1">
      <alignment horizontal="center"/>
    </xf>
    <xf numFmtId="1" fontId="7" fillId="0" borderId="13" xfId="112" applyNumberFormat="1" applyFont="1" applyBorder="1" applyAlignment="1">
      <alignment horizontal="center" vertical="center"/>
    </xf>
    <xf numFmtId="0" fontId="7" fillId="0" borderId="13" xfId="112" applyFont="1" applyFill="1" applyBorder="1" applyAlignment="1">
      <alignment horizontal="left"/>
    </xf>
    <xf numFmtId="4" fontId="7" fillId="26" borderId="13" xfId="112" applyNumberFormat="1" applyFont="1" applyFill="1" applyBorder="1"/>
    <xf numFmtId="4" fontId="7" fillId="0" borderId="13" xfId="112" applyNumberFormat="1" applyFont="1" applyFill="1" applyBorder="1"/>
    <xf numFmtId="4" fontId="38" fillId="0" borderId="15" xfId="7" applyNumberFormat="1" applyFont="1" applyFill="1" applyBorder="1" applyAlignment="1">
      <alignment vertical="center"/>
    </xf>
    <xf numFmtId="0" fontId="5" fillId="0" borderId="14" xfId="112" applyFont="1" applyBorder="1" applyAlignment="1">
      <alignment horizontal="center" vertical="center"/>
    </xf>
    <xf numFmtId="49" fontId="5" fillId="0" borderId="29" xfId="112" applyNumberFormat="1" applyFont="1" applyFill="1" applyBorder="1" applyAlignment="1">
      <alignment horizontal="center" vertical="center"/>
    </xf>
    <xf numFmtId="49" fontId="5" fillId="0" borderId="4" xfId="112" applyNumberFormat="1" applyFont="1" applyFill="1" applyBorder="1" applyAlignment="1">
      <alignment horizontal="center" vertical="center"/>
    </xf>
    <xf numFmtId="0" fontId="5" fillId="0" borderId="13" xfId="112" applyFont="1" applyBorder="1" applyAlignment="1">
      <alignment horizontal="center" vertical="center"/>
    </xf>
    <xf numFmtId="0" fontId="5" fillId="0" borderId="13" xfId="112" applyFont="1" applyBorder="1" applyAlignment="1">
      <alignment horizontal="left" wrapText="1"/>
    </xf>
    <xf numFmtId="4" fontId="5" fillId="26" borderId="13" xfId="47" applyNumberFormat="1" applyFont="1" applyFill="1" applyBorder="1" applyAlignment="1">
      <alignment horizontal="right" vertical="center"/>
    </xf>
    <xf numFmtId="4" fontId="5" fillId="0" borderId="13" xfId="47" applyNumberFormat="1" applyFont="1" applyFill="1" applyBorder="1" applyAlignment="1">
      <alignment horizontal="right" vertical="center"/>
    </xf>
    <xf numFmtId="4" fontId="7" fillId="26" borderId="13" xfId="47" applyNumberFormat="1" applyFont="1" applyFill="1" applyBorder="1" applyAlignment="1">
      <alignment horizontal="right" vertical="center"/>
    </xf>
    <xf numFmtId="4" fontId="7" fillId="0" borderId="13" xfId="47" applyNumberFormat="1" applyFont="1" applyFill="1" applyBorder="1" applyAlignment="1">
      <alignment horizontal="right" vertical="center"/>
    </xf>
    <xf numFmtId="0" fontId="7" fillId="0" borderId="14" xfId="112" applyFont="1" applyBorder="1" applyAlignment="1">
      <alignment horizontal="center" vertical="center"/>
    </xf>
    <xf numFmtId="49" fontId="7" fillId="0" borderId="29" xfId="112" applyNumberFormat="1" applyFont="1" applyFill="1" applyBorder="1" applyAlignment="1">
      <alignment horizontal="center" vertical="center"/>
    </xf>
    <xf numFmtId="49" fontId="7" fillId="0" borderId="4" xfId="112" applyNumberFormat="1" applyFont="1" applyFill="1" applyBorder="1" applyAlignment="1">
      <alignment horizontal="center" vertical="center"/>
    </xf>
    <xf numFmtId="0" fontId="7" fillId="0" borderId="13" xfId="112" applyFont="1" applyBorder="1" applyAlignment="1">
      <alignment horizontal="center" vertical="center"/>
    </xf>
    <xf numFmtId="0" fontId="7" fillId="0" borderId="13" xfId="112" applyFont="1" applyBorder="1" applyAlignment="1">
      <alignment horizontal="left" wrapText="1"/>
    </xf>
    <xf numFmtId="4" fontId="7" fillId="0" borderId="13" xfId="112" applyNumberFormat="1" applyFont="1" applyFill="1" applyBorder="1" applyAlignment="1">
      <alignment vertical="center"/>
    </xf>
    <xf numFmtId="0" fontId="7" fillId="0" borderId="47" xfId="112" applyFont="1" applyBorder="1" applyAlignment="1">
      <alignment horizontal="center" vertical="center"/>
    </xf>
    <xf numFmtId="49" fontId="7" fillId="0" borderId="48" xfId="112" applyNumberFormat="1" applyFont="1" applyFill="1" applyBorder="1" applyAlignment="1">
      <alignment horizontal="center" vertical="center"/>
    </xf>
    <xf numFmtId="49" fontId="7" fillId="0" borderId="49" xfId="112" applyNumberFormat="1" applyFont="1" applyFill="1" applyBorder="1" applyAlignment="1">
      <alignment horizontal="center" vertical="center"/>
    </xf>
    <xf numFmtId="1" fontId="7" fillId="0" borderId="50" xfId="112" applyNumberFormat="1" applyFont="1" applyBorder="1" applyAlignment="1">
      <alignment horizontal="center" vertical="center"/>
    </xf>
    <xf numFmtId="0" fontId="7" fillId="0" borderId="50" xfId="112" applyFont="1" applyFill="1" applyBorder="1" applyAlignment="1">
      <alignment horizontal="left"/>
    </xf>
    <xf numFmtId="4" fontId="7" fillId="26" borderId="50" xfId="47" applyNumberFormat="1" applyFont="1" applyFill="1" applyBorder="1" applyAlignment="1">
      <alignment horizontal="right" vertical="center"/>
    </xf>
    <xf numFmtId="4" fontId="7" fillId="0" borderId="50" xfId="47" applyNumberFormat="1" applyFont="1" applyFill="1" applyBorder="1" applyAlignment="1">
      <alignment horizontal="right" vertical="center"/>
    </xf>
    <xf numFmtId="4" fontId="7" fillId="0" borderId="50" xfId="112" applyNumberFormat="1" applyFont="1" applyFill="1" applyBorder="1"/>
    <xf numFmtId="4" fontId="38" fillId="0" borderId="51" xfId="7" applyNumberFormat="1" applyFont="1" applyFill="1" applyBorder="1" applyAlignment="1">
      <alignment vertical="center"/>
    </xf>
    <xf numFmtId="0" fontId="3" fillId="0" borderId="0" xfId="2" applyAlignment="1">
      <alignment horizontal="center"/>
    </xf>
    <xf numFmtId="4" fontId="3" fillId="0" borderId="0" xfId="2" applyNumberFormat="1"/>
    <xf numFmtId="4" fontId="7" fillId="0" borderId="0" xfId="2" applyNumberFormat="1" applyFont="1"/>
    <xf numFmtId="0" fontId="31" fillId="28" borderId="39" xfId="68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28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</cellXfs>
  <cellStyles count="113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 2" xfId="112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1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36.5703125" style="108" bestFit="1" customWidth="1"/>
    <col min="2" max="2" width="7.28515625" style="108" customWidth="1"/>
    <col min="3" max="3" width="13.85546875" style="108" customWidth="1"/>
    <col min="4" max="4" width="10" style="108" bestFit="1" customWidth="1"/>
    <col min="5" max="5" width="14.140625" style="108" customWidth="1"/>
    <col min="6" max="9" width="9.140625" style="108"/>
    <col min="10" max="10" width="11.7109375" style="108" bestFit="1" customWidth="1"/>
    <col min="11" max="256" width="9.140625" style="108"/>
    <col min="257" max="257" width="36.5703125" style="108" bestFit="1" customWidth="1"/>
    <col min="258" max="258" width="7.28515625" style="108" customWidth="1"/>
    <col min="259" max="259" width="13.85546875" style="108" customWidth="1"/>
    <col min="260" max="260" width="10" style="108" bestFit="1" customWidth="1"/>
    <col min="261" max="261" width="14.140625" style="108" customWidth="1"/>
    <col min="262" max="265" width="9.140625" style="108"/>
    <col min="266" max="266" width="11.7109375" style="108" bestFit="1" customWidth="1"/>
    <col min="267" max="512" width="9.140625" style="108"/>
    <col min="513" max="513" width="36.5703125" style="108" bestFit="1" customWidth="1"/>
    <col min="514" max="514" width="7.28515625" style="108" customWidth="1"/>
    <col min="515" max="515" width="13.85546875" style="108" customWidth="1"/>
    <col min="516" max="516" width="10" style="108" bestFit="1" customWidth="1"/>
    <col min="517" max="517" width="14.140625" style="108" customWidth="1"/>
    <col min="518" max="521" width="9.140625" style="108"/>
    <col min="522" max="522" width="11.7109375" style="108" bestFit="1" customWidth="1"/>
    <col min="523" max="768" width="9.140625" style="108"/>
    <col min="769" max="769" width="36.5703125" style="108" bestFit="1" customWidth="1"/>
    <col min="770" max="770" width="7.28515625" style="108" customWidth="1"/>
    <col min="771" max="771" width="13.85546875" style="108" customWidth="1"/>
    <col min="772" max="772" width="10" style="108" bestFit="1" customWidth="1"/>
    <col min="773" max="773" width="14.140625" style="108" customWidth="1"/>
    <col min="774" max="777" width="9.140625" style="108"/>
    <col min="778" max="778" width="11.7109375" style="108" bestFit="1" customWidth="1"/>
    <col min="779" max="1024" width="9.140625" style="108"/>
    <col min="1025" max="1025" width="36.5703125" style="108" bestFit="1" customWidth="1"/>
    <col min="1026" max="1026" width="7.28515625" style="108" customWidth="1"/>
    <col min="1027" max="1027" width="13.85546875" style="108" customWidth="1"/>
    <col min="1028" max="1028" width="10" style="108" bestFit="1" customWidth="1"/>
    <col min="1029" max="1029" width="14.140625" style="108" customWidth="1"/>
    <col min="1030" max="1033" width="9.140625" style="108"/>
    <col min="1034" max="1034" width="11.7109375" style="108" bestFit="1" customWidth="1"/>
    <col min="1035" max="1280" width="9.140625" style="108"/>
    <col min="1281" max="1281" width="36.5703125" style="108" bestFit="1" customWidth="1"/>
    <col min="1282" max="1282" width="7.28515625" style="108" customWidth="1"/>
    <col min="1283" max="1283" width="13.85546875" style="108" customWidth="1"/>
    <col min="1284" max="1284" width="10" style="108" bestFit="1" customWidth="1"/>
    <col min="1285" max="1285" width="14.140625" style="108" customWidth="1"/>
    <col min="1286" max="1289" width="9.140625" style="108"/>
    <col min="1290" max="1290" width="11.7109375" style="108" bestFit="1" customWidth="1"/>
    <col min="1291" max="1536" width="9.140625" style="108"/>
    <col min="1537" max="1537" width="36.5703125" style="108" bestFit="1" customWidth="1"/>
    <col min="1538" max="1538" width="7.28515625" style="108" customWidth="1"/>
    <col min="1539" max="1539" width="13.85546875" style="108" customWidth="1"/>
    <col min="1540" max="1540" width="10" style="108" bestFit="1" customWidth="1"/>
    <col min="1541" max="1541" width="14.140625" style="108" customWidth="1"/>
    <col min="1542" max="1545" width="9.140625" style="108"/>
    <col min="1546" max="1546" width="11.7109375" style="108" bestFit="1" customWidth="1"/>
    <col min="1547" max="1792" width="9.140625" style="108"/>
    <col min="1793" max="1793" width="36.5703125" style="108" bestFit="1" customWidth="1"/>
    <col min="1794" max="1794" width="7.28515625" style="108" customWidth="1"/>
    <col min="1795" max="1795" width="13.85546875" style="108" customWidth="1"/>
    <col min="1796" max="1796" width="10" style="108" bestFit="1" customWidth="1"/>
    <col min="1797" max="1797" width="14.140625" style="108" customWidth="1"/>
    <col min="1798" max="1801" width="9.140625" style="108"/>
    <col min="1802" max="1802" width="11.7109375" style="108" bestFit="1" customWidth="1"/>
    <col min="1803" max="2048" width="9.140625" style="108"/>
    <col min="2049" max="2049" width="36.5703125" style="108" bestFit="1" customWidth="1"/>
    <col min="2050" max="2050" width="7.28515625" style="108" customWidth="1"/>
    <col min="2051" max="2051" width="13.85546875" style="108" customWidth="1"/>
    <col min="2052" max="2052" width="10" style="108" bestFit="1" customWidth="1"/>
    <col min="2053" max="2053" width="14.140625" style="108" customWidth="1"/>
    <col min="2054" max="2057" width="9.140625" style="108"/>
    <col min="2058" max="2058" width="11.7109375" style="108" bestFit="1" customWidth="1"/>
    <col min="2059" max="2304" width="9.140625" style="108"/>
    <col min="2305" max="2305" width="36.5703125" style="108" bestFit="1" customWidth="1"/>
    <col min="2306" max="2306" width="7.28515625" style="108" customWidth="1"/>
    <col min="2307" max="2307" width="13.85546875" style="108" customWidth="1"/>
    <col min="2308" max="2308" width="10" style="108" bestFit="1" customWidth="1"/>
    <col min="2309" max="2309" width="14.140625" style="108" customWidth="1"/>
    <col min="2310" max="2313" width="9.140625" style="108"/>
    <col min="2314" max="2314" width="11.7109375" style="108" bestFit="1" customWidth="1"/>
    <col min="2315" max="2560" width="9.140625" style="108"/>
    <col min="2561" max="2561" width="36.5703125" style="108" bestFit="1" customWidth="1"/>
    <col min="2562" max="2562" width="7.28515625" style="108" customWidth="1"/>
    <col min="2563" max="2563" width="13.85546875" style="108" customWidth="1"/>
    <col min="2564" max="2564" width="10" style="108" bestFit="1" customWidth="1"/>
    <col min="2565" max="2565" width="14.140625" style="108" customWidth="1"/>
    <col min="2566" max="2569" width="9.140625" style="108"/>
    <col min="2570" max="2570" width="11.7109375" style="108" bestFit="1" customWidth="1"/>
    <col min="2571" max="2816" width="9.140625" style="108"/>
    <col min="2817" max="2817" width="36.5703125" style="108" bestFit="1" customWidth="1"/>
    <col min="2818" max="2818" width="7.28515625" style="108" customWidth="1"/>
    <col min="2819" max="2819" width="13.85546875" style="108" customWidth="1"/>
    <col min="2820" max="2820" width="10" style="108" bestFit="1" customWidth="1"/>
    <col min="2821" max="2821" width="14.140625" style="108" customWidth="1"/>
    <col min="2822" max="2825" width="9.140625" style="108"/>
    <col min="2826" max="2826" width="11.7109375" style="108" bestFit="1" customWidth="1"/>
    <col min="2827" max="3072" width="9.140625" style="108"/>
    <col min="3073" max="3073" width="36.5703125" style="108" bestFit="1" customWidth="1"/>
    <col min="3074" max="3074" width="7.28515625" style="108" customWidth="1"/>
    <col min="3075" max="3075" width="13.85546875" style="108" customWidth="1"/>
    <col min="3076" max="3076" width="10" style="108" bestFit="1" customWidth="1"/>
    <col min="3077" max="3077" width="14.140625" style="108" customWidth="1"/>
    <col min="3078" max="3081" width="9.140625" style="108"/>
    <col min="3082" max="3082" width="11.7109375" style="108" bestFit="1" customWidth="1"/>
    <col min="3083" max="3328" width="9.140625" style="108"/>
    <col min="3329" max="3329" width="36.5703125" style="108" bestFit="1" customWidth="1"/>
    <col min="3330" max="3330" width="7.28515625" style="108" customWidth="1"/>
    <col min="3331" max="3331" width="13.85546875" style="108" customWidth="1"/>
    <col min="3332" max="3332" width="10" style="108" bestFit="1" customWidth="1"/>
    <col min="3333" max="3333" width="14.140625" style="108" customWidth="1"/>
    <col min="3334" max="3337" width="9.140625" style="108"/>
    <col min="3338" max="3338" width="11.7109375" style="108" bestFit="1" customWidth="1"/>
    <col min="3339" max="3584" width="9.140625" style="108"/>
    <col min="3585" max="3585" width="36.5703125" style="108" bestFit="1" customWidth="1"/>
    <col min="3586" max="3586" width="7.28515625" style="108" customWidth="1"/>
    <col min="3587" max="3587" width="13.85546875" style="108" customWidth="1"/>
    <col min="3588" max="3588" width="10" style="108" bestFit="1" customWidth="1"/>
    <col min="3589" max="3589" width="14.140625" style="108" customWidth="1"/>
    <col min="3590" max="3593" width="9.140625" style="108"/>
    <col min="3594" max="3594" width="11.7109375" style="108" bestFit="1" customWidth="1"/>
    <col min="3595" max="3840" width="9.140625" style="108"/>
    <col min="3841" max="3841" width="36.5703125" style="108" bestFit="1" customWidth="1"/>
    <col min="3842" max="3842" width="7.28515625" style="108" customWidth="1"/>
    <col min="3843" max="3843" width="13.85546875" style="108" customWidth="1"/>
    <col min="3844" max="3844" width="10" style="108" bestFit="1" customWidth="1"/>
    <col min="3845" max="3845" width="14.140625" style="108" customWidth="1"/>
    <col min="3846" max="3849" width="9.140625" style="108"/>
    <col min="3850" max="3850" width="11.7109375" style="108" bestFit="1" customWidth="1"/>
    <col min="3851" max="4096" width="9.140625" style="108"/>
    <col min="4097" max="4097" width="36.5703125" style="108" bestFit="1" customWidth="1"/>
    <col min="4098" max="4098" width="7.28515625" style="108" customWidth="1"/>
    <col min="4099" max="4099" width="13.85546875" style="108" customWidth="1"/>
    <col min="4100" max="4100" width="10" style="108" bestFit="1" customWidth="1"/>
    <col min="4101" max="4101" width="14.140625" style="108" customWidth="1"/>
    <col min="4102" max="4105" width="9.140625" style="108"/>
    <col min="4106" max="4106" width="11.7109375" style="108" bestFit="1" customWidth="1"/>
    <col min="4107" max="4352" width="9.140625" style="108"/>
    <col min="4353" max="4353" width="36.5703125" style="108" bestFit="1" customWidth="1"/>
    <col min="4354" max="4354" width="7.28515625" style="108" customWidth="1"/>
    <col min="4355" max="4355" width="13.85546875" style="108" customWidth="1"/>
    <col min="4356" max="4356" width="10" style="108" bestFit="1" customWidth="1"/>
    <col min="4357" max="4357" width="14.140625" style="108" customWidth="1"/>
    <col min="4358" max="4361" width="9.140625" style="108"/>
    <col min="4362" max="4362" width="11.7109375" style="108" bestFit="1" customWidth="1"/>
    <col min="4363" max="4608" width="9.140625" style="108"/>
    <col min="4609" max="4609" width="36.5703125" style="108" bestFit="1" customWidth="1"/>
    <col min="4610" max="4610" width="7.28515625" style="108" customWidth="1"/>
    <col min="4611" max="4611" width="13.85546875" style="108" customWidth="1"/>
    <col min="4612" max="4612" width="10" style="108" bestFit="1" customWidth="1"/>
    <col min="4613" max="4613" width="14.140625" style="108" customWidth="1"/>
    <col min="4614" max="4617" width="9.140625" style="108"/>
    <col min="4618" max="4618" width="11.7109375" style="108" bestFit="1" customWidth="1"/>
    <col min="4619" max="4864" width="9.140625" style="108"/>
    <col min="4865" max="4865" width="36.5703125" style="108" bestFit="1" customWidth="1"/>
    <col min="4866" max="4866" width="7.28515625" style="108" customWidth="1"/>
    <col min="4867" max="4867" width="13.85546875" style="108" customWidth="1"/>
    <col min="4868" max="4868" width="10" style="108" bestFit="1" customWidth="1"/>
    <col min="4869" max="4869" width="14.140625" style="108" customWidth="1"/>
    <col min="4870" max="4873" width="9.140625" style="108"/>
    <col min="4874" max="4874" width="11.7109375" style="108" bestFit="1" customWidth="1"/>
    <col min="4875" max="5120" width="9.140625" style="108"/>
    <col min="5121" max="5121" width="36.5703125" style="108" bestFit="1" customWidth="1"/>
    <col min="5122" max="5122" width="7.28515625" style="108" customWidth="1"/>
    <col min="5123" max="5123" width="13.85546875" style="108" customWidth="1"/>
    <col min="5124" max="5124" width="10" style="108" bestFit="1" customWidth="1"/>
    <col min="5125" max="5125" width="14.140625" style="108" customWidth="1"/>
    <col min="5126" max="5129" width="9.140625" style="108"/>
    <col min="5130" max="5130" width="11.7109375" style="108" bestFit="1" customWidth="1"/>
    <col min="5131" max="5376" width="9.140625" style="108"/>
    <col min="5377" max="5377" width="36.5703125" style="108" bestFit="1" customWidth="1"/>
    <col min="5378" max="5378" width="7.28515625" style="108" customWidth="1"/>
    <col min="5379" max="5379" width="13.85546875" style="108" customWidth="1"/>
    <col min="5380" max="5380" width="10" style="108" bestFit="1" customWidth="1"/>
    <col min="5381" max="5381" width="14.140625" style="108" customWidth="1"/>
    <col min="5382" max="5385" width="9.140625" style="108"/>
    <col min="5386" max="5386" width="11.7109375" style="108" bestFit="1" customWidth="1"/>
    <col min="5387" max="5632" width="9.140625" style="108"/>
    <col min="5633" max="5633" width="36.5703125" style="108" bestFit="1" customWidth="1"/>
    <col min="5634" max="5634" width="7.28515625" style="108" customWidth="1"/>
    <col min="5635" max="5635" width="13.85546875" style="108" customWidth="1"/>
    <col min="5636" max="5636" width="10" style="108" bestFit="1" customWidth="1"/>
    <col min="5637" max="5637" width="14.140625" style="108" customWidth="1"/>
    <col min="5638" max="5641" width="9.140625" style="108"/>
    <col min="5642" max="5642" width="11.7109375" style="108" bestFit="1" customWidth="1"/>
    <col min="5643" max="5888" width="9.140625" style="108"/>
    <col min="5889" max="5889" width="36.5703125" style="108" bestFit="1" customWidth="1"/>
    <col min="5890" max="5890" width="7.28515625" style="108" customWidth="1"/>
    <col min="5891" max="5891" width="13.85546875" style="108" customWidth="1"/>
    <col min="5892" max="5892" width="10" style="108" bestFit="1" customWidth="1"/>
    <col min="5893" max="5893" width="14.140625" style="108" customWidth="1"/>
    <col min="5894" max="5897" width="9.140625" style="108"/>
    <col min="5898" max="5898" width="11.7109375" style="108" bestFit="1" customWidth="1"/>
    <col min="5899" max="6144" width="9.140625" style="108"/>
    <col min="6145" max="6145" width="36.5703125" style="108" bestFit="1" customWidth="1"/>
    <col min="6146" max="6146" width="7.28515625" style="108" customWidth="1"/>
    <col min="6147" max="6147" width="13.85546875" style="108" customWidth="1"/>
    <col min="6148" max="6148" width="10" style="108" bestFit="1" customWidth="1"/>
    <col min="6149" max="6149" width="14.140625" style="108" customWidth="1"/>
    <col min="6150" max="6153" width="9.140625" style="108"/>
    <col min="6154" max="6154" width="11.7109375" style="108" bestFit="1" customWidth="1"/>
    <col min="6155" max="6400" width="9.140625" style="108"/>
    <col min="6401" max="6401" width="36.5703125" style="108" bestFit="1" customWidth="1"/>
    <col min="6402" max="6402" width="7.28515625" style="108" customWidth="1"/>
    <col min="6403" max="6403" width="13.85546875" style="108" customWidth="1"/>
    <col min="6404" max="6404" width="10" style="108" bestFit="1" customWidth="1"/>
    <col min="6405" max="6405" width="14.140625" style="108" customWidth="1"/>
    <col min="6406" max="6409" width="9.140625" style="108"/>
    <col min="6410" max="6410" width="11.7109375" style="108" bestFit="1" customWidth="1"/>
    <col min="6411" max="6656" width="9.140625" style="108"/>
    <col min="6657" max="6657" width="36.5703125" style="108" bestFit="1" customWidth="1"/>
    <col min="6658" max="6658" width="7.28515625" style="108" customWidth="1"/>
    <col min="6659" max="6659" width="13.85546875" style="108" customWidth="1"/>
    <col min="6660" max="6660" width="10" style="108" bestFit="1" customWidth="1"/>
    <col min="6661" max="6661" width="14.140625" style="108" customWidth="1"/>
    <col min="6662" max="6665" width="9.140625" style="108"/>
    <col min="6666" max="6666" width="11.7109375" style="108" bestFit="1" customWidth="1"/>
    <col min="6667" max="6912" width="9.140625" style="108"/>
    <col min="6913" max="6913" width="36.5703125" style="108" bestFit="1" customWidth="1"/>
    <col min="6914" max="6914" width="7.28515625" style="108" customWidth="1"/>
    <col min="6915" max="6915" width="13.85546875" style="108" customWidth="1"/>
    <col min="6916" max="6916" width="10" style="108" bestFit="1" customWidth="1"/>
    <col min="6917" max="6917" width="14.140625" style="108" customWidth="1"/>
    <col min="6918" max="6921" width="9.140625" style="108"/>
    <col min="6922" max="6922" width="11.7109375" style="108" bestFit="1" customWidth="1"/>
    <col min="6923" max="7168" width="9.140625" style="108"/>
    <col min="7169" max="7169" width="36.5703125" style="108" bestFit="1" customWidth="1"/>
    <col min="7170" max="7170" width="7.28515625" style="108" customWidth="1"/>
    <col min="7171" max="7171" width="13.85546875" style="108" customWidth="1"/>
    <col min="7172" max="7172" width="10" style="108" bestFit="1" customWidth="1"/>
    <col min="7173" max="7173" width="14.140625" style="108" customWidth="1"/>
    <col min="7174" max="7177" width="9.140625" style="108"/>
    <col min="7178" max="7178" width="11.7109375" style="108" bestFit="1" customWidth="1"/>
    <col min="7179" max="7424" width="9.140625" style="108"/>
    <col min="7425" max="7425" width="36.5703125" style="108" bestFit="1" customWidth="1"/>
    <col min="7426" max="7426" width="7.28515625" style="108" customWidth="1"/>
    <col min="7427" max="7427" width="13.85546875" style="108" customWidth="1"/>
    <col min="7428" max="7428" width="10" style="108" bestFit="1" customWidth="1"/>
    <col min="7429" max="7429" width="14.140625" style="108" customWidth="1"/>
    <col min="7430" max="7433" width="9.140625" style="108"/>
    <col min="7434" max="7434" width="11.7109375" style="108" bestFit="1" customWidth="1"/>
    <col min="7435" max="7680" width="9.140625" style="108"/>
    <col min="7681" max="7681" width="36.5703125" style="108" bestFit="1" customWidth="1"/>
    <col min="7682" max="7682" width="7.28515625" style="108" customWidth="1"/>
    <col min="7683" max="7683" width="13.85546875" style="108" customWidth="1"/>
    <col min="7684" max="7684" width="10" style="108" bestFit="1" customWidth="1"/>
    <col min="7685" max="7685" width="14.140625" style="108" customWidth="1"/>
    <col min="7686" max="7689" width="9.140625" style="108"/>
    <col min="7690" max="7690" width="11.7109375" style="108" bestFit="1" customWidth="1"/>
    <col min="7691" max="7936" width="9.140625" style="108"/>
    <col min="7937" max="7937" width="36.5703125" style="108" bestFit="1" customWidth="1"/>
    <col min="7938" max="7938" width="7.28515625" style="108" customWidth="1"/>
    <col min="7939" max="7939" width="13.85546875" style="108" customWidth="1"/>
    <col min="7940" max="7940" width="10" style="108" bestFit="1" customWidth="1"/>
    <col min="7941" max="7941" width="14.140625" style="108" customWidth="1"/>
    <col min="7942" max="7945" width="9.140625" style="108"/>
    <col min="7946" max="7946" width="11.7109375" style="108" bestFit="1" customWidth="1"/>
    <col min="7947" max="8192" width="9.140625" style="108"/>
    <col min="8193" max="8193" width="36.5703125" style="108" bestFit="1" customWidth="1"/>
    <col min="8194" max="8194" width="7.28515625" style="108" customWidth="1"/>
    <col min="8195" max="8195" width="13.85546875" style="108" customWidth="1"/>
    <col min="8196" max="8196" width="10" style="108" bestFit="1" customWidth="1"/>
    <col min="8197" max="8197" width="14.140625" style="108" customWidth="1"/>
    <col min="8198" max="8201" width="9.140625" style="108"/>
    <col min="8202" max="8202" width="11.7109375" style="108" bestFit="1" customWidth="1"/>
    <col min="8203" max="8448" width="9.140625" style="108"/>
    <col min="8449" max="8449" width="36.5703125" style="108" bestFit="1" customWidth="1"/>
    <col min="8450" max="8450" width="7.28515625" style="108" customWidth="1"/>
    <col min="8451" max="8451" width="13.85546875" style="108" customWidth="1"/>
    <col min="8452" max="8452" width="10" style="108" bestFit="1" customWidth="1"/>
    <col min="8453" max="8453" width="14.140625" style="108" customWidth="1"/>
    <col min="8454" max="8457" width="9.140625" style="108"/>
    <col min="8458" max="8458" width="11.7109375" style="108" bestFit="1" customWidth="1"/>
    <col min="8459" max="8704" width="9.140625" style="108"/>
    <col min="8705" max="8705" width="36.5703125" style="108" bestFit="1" customWidth="1"/>
    <col min="8706" max="8706" width="7.28515625" style="108" customWidth="1"/>
    <col min="8707" max="8707" width="13.85546875" style="108" customWidth="1"/>
    <col min="8708" max="8708" width="10" style="108" bestFit="1" customWidth="1"/>
    <col min="8709" max="8709" width="14.140625" style="108" customWidth="1"/>
    <col min="8710" max="8713" width="9.140625" style="108"/>
    <col min="8714" max="8714" width="11.7109375" style="108" bestFit="1" customWidth="1"/>
    <col min="8715" max="8960" width="9.140625" style="108"/>
    <col min="8961" max="8961" width="36.5703125" style="108" bestFit="1" customWidth="1"/>
    <col min="8962" max="8962" width="7.28515625" style="108" customWidth="1"/>
    <col min="8963" max="8963" width="13.85546875" style="108" customWidth="1"/>
    <col min="8964" max="8964" width="10" style="108" bestFit="1" customWidth="1"/>
    <col min="8965" max="8965" width="14.140625" style="108" customWidth="1"/>
    <col min="8966" max="8969" width="9.140625" style="108"/>
    <col min="8970" max="8970" width="11.7109375" style="108" bestFit="1" customWidth="1"/>
    <col min="8971" max="9216" width="9.140625" style="108"/>
    <col min="9217" max="9217" width="36.5703125" style="108" bestFit="1" customWidth="1"/>
    <col min="9218" max="9218" width="7.28515625" style="108" customWidth="1"/>
    <col min="9219" max="9219" width="13.85546875" style="108" customWidth="1"/>
    <col min="9220" max="9220" width="10" style="108" bestFit="1" customWidth="1"/>
    <col min="9221" max="9221" width="14.140625" style="108" customWidth="1"/>
    <col min="9222" max="9225" width="9.140625" style="108"/>
    <col min="9226" max="9226" width="11.7109375" style="108" bestFit="1" customWidth="1"/>
    <col min="9227" max="9472" width="9.140625" style="108"/>
    <col min="9473" max="9473" width="36.5703125" style="108" bestFit="1" customWidth="1"/>
    <col min="9474" max="9474" width="7.28515625" style="108" customWidth="1"/>
    <col min="9475" max="9475" width="13.85546875" style="108" customWidth="1"/>
    <col min="9476" max="9476" width="10" style="108" bestFit="1" customWidth="1"/>
    <col min="9477" max="9477" width="14.140625" style="108" customWidth="1"/>
    <col min="9478" max="9481" width="9.140625" style="108"/>
    <col min="9482" max="9482" width="11.7109375" style="108" bestFit="1" customWidth="1"/>
    <col min="9483" max="9728" width="9.140625" style="108"/>
    <col min="9729" max="9729" width="36.5703125" style="108" bestFit="1" customWidth="1"/>
    <col min="9730" max="9730" width="7.28515625" style="108" customWidth="1"/>
    <col min="9731" max="9731" width="13.85546875" style="108" customWidth="1"/>
    <col min="9732" max="9732" width="10" style="108" bestFit="1" customWidth="1"/>
    <col min="9733" max="9733" width="14.140625" style="108" customWidth="1"/>
    <col min="9734" max="9737" width="9.140625" style="108"/>
    <col min="9738" max="9738" width="11.7109375" style="108" bestFit="1" customWidth="1"/>
    <col min="9739" max="9984" width="9.140625" style="108"/>
    <col min="9985" max="9985" width="36.5703125" style="108" bestFit="1" customWidth="1"/>
    <col min="9986" max="9986" width="7.28515625" style="108" customWidth="1"/>
    <col min="9987" max="9987" width="13.85546875" style="108" customWidth="1"/>
    <col min="9988" max="9988" width="10" style="108" bestFit="1" customWidth="1"/>
    <col min="9989" max="9989" width="14.140625" style="108" customWidth="1"/>
    <col min="9990" max="9993" width="9.140625" style="108"/>
    <col min="9994" max="9994" width="11.7109375" style="108" bestFit="1" customWidth="1"/>
    <col min="9995" max="10240" width="9.140625" style="108"/>
    <col min="10241" max="10241" width="36.5703125" style="108" bestFit="1" customWidth="1"/>
    <col min="10242" max="10242" width="7.28515625" style="108" customWidth="1"/>
    <col min="10243" max="10243" width="13.85546875" style="108" customWidth="1"/>
    <col min="10244" max="10244" width="10" style="108" bestFit="1" customWidth="1"/>
    <col min="10245" max="10245" width="14.140625" style="108" customWidth="1"/>
    <col min="10246" max="10249" width="9.140625" style="108"/>
    <col min="10250" max="10250" width="11.7109375" style="108" bestFit="1" customWidth="1"/>
    <col min="10251" max="10496" width="9.140625" style="108"/>
    <col min="10497" max="10497" width="36.5703125" style="108" bestFit="1" customWidth="1"/>
    <col min="10498" max="10498" width="7.28515625" style="108" customWidth="1"/>
    <col min="10499" max="10499" width="13.85546875" style="108" customWidth="1"/>
    <col min="10500" max="10500" width="10" style="108" bestFit="1" customWidth="1"/>
    <col min="10501" max="10501" width="14.140625" style="108" customWidth="1"/>
    <col min="10502" max="10505" width="9.140625" style="108"/>
    <col min="10506" max="10506" width="11.7109375" style="108" bestFit="1" customWidth="1"/>
    <col min="10507" max="10752" width="9.140625" style="108"/>
    <col min="10753" max="10753" width="36.5703125" style="108" bestFit="1" customWidth="1"/>
    <col min="10754" max="10754" width="7.28515625" style="108" customWidth="1"/>
    <col min="10755" max="10755" width="13.85546875" style="108" customWidth="1"/>
    <col min="10756" max="10756" width="10" style="108" bestFit="1" customWidth="1"/>
    <col min="10757" max="10757" width="14.140625" style="108" customWidth="1"/>
    <col min="10758" max="10761" width="9.140625" style="108"/>
    <col min="10762" max="10762" width="11.7109375" style="108" bestFit="1" customWidth="1"/>
    <col min="10763" max="11008" width="9.140625" style="108"/>
    <col min="11009" max="11009" width="36.5703125" style="108" bestFit="1" customWidth="1"/>
    <col min="11010" max="11010" width="7.28515625" style="108" customWidth="1"/>
    <col min="11011" max="11011" width="13.85546875" style="108" customWidth="1"/>
    <col min="11012" max="11012" width="10" style="108" bestFit="1" customWidth="1"/>
    <col min="11013" max="11013" width="14.140625" style="108" customWidth="1"/>
    <col min="11014" max="11017" width="9.140625" style="108"/>
    <col min="11018" max="11018" width="11.7109375" style="108" bestFit="1" customWidth="1"/>
    <col min="11019" max="11264" width="9.140625" style="108"/>
    <col min="11265" max="11265" width="36.5703125" style="108" bestFit="1" customWidth="1"/>
    <col min="11266" max="11266" width="7.28515625" style="108" customWidth="1"/>
    <col min="11267" max="11267" width="13.85546875" style="108" customWidth="1"/>
    <col min="11268" max="11268" width="10" style="108" bestFit="1" customWidth="1"/>
    <col min="11269" max="11269" width="14.140625" style="108" customWidth="1"/>
    <col min="11270" max="11273" width="9.140625" style="108"/>
    <col min="11274" max="11274" width="11.7109375" style="108" bestFit="1" customWidth="1"/>
    <col min="11275" max="11520" width="9.140625" style="108"/>
    <col min="11521" max="11521" width="36.5703125" style="108" bestFit="1" customWidth="1"/>
    <col min="11522" max="11522" width="7.28515625" style="108" customWidth="1"/>
    <col min="11523" max="11523" width="13.85546875" style="108" customWidth="1"/>
    <col min="11524" max="11524" width="10" style="108" bestFit="1" customWidth="1"/>
    <col min="11525" max="11525" width="14.140625" style="108" customWidth="1"/>
    <col min="11526" max="11529" width="9.140625" style="108"/>
    <col min="11530" max="11530" width="11.7109375" style="108" bestFit="1" customWidth="1"/>
    <col min="11531" max="11776" width="9.140625" style="108"/>
    <col min="11777" max="11777" width="36.5703125" style="108" bestFit="1" customWidth="1"/>
    <col min="11778" max="11778" width="7.28515625" style="108" customWidth="1"/>
    <col min="11779" max="11779" width="13.85546875" style="108" customWidth="1"/>
    <col min="11780" max="11780" width="10" style="108" bestFit="1" customWidth="1"/>
    <col min="11781" max="11781" width="14.140625" style="108" customWidth="1"/>
    <col min="11782" max="11785" width="9.140625" style="108"/>
    <col min="11786" max="11786" width="11.7109375" style="108" bestFit="1" customWidth="1"/>
    <col min="11787" max="12032" width="9.140625" style="108"/>
    <col min="12033" max="12033" width="36.5703125" style="108" bestFit="1" customWidth="1"/>
    <col min="12034" max="12034" width="7.28515625" style="108" customWidth="1"/>
    <col min="12035" max="12035" width="13.85546875" style="108" customWidth="1"/>
    <col min="12036" max="12036" width="10" style="108" bestFit="1" customWidth="1"/>
    <col min="12037" max="12037" width="14.140625" style="108" customWidth="1"/>
    <col min="12038" max="12041" width="9.140625" style="108"/>
    <col min="12042" max="12042" width="11.7109375" style="108" bestFit="1" customWidth="1"/>
    <col min="12043" max="12288" width="9.140625" style="108"/>
    <col min="12289" max="12289" width="36.5703125" style="108" bestFit="1" customWidth="1"/>
    <col min="12290" max="12290" width="7.28515625" style="108" customWidth="1"/>
    <col min="12291" max="12291" width="13.85546875" style="108" customWidth="1"/>
    <col min="12292" max="12292" width="10" style="108" bestFit="1" customWidth="1"/>
    <col min="12293" max="12293" width="14.140625" style="108" customWidth="1"/>
    <col min="12294" max="12297" width="9.140625" style="108"/>
    <col min="12298" max="12298" width="11.7109375" style="108" bestFit="1" customWidth="1"/>
    <col min="12299" max="12544" width="9.140625" style="108"/>
    <col min="12545" max="12545" width="36.5703125" style="108" bestFit="1" customWidth="1"/>
    <col min="12546" max="12546" width="7.28515625" style="108" customWidth="1"/>
    <col min="12547" max="12547" width="13.85546875" style="108" customWidth="1"/>
    <col min="12548" max="12548" width="10" style="108" bestFit="1" customWidth="1"/>
    <col min="12549" max="12549" width="14.140625" style="108" customWidth="1"/>
    <col min="12550" max="12553" width="9.140625" style="108"/>
    <col min="12554" max="12554" width="11.7109375" style="108" bestFit="1" customWidth="1"/>
    <col min="12555" max="12800" width="9.140625" style="108"/>
    <col min="12801" max="12801" width="36.5703125" style="108" bestFit="1" customWidth="1"/>
    <col min="12802" max="12802" width="7.28515625" style="108" customWidth="1"/>
    <col min="12803" max="12803" width="13.85546875" style="108" customWidth="1"/>
    <col min="12804" max="12804" width="10" style="108" bestFit="1" customWidth="1"/>
    <col min="12805" max="12805" width="14.140625" style="108" customWidth="1"/>
    <col min="12806" max="12809" width="9.140625" style="108"/>
    <col min="12810" max="12810" width="11.7109375" style="108" bestFit="1" customWidth="1"/>
    <col min="12811" max="13056" width="9.140625" style="108"/>
    <col min="13057" max="13057" width="36.5703125" style="108" bestFit="1" customWidth="1"/>
    <col min="13058" max="13058" width="7.28515625" style="108" customWidth="1"/>
    <col min="13059" max="13059" width="13.85546875" style="108" customWidth="1"/>
    <col min="13060" max="13060" width="10" style="108" bestFit="1" customWidth="1"/>
    <col min="13061" max="13061" width="14.140625" style="108" customWidth="1"/>
    <col min="13062" max="13065" width="9.140625" style="108"/>
    <col min="13066" max="13066" width="11.7109375" style="108" bestFit="1" customWidth="1"/>
    <col min="13067" max="13312" width="9.140625" style="108"/>
    <col min="13313" max="13313" width="36.5703125" style="108" bestFit="1" customWidth="1"/>
    <col min="13314" max="13314" width="7.28515625" style="108" customWidth="1"/>
    <col min="13315" max="13315" width="13.85546875" style="108" customWidth="1"/>
    <col min="13316" max="13316" width="10" style="108" bestFit="1" customWidth="1"/>
    <col min="13317" max="13317" width="14.140625" style="108" customWidth="1"/>
    <col min="13318" max="13321" width="9.140625" style="108"/>
    <col min="13322" max="13322" width="11.7109375" style="108" bestFit="1" customWidth="1"/>
    <col min="13323" max="13568" width="9.140625" style="108"/>
    <col min="13569" max="13569" width="36.5703125" style="108" bestFit="1" customWidth="1"/>
    <col min="13570" max="13570" width="7.28515625" style="108" customWidth="1"/>
    <col min="13571" max="13571" width="13.85546875" style="108" customWidth="1"/>
    <col min="13572" max="13572" width="10" style="108" bestFit="1" customWidth="1"/>
    <col min="13573" max="13573" width="14.140625" style="108" customWidth="1"/>
    <col min="13574" max="13577" width="9.140625" style="108"/>
    <col min="13578" max="13578" width="11.7109375" style="108" bestFit="1" customWidth="1"/>
    <col min="13579" max="13824" width="9.140625" style="108"/>
    <col min="13825" max="13825" width="36.5703125" style="108" bestFit="1" customWidth="1"/>
    <col min="13826" max="13826" width="7.28515625" style="108" customWidth="1"/>
    <col min="13827" max="13827" width="13.85546875" style="108" customWidth="1"/>
    <col min="13828" max="13828" width="10" style="108" bestFit="1" customWidth="1"/>
    <col min="13829" max="13829" width="14.140625" style="108" customWidth="1"/>
    <col min="13830" max="13833" width="9.140625" style="108"/>
    <col min="13834" max="13834" width="11.7109375" style="108" bestFit="1" customWidth="1"/>
    <col min="13835" max="14080" width="9.140625" style="108"/>
    <col min="14081" max="14081" width="36.5703125" style="108" bestFit="1" customWidth="1"/>
    <col min="14082" max="14082" width="7.28515625" style="108" customWidth="1"/>
    <col min="14083" max="14083" width="13.85546875" style="108" customWidth="1"/>
    <col min="14084" max="14084" width="10" style="108" bestFit="1" customWidth="1"/>
    <col min="14085" max="14085" width="14.140625" style="108" customWidth="1"/>
    <col min="14086" max="14089" width="9.140625" style="108"/>
    <col min="14090" max="14090" width="11.7109375" style="108" bestFit="1" customWidth="1"/>
    <col min="14091" max="14336" width="9.140625" style="108"/>
    <col min="14337" max="14337" width="36.5703125" style="108" bestFit="1" customWidth="1"/>
    <col min="14338" max="14338" width="7.28515625" style="108" customWidth="1"/>
    <col min="14339" max="14339" width="13.85546875" style="108" customWidth="1"/>
    <col min="14340" max="14340" width="10" style="108" bestFit="1" customWidth="1"/>
    <col min="14341" max="14341" width="14.140625" style="108" customWidth="1"/>
    <col min="14342" max="14345" width="9.140625" style="108"/>
    <col min="14346" max="14346" width="11.7109375" style="108" bestFit="1" customWidth="1"/>
    <col min="14347" max="14592" width="9.140625" style="108"/>
    <col min="14593" max="14593" width="36.5703125" style="108" bestFit="1" customWidth="1"/>
    <col min="14594" max="14594" width="7.28515625" style="108" customWidth="1"/>
    <col min="14595" max="14595" width="13.85546875" style="108" customWidth="1"/>
    <col min="14596" max="14596" width="10" style="108" bestFit="1" customWidth="1"/>
    <col min="14597" max="14597" width="14.140625" style="108" customWidth="1"/>
    <col min="14598" max="14601" width="9.140625" style="108"/>
    <col min="14602" max="14602" width="11.7109375" style="108" bestFit="1" customWidth="1"/>
    <col min="14603" max="14848" width="9.140625" style="108"/>
    <col min="14849" max="14849" width="36.5703125" style="108" bestFit="1" customWidth="1"/>
    <col min="14850" max="14850" width="7.28515625" style="108" customWidth="1"/>
    <col min="14851" max="14851" width="13.85546875" style="108" customWidth="1"/>
    <col min="14852" max="14852" width="10" style="108" bestFit="1" customWidth="1"/>
    <col min="14853" max="14853" width="14.140625" style="108" customWidth="1"/>
    <col min="14854" max="14857" width="9.140625" style="108"/>
    <col min="14858" max="14858" width="11.7109375" style="108" bestFit="1" customWidth="1"/>
    <col min="14859" max="15104" width="9.140625" style="108"/>
    <col min="15105" max="15105" width="36.5703125" style="108" bestFit="1" customWidth="1"/>
    <col min="15106" max="15106" width="7.28515625" style="108" customWidth="1"/>
    <col min="15107" max="15107" width="13.85546875" style="108" customWidth="1"/>
    <col min="15108" max="15108" width="10" style="108" bestFit="1" customWidth="1"/>
    <col min="15109" max="15109" width="14.140625" style="108" customWidth="1"/>
    <col min="15110" max="15113" width="9.140625" style="108"/>
    <col min="15114" max="15114" width="11.7109375" style="108" bestFit="1" customWidth="1"/>
    <col min="15115" max="15360" width="9.140625" style="108"/>
    <col min="15361" max="15361" width="36.5703125" style="108" bestFit="1" customWidth="1"/>
    <col min="15362" max="15362" width="7.28515625" style="108" customWidth="1"/>
    <col min="15363" max="15363" width="13.85546875" style="108" customWidth="1"/>
    <col min="15364" max="15364" width="10" style="108" bestFit="1" customWidth="1"/>
    <col min="15365" max="15365" width="14.140625" style="108" customWidth="1"/>
    <col min="15366" max="15369" width="9.140625" style="108"/>
    <col min="15370" max="15370" width="11.7109375" style="108" bestFit="1" customWidth="1"/>
    <col min="15371" max="15616" width="9.140625" style="108"/>
    <col min="15617" max="15617" width="36.5703125" style="108" bestFit="1" customWidth="1"/>
    <col min="15618" max="15618" width="7.28515625" style="108" customWidth="1"/>
    <col min="15619" max="15619" width="13.85546875" style="108" customWidth="1"/>
    <col min="15620" max="15620" width="10" style="108" bestFit="1" customWidth="1"/>
    <col min="15621" max="15621" width="14.140625" style="108" customWidth="1"/>
    <col min="15622" max="15625" width="9.140625" style="108"/>
    <col min="15626" max="15626" width="11.7109375" style="108" bestFit="1" customWidth="1"/>
    <col min="15627" max="15872" width="9.140625" style="108"/>
    <col min="15873" max="15873" width="36.5703125" style="108" bestFit="1" customWidth="1"/>
    <col min="15874" max="15874" width="7.28515625" style="108" customWidth="1"/>
    <col min="15875" max="15875" width="13.85546875" style="108" customWidth="1"/>
    <col min="15876" max="15876" width="10" style="108" bestFit="1" customWidth="1"/>
    <col min="15877" max="15877" width="14.140625" style="108" customWidth="1"/>
    <col min="15878" max="15881" width="9.140625" style="108"/>
    <col min="15882" max="15882" width="11.7109375" style="108" bestFit="1" customWidth="1"/>
    <col min="15883" max="16128" width="9.140625" style="108"/>
    <col min="16129" max="16129" width="36.5703125" style="108" bestFit="1" customWidth="1"/>
    <col min="16130" max="16130" width="7.28515625" style="108" customWidth="1"/>
    <col min="16131" max="16131" width="13.85546875" style="108" customWidth="1"/>
    <col min="16132" max="16132" width="10" style="108" bestFit="1" customWidth="1"/>
    <col min="16133" max="16133" width="14.140625" style="108" customWidth="1"/>
    <col min="16134" max="16137" width="9.140625" style="108"/>
    <col min="16138" max="16138" width="11.7109375" style="108" bestFit="1" customWidth="1"/>
    <col min="16139" max="16384" width="9.140625" style="108"/>
  </cols>
  <sheetData>
    <row r="1" spans="1:10" ht="13.5" thickBot="1" x14ac:dyDescent="0.25">
      <c r="A1" s="235" t="s">
        <v>91</v>
      </c>
      <c r="B1" s="235"/>
      <c r="C1" s="106"/>
      <c r="D1" s="106"/>
      <c r="E1" s="107" t="s">
        <v>25</v>
      </c>
    </row>
    <row r="2" spans="1:10" ht="24.75" thickBot="1" x14ac:dyDescent="0.25">
      <c r="A2" s="109" t="s">
        <v>26</v>
      </c>
      <c r="B2" s="110" t="s">
        <v>4</v>
      </c>
      <c r="C2" s="111" t="s">
        <v>98</v>
      </c>
      <c r="D2" s="111" t="s">
        <v>173</v>
      </c>
      <c r="E2" s="111" t="s">
        <v>99</v>
      </c>
    </row>
    <row r="3" spans="1:10" ht="15" customHeight="1" x14ac:dyDescent="0.2">
      <c r="A3" s="112" t="s">
        <v>27</v>
      </c>
      <c r="B3" s="113" t="s">
        <v>28</v>
      </c>
      <c r="C3" s="114">
        <f>C4+C5+C6</f>
        <v>2548432.2400000002</v>
      </c>
      <c r="D3" s="114">
        <f>D4+D5+D6</f>
        <v>0</v>
      </c>
      <c r="E3" s="115">
        <f t="shared" ref="E3:E25" si="0">C3+D3</f>
        <v>2548432.2400000002</v>
      </c>
    </row>
    <row r="4" spans="1:10" ht="15" customHeight="1" x14ac:dyDescent="0.2">
      <c r="A4" s="116" t="s">
        <v>29</v>
      </c>
      <c r="B4" s="117" t="s">
        <v>30</v>
      </c>
      <c r="C4" s="118">
        <v>2461007.77</v>
      </c>
      <c r="D4" s="119">
        <v>0</v>
      </c>
      <c r="E4" s="120">
        <f t="shared" si="0"/>
        <v>2461007.77</v>
      </c>
      <c r="J4" s="121"/>
    </row>
    <row r="5" spans="1:10" ht="15" customHeight="1" x14ac:dyDescent="0.2">
      <c r="A5" s="116" t="s">
        <v>31</v>
      </c>
      <c r="B5" s="117" t="s">
        <v>32</v>
      </c>
      <c r="C5" s="118">
        <v>87208.22</v>
      </c>
      <c r="D5" s="122">
        <v>0</v>
      </c>
      <c r="E5" s="120">
        <f t="shared" si="0"/>
        <v>87208.22</v>
      </c>
    </row>
    <row r="6" spans="1:10" ht="15" customHeight="1" x14ac:dyDescent="0.2">
      <c r="A6" s="116" t="s">
        <v>33</v>
      </c>
      <c r="B6" s="117" t="s">
        <v>34</v>
      </c>
      <c r="C6" s="118">
        <v>216.25</v>
      </c>
      <c r="D6" s="118">
        <v>0</v>
      </c>
      <c r="E6" s="120">
        <f t="shared" si="0"/>
        <v>216.25</v>
      </c>
    </row>
    <row r="7" spans="1:10" ht="15" customHeight="1" x14ac:dyDescent="0.2">
      <c r="A7" s="123" t="s">
        <v>35</v>
      </c>
      <c r="B7" s="117" t="s">
        <v>36</v>
      </c>
      <c r="C7" s="124">
        <f>C8+C14</f>
        <v>4136198.6500000004</v>
      </c>
      <c r="D7" s="124">
        <f>D8+D14</f>
        <v>0</v>
      </c>
      <c r="E7" s="125">
        <f t="shared" si="0"/>
        <v>4136198.6500000004</v>
      </c>
    </row>
    <row r="8" spans="1:10" ht="15" customHeight="1" x14ac:dyDescent="0.2">
      <c r="A8" s="116" t="s">
        <v>37</v>
      </c>
      <c r="B8" s="117" t="s">
        <v>38</v>
      </c>
      <c r="C8" s="118">
        <f>C9+C10+C12+C13</f>
        <v>4134722.45</v>
      </c>
      <c r="D8" s="118">
        <f>D9+D10+D12+D13</f>
        <v>0</v>
      </c>
      <c r="E8" s="126">
        <f t="shared" si="0"/>
        <v>4134722.45</v>
      </c>
    </row>
    <row r="9" spans="1:10" ht="15" customHeight="1" x14ac:dyDescent="0.2">
      <c r="A9" s="116" t="s">
        <v>39</v>
      </c>
      <c r="B9" s="117" t="s">
        <v>40</v>
      </c>
      <c r="C9" s="118">
        <v>63118.7</v>
      </c>
      <c r="D9" s="118">
        <v>0</v>
      </c>
      <c r="E9" s="126">
        <f t="shared" si="0"/>
        <v>63118.7</v>
      </c>
    </row>
    <row r="10" spans="1:10" ht="15" customHeight="1" x14ac:dyDescent="0.2">
      <c r="A10" s="116" t="s">
        <v>100</v>
      </c>
      <c r="B10" s="117" t="s">
        <v>38</v>
      </c>
      <c r="C10" s="118">
        <v>4046833.75</v>
      </c>
      <c r="D10" s="118">
        <v>0</v>
      </c>
      <c r="E10" s="126">
        <f t="shared" si="0"/>
        <v>4046833.75</v>
      </c>
    </row>
    <row r="11" spans="1:10" ht="15" customHeight="1" x14ac:dyDescent="0.2">
      <c r="A11" s="116" t="s">
        <v>101</v>
      </c>
      <c r="B11" s="117">
        <v>4123</v>
      </c>
      <c r="C11" s="118">
        <v>0</v>
      </c>
      <c r="D11" s="118">
        <v>0</v>
      </c>
      <c r="E11" s="126">
        <f>SUM(C11:D11)</f>
        <v>0</v>
      </c>
    </row>
    <row r="12" spans="1:10" ht="15" customHeight="1" x14ac:dyDescent="0.2">
      <c r="A12" s="116" t="s">
        <v>102</v>
      </c>
      <c r="B12" s="117" t="s">
        <v>41</v>
      </c>
      <c r="C12" s="118">
        <v>0</v>
      </c>
      <c r="D12" s="118">
        <v>0</v>
      </c>
      <c r="E12" s="126">
        <f>SUM(C12:D12)</f>
        <v>0</v>
      </c>
    </row>
    <row r="13" spans="1:10" ht="15" customHeight="1" x14ac:dyDescent="0.2">
      <c r="A13" s="116" t="s">
        <v>103</v>
      </c>
      <c r="B13" s="117">
        <v>4121</v>
      </c>
      <c r="C13" s="118">
        <v>24770</v>
      </c>
      <c r="D13" s="118">
        <v>0</v>
      </c>
      <c r="E13" s="126">
        <f>SUM(C13:D13)</f>
        <v>24770</v>
      </c>
    </row>
    <row r="14" spans="1:10" ht="15" customHeight="1" x14ac:dyDescent="0.2">
      <c r="A14" s="116" t="s">
        <v>42</v>
      </c>
      <c r="B14" s="117" t="s">
        <v>104</v>
      </c>
      <c r="C14" s="118">
        <f>C15+C17+C18</f>
        <v>1476.2</v>
      </c>
      <c r="D14" s="118">
        <f>D15+D17+D18</f>
        <v>0</v>
      </c>
      <c r="E14" s="126">
        <f t="shared" si="0"/>
        <v>1476.2</v>
      </c>
    </row>
    <row r="15" spans="1:10" ht="15" customHeight="1" x14ac:dyDescent="0.2">
      <c r="A15" s="116" t="s">
        <v>100</v>
      </c>
      <c r="B15" s="117" t="s">
        <v>43</v>
      </c>
      <c r="C15" s="118">
        <v>1476.2</v>
      </c>
      <c r="D15" s="118">
        <v>0</v>
      </c>
      <c r="E15" s="126">
        <f t="shared" si="0"/>
        <v>1476.2</v>
      </c>
    </row>
    <row r="16" spans="1:10" ht="15" customHeight="1" x14ac:dyDescent="0.2">
      <c r="A16" s="116" t="s">
        <v>105</v>
      </c>
      <c r="B16" s="117">
        <v>4223</v>
      </c>
      <c r="C16" s="118">
        <v>0</v>
      </c>
      <c r="D16" s="118">
        <v>0</v>
      </c>
      <c r="E16" s="126">
        <f>SUM(C16:D16)</f>
        <v>0</v>
      </c>
    </row>
    <row r="17" spans="1:5" ht="15" customHeight="1" x14ac:dyDescent="0.2">
      <c r="A17" s="116" t="s">
        <v>102</v>
      </c>
      <c r="B17" s="117" t="s">
        <v>106</v>
      </c>
      <c r="C17" s="118">
        <v>0</v>
      </c>
      <c r="D17" s="118">
        <v>0</v>
      </c>
      <c r="E17" s="126">
        <f>SUM(C17:D17)</f>
        <v>0</v>
      </c>
    </row>
    <row r="18" spans="1:5" ht="15" customHeight="1" x14ac:dyDescent="0.2">
      <c r="A18" s="116" t="s">
        <v>103</v>
      </c>
      <c r="B18" s="117">
        <v>4221</v>
      </c>
      <c r="C18" s="118">
        <v>0</v>
      </c>
      <c r="D18" s="118">
        <v>0</v>
      </c>
      <c r="E18" s="126">
        <f>SUM(C18:D18)</f>
        <v>0</v>
      </c>
    </row>
    <row r="19" spans="1:5" ht="15" customHeight="1" x14ac:dyDescent="0.2">
      <c r="A19" s="123" t="s">
        <v>44</v>
      </c>
      <c r="B19" s="127" t="s">
        <v>45</v>
      </c>
      <c r="C19" s="124">
        <f>C3+C7</f>
        <v>6684630.8900000006</v>
      </c>
      <c r="D19" s="124">
        <f>D3+D7</f>
        <v>0</v>
      </c>
      <c r="E19" s="125">
        <f t="shared" si="0"/>
        <v>6684630.8900000006</v>
      </c>
    </row>
    <row r="20" spans="1:5" ht="15" customHeight="1" x14ac:dyDescent="0.2">
      <c r="A20" s="123" t="s">
        <v>46</v>
      </c>
      <c r="B20" s="127" t="s">
        <v>47</v>
      </c>
      <c r="C20" s="124">
        <f>SUM(C21:C24)</f>
        <v>840215.1100000001</v>
      </c>
      <c r="D20" s="124">
        <f>SUM(D21:D24)</f>
        <v>0</v>
      </c>
      <c r="E20" s="125">
        <f t="shared" si="0"/>
        <v>840215.1100000001</v>
      </c>
    </row>
    <row r="21" spans="1:5" ht="15" customHeight="1" x14ac:dyDescent="0.2">
      <c r="A21" s="116" t="s">
        <v>92</v>
      </c>
      <c r="B21" s="117" t="s">
        <v>48</v>
      </c>
      <c r="C21" s="118">
        <v>127924.29999999999</v>
      </c>
      <c r="D21" s="118">
        <v>0</v>
      </c>
      <c r="E21" s="126">
        <f t="shared" si="0"/>
        <v>127924.29999999999</v>
      </c>
    </row>
    <row r="22" spans="1:5" ht="15" customHeight="1" x14ac:dyDescent="0.2">
      <c r="A22" s="116" t="s">
        <v>93</v>
      </c>
      <c r="B22" s="117">
        <v>8115</v>
      </c>
      <c r="C22" s="118">
        <v>859165.81</v>
      </c>
      <c r="D22" s="118">
        <v>0</v>
      </c>
      <c r="E22" s="126">
        <f>SUM(C22:D22)</f>
        <v>859165.81</v>
      </c>
    </row>
    <row r="23" spans="1:5" ht="15" customHeight="1" x14ac:dyDescent="0.2">
      <c r="A23" s="116" t="s">
        <v>107</v>
      </c>
      <c r="B23" s="117">
        <v>8123</v>
      </c>
      <c r="C23" s="118">
        <v>0</v>
      </c>
      <c r="D23" s="118">
        <v>0</v>
      </c>
      <c r="E23" s="126">
        <f>C23+D23</f>
        <v>0</v>
      </c>
    </row>
    <row r="24" spans="1:5" ht="15" customHeight="1" thickBot="1" x14ac:dyDescent="0.25">
      <c r="A24" s="128" t="s">
        <v>108</v>
      </c>
      <c r="B24" s="129">
        <v>-8124</v>
      </c>
      <c r="C24" s="130">
        <v>-146875</v>
      </c>
      <c r="D24" s="130">
        <v>0</v>
      </c>
      <c r="E24" s="131">
        <f>C24+D24</f>
        <v>-146875</v>
      </c>
    </row>
    <row r="25" spans="1:5" ht="15" customHeight="1" thickBot="1" x14ac:dyDescent="0.25">
      <c r="A25" s="132" t="s">
        <v>49</v>
      </c>
      <c r="B25" s="133"/>
      <c r="C25" s="134">
        <f>C3+C7+C20</f>
        <v>7524846.0000000009</v>
      </c>
      <c r="D25" s="134">
        <f>D19+D20</f>
        <v>0</v>
      </c>
      <c r="E25" s="135">
        <f t="shared" si="0"/>
        <v>7524846.0000000009</v>
      </c>
    </row>
    <row r="26" spans="1:5" ht="13.5" thickBot="1" x14ac:dyDescent="0.25">
      <c r="A26" s="235" t="s">
        <v>94</v>
      </c>
      <c r="B26" s="235"/>
      <c r="C26" s="136"/>
      <c r="D26" s="136"/>
      <c r="E26" s="137" t="s">
        <v>25</v>
      </c>
    </row>
    <row r="27" spans="1:5" ht="24.75" thickBot="1" x14ac:dyDescent="0.25">
      <c r="A27" s="109" t="s">
        <v>50</v>
      </c>
      <c r="B27" s="110" t="s">
        <v>51</v>
      </c>
      <c r="C27" s="111" t="s">
        <v>98</v>
      </c>
      <c r="D27" s="111" t="s">
        <v>173</v>
      </c>
      <c r="E27" s="111" t="s">
        <v>99</v>
      </c>
    </row>
    <row r="28" spans="1:5" ht="15" customHeight="1" x14ac:dyDescent="0.2">
      <c r="A28" s="138" t="s">
        <v>52</v>
      </c>
      <c r="B28" s="139" t="s">
        <v>53</v>
      </c>
      <c r="C28" s="122">
        <v>28361.82</v>
      </c>
      <c r="D28" s="122">
        <v>0</v>
      </c>
      <c r="E28" s="140">
        <f>C28+D28</f>
        <v>28361.82</v>
      </c>
    </row>
    <row r="29" spans="1:5" ht="15" customHeight="1" x14ac:dyDescent="0.2">
      <c r="A29" s="141" t="s">
        <v>54</v>
      </c>
      <c r="B29" s="117" t="s">
        <v>53</v>
      </c>
      <c r="C29" s="118">
        <v>255521.85</v>
      </c>
      <c r="D29" s="122">
        <v>0</v>
      </c>
      <c r="E29" s="140">
        <f t="shared" ref="E29:E44" si="1">C29+D29</f>
        <v>255521.85</v>
      </c>
    </row>
    <row r="30" spans="1:5" ht="15" customHeight="1" x14ac:dyDescent="0.2">
      <c r="A30" s="141" t="s">
        <v>95</v>
      </c>
      <c r="B30" s="117" t="s">
        <v>59</v>
      </c>
      <c r="C30" s="118">
        <v>82195.199999999997</v>
      </c>
      <c r="D30" s="122">
        <v>0</v>
      </c>
      <c r="E30" s="140">
        <f>SUM(C30:D30)</f>
        <v>82195.199999999997</v>
      </c>
    </row>
    <row r="31" spans="1:5" ht="15" customHeight="1" x14ac:dyDescent="0.2">
      <c r="A31" s="141" t="s">
        <v>55</v>
      </c>
      <c r="B31" s="117" t="s">
        <v>53</v>
      </c>
      <c r="C31" s="118">
        <v>921230</v>
      </c>
      <c r="D31" s="122">
        <v>0</v>
      </c>
      <c r="E31" s="140">
        <f t="shared" si="1"/>
        <v>921230</v>
      </c>
    </row>
    <row r="32" spans="1:5" ht="15" customHeight="1" x14ac:dyDescent="0.2">
      <c r="A32" s="141" t="s">
        <v>56</v>
      </c>
      <c r="B32" s="117" t="s">
        <v>53</v>
      </c>
      <c r="C32" s="118">
        <v>659946.91</v>
      </c>
      <c r="D32" s="122">
        <v>0</v>
      </c>
      <c r="E32" s="140">
        <f t="shared" si="1"/>
        <v>659946.91</v>
      </c>
    </row>
    <row r="33" spans="1:5" ht="15" customHeight="1" x14ac:dyDescent="0.2">
      <c r="A33" s="141" t="s">
        <v>57</v>
      </c>
      <c r="B33" s="117" t="s">
        <v>53</v>
      </c>
      <c r="C33" s="118">
        <v>3696616.2</v>
      </c>
      <c r="D33" s="122">
        <v>0</v>
      </c>
      <c r="E33" s="140">
        <f>C33+D33</f>
        <v>3696616.2</v>
      </c>
    </row>
    <row r="34" spans="1:5" ht="15" customHeight="1" x14ac:dyDescent="0.2">
      <c r="A34" s="141" t="s">
        <v>58</v>
      </c>
      <c r="B34" s="117" t="s">
        <v>59</v>
      </c>
      <c r="C34" s="118">
        <v>471080.23</v>
      </c>
      <c r="D34" s="122">
        <v>2500</v>
      </c>
      <c r="E34" s="140">
        <f t="shared" si="1"/>
        <v>473580.23</v>
      </c>
    </row>
    <row r="35" spans="1:5" ht="15" customHeight="1" x14ac:dyDescent="0.2">
      <c r="A35" s="141" t="s">
        <v>60</v>
      </c>
      <c r="B35" s="117" t="s">
        <v>53</v>
      </c>
      <c r="C35" s="118">
        <v>36600</v>
      </c>
      <c r="D35" s="122">
        <v>0</v>
      </c>
      <c r="E35" s="140">
        <f t="shared" si="1"/>
        <v>36600</v>
      </c>
    </row>
    <row r="36" spans="1:5" ht="15" customHeight="1" x14ac:dyDescent="0.2">
      <c r="A36" s="141" t="s">
        <v>61</v>
      </c>
      <c r="B36" s="117" t="s">
        <v>59</v>
      </c>
      <c r="C36" s="118">
        <v>464462.78</v>
      </c>
      <c r="D36" s="122">
        <v>0</v>
      </c>
      <c r="E36" s="140">
        <f t="shared" si="1"/>
        <v>464462.78</v>
      </c>
    </row>
    <row r="37" spans="1:5" ht="15" customHeight="1" x14ac:dyDescent="0.2">
      <c r="A37" s="141" t="s">
        <v>63</v>
      </c>
      <c r="B37" s="117" t="s">
        <v>62</v>
      </c>
      <c r="C37" s="118">
        <v>0</v>
      </c>
      <c r="D37" s="122">
        <v>0</v>
      </c>
      <c r="E37" s="140">
        <f t="shared" si="1"/>
        <v>0</v>
      </c>
    </row>
    <row r="38" spans="1:5" ht="15" customHeight="1" x14ac:dyDescent="0.2">
      <c r="A38" s="141" t="s">
        <v>64</v>
      </c>
      <c r="B38" s="117" t="s">
        <v>59</v>
      </c>
      <c r="C38" s="118">
        <v>634788.71</v>
      </c>
      <c r="D38" s="122">
        <v>0</v>
      </c>
      <c r="E38" s="140">
        <f t="shared" si="1"/>
        <v>634788.71</v>
      </c>
    </row>
    <row r="39" spans="1:5" ht="15" customHeight="1" x14ac:dyDescent="0.2">
      <c r="A39" s="141" t="s">
        <v>65</v>
      </c>
      <c r="B39" s="117" t="s">
        <v>59</v>
      </c>
      <c r="C39" s="118">
        <v>20000</v>
      </c>
      <c r="D39" s="122">
        <v>0</v>
      </c>
      <c r="E39" s="140">
        <f t="shared" si="1"/>
        <v>20000</v>
      </c>
    </row>
    <row r="40" spans="1:5" ht="15" customHeight="1" x14ac:dyDescent="0.2">
      <c r="A40" s="141" t="s">
        <v>66</v>
      </c>
      <c r="B40" s="117" t="s">
        <v>53</v>
      </c>
      <c r="C40" s="118">
        <v>7787.89</v>
      </c>
      <c r="D40" s="122">
        <v>0</v>
      </c>
      <c r="E40" s="140">
        <f t="shared" si="1"/>
        <v>7787.89</v>
      </c>
    </row>
    <row r="41" spans="1:5" ht="15" customHeight="1" x14ac:dyDescent="0.2">
      <c r="A41" s="141" t="s">
        <v>67</v>
      </c>
      <c r="B41" s="117" t="s">
        <v>59</v>
      </c>
      <c r="C41" s="118">
        <v>140272.66999999998</v>
      </c>
      <c r="D41" s="122">
        <v>-2500</v>
      </c>
      <c r="E41" s="140">
        <f>C41+D41</f>
        <v>137772.66999999998</v>
      </c>
    </row>
    <row r="42" spans="1:5" ht="15" customHeight="1" x14ac:dyDescent="0.2">
      <c r="A42" s="141" t="s">
        <v>68</v>
      </c>
      <c r="B42" s="117" t="s">
        <v>59</v>
      </c>
      <c r="C42" s="118">
        <v>13993.01</v>
      </c>
      <c r="D42" s="122">
        <v>0</v>
      </c>
      <c r="E42" s="140">
        <f t="shared" si="1"/>
        <v>13993.01</v>
      </c>
    </row>
    <row r="43" spans="1:5" ht="15" customHeight="1" x14ac:dyDescent="0.2">
      <c r="A43" s="141" t="s">
        <v>69</v>
      </c>
      <c r="B43" s="117" t="s">
        <v>59</v>
      </c>
      <c r="C43" s="118">
        <v>84728.29</v>
      </c>
      <c r="D43" s="122">
        <v>0</v>
      </c>
      <c r="E43" s="140">
        <f t="shared" si="1"/>
        <v>84728.29</v>
      </c>
    </row>
    <row r="44" spans="1:5" ht="15" customHeight="1" thickBot="1" x14ac:dyDescent="0.25">
      <c r="A44" s="141" t="s">
        <v>70</v>
      </c>
      <c r="B44" s="117" t="s">
        <v>59</v>
      </c>
      <c r="C44" s="118">
        <v>7260.4400000000005</v>
      </c>
      <c r="D44" s="122">
        <v>0</v>
      </c>
      <c r="E44" s="140">
        <f t="shared" si="1"/>
        <v>7260.4400000000005</v>
      </c>
    </row>
    <row r="45" spans="1:5" ht="15" customHeight="1" thickBot="1" x14ac:dyDescent="0.25">
      <c r="A45" s="142" t="s">
        <v>71</v>
      </c>
      <c r="B45" s="133"/>
      <c r="C45" s="134">
        <f>C28+C29+C31+C32+C33+C34+C35+C36+C37+C38+C39+C40+C41+C42+C43+C44+C30</f>
        <v>7524846</v>
      </c>
      <c r="D45" s="134">
        <f>SUM(D28:D44)</f>
        <v>0</v>
      </c>
      <c r="E45" s="135">
        <f>SUM(E28:E44)</f>
        <v>7524846.0000000009</v>
      </c>
    </row>
    <row r="46" spans="1:5" x14ac:dyDescent="0.2">
      <c r="C46" s="121"/>
      <c r="E46" s="12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3"/>
  <sheetViews>
    <sheetView zoomScale="120" zoomScaleNormal="120" workbookViewId="0">
      <pane ySplit="7" topLeftCell="A8" activePane="bottomLeft" state="frozen"/>
      <selection pane="bottomLeft" activeCell="F28" sqref="F28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3" width="4.7109375" style="232" customWidth="1"/>
    <col min="4" max="4" width="4.7109375" style="1" customWidth="1"/>
    <col min="5" max="5" width="4.5703125" style="1" customWidth="1"/>
    <col min="6" max="6" width="58" style="1" customWidth="1"/>
    <col min="7" max="8" width="8.7109375" style="233" customWidth="1"/>
    <col min="9" max="9" width="12.28515625" style="234" customWidth="1"/>
    <col min="10" max="10" width="8.7109375" style="233" bestFit="1" customWidth="1"/>
    <col min="11" max="11" width="11.42578125" style="67" bestFit="1" customWidth="1"/>
    <col min="12" max="12" width="10.42578125" style="68" customWidth="1"/>
    <col min="13" max="15" width="9.140625" style="38" customWidth="1"/>
    <col min="16" max="256" width="9.140625" style="1" customWidth="1"/>
    <col min="257" max="16384" width="3.140625" style="1"/>
  </cols>
  <sheetData>
    <row r="1" spans="1:12" ht="15.75" x14ac:dyDescent="0.25">
      <c r="A1" s="236" t="s">
        <v>23</v>
      </c>
      <c r="B1" s="236"/>
      <c r="C1" s="236"/>
      <c r="D1" s="236"/>
      <c r="E1" s="236"/>
      <c r="F1" s="236"/>
      <c r="G1" s="236"/>
      <c r="H1" s="236"/>
      <c r="I1" s="237"/>
      <c r="J1" s="237"/>
    </row>
    <row r="2" spans="1:12" ht="18" x14ac:dyDescent="0.25">
      <c r="A2" s="238" t="s">
        <v>170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2" ht="15.75" x14ac:dyDescent="0.25">
      <c r="A3" s="239" t="s">
        <v>175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2" ht="15.75" x14ac:dyDescent="0.25">
      <c r="A4" s="35"/>
      <c r="B4" s="146"/>
      <c r="C4" s="146"/>
      <c r="D4" s="146"/>
      <c r="E4" s="146"/>
      <c r="F4" s="146"/>
      <c r="G4" s="149"/>
      <c r="H4" s="149"/>
      <c r="I4" s="150"/>
      <c r="J4" s="149"/>
    </row>
    <row r="5" spans="1:12" ht="12.75" customHeight="1" thickBot="1" x14ac:dyDescent="0.25">
      <c r="A5" s="37"/>
      <c r="B5" s="16"/>
      <c r="C5" s="151"/>
      <c r="D5" s="16"/>
      <c r="E5" s="16"/>
      <c r="F5" s="16"/>
      <c r="G5" s="17"/>
      <c r="H5" s="17"/>
      <c r="I5" s="152"/>
      <c r="J5" s="153" t="s">
        <v>0</v>
      </c>
      <c r="K5" s="69" t="s">
        <v>21</v>
      </c>
      <c r="L5" s="70" t="s">
        <v>22</v>
      </c>
    </row>
    <row r="6" spans="1:12" s="159" customFormat="1" ht="23.25" thickBot="1" x14ac:dyDescent="0.25">
      <c r="A6" s="18" t="s">
        <v>1</v>
      </c>
      <c r="B6" s="240" t="s">
        <v>2</v>
      </c>
      <c r="C6" s="241"/>
      <c r="D6" s="58" t="s">
        <v>3</v>
      </c>
      <c r="E6" s="147" t="s">
        <v>4</v>
      </c>
      <c r="F6" s="59" t="s">
        <v>176</v>
      </c>
      <c r="G6" s="154" t="s">
        <v>84</v>
      </c>
      <c r="H6" s="155" t="s">
        <v>85</v>
      </c>
      <c r="I6" s="155" t="s">
        <v>242</v>
      </c>
      <c r="J6" s="156" t="s">
        <v>85</v>
      </c>
      <c r="K6" s="157"/>
      <c r="L6" s="158"/>
    </row>
    <row r="7" spans="1:12" s="163" customFormat="1" ht="12.75" customHeight="1" thickBot="1" x14ac:dyDescent="0.25">
      <c r="A7" s="74" t="s">
        <v>5</v>
      </c>
      <c r="B7" s="242" t="s">
        <v>6</v>
      </c>
      <c r="C7" s="243"/>
      <c r="D7" s="148" t="s">
        <v>6</v>
      </c>
      <c r="E7" s="148" t="s">
        <v>6</v>
      </c>
      <c r="F7" s="76" t="s">
        <v>177</v>
      </c>
      <c r="G7" s="63">
        <f>G8</f>
        <v>15000</v>
      </c>
      <c r="H7" s="77">
        <f>H8</f>
        <v>19282.641990000004</v>
      </c>
      <c r="I7" s="77">
        <f>I8</f>
        <v>-2500</v>
      </c>
      <c r="J7" s="160">
        <f>I7+H7</f>
        <v>16782.641990000004</v>
      </c>
      <c r="K7" s="161"/>
      <c r="L7" s="162"/>
    </row>
    <row r="8" spans="1:12" s="174" customFormat="1" ht="12.75" customHeight="1" x14ac:dyDescent="0.2">
      <c r="A8" s="164" t="s">
        <v>5</v>
      </c>
      <c r="B8" s="165"/>
      <c r="C8" s="166"/>
      <c r="D8" s="167" t="s">
        <v>6</v>
      </c>
      <c r="E8" s="167" t="s">
        <v>6</v>
      </c>
      <c r="F8" s="168" t="s">
        <v>178</v>
      </c>
      <c r="G8" s="169">
        <f>G9+G44</f>
        <v>15000</v>
      </c>
      <c r="H8" s="170">
        <f t="shared" ref="H8:I8" si="0">H9+H44</f>
        <v>19282.641990000004</v>
      </c>
      <c r="I8" s="170">
        <f t="shared" si="0"/>
        <v>-2500</v>
      </c>
      <c r="J8" s="171">
        <f t="shared" ref="J8:J53" si="1">I8+H8</f>
        <v>16782.641990000004</v>
      </c>
      <c r="K8" s="172"/>
      <c r="L8" s="173"/>
    </row>
    <row r="9" spans="1:12" s="163" customFormat="1" ht="12.75" customHeight="1" x14ac:dyDescent="0.2">
      <c r="A9" s="175" t="s">
        <v>5</v>
      </c>
      <c r="B9" s="176" t="s">
        <v>179</v>
      </c>
      <c r="C9" s="177" t="s">
        <v>7</v>
      </c>
      <c r="D9" s="178" t="s">
        <v>6</v>
      </c>
      <c r="E9" s="167" t="s">
        <v>6</v>
      </c>
      <c r="F9" s="179" t="s">
        <v>180</v>
      </c>
      <c r="G9" s="180">
        <f>G10+G11+G13+G15+G17+G19+G21+G23+G25+G27+G30+G32+G34++G36+G38+G40+G42</f>
        <v>14000</v>
      </c>
      <c r="H9" s="181">
        <f t="shared" ref="H9:I9" si="2">H10+H11+H13+H15+H17+H19+H21+H23+H25+H27+H30+H32+H34++H36+H38+H40+H42</f>
        <v>17987.759990000002</v>
      </c>
      <c r="I9" s="181">
        <f t="shared" si="2"/>
        <v>-2500</v>
      </c>
      <c r="J9" s="171">
        <f t="shared" si="1"/>
        <v>15487.759990000002</v>
      </c>
      <c r="K9" s="161"/>
      <c r="L9" s="182"/>
    </row>
    <row r="10" spans="1:12" s="163" customFormat="1" ht="12.75" customHeight="1" x14ac:dyDescent="0.2">
      <c r="A10" s="183"/>
      <c r="B10" s="184"/>
      <c r="C10" s="185"/>
      <c r="D10" s="186">
        <v>5512</v>
      </c>
      <c r="E10" s="187">
        <v>5901</v>
      </c>
      <c r="F10" s="188" t="s">
        <v>181</v>
      </c>
      <c r="G10" s="189">
        <v>14000</v>
      </c>
      <c r="H10" s="190">
        <f>14600+401.82299+2500</f>
        <v>17501.822990000001</v>
      </c>
      <c r="I10" s="190">
        <v>-2500</v>
      </c>
      <c r="J10" s="191">
        <f t="shared" si="1"/>
        <v>15001.822990000001</v>
      </c>
      <c r="K10" s="161"/>
      <c r="L10" s="182"/>
    </row>
    <row r="11" spans="1:12" s="163" customFormat="1" ht="12.75" customHeight="1" x14ac:dyDescent="0.2">
      <c r="A11" s="192" t="s">
        <v>5</v>
      </c>
      <c r="B11" s="193" t="s">
        <v>182</v>
      </c>
      <c r="C11" s="194" t="s">
        <v>183</v>
      </c>
      <c r="D11" s="195" t="s">
        <v>6</v>
      </c>
      <c r="E11" s="195" t="s">
        <v>6</v>
      </c>
      <c r="F11" s="196" t="s">
        <v>184</v>
      </c>
      <c r="G11" s="197">
        <f>SUM(G12)</f>
        <v>0</v>
      </c>
      <c r="H11" s="198">
        <f>SUM(H12)</f>
        <v>27.5</v>
      </c>
      <c r="I11" s="198">
        <f>SUM(I12)</f>
        <v>0</v>
      </c>
      <c r="J11" s="199">
        <f t="shared" si="1"/>
        <v>27.5</v>
      </c>
      <c r="K11" s="161"/>
      <c r="L11" s="182"/>
    </row>
    <row r="12" spans="1:12" s="163" customFormat="1" ht="12.75" customHeight="1" x14ac:dyDescent="0.2">
      <c r="A12" s="200"/>
      <c r="B12" s="201"/>
      <c r="C12" s="202"/>
      <c r="D12" s="203">
        <v>5512</v>
      </c>
      <c r="E12" s="203" t="s">
        <v>185</v>
      </c>
      <c r="F12" s="204" t="s">
        <v>186</v>
      </c>
      <c r="G12" s="205">
        <v>0</v>
      </c>
      <c r="H12" s="206">
        <v>27.5</v>
      </c>
      <c r="I12" s="206">
        <v>0</v>
      </c>
      <c r="J12" s="207">
        <f t="shared" si="1"/>
        <v>27.5</v>
      </c>
      <c r="K12" s="161"/>
      <c r="L12" s="182"/>
    </row>
    <row r="13" spans="1:12" s="163" customFormat="1" ht="12.75" customHeight="1" x14ac:dyDescent="0.2">
      <c r="A13" s="192" t="s">
        <v>5</v>
      </c>
      <c r="B13" s="193" t="s">
        <v>187</v>
      </c>
      <c r="C13" s="194" t="s">
        <v>188</v>
      </c>
      <c r="D13" s="195" t="s">
        <v>6</v>
      </c>
      <c r="E13" s="195" t="s">
        <v>6</v>
      </c>
      <c r="F13" s="196" t="s">
        <v>189</v>
      </c>
      <c r="G13" s="197">
        <f>SUM(G14)</f>
        <v>0</v>
      </c>
      <c r="H13" s="198">
        <f>SUM(H14)</f>
        <v>10.8</v>
      </c>
      <c r="I13" s="198">
        <f>SUM(I14)</f>
        <v>0</v>
      </c>
      <c r="J13" s="199">
        <f t="shared" si="1"/>
        <v>10.8</v>
      </c>
      <c r="K13" s="161"/>
      <c r="L13" s="182"/>
    </row>
    <row r="14" spans="1:12" s="163" customFormat="1" ht="12.75" customHeight="1" x14ac:dyDescent="0.2">
      <c r="A14" s="200"/>
      <c r="B14" s="201"/>
      <c r="C14" s="202"/>
      <c r="D14" s="203">
        <v>5512</v>
      </c>
      <c r="E14" s="203" t="s">
        <v>185</v>
      </c>
      <c r="F14" s="204" t="s">
        <v>186</v>
      </c>
      <c r="G14" s="205">
        <v>0</v>
      </c>
      <c r="H14" s="206">
        <v>10.8</v>
      </c>
      <c r="I14" s="206">
        <v>0</v>
      </c>
      <c r="J14" s="207">
        <f t="shared" si="1"/>
        <v>10.8</v>
      </c>
      <c r="K14" s="161"/>
      <c r="L14" s="182"/>
    </row>
    <row r="15" spans="1:12" s="163" customFormat="1" ht="12.75" customHeight="1" x14ac:dyDescent="0.2">
      <c r="A15" s="192" t="s">
        <v>5</v>
      </c>
      <c r="B15" s="193" t="s">
        <v>190</v>
      </c>
      <c r="C15" s="194" t="s">
        <v>191</v>
      </c>
      <c r="D15" s="195" t="s">
        <v>6</v>
      </c>
      <c r="E15" s="195" t="s">
        <v>6</v>
      </c>
      <c r="F15" s="196" t="s">
        <v>192</v>
      </c>
      <c r="G15" s="197">
        <f>SUM(G16)</f>
        <v>0</v>
      </c>
      <c r="H15" s="198">
        <f>SUM(H16)</f>
        <v>30</v>
      </c>
      <c r="I15" s="198">
        <f>SUM(I16)</f>
        <v>0</v>
      </c>
      <c r="J15" s="199">
        <f t="shared" si="1"/>
        <v>30</v>
      </c>
      <c r="K15" s="161"/>
      <c r="L15" s="182"/>
    </row>
    <row r="16" spans="1:12" s="163" customFormat="1" ht="12.75" customHeight="1" x14ac:dyDescent="0.2">
      <c r="A16" s="200"/>
      <c r="B16" s="201"/>
      <c r="C16" s="202"/>
      <c r="D16" s="203">
        <v>5512</v>
      </c>
      <c r="E16" s="203" t="s">
        <v>185</v>
      </c>
      <c r="F16" s="204" t="s">
        <v>186</v>
      </c>
      <c r="G16" s="205">
        <v>0</v>
      </c>
      <c r="H16" s="206">
        <v>30</v>
      </c>
      <c r="I16" s="206">
        <v>0</v>
      </c>
      <c r="J16" s="207">
        <f t="shared" si="1"/>
        <v>30</v>
      </c>
      <c r="K16" s="161"/>
      <c r="L16" s="182"/>
    </row>
    <row r="17" spans="1:12" s="163" customFormat="1" ht="12.75" customHeight="1" x14ac:dyDescent="0.2">
      <c r="A17" s="208" t="s">
        <v>5</v>
      </c>
      <c r="B17" s="209" t="s">
        <v>193</v>
      </c>
      <c r="C17" s="210" t="s">
        <v>194</v>
      </c>
      <c r="D17" s="211" t="s">
        <v>6</v>
      </c>
      <c r="E17" s="211" t="s">
        <v>6</v>
      </c>
      <c r="F17" s="212" t="s">
        <v>195</v>
      </c>
      <c r="G17" s="213">
        <f>SUM(G18)</f>
        <v>0</v>
      </c>
      <c r="H17" s="214">
        <f>SUM(H18)</f>
        <v>12</v>
      </c>
      <c r="I17" s="214">
        <f>SUM(I18)</f>
        <v>0</v>
      </c>
      <c r="J17" s="199">
        <f t="shared" si="1"/>
        <v>12</v>
      </c>
      <c r="K17" s="161"/>
      <c r="L17" s="182"/>
    </row>
    <row r="18" spans="1:12" s="163" customFormat="1" ht="12.75" customHeight="1" x14ac:dyDescent="0.2">
      <c r="A18" s="200"/>
      <c r="B18" s="201"/>
      <c r="C18" s="202"/>
      <c r="D18" s="203">
        <v>5512</v>
      </c>
      <c r="E18" s="203" t="s">
        <v>196</v>
      </c>
      <c r="F18" s="204" t="s">
        <v>197</v>
      </c>
      <c r="G18" s="215">
        <v>0</v>
      </c>
      <c r="H18" s="216">
        <v>12</v>
      </c>
      <c r="I18" s="206">
        <v>0</v>
      </c>
      <c r="J18" s="207">
        <f t="shared" si="1"/>
        <v>12</v>
      </c>
      <c r="K18" s="161"/>
      <c r="L18" s="182"/>
    </row>
    <row r="19" spans="1:12" s="163" customFormat="1" ht="22.5" x14ac:dyDescent="0.2">
      <c r="A19" s="208" t="s">
        <v>5</v>
      </c>
      <c r="B19" s="209" t="s">
        <v>198</v>
      </c>
      <c r="C19" s="210" t="s">
        <v>194</v>
      </c>
      <c r="D19" s="211" t="s">
        <v>6</v>
      </c>
      <c r="E19" s="211" t="s">
        <v>6</v>
      </c>
      <c r="F19" s="212" t="s">
        <v>199</v>
      </c>
      <c r="G19" s="213">
        <f>SUM(G20)</f>
        <v>0</v>
      </c>
      <c r="H19" s="214">
        <f>SUM(H20)</f>
        <v>30</v>
      </c>
      <c r="I19" s="214">
        <f>SUM(I20)</f>
        <v>0</v>
      </c>
      <c r="J19" s="199">
        <f t="shared" si="1"/>
        <v>30</v>
      </c>
      <c r="K19" s="161"/>
      <c r="L19" s="182"/>
    </row>
    <row r="20" spans="1:12" s="163" customFormat="1" ht="12.75" customHeight="1" x14ac:dyDescent="0.2">
      <c r="A20" s="200"/>
      <c r="B20" s="201"/>
      <c r="C20" s="202"/>
      <c r="D20" s="203">
        <v>5512</v>
      </c>
      <c r="E20" s="203">
        <v>6341</v>
      </c>
      <c r="F20" s="204" t="s">
        <v>186</v>
      </c>
      <c r="G20" s="215">
        <v>0</v>
      </c>
      <c r="H20" s="216">
        <v>30</v>
      </c>
      <c r="I20" s="206">
        <v>0</v>
      </c>
      <c r="J20" s="207">
        <f t="shared" si="1"/>
        <v>30</v>
      </c>
      <c r="K20" s="161"/>
      <c r="L20" s="182"/>
    </row>
    <row r="21" spans="1:12" s="163" customFormat="1" ht="12.75" customHeight="1" x14ac:dyDescent="0.2">
      <c r="A21" s="208" t="s">
        <v>5</v>
      </c>
      <c r="B21" s="209" t="s">
        <v>200</v>
      </c>
      <c r="C21" s="210" t="s">
        <v>201</v>
      </c>
      <c r="D21" s="211" t="s">
        <v>6</v>
      </c>
      <c r="E21" s="211" t="s">
        <v>6</v>
      </c>
      <c r="F21" s="212" t="s">
        <v>202</v>
      </c>
      <c r="G21" s="213">
        <f>SUM(G22)</f>
        <v>0</v>
      </c>
      <c r="H21" s="214">
        <f>SUM(H22)</f>
        <v>60</v>
      </c>
      <c r="I21" s="214">
        <f>SUM(I22)</f>
        <v>0</v>
      </c>
      <c r="J21" s="199">
        <f t="shared" si="1"/>
        <v>60</v>
      </c>
      <c r="K21" s="161"/>
      <c r="L21" s="182"/>
    </row>
    <row r="22" spans="1:12" s="163" customFormat="1" ht="12.75" customHeight="1" x14ac:dyDescent="0.2">
      <c r="A22" s="200"/>
      <c r="B22" s="201"/>
      <c r="C22" s="202"/>
      <c r="D22" s="203">
        <v>5512</v>
      </c>
      <c r="E22" s="203">
        <v>6341</v>
      </c>
      <c r="F22" s="204" t="s">
        <v>186</v>
      </c>
      <c r="G22" s="215">
        <v>0</v>
      </c>
      <c r="H22" s="216">
        <v>60</v>
      </c>
      <c r="I22" s="206">
        <v>0</v>
      </c>
      <c r="J22" s="207">
        <f t="shared" si="1"/>
        <v>60</v>
      </c>
      <c r="K22" s="161"/>
      <c r="L22" s="182"/>
    </row>
    <row r="23" spans="1:12" s="163" customFormat="1" ht="12.75" customHeight="1" x14ac:dyDescent="0.2">
      <c r="A23" s="192" t="s">
        <v>5</v>
      </c>
      <c r="B23" s="193" t="s">
        <v>203</v>
      </c>
      <c r="C23" s="194" t="s">
        <v>204</v>
      </c>
      <c r="D23" s="195" t="s">
        <v>6</v>
      </c>
      <c r="E23" s="195" t="s">
        <v>6</v>
      </c>
      <c r="F23" s="196" t="s">
        <v>205</v>
      </c>
      <c r="G23" s="213">
        <f>SUM(G24)</f>
        <v>0</v>
      </c>
      <c r="H23" s="214">
        <f>SUM(H24)</f>
        <v>24.5</v>
      </c>
      <c r="I23" s="214">
        <f>SUM(I24)</f>
        <v>0</v>
      </c>
      <c r="J23" s="199">
        <f t="shared" si="1"/>
        <v>24.5</v>
      </c>
      <c r="K23" s="161"/>
      <c r="L23" s="182"/>
    </row>
    <row r="24" spans="1:12" s="163" customFormat="1" ht="12.75" customHeight="1" x14ac:dyDescent="0.2">
      <c r="A24" s="200"/>
      <c r="B24" s="201"/>
      <c r="C24" s="202"/>
      <c r="D24" s="203">
        <v>5512</v>
      </c>
      <c r="E24" s="203">
        <v>6341</v>
      </c>
      <c r="F24" s="204" t="s">
        <v>186</v>
      </c>
      <c r="G24" s="215">
        <v>0</v>
      </c>
      <c r="H24" s="216">
        <v>24.5</v>
      </c>
      <c r="I24" s="206">
        <v>0</v>
      </c>
      <c r="J24" s="207">
        <f t="shared" si="1"/>
        <v>24.5</v>
      </c>
      <c r="K24" s="161"/>
      <c r="L24" s="182"/>
    </row>
    <row r="25" spans="1:12" s="163" customFormat="1" ht="12.75" customHeight="1" x14ac:dyDescent="0.2">
      <c r="A25" s="192" t="s">
        <v>5</v>
      </c>
      <c r="B25" s="193" t="s">
        <v>206</v>
      </c>
      <c r="C25" s="194" t="s">
        <v>207</v>
      </c>
      <c r="D25" s="195" t="s">
        <v>6</v>
      </c>
      <c r="E25" s="195" t="s">
        <v>6</v>
      </c>
      <c r="F25" s="196" t="s">
        <v>208</v>
      </c>
      <c r="G25" s="213">
        <f>SUM(G26)</f>
        <v>0</v>
      </c>
      <c r="H25" s="214">
        <f>SUM(H26)</f>
        <v>17.399999999999999</v>
      </c>
      <c r="I25" s="214">
        <f>SUM(I26)</f>
        <v>0</v>
      </c>
      <c r="J25" s="199">
        <f t="shared" si="1"/>
        <v>17.399999999999999</v>
      </c>
      <c r="K25" s="161"/>
      <c r="L25" s="182"/>
    </row>
    <row r="26" spans="1:12" s="163" customFormat="1" ht="12.75" customHeight="1" x14ac:dyDescent="0.2">
      <c r="A26" s="200"/>
      <c r="B26" s="201"/>
      <c r="C26" s="202"/>
      <c r="D26" s="203">
        <v>5512</v>
      </c>
      <c r="E26" s="203">
        <v>6341</v>
      </c>
      <c r="F26" s="204" t="s">
        <v>186</v>
      </c>
      <c r="G26" s="215">
        <v>0</v>
      </c>
      <c r="H26" s="216">
        <v>17.399999999999999</v>
      </c>
      <c r="I26" s="206">
        <v>0</v>
      </c>
      <c r="J26" s="207">
        <f t="shared" si="1"/>
        <v>17.399999999999999</v>
      </c>
      <c r="K26" s="161"/>
      <c r="L26" s="182"/>
    </row>
    <row r="27" spans="1:12" s="163" customFormat="1" ht="22.5" x14ac:dyDescent="0.2">
      <c r="A27" s="208" t="s">
        <v>5</v>
      </c>
      <c r="B27" s="209" t="s">
        <v>209</v>
      </c>
      <c r="C27" s="210" t="s">
        <v>210</v>
      </c>
      <c r="D27" s="211" t="s">
        <v>6</v>
      </c>
      <c r="E27" s="211" t="s">
        <v>6</v>
      </c>
      <c r="F27" s="212" t="s">
        <v>211</v>
      </c>
      <c r="G27" s="213">
        <f>SUM(G28:G29)</f>
        <v>0</v>
      </c>
      <c r="H27" s="214">
        <f>SUM(H28:H29)</f>
        <v>40</v>
      </c>
      <c r="I27" s="214">
        <f>SUM(I28:I29)</f>
        <v>0</v>
      </c>
      <c r="J27" s="199">
        <f t="shared" si="1"/>
        <v>40</v>
      </c>
      <c r="K27" s="161"/>
      <c r="L27" s="182"/>
    </row>
    <row r="28" spans="1:12" s="163" customFormat="1" ht="12.75" customHeight="1" x14ac:dyDescent="0.2">
      <c r="A28" s="217"/>
      <c r="B28" s="218"/>
      <c r="C28" s="219"/>
      <c r="D28" s="220">
        <v>5512</v>
      </c>
      <c r="E28" s="220">
        <v>5321</v>
      </c>
      <c r="F28" s="221" t="s">
        <v>197</v>
      </c>
      <c r="G28" s="215">
        <v>0</v>
      </c>
      <c r="H28" s="216">
        <v>10</v>
      </c>
      <c r="I28" s="222">
        <v>0</v>
      </c>
      <c r="J28" s="207">
        <f t="shared" si="1"/>
        <v>10</v>
      </c>
      <c r="K28" s="161"/>
      <c r="L28" s="182"/>
    </row>
    <row r="29" spans="1:12" s="163" customFormat="1" ht="12.75" customHeight="1" x14ac:dyDescent="0.2">
      <c r="A29" s="200"/>
      <c r="B29" s="201"/>
      <c r="C29" s="202"/>
      <c r="D29" s="203">
        <v>5512</v>
      </c>
      <c r="E29" s="203">
        <v>6341</v>
      </c>
      <c r="F29" s="204" t="s">
        <v>186</v>
      </c>
      <c r="G29" s="215">
        <v>0</v>
      </c>
      <c r="H29" s="216">
        <v>30</v>
      </c>
      <c r="I29" s="206">
        <v>0</v>
      </c>
      <c r="J29" s="207">
        <f t="shared" si="1"/>
        <v>30</v>
      </c>
      <c r="K29" s="161"/>
      <c r="L29" s="182"/>
    </row>
    <row r="30" spans="1:12" s="163" customFormat="1" ht="12.75" customHeight="1" x14ac:dyDescent="0.2">
      <c r="A30" s="208" t="s">
        <v>5</v>
      </c>
      <c r="B30" s="209" t="s">
        <v>212</v>
      </c>
      <c r="C30" s="210" t="s">
        <v>213</v>
      </c>
      <c r="D30" s="211" t="s">
        <v>6</v>
      </c>
      <c r="E30" s="211" t="s">
        <v>6</v>
      </c>
      <c r="F30" s="212" t="s">
        <v>214</v>
      </c>
      <c r="G30" s="213">
        <f>SUM(G31)</f>
        <v>0</v>
      </c>
      <c r="H30" s="214">
        <f>SUM(H31)</f>
        <v>25.320699999999999</v>
      </c>
      <c r="I30" s="214">
        <f>SUM(I31)</f>
        <v>0</v>
      </c>
      <c r="J30" s="199">
        <f t="shared" si="1"/>
        <v>25.320699999999999</v>
      </c>
      <c r="K30" s="161"/>
      <c r="L30" s="182"/>
    </row>
    <row r="31" spans="1:12" s="163" customFormat="1" ht="12.75" customHeight="1" x14ac:dyDescent="0.2">
      <c r="A31" s="200"/>
      <c r="B31" s="201"/>
      <c r="C31" s="202"/>
      <c r="D31" s="203">
        <v>5512</v>
      </c>
      <c r="E31" s="203">
        <v>5321</v>
      </c>
      <c r="F31" s="204" t="s">
        <v>197</v>
      </c>
      <c r="G31" s="215">
        <v>0</v>
      </c>
      <c r="H31" s="216">
        <v>25.320699999999999</v>
      </c>
      <c r="I31" s="206">
        <v>0</v>
      </c>
      <c r="J31" s="207">
        <f t="shared" si="1"/>
        <v>25.320699999999999</v>
      </c>
      <c r="K31" s="161"/>
      <c r="L31" s="182"/>
    </row>
    <row r="32" spans="1:12" s="163" customFormat="1" ht="12.75" customHeight="1" x14ac:dyDescent="0.2">
      <c r="A32" s="192" t="s">
        <v>5</v>
      </c>
      <c r="B32" s="193" t="s">
        <v>215</v>
      </c>
      <c r="C32" s="194" t="s">
        <v>216</v>
      </c>
      <c r="D32" s="195" t="s">
        <v>6</v>
      </c>
      <c r="E32" s="195" t="s">
        <v>6</v>
      </c>
      <c r="F32" s="196" t="s">
        <v>217</v>
      </c>
      <c r="G32" s="213">
        <f>SUM(G33)</f>
        <v>0</v>
      </c>
      <c r="H32" s="214">
        <f>SUM(H33)</f>
        <v>29</v>
      </c>
      <c r="I32" s="214">
        <f>SUM(I33)</f>
        <v>0</v>
      </c>
      <c r="J32" s="199">
        <f t="shared" si="1"/>
        <v>29</v>
      </c>
      <c r="K32" s="161"/>
      <c r="L32" s="182"/>
    </row>
    <row r="33" spans="1:12" s="163" customFormat="1" ht="12.75" customHeight="1" x14ac:dyDescent="0.2">
      <c r="A33" s="200"/>
      <c r="B33" s="201"/>
      <c r="C33" s="202"/>
      <c r="D33" s="203">
        <v>5512</v>
      </c>
      <c r="E33" s="203">
        <v>6341</v>
      </c>
      <c r="F33" s="204" t="s">
        <v>186</v>
      </c>
      <c r="G33" s="215">
        <v>0</v>
      </c>
      <c r="H33" s="216">
        <v>29</v>
      </c>
      <c r="I33" s="206">
        <v>0</v>
      </c>
      <c r="J33" s="207">
        <f t="shared" si="1"/>
        <v>29</v>
      </c>
      <c r="K33" s="161"/>
      <c r="L33" s="182"/>
    </row>
    <row r="34" spans="1:12" s="163" customFormat="1" ht="12.75" customHeight="1" x14ac:dyDescent="0.2">
      <c r="A34" s="192" t="s">
        <v>5</v>
      </c>
      <c r="B34" s="193" t="s">
        <v>218</v>
      </c>
      <c r="C34" s="194" t="s">
        <v>216</v>
      </c>
      <c r="D34" s="195" t="s">
        <v>6</v>
      </c>
      <c r="E34" s="195" t="s">
        <v>6</v>
      </c>
      <c r="F34" s="196" t="s">
        <v>219</v>
      </c>
      <c r="G34" s="213">
        <f>SUM(G35)</f>
        <v>0</v>
      </c>
      <c r="H34" s="214">
        <f>SUM(H35)</f>
        <v>30</v>
      </c>
      <c r="I34" s="214">
        <f>SUM(I35)</f>
        <v>0</v>
      </c>
      <c r="J34" s="199">
        <f t="shared" si="1"/>
        <v>30</v>
      </c>
      <c r="K34" s="161"/>
      <c r="L34" s="182"/>
    </row>
    <row r="35" spans="1:12" s="163" customFormat="1" ht="12.75" customHeight="1" x14ac:dyDescent="0.2">
      <c r="A35" s="200"/>
      <c r="B35" s="201"/>
      <c r="C35" s="202"/>
      <c r="D35" s="203">
        <v>5512</v>
      </c>
      <c r="E35" s="203">
        <v>6341</v>
      </c>
      <c r="F35" s="204" t="s">
        <v>186</v>
      </c>
      <c r="G35" s="215">
        <v>0</v>
      </c>
      <c r="H35" s="216">
        <v>30</v>
      </c>
      <c r="I35" s="206">
        <v>0</v>
      </c>
      <c r="J35" s="207">
        <f t="shared" si="1"/>
        <v>30</v>
      </c>
      <c r="K35" s="161"/>
      <c r="L35" s="182"/>
    </row>
    <row r="36" spans="1:12" s="163" customFormat="1" ht="12.75" customHeight="1" x14ac:dyDescent="0.2">
      <c r="A36" s="208" t="s">
        <v>5</v>
      </c>
      <c r="B36" s="209" t="s">
        <v>220</v>
      </c>
      <c r="C36" s="210" t="s">
        <v>221</v>
      </c>
      <c r="D36" s="211" t="s">
        <v>6</v>
      </c>
      <c r="E36" s="211" t="s">
        <v>6</v>
      </c>
      <c r="F36" s="212" t="s">
        <v>222</v>
      </c>
      <c r="G36" s="213">
        <f>SUM(G37)</f>
        <v>0</v>
      </c>
      <c r="H36" s="214">
        <f>SUM(H37)</f>
        <v>100</v>
      </c>
      <c r="I36" s="214">
        <f>SUM(I37)</f>
        <v>0</v>
      </c>
      <c r="J36" s="199">
        <f t="shared" si="1"/>
        <v>100</v>
      </c>
      <c r="K36" s="161"/>
      <c r="L36" s="182"/>
    </row>
    <row r="37" spans="1:12" s="163" customFormat="1" ht="12.75" customHeight="1" x14ac:dyDescent="0.2">
      <c r="A37" s="200"/>
      <c r="B37" s="201"/>
      <c r="C37" s="202"/>
      <c r="D37" s="203">
        <v>5512</v>
      </c>
      <c r="E37" s="203">
        <v>6341</v>
      </c>
      <c r="F37" s="204" t="s">
        <v>186</v>
      </c>
      <c r="G37" s="215">
        <v>0</v>
      </c>
      <c r="H37" s="216">
        <v>100</v>
      </c>
      <c r="I37" s="206">
        <v>0</v>
      </c>
      <c r="J37" s="207">
        <f t="shared" si="1"/>
        <v>100</v>
      </c>
      <c r="K37" s="161"/>
      <c r="L37" s="182"/>
    </row>
    <row r="38" spans="1:12" s="163" customFormat="1" ht="12.75" customHeight="1" x14ac:dyDescent="0.2">
      <c r="A38" s="192" t="s">
        <v>5</v>
      </c>
      <c r="B38" s="193" t="s">
        <v>223</v>
      </c>
      <c r="C38" s="194" t="s">
        <v>224</v>
      </c>
      <c r="D38" s="195" t="s">
        <v>6</v>
      </c>
      <c r="E38" s="195" t="s">
        <v>6</v>
      </c>
      <c r="F38" s="196" t="s">
        <v>225</v>
      </c>
      <c r="G38" s="213">
        <f>SUM(G39)</f>
        <v>0</v>
      </c>
      <c r="H38" s="214">
        <f>SUM(H39)</f>
        <v>17.7</v>
      </c>
      <c r="I38" s="214">
        <f>SUM(I39)</f>
        <v>0</v>
      </c>
      <c r="J38" s="199">
        <f t="shared" si="1"/>
        <v>17.7</v>
      </c>
      <c r="K38" s="161"/>
      <c r="L38" s="182"/>
    </row>
    <row r="39" spans="1:12" s="163" customFormat="1" ht="12.75" customHeight="1" x14ac:dyDescent="0.2">
      <c r="A39" s="200"/>
      <c r="B39" s="201"/>
      <c r="C39" s="202"/>
      <c r="D39" s="203">
        <v>5512</v>
      </c>
      <c r="E39" s="203">
        <v>5321</v>
      </c>
      <c r="F39" s="204" t="s">
        <v>197</v>
      </c>
      <c r="G39" s="215">
        <v>0</v>
      </c>
      <c r="H39" s="216">
        <v>17.7</v>
      </c>
      <c r="I39" s="206">
        <v>0</v>
      </c>
      <c r="J39" s="207">
        <f t="shared" si="1"/>
        <v>17.7</v>
      </c>
      <c r="K39" s="161"/>
      <c r="L39" s="182"/>
    </row>
    <row r="40" spans="1:12" s="163" customFormat="1" ht="12.75" customHeight="1" x14ac:dyDescent="0.2">
      <c r="A40" s="208" t="s">
        <v>5</v>
      </c>
      <c r="B40" s="209" t="s">
        <v>226</v>
      </c>
      <c r="C40" s="210" t="s">
        <v>227</v>
      </c>
      <c r="D40" s="211" t="s">
        <v>6</v>
      </c>
      <c r="E40" s="211" t="s">
        <v>6</v>
      </c>
      <c r="F40" s="212" t="s">
        <v>228</v>
      </c>
      <c r="G40" s="213">
        <f>SUM(G41)</f>
        <v>0</v>
      </c>
      <c r="H40" s="214">
        <f>SUM(H41)</f>
        <v>11.4163</v>
      </c>
      <c r="I40" s="214">
        <f>SUM(I41)</f>
        <v>0</v>
      </c>
      <c r="J40" s="199">
        <f t="shared" si="1"/>
        <v>11.4163</v>
      </c>
      <c r="K40" s="161"/>
      <c r="L40" s="182"/>
    </row>
    <row r="41" spans="1:12" s="163" customFormat="1" ht="12.75" customHeight="1" x14ac:dyDescent="0.2">
      <c r="A41" s="200"/>
      <c r="B41" s="201"/>
      <c r="C41" s="202"/>
      <c r="D41" s="203">
        <v>5512</v>
      </c>
      <c r="E41" s="203">
        <v>5321</v>
      </c>
      <c r="F41" s="204" t="s">
        <v>197</v>
      </c>
      <c r="G41" s="215">
        <v>0</v>
      </c>
      <c r="H41" s="216">
        <v>11.4163</v>
      </c>
      <c r="I41" s="206">
        <v>0</v>
      </c>
      <c r="J41" s="207">
        <f t="shared" si="1"/>
        <v>11.4163</v>
      </c>
      <c r="K41" s="161"/>
      <c r="L41" s="182"/>
    </row>
    <row r="42" spans="1:12" s="163" customFormat="1" ht="12.75" customHeight="1" x14ac:dyDescent="0.2">
      <c r="A42" s="192" t="s">
        <v>5</v>
      </c>
      <c r="B42" s="193" t="s">
        <v>229</v>
      </c>
      <c r="C42" s="194" t="s">
        <v>230</v>
      </c>
      <c r="D42" s="195" t="s">
        <v>6</v>
      </c>
      <c r="E42" s="195" t="s">
        <v>6</v>
      </c>
      <c r="F42" s="196" t="s">
        <v>231</v>
      </c>
      <c r="G42" s="213">
        <f>SUM(G43)</f>
        <v>0</v>
      </c>
      <c r="H42" s="214">
        <f>SUM(H43)</f>
        <v>20.3</v>
      </c>
      <c r="I42" s="214">
        <f>SUM(I43)</f>
        <v>0</v>
      </c>
      <c r="J42" s="199">
        <f t="shared" si="1"/>
        <v>20.3</v>
      </c>
      <c r="K42" s="161"/>
      <c r="L42" s="182"/>
    </row>
    <row r="43" spans="1:12" s="163" customFormat="1" ht="12.75" customHeight="1" x14ac:dyDescent="0.2">
      <c r="A43" s="200"/>
      <c r="B43" s="201"/>
      <c r="C43" s="202"/>
      <c r="D43" s="203">
        <v>5512</v>
      </c>
      <c r="E43" s="203">
        <v>5321</v>
      </c>
      <c r="F43" s="204" t="s">
        <v>197</v>
      </c>
      <c r="G43" s="215">
        <v>0</v>
      </c>
      <c r="H43" s="216">
        <v>20.3</v>
      </c>
      <c r="I43" s="206">
        <v>0</v>
      </c>
      <c r="J43" s="207">
        <f t="shared" si="1"/>
        <v>20.3</v>
      </c>
      <c r="K43" s="161"/>
      <c r="L43" s="182"/>
    </row>
    <row r="44" spans="1:12" s="163" customFormat="1" ht="12.75" customHeight="1" x14ac:dyDescent="0.2">
      <c r="A44" s="192" t="s">
        <v>5</v>
      </c>
      <c r="B44" s="193" t="s">
        <v>232</v>
      </c>
      <c r="C44" s="194" t="s">
        <v>7</v>
      </c>
      <c r="D44" s="195" t="s">
        <v>6</v>
      </c>
      <c r="E44" s="195" t="s">
        <v>6</v>
      </c>
      <c r="F44" s="196" t="s">
        <v>233</v>
      </c>
      <c r="G44" s="213">
        <f>G45+G46+G48+G50+G52</f>
        <v>1000</v>
      </c>
      <c r="H44" s="214">
        <f>H45+H46+H48+H50+H52</f>
        <v>1294.8820000000001</v>
      </c>
      <c r="I44" s="214">
        <f>I45+I46+I48+I50+I52</f>
        <v>0</v>
      </c>
      <c r="J44" s="199">
        <f t="shared" si="1"/>
        <v>1294.8820000000001</v>
      </c>
      <c r="K44" s="161"/>
      <c r="L44" s="182"/>
    </row>
    <row r="45" spans="1:12" s="163" customFormat="1" ht="12.75" customHeight="1" x14ac:dyDescent="0.2">
      <c r="A45" s="200"/>
      <c r="B45" s="201"/>
      <c r="C45" s="202"/>
      <c r="D45" s="203">
        <v>5512</v>
      </c>
      <c r="E45" s="203">
        <v>5901</v>
      </c>
      <c r="F45" s="204" t="s">
        <v>181</v>
      </c>
      <c r="G45" s="215">
        <v>1000</v>
      </c>
      <c r="H45" s="216">
        <f>1252.844+2.038</f>
        <v>1254.8820000000001</v>
      </c>
      <c r="I45" s="206">
        <v>0</v>
      </c>
      <c r="J45" s="207">
        <f t="shared" si="1"/>
        <v>1254.8820000000001</v>
      </c>
      <c r="K45" s="161"/>
      <c r="L45" s="182"/>
    </row>
    <row r="46" spans="1:12" ht="22.5" x14ac:dyDescent="0.2">
      <c r="A46" s="208" t="s">
        <v>5</v>
      </c>
      <c r="B46" s="209" t="s">
        <v>234</v>
      </c>
      <c r="C46" s="210" t="s">
        <v>7</v>
      </c>
      <c r="D46" s="211" t="s">
        <v>6</v>
      </c>
      <c r="E46" s="211" t="s">
        <v>6</v>
      </c>
      <c r="F46" s="212" t="s">
        <v>235</v>
      </c>
      <c r="G46" s="213">
        <f>SUM(G47)</f>
        <v>0</v>
      </c>
      <c r="H46" s="214">
        <f>SUM(H47)</f>
        <v>10</v>
      </c>
      <c r="I46" s="214">
        <f>SUM(I47)</f>
        <v>0</v>
      </c>
      <c r="J46" s="199">
        <f t="shared" si="1"/>
        <v>10</v>
      </c>
    </row>
    <row r="47" spans="1:12" x14ac:dyDescent="0.2">
      <c r="A47" s="217"/>
      <c r="B47" s="218"/>
      <c r="C47" s="219"/>
      <c r="D47" s="203">
        <v>5512</v>
      </c>
      <c r="E47" s="203">
        <v>5222</v>
      </c>
      <c r="F47" s="204" t="s">
        <v>19</v>
      </c>
      <c r="G47" s="215">
        <v>0</v>
      </c>
      <c r="H47" s="216">
        <v>10</v>
      </c>
      <c r="I47" s="206">
        <v>0</v>
      </c>
      <c r="J47" s="207">
        <f t="shared" si="1"/>
        <v>10</v>
      </c>
    </row>
    <row r="48" spans="1:12" x14ac:dyDescent="0.2">
      <c r="A48" s="208" t="s">
        <v>5</v>
      </c>
      <c r="B48" s="209" t="s">
        <v>236</v>
      </c>
      <c r="C48" s="210" t="s">
        <v>7</v>
      </c>
      <c r="D48" s="211" t="s">
        <v>6</v>
      </c>
      <c r="E48" s="211" t="s">
        <v>6</v>
      </c>
      <c r="F48" s="196" t="s">
        <v>237</v>
      </c>
      <c r="G48" s="213">
        <f>SUM(G49)</f>
        <v>0</v>
      </c>
      <c r="H48" s="214">
        <f>SUM(H49)</f>
        <v>10</v>
      </c>
      <c r="I48" s="214">
        <f>SUM(I49)</f>
        <v>0</v>
      </c>
      <c r="J48" s="199">
        <f t="shared" si="1"/>
        <v>10</v>
      </c>
    </row>
    <row r="49" spans="1:10" x14ac:dyDescent="0.2">
      <c r="A49" s="217"/>
      <c r="B49" s="218"/>
      <c r="C49" s="219"/>
      <c r="D49" s="203">
        <v>5512</v>
      </c>
      <c r="E49" s="203">
        <v>5222</v>
      </c>
      <c r="F49" s="204" t="s">
        <v>19</v>
      </c>
      <c r="G49" s="215">
        <v>0</v>
      </c>
      <c r="H49" s="216">
        <v>10</v>
      </c>
      <c r="I49" s="206">
        <v>0</v>
      </c>
      <c r="J49" s="207">
        <f t="shared" si="1"/>
        <v>10</v>
      </c>
    </row>
    <row r="50" spans="1:10" x14ac:dyDescent="0.2">
      <c r="A50" s="208" t="s">
        <v>5</v>
      </c>
      <c r="B50" s="209" t="s">
        <v>238</v>
      </c>
      <c r="C50" s="210" t="s">
        <v>7</v>
      </c>
      <c r="D50" s="211" t="s">
        <v>6</v>
      </c>
      <c r="E50" s="211" t="s">
        <v>6</v>
      </c>
      <c r="F50" s="196" t="s">
        <v>239</v>
      </c>
      <c r="G50" s="213">
        <f>SUM(G51)</f>
        <v>0</v>
      </c>
      <c r="H50" s="214">
        <f>SUM(H51)</f>
        <v>10</v>
      </c>
      <c r="I50" s="214">
        <f>SUM(I51)</f>
        <v>0</v>
      </c>
      <c r="J50" s="199">
        <f t="shared" si="1"/>
        <v>10</v>
      </c>
    </row>
    <row r="51" spans="1:10" x14ac:dyDescent="0.2">
      <c r="A51" s="217"/>
      <c r="B51" s="218"/>
      <c r="C51" s="219"/>
      <c r="D51" s="203">
        <v>5512</v>
      </c>
      <c r="E51" s="203">
        <v>5222</v>
      </c>
      <c r="F51" s="204" t="s">
        <v>19</v>
      </c>
      <c r="G51" s="215">
        <v>0</v>
      </c>
      <c r="H51" s="216">
        <v>10</v>
      </c>
      <c r="I51" s="206">
        <v>0</v>
      </c>
      <c r="J51" s="207">
        <f t="shared" si="1"/>
        <v>10</v>
      </c>
    </row>
    <row r="52" spans="1:10" x14ac:dyDescent="0.2">
      <c r="A52" s="208" t="s">
        <v>5</v>
      </c>
      <c r="B52" s="209" t="s">
        <v>240</v>
      </c>
      <c r="C52" s="210" t="s">
        <v>7</v>
      </c>
      <c r="D52" s="211" t="s">
        <v>6</v>
      </c>
      <c r="E52" s="211" t="s">
        <v>6</v>
      </c>
      <c r="F52" s="196" t="s">
        <v>241</v>
      </c>
      <c r="G52" s="213">
        <f>SUM(G53)</f>
        <v>0</v>
      </c>
      <c r="H52" s="214">
        <f>SUM(H53)</f>
        <v>10</v>
      </c>
      <c r="I52" s="214">
        <f>SUM(I53)</f>
        <v>0</v>
      </c>
      <c r="J52" s="199">
        <f t="shared" si="1"/>
        <v>10</v>
      </c>
    </row>
    <row r="53" spans="1:10" ht="13.5" thickBot="1" x14ac:dyDescent="0.25">
      <c r="A53" s="223"/>
      <c r="B53" s="224"/>
      <c r="C53" s="225"/>
      <c r="D53" s="226">
        <v>5512</v>
      </c>
      <c r="E53" s="226">
        <v>5222</v>
      </c>
      <c r="F53" s="227" t="s">
        <v>19</v>
      </c>
      <c r="G53" s="228">
        <v>0</v>
      </c>
      <c r="H53" s="229">
        <v>10</v>
      </c>
      <c r="I53" s="230">
        <v>0</v>
      </c>
      <c r="J53" s="231">
        <f t="shared" si="1"/>
        <v>10</v>
      </c>
    </row>
  </sheetData>
  <mergeCells count="5">
    <mergeCell ref="A1:J1"/>
    <mergeCell ref="A2:J2"/>
    <mergeCell ref="A3:J3"/>
    <mergeCell ref="B6:C6"/>
    <mergeCell ref="B7:C7"/>
  </mergeCells>
  <conditionalFormatting sqref="A7:J7 A8:A9 F8:J8 A10:I43 F9:I9">
    <cfRule type="expression" dxfId="13" priority="6">
      <formula>$I7&lt;&gt;0</formula>
    </cfRule>
  </conditionalFormatting>
  <conditionalFormatting sqref="B9:E9">
    <cfRule type="expression" dxfId="12" priority="7">
      <formula>$I8&lt;&gt;0</formula>
    </cfRule>
  </conditionalFormatting>
  <conditionalFormatting sqref="E8">
    <cfRule type="expression" dxfId="11" priority="5">
      <formula>$I7&lt;&gt;0</formula>
    </cfRule>
  </conditionalFormatting>
  <conditionalFormatting sqref="J9:J43">
    <cfRule type="expression" dxfId="10" priority="4">
      <formula>$I9&lt;&gt;0</formula>
    </cfRule>
  </conditionalFormatting>
  <conditionalFormatting sqref="D8">
    <cfRule type="expression" dxfId="9" priority="3">
      <formula>$I7&lt;&gt;0</formula>
    </cfRule>
  </conditionalFormatting>
  <conditionalFormatting sqref="A44:I53">
    <cfRule type="expression" dxfId="8" priority="2">
      <formula>$I44&lt;&gt;0</formula>
    </cfRule>
  </conditionalFormatting>
  <conditionalFormatting sqref="J44:J53">
    <cfRule type="expression" dxfId="7" priority="1">
      <formula>$I44&lt;&gt;0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9" fitToHeight="3" orientation="portrait" horizontalDpi="300" verticalDpi="300" r:id="rId1"/>
  <headerFooter alignWithMargins="0">
    <oddHeader>&amp;RPříloha č. 1</oddHeader>
  </headerFooter>
  <ignoredErrors>
    <ignoredError sqref="B9:C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60"/>
  <sheetViews>
    <sheetView zoomScale="120" zoomScaleNormal="120" workbookViewId="0">
      <pane ySplit="7" topLeftCell="A8" activePane="bottomLeft" state="frozen"/>
      <selection activeCell="D35" sqref="D35"/>
      <selection pane="bottomLeft" activeCell="G61" sqref="G61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7.85546875" style="1" customWidth="1"/>
    <col min="6" max="6" width="5.7109375" style="82" bestFit="1" customWidth="1"/>
    <col min="7" max="7" width="59.7109375" style="1" customWidth="1"/>
    <col min="8" max="9" width="8.7109375" style="1" customWidth="1"/>
    <col min="10" max="10" width="10.85546875" style="45" bestFit="1" customWidth="1"/>
    <col min="11" max="11" width="7.7109375" style="1" customWidth="1"/>
    <col min="12" max="12" width="11.42578125" style="67" bestFit="1" customWidth="1"/>
    <col min="13" max="13" width="10.42578125" style="68" customWidth="1"/>
    <col min="14" max="16" width="9.140625" style="38" customWidth="1"/>
    <col min="17" max="257" width="9.140625" style="1" customWidth="1"/>
    <col min="258" max="16384" width="3.140625" style="1"/>
  </cols>
  <sheetData>
    <row r="1" spans="1:16" ht="15.75" x14ac:dyDescent="0.25">
      <c r="A1" s="236" t="s">
        <v>23</v>
      </c>
      <c r="B1" s="236"/>
      <c r="C1" s="236"/>
      <c r="D1" s="236"/>
      <c r="E1" s="236"/>
      <c r="F1" s="236"/>
      <c r="G1" s="236"/>
      <c r="H1" s="236"/>
      <c r="I1" s="236"/>
      <c r="J1" s="237"/>
      <c r="K1" s="237"/>
    </row>
    <row r="2" spans="1:16" ht="18" x14ac:dyDescent="0.25">
      <c r="A2" s="238" t="s">
        <v>170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6" ht="15.75" x14ac:dyDescent="0.25">
      <c r="A3" s="239" t="s">
        <v>72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6" ht="15.75" x14ac:dyDescent="0.25">
      <c r="A4" s="35"/>
      <c r="B4" s="34"/>
      <c r="C4" s="34"/>
      <c r="D4" s="34"/>
      <c r="E4" s="34"/>
      <c r="F4" s="80"/>
      <c r="G4" s="34"/>
      <c r="H4" s="34"/>
      <c r="I4" s="60"/>
      <c r="J4" s="41"/>
      <c r="K4" s="34"/>
    </row>
    <row r="5" spans="1:16" ht="12.75" customHeight="1" thickBot="1" x14ac:dyDescent="0.25">
      <c r="A5" s="37"/>
      <c r="B5" s="16"/>
      <c r="C5" s="16"/>
      <c r="D5" s="16"/>
      <c r="E5" s="16"/>
      <c r="F5" s="81"/>
      <c r="G5" s="16"/>
      <c r="H5" s="17"/>
      <c r="I5" s="17"/>
      <c r="J5" s="42"/>
      <c r="K5" s="105" t="s">
        <v>0</v>
      </c>
      <c r="L5" s="69" t="s">
        <v>21</v>
      </c>
      <c r="M5" s="70" t="s">
        <v>22</v>
      </c>
    </row>
    <row r="6" spans="1:16" s="2" customFormat="1" ht="23.25" thickBot="1" x14ac:dyDescent="0.25">
      <c r="A6" s="18" t="s">
        <v>1</v>
      </c>
      <c r="B6" s="240" t="s">
        <v>2</v>
      </c>
      <c r="C6" s="241"/>
      <c r="D6" s="58" t="s">
        <v>3</v>
      </c>
      <c r="E6" s="40" t="s">
        <v>4</v>
      </c>
      <c r="F6" s="83" t="s">
        <v>24</v>
      </c>
      <c r="G6" s="59" t="s">
        <v>20</v>
      </c>
      <c r="H6" s="62" t="s">
        <v>84</v>
      </c>
      <c r="I6" s="103" t="s">
        <v>85</v>
      </c>
      <c r="J6" s="143" t="s">
        <v>171</v>
      </c>
      <c r="K6" s="104" t="s">
        <v>86</v>
      </c>
      <c r="L6" s="71"/>
      <c r="M6" s="72"/>
      <c r="N6" s="39"/>
      <c r="O6" s="39"/>
      <c r="P6" s="39"/>
    </row>
    <row r="7" spans="1:16" ht="12.75" customHeight="1" thickBot="1" x14ac:dyDescent="0.25">
      <c r="A7" s="74" t="s">
        <v>5</v>
      </c>
      <c r="B7" s="242" t="s">
        <v>6</v>
      </c>
      <c r="C7" s="243"/>
      <c r="D7" s="75" t="s">
        <v>6</v>
      </c>
      <c r="E7" s="75" t="s">
        <v>6</v>
      </c>
      <c r="F7" s="84" t="s">
        <v>6</v>
      </c>
      <c r="G7" s="76" t="s">
        <v>8</v>
      </c>
      <c r="H7" s="63">
        <f>H8+H44+H46+H48+H50+H52+H54+H56+H58</f>
        <v>4000</v>
      </c>
      <c r="I7" s="77">
        <f>I8+I44+I46+I48+I50+I52+I54+I56+I58</f>
        <v>4824.55</v>
      </c>
      <c r="J7" s="77">
        <f>J8+J44+J46+J48+J50+J52+J54+J56+J58</f>
        <v>2500</v>
      </c>
      <c r="K7" s="78">
        <f>J7+I7</f>
        <v>7324.55</v>
      </c>
      <c r="M7" s="70"/>
    </row>
    <row r="8" spans="1:16" ht="12.75" customHeight="1" x14ac:dyDescent="0.2">
      <c r="A8" s="89" t="s">
        <v>78</v>
      </c>
      <c r="B8" s="90" t="s">
        <v>9</v>
      </c>
      <c r="C8" s="91" t="s">
        <v>7</v>
      </c>
      <c r="D8" s="79" t="s">
        <v>6</v>
      </c>
      <c r="E8" s="92" t="s">
        <v>6</v>
      </c>
      <c r="F8" s="79" t="s">
        <v>6</v>
      </c>
      <c r="G8" s="93" t="s">
        <v>77</v>
      </c>
      <c r="H8" s="94">
        <f>H9+H20+H42</f>
        <v>1600</v>
      </c>
      <c r="I8" s="95">
        <f>I9+I20+I42+SUM(I10:I12)+SUM(I21:I41)+SUM(I43)+SUM(I13:I19)</f>
        <v>2324.5500000000002</v>
      </c>
      <c r="J8" s="144">
        <f>J9+J20+SUM(J21:J41)+J42+SUM(J43)+SUM(J13:J19)+SUM(J10:J12)</f>
        <v>0</v>
      </c>
      <c r="K8" s="96">
        <f t="shared" ref="K8:K51" si="0">J8+I8</f>
        <v>2324.5500000000002</v>
      </c>
      <c r="L8" s="102"/>
      <c r="M8" s="70"/>
    </row>
    <row r="9" spans="1:16" ht="12.75" customHeight="1" x14ac:dyDescent="0.2">
      <c r="A9" s="19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74</v>
      </c>
      <c r="H9" s="64">
        <v>50</v>
      </c>
      <c r="I9" s="54">
        <f>H9-SUM(I10:I12)</f>
        <v>30</v>
      </c>
      <c r="J9" s="54">
        <f>SUM(J10:J12)*-1</f>
        <v>0</v>
      </c>
      <c r="K9" s="56">
        <f t="shared" si="0"/>
        <v>30</v>
      </c>
      <c r="M9" s="70"/>
    </row>
    <row r="10" spans="1:16" ht="22.5" hidden="1" x14ac:dyDescent="0.2">
      <c r="A10" s="19"/>
      <c r="B10" s="7" t="s">
        <v>89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87</v>
      </c>
      <c r="H10" s="64">
        <v>0</v>
      </c>
      <c r="I10" s="54">
        <v>5</v>
      </c>
      <c r="J10" s="43">
        <v>0</v>
      </c>
      <c r="K10" s="56">
        <f t="shared" si="0"/>
        <v>5</v>
      </c>
      <c r="M10" s="70"/>
    </row>
    <row r="11" spans="1:16" ht="22.5" hidden="1" x14ac:dyDescent="0.2">
      <c r="A11" s="19"/>
      <c r="B11" s="7" t="s">
        <v>90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88</v>
      </c>
      <c r="H11" s="64">
        <v>0</v>
      </c>
      <c r="I11" s="54">
        <v>5</v>
      </c>
      <c r="J11" s="43">
        <v>0</v>
      </c>
      <c r="K11" s="56">
        <f t="shared" si="0"/>
        <v>5</v>
      </c>
      <c r="M11" s="70"/>
    </row>
    <row r="12" spans="1:16" ht="22.5" hidden="1" x14ac:dyDescent="0.2">
      <c r="A12" s="19"/>
      <c r="B12" s="7" t="s">
        <v>96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97</v>
      </c>
      <c r="H12" s="64">
        <v>0</v>
      </c>
      <c r="I12" s="54">
        <v>10</v>
      </c>
      <c r="J12" s="43">
        <v>0</v>
      </c>
      <c r="K12" s="56">
        <f t="shared" si="0"/>
        <v>10</v>
      </c>
      <c r="M12" s="70"/>
    </row>
    <row r="13" spans="1:16" ht="22.5" hidden="1" x14ac:dyDescent="0.2">
      <c r="A13" s="19"/>
      <c r="B13" s="7" t="s">
        <v>156</v>
      </c>
      <c r="C13" s="3" t="s">
        <v>7</v>
      </c>
      <c r="D13" s="8">
        <v>3525</v>
      </c>
      <c r="E13" s="9">
        <v>5221</v>
      </c>
      <c r="F13" s="8" t="s">
        <v>6</v>
      </c>
      <c r="G13" s="61" t="s">
        <v>163</v>
      </c>
      <c r="H13" s="64">
        <v>0</v>
      </c>
      <c r="I13" s="54">
        <v>167.792</v>
      </c>
      <c r="J13" s="43">
        <v>0</v>
      </c>
      <c r="K13" s="56">
        <f t="shared" si="0"/>
        <v>167.792</v>
      </c>
      <c r="M13" s="70"/>
    </row>
    <row r="14" spans="1:16" ht="22.5" hidden="1" x14ac:dyDescent="0.2">
      <c r="A14" s="19"/>
      <c r="B14" s="7" t="s">
        <v>157</v>
      </c>
      <c r="C14" s="3" t="s">
        <v>7</v>
      </c>
      <c r="D14" s="8">
        <v>3523</v>
      </c>
      <c r="E14" s="9">
        <v>5229</v>
      </c>
      <c r="F14" s="8" t="s">
        <v>6</v>
      </c>
      <c r="G14" s="61" t="s">
        <v>164</v>
      </c>
      <c r="H14" s="64">
        <v>0</v>
      </c>
      <c r="I14" s="54">
        <v>117.79300000000001</v>
      </c>
      <c r="J14" s="43">
        <v>0</v>
      </c>
      <c r="K14" s="56">
        <f t="shared" si="0"/>
        <v>117.79300000000001</v>
      </c>
      <c r="M14" s="70"/>
    </row>
    <row r="15" spans="1:16" ht="22.5" hidden="1" x14ac:dyDescent="0.2">
      <c r="A15" s="19"/>
      <c r="B15" s="7" t="s">
        <v>158</v>
      </c>
      <c r="C15" s="3" t="s">
        <v>7</v>
      </c>
      <c r="D15" s="8">
        <v>3539</v>
      </c>
      <c r="E15" s="9">
        <v>5222</v>
      </c>
      <c r="F15" s="8" t="s">
        <v>6</v>
      </c>
      <c r="G15" s="61" t="s">
        <v>165</v>
      </c>
      <c r="H15" s="64">
        <v>0</v>
      </c>
      <c r="I15" s="54">
        <v>87.793000000000006</v>
      </c>
      <c r="J15" s="43">
        <v>0</v>
      </c>
      <c r="K15" s="56">
        <f t="shared" si="0"/>
        <v>87.793000000000006</v>
      </c>
      <c r="M15" s="70"/>
    </row>
    <row r="16" spans="1:16" ht="22.5" hidden="1" x14ac:dyDescent="0.2">
      <c r="A16" s="19"/>
      <c r="B16" s="7" t="s">
        <v>159</v>
      </c>
      <c r="C16" s="3" t="s">
        <v>7</v>
      </c>
      <c r="D16" s="8">
        <v>3539</v>
      </c>
      <c r="E16" s="9">
        <v>5229</v>
      </c>
      <c r="F16" s="8" t="s">
        <v>6</v>
      </c>
      <c r="G16" s="61" t="s">
        <v>166</v>
      </c>
      <c r="H16" s="64">
        <v>0</v>
      </c>
      <c r="I16" s="54">
        <v>87.793000000000006</v>
      </c>
      <c r="J16" s="43">
        <v>0</v>
      </c>
      <c r="K16" s="56">
        <f t="shared" si="0"/>
        <v>87.793000000000006</v>
      </c>
      <c r="M16" s="70"/>
    </row>
    <row r="17" spans="1:13" ht="22.5" hidden="1" x14ac:dyDescent="0.2">
      <c r="A17" s="19"/>
      <c r="B17" s="7" t="s">
        <v>160</v>
      </c>
      <c r="C17" s="3" t="s">
        <v>7</v>
      </c>
      <c r="D17" s="8">
        <v>3543</v>
      </c>
      <c r="E17" s="9">
        <v>5213</v>
      </c>
      <c r="F17" s="8" t="s">
        <v>6</v>
      </c>
      <c r="G17" s="61" t="s">
        <v>167</v>
      </c>
      <c r="H17" s="64">
        <v>0</v>
      </c>
      <c r="I17" s="54">
        <v>87.793000000000006</v>
      </c>
      <c r="J17" s="43">
        <v>0</v>
      </c>
      <c r="K17" s="56">
        <f t="shared" si="0"/>
        <v>87.793000000000006</v>
      </c>
      <c r="M17" s="70"/>
    </row>
    <row r="18" spans="1:13" ht="22.5" hidden="1" x14ac:dyDescent="0.2">
      <c r="A18" s="19"/>
      <c r="B18" s="7" t="s">
        <v>161</v>
      </c>
      <c r="C18" s="3" t="s">
        <v>7</v>
      </c>
      <c r="D18" s="8">
        <v>3543</v>
      </c>
      <c r="E18" s="9">
        <v>5229</v>
      </c>
      <c r="F18" s="8" t="s">
        <v>6</v>
      </c>
      <c r="G18" s="61" t="s">
        <v>168</v>
      </c>
      <c r="H18" s="64">
        <v>0</v>
      </c>
      <c r="I18" s="54">
        <v>87.793000000000006</v>
      </c>
      <c r="J18" s="43">
        <v>0</v>
      </c>
      <c r="K18" s="56">
        <f t="shared" si="0"/>
        <v>87.793000000000006</v>
      </c>
      <c r="M18" s="70"/>
    </row>
    <row r="19" spans="1:13" ht="22.5" hidden="1" x14ac:dyDescent="0.2">
      <c r="A19" s="19"/>
      <c r="B19" s="7" t="s">
        <v>162</v>
      </c>
      <c r="C19" s="3" t="s">
        <v>7</v>
      </c>
      <c r="D19" s="8">
        <v>3900</v>
      </c>
      <c r="E19" s="9">
        <v>5492</v>
      </c>
      <c r="F19" s="8" t="s">
        <v>6</v>
      </c>
      <c r="G19" s="61" t="s">
        <v>169</v>
      </c>
      <c r="H19" s="64">
        <v>0</v>
      </c>
      <c r="I19" s="54">
        <v>87.793000000000006</v>
      </c>
      <c r="J19" s="43">
        <v>0</v>
      </c>
      <c r="K19" s="56">
        <f t="shared" si="0"/>
        <v>87.793000000000006</v>
      </c>
      <c r="M19" s="70"/>
    </row>
    <row r="20" spans="1:13" ht="12.75" customHeight="1" x14ac:dyDescent="0.2">
      <c r="A20" s="19"/>
      <c r="B20" s="7" t="s">
        <v>6</v>
      </c>
      <c r="C20" s="3" t="s">
        <v>6</v>
      </c>
      <c r="D20" s="8">
        <v>6113</v>
      </c>
      <c r="E20" s="9">
        <v>5499</v>
      </c>
      <c r="F20" s="8" t="s">
        <v>6</v>
      </c>
      <c r="G20" s="46" t="s">
        <v>75</v>
      </c>
      <c r="H20" s="64">
        <v>1300</v>
      </c>
      <c r="I20" s="54">
        <f>H20-SUM(I21:I41)</f>
        <v>939</v>
      </c>
      <c r="J20" s="43">
        <f>SUM(J21:J41)*-1</f>
        <v>0</v>
      </c>
      <c r="K20" s="56">
        <f t="shared" si="0"/>
        <v>939</v>
      </c>
      <c r="M20" s="70"/>
    </row>
    <row r="21" spans="1:13" ht="33.75" hidden="1" x14ac:dyDescent="0.2">
      <c r="A21" s="19"/>
      <c r="B21" s="7" t="s">
        <v>109</v>
      </c>
      <c r="C21" s="3" t="s">
        <v>7</v>
      </c>
      <c r="D21" s="8">
        <v>3900</v>
      </c>
      <c r="E21" s="9">
        <v>5221</v>
      </c>
      <c r="F21" s="8" t="s">
        <v>6</v>
      </c>
      <c r="G21" s="61" t="s">
        <v>115</v>
      </c>
      <c r="H21" s="98">
        <v>0</v>
      </c>
      <c r="I21" s="99">
        <v>10</v>
      </c>
      <c r="J21" s="100">
        <v>0</v>
      </c>
      <c r="K21" s="56">
        <f t="shared" si="0"/>
        <v>10</v>
      </c>
      <c r="M21" s="70"/>
    </row>
    <row r="22" spans="1:13" ht="22.5" hidden="1" x14ac:dyDescent="0.2">
      <c r="A22" s="19"/>
      <c r="B22" s="7" t="s">
        <v>110</v>
      </c>
      <c r="C22" s="3" t="s">
        <v>7</v>
      </c>
      <c r="D22" s="8">
        <v>3900</v>
      </c>
      <c r="E22" s="9">
        <v>5213</v>
      </c>
      <c r="F22" s="8" t="s">
        <v>6</v>
      </c>
      <c r="G22" s="61" t="s">
        <v>116</v>
      </c>
      <c r="H22" s="98">
        <v>0</v>
      </c>
      <c r="I22" s="99">
        <v>20</v>
      </c>
      <c r="J22" s="100">
        <v>0</v>
      </c>
      <c r="K22" s="56">
        <f t="shared" si="0"/>
        <v>20</v>
      </c>
      <c r="M22" s="70"/>
    </row>
    <row r="23" spans="1:13" ht="22.5" hidden="1" x14ac:dyDescent="0.2">
      <c r="A23" s="19"/>
      <c r="B23" s="7" t="s">
        <v>111</v>
      </c>
      <c r="C23" s="3" t="s">
        <v>7</v>
      </c>
      <c r="D23" s="8">
        <v>3399</v>
      </c>
      <c r="E23" s="9">
        <v>5212</v>
      </c>
      <c r="F23" s="8" t="s">
        <v>6</v>
      </c>
      <c r="G23" s="61" t="s">
        <v>117</v>
      </c>
      <c r="H23" s="98">
        <v>0</v>
      </c>
      <c r="I23" s="99">
        <v>15</v>
      </c>
      <c r="J23" s="100">
        <v>0</v>
      </c>
      <c r="K23" s="56">
        <f t="shared" si="0"/>
        <v>15</v>
      </c>
      <c r="M23" s="70"/>
    </row>
    <row r="24" spans="1:13" ht="22.5" hidden="1" x14ac:dyDescent="0.2">
      <c r="A24" s="19"/>
      <c r="B24" s="7" t="s">
        <v>112</v>
      </c>
      <c r="C24" s="3" t="s">
        <v>7</v>
      </c>
      <c r="D24" s="8">
        <v>3900</v>
      </c>
      <c r="E24" s="9">
        <v>5222</v>
      </c>
      <c r="F24" s="8" t="s">
        <v>6</v>
      </c>
      <c r="G24" s="61" t="s">
        <v>118</v>
      </c>
      <c r="H24" s="98">
        <v>0</v>
      </c>
      <c r="I24" s="99">
        <v>20</v>
      </c>
      <c r="J24" s="100">
        <v>0</v>
      </c>
      <c r="K24" s="56">
        <f t="shared" si="0"/>
        <v>20</v>
      </c>
      <c r="M24" s="70"/>
    </row>
    <row r="25" spans="1:13" ht="22.5" hidden="1" x14ac:dyDescent="0.2">
      <c r="A25" s="19"/>
      <c r="B25" s="7" t="s">
        <v>113</v>
      </c>
      <c r="C25" s="3" t="s">
        <v>7</v>
      </c>
      <c r="D25" s="8">
        <v>3419</v>
      </c>
      <c r="E25" s="9">
        <v>5222</v>
      </c>
      <c r="F25" s="8" t="s">
        <v>6</v>
      </c>
      <c r="G25" s="61" t="s">
        <v>119</v>
      </c>
      <c r="H25" s="98">
        <v>0</v>
      </c>
      <c r="I25" s="99">
        <v>20</v>
      </c>
      <c r="J25" s="100">
        <v>0</v>
      </c>
      <c r="K25" s="56">
        <f t="shared" si="0"/>
        <v>20</v>
      </c>
      <c r="M25" s="70"/>
    </row>
    <row r="26" spans="1:13" ht="22.5" hidden="1" x14ac:dyDescent="0.2">
      <c r="A26" s="19"/>
      <c r="B26" s="7" t="s">
        <v>114</v>
      </c>
      <c r="C26" s="3" t="s">
        <v>7</v>
      </c>
      <c r="D26" s="8">
        <v>3900</v>
      </c>
      <c r="E26" s="9">
        <v>5222</v>
      </c>
      <c r="F26" s="8" t="s">
        <v>6</v>
      </c>
      <c r="G26" s="61" t="s">
        <v>120</v>
      </c>
      <c r="H26" s="98">
        <v>0</v>
      </c>
      <c r="I26" s="99">
        <v>20</v>
      </c>
      <c r="J26" s="100">
        <v>0</v>
      </c>
      <c r="K26" s="56">
        <f t="shared" si="0"/>
        <v>20</v>
      </c>
      <c r="M26" s="70"/>
    </row>
    <row r="27" spans="1:13" ht="22.5" hidden="1" x14ac:dyDescent="0.2">
      <c r="A27" s="19"/>
      <c r="B27" s="7" t="s">
        <v>122</v>
      </c>
      <c r="C27" s="3" t="s">
        <v>7</v>
      </c>
      <c r="D27" s="8">
        <v>3900</v>
      </c>
      <c r="E27" s="9">
        <v>5221</v>
      </c>
      <c r="F27" s="8" t="s">
        <v>6</v>
      </c>
      <c r="G27" s="61" t="s">
        <v>134</v>
      </c>
      <c r="H27" s="98">
        <v>0</v>
      </c>
      <c r="I27" s="99">
        <v>6</v>
      </c>
      <c r="J27" s="100">
        <v>0</v>
      </c>
      <c r="K27" s="101">
        <f t="shared" si="0"/>
        <v>6</v>
      </c>
      <c r="M27" s="70"/>
    </row>
    <row r="28" spans="1:13" ht="22.5" hidden="1" x14ac:dyDescent="0.2">
      <c r="A28" s="19"/>
      <c r="B28" s="7" t="s">
        <v>123</v>
      </c>
      <c r="C28" s="3" t="s">
        <v>7</v>
      </c>
      <c r="D28" s="8">
        <v>3900</v>
      </c>
      <c r="E28" s="9">
        <v>5212</v>
      </c>
      <c r="F28" s="8" t="s">
        <v>6</v>
      </c>
      <c r="G28" s="61" t="s">
        <v>135</v>
      </c>
      <c r="H28" s="98">
        <v>0</v>
      </c>
      <c r="I28" s="99">
        <v>20</v>
      </c>
      <c r="J28" s="100">
        <v>0</v>
      </c>
      <c r="K28" s="101">
        <f t="shared" si="0"/>
        <v>20</v>
      </c>
      <c r="M28" s="70"/>
    </row>
    <row r="29" spans="1:13" ht="22.5" hidden="1" x14ac:dyDescent="0.2">
      <c r="A29" s="19"/>
      <c r="B29" s="7" t="s">
        <v>124</v>
      </c>
      <c r="C29" s="3" t="s">
        <v>7</v>
      </c>
      <c r="D29" s="8">
        <v>3900</v>
      </c>
      <c r="E29" s="9">
        <v>5222</v>
      </c>
      <c r="F29" s="8" t="s">
        <v>6</v>
      </c>
      <c r="G29" s="61" t="s">
        <v>136</v>
      </c>
      <c r="H29" s="98">
        <v>0</v>
      </c>
      <c r="I29" s="99">
        <v>20</v>
      </c>
      <c r="J29" s="100">
        <v>0</v>
      </c>
      <c r="K29" s="101">
        <f t="shared" si="0"/>
        <v>20</v>
      </c>
      <c r="M29" s="70"/>
    </row>
    <row r="30" spans="1:13" ht="22.5" hidden="1" x14ac:dyDescent="0.2">
      <c r="A30" s="19"/>
      <c r="B30" s="7" t="s">
        <v>125</v>
      </c>
      <c r="C30" s="3" t="s">
        <v>7</v>
      </c>
      <c r="D30" s="8">
        <v>3429</v>
      </c>
      <c r="E30" s="9">
        <v>5222</v>
      </c>
      <c r="F30" s="8" t="s">
        <v>6</v>
      </c>
      <c r="G30" s="61" t="s">
        <v>137</v>
      </c>
      <c r="H30" s="98">
        <v>0</v>
      </c>
      <c r="I30" s="99">
        <v>10</v>
      </c>
      <c r="J30" s="100">
        <v>0</v>
      </c>
      <c r="K30" s="101">
        <f t="shared" si="0"/>
        <v>10</v>
      </c>
      <c r="M30" s="70"/>
    </row>
    <row r="31" spans="1:13" ht="22.5" hidden="1" x14ac:dyDescent="0.2">
      <c r="A31" s="19"/>
      <c r="B31" s="7" t="s">
        <v>126</v>
      </c>
      <c r="C31" s="3" t="s">
        <v>7</v>
      </c>
      <c r="D31" s="8">
        <v>3316</v>
      </c>
      <c r="E31" s="9">
        <v>5212</v>
      </c>
      <c r="F31" s="8" t="s">
        <v>6</v>
      </c>
      <c r="G31" s="61" t="s">
        <v>138</v>
      </c>
      <c r="H31" s="98">
        <v>0</v>
      </c>
      <c r="I31" s="99">
        <v>30</v>
      </c>
      <c r="J31" s="100">
        <v>0</v>
      </c>
      <c r="K31" s="101">
        <f t="shared" si="0"/>
        <v>30</v>
      </c>
      <c r="M31" s="70"/>
    </row>
    <row r="32" spans="1:13" ht="22.5" hidden="1" x14ac:dyDescent="0.2">
      <c r="A32" s="19"/>
      <c r="B32" s="7" t="s">
        <v>127</v>
      </c>
      <c r="C32" s="3" t="s">
        <v>7</v>
      </c>
      <c r="D32" s="8">
        <v>3399</v>
      </c>
      <c r="E32" s="9">
        <v>5222</v>
      </c>
      <c r="F32" s="8" t="s">
        <v>6</v>
      </c>
      <c r="G32" s="61" t="s">
        <v>139</v>
      </c>
      <c r="H32" s="98">
        <v>0</v>
      </c>
      <c r="I32" s="99">
        <v>20</v>
      </c>
      <c r="J32" s="100">
        <v>0</v>
      </c>
      <c r="K32" s="101">
        <f t="shared" si="0"/>
        <v>20</v>
      </c>
      <c r="M32" s="70"/>
    </row>
    <row r="33" spans="1:13" ht="22.5" hidden="1" x14ac:dyDescent="0.2">
      <c r="A33" s="19"/>
      <c r="B33" s="7" t="s">
        <v>128</v>
      </c>
      <c r="C33" s="3" t="s">
        <v>147</v>
      </c>
      <c r="D33" s="8">
        <v>3429</v>
      </c>
      <c r="E33" s="9">
        <v>5321</v>
      </c>
      <c r="F33" s="8" t="s">
        <v>6</v>
      </c>
      <c r="G33" s="61" t="s">
        <v>140</v>
      </c>
      <c r="H33" s="98">
        <v>0</v>
      </c>
      <c r="I33" s="99">
        <v>20</v>
      </c>
      <c r="J33" s="100">
        <v>0</v>
      </c>
      <c r="K33" s="101">
        <f t="shared" si="0"/>
        <v>20</v>
      </c>
      <c r="M33" s="70"/>
    </row>
    <row r="34" spans="1:13" ht="22.5" hidden="1" x14ac:dyDescent="0.2">
      <c r="A34" s="19"/>
      <c r="B34" s="7" t="s">
        <v>129</v>
      </c>
      <c r="C34" s="3" t="s">
        <v>7</v>
      </c>
      <c r="D34" s="8">
        <v>3429</v>
      </c>
      <c r="E34" s="9">
        <v>5222</v>
      </c>
      <c r="F34" s="8" t="s">
        <v>6</v>
      </c>
      <c r="G34" s="61" t="s">
        <v>141</v>
      </c>
      <c r="H34" s="98">
        <v>0</v>
      </c>
      <c r="I34" s="99">
        <v>10</v>
      </c>
      <c r="J34" s="100">
        <v>0</v>
      </c>
      <c r="K34" s="101">
        <f t="shared" si="0"/>
        <v>10</v>
      </c>
      <c r="M34" s="70"/>
    </row>
    <row r="35" spans="1:13" ht="22.5" hidden="1" x14ac:dyDescent="0.2">
      <c r="A35" s="19"/>
      <c r="B35" s="7" t="s">
        <v>130</v>
      </c>
      <c r="C35" s="3" t="s">
        <v>7</v>
      </c>
      <c r="D35" s="8">
        <v>3312</v>
      </c>
      <c r="E35" s="9">
        <v>5221</v>
      </c>
      <c r="F35" s="8" t="s">
        <v>6</v>
      </c>
      <c r="G35" s="61" t="s">
        <v>142</v>
      </c>
      <c r="H35" s="98">
        <v>0</v>
      </c>
      <c r="I35" s="99">
        <v>15</v>
      </c>
      <c r="J35" s="100">
        <v>0</v>
      </c>
      <c r="K35" s="101">
        <f t="shared" si="0"/>
        <v>15</v>
      </c>
      <c r="M35" s="70"/>
    </row>
    <row r="36" spans="1:13" ht="22.5" hidden="1" x14ac:dyDescent="0.2">
      <c r="A36" s="19"/>
      <c r="B36" s="7" t="s">
        <v>131</v>
      </c>
      <c r="C36" s="3" t="s">
        <v>7</v>
      </c>
      <c r="D36" s="8">
        <v>3900</v>
      </c>
      <c r="E36" s="9">
        <v>5222</v>
      </c>
      <c r="F36" s="8" t="s">
        <v>6</v>
      </c>
      <c r="G36" s="61" t="s">
        <v>143</v>
      </c>
      <c r="H36" s="98">
        <v>0</v>
      </c>
      <c r="I36" s="99">
        <v>10</v>
      </c>
      <c r="J36" s="100">
        <v>0</v>
      </c>
      <c r="K36" s="101">
        <f t="shared" si="0"/>
        <v>10</v>
      </c>
      <c r="M36" s="70"/>
    </row>
    <row r="37" spans="1:13" ht="22.5" hidden="1" x14ac:dyDescent="0.2">
      <c r="A37" s="19"/>
      <c r="B37" s="7" t="s">
        <v>132</v>
      </c>
      <c r="C37" s="3" t="s">
        <v>7</v>
      </c>
      <c r="D37" s="8">
        <v>3312</v>
      </c>
      <c r="E37" s="9">
        <v>5222</v>
      </c>
      <c r="F37" s="8" t="s">
        <v>6</v>
      </c>
      <c r="G37" s="61" t="s">
        <v>144</v>
      </c>
      <c r="H37" s="98">
        <v>0</v>
      </c>
      <c r="I37" s="99">
        <v>20</v>
      </c>
      <c r="J37" s="100">
        <v>0</v>
      </c>
      <c r="K37" s="101">
        <f t="shared" si="0"/>
        <v>20</v>
      </c>
      <c r="M37" s="70"/>
    </row>
    <row r="38" spans="1:13" ht="22.5" hidden="1" x14ac:dyDescent="0.2">
      <c r="A38" s="19"/>
      <c r="B38" s="7" t="s">
        <v>133</v>
      </c>
      <c r="C38" s="3" t="s">
        <v>7</v>
      </c>
      <c r="D38" s="8">
        <v>3900</v>
      </c>
      <c r="E38" s="9">
        <v>5222</v>
      </c>
      <c r="F38" s="8" t="s">
        <v>6</v>
      </c>
      <c r="G38" s="61" t="s">
        <v>145</v>
      </c>
      <c r="H38" s="98">
        <v>0</v>
      </c>
      <c r="I38" s="99">
        <v>30</v>
      </c>
      <c r="J38" s="100">
        <v>0</v>
      </c>
      <c r="K38" s="101">
        <f t="shared" si="0"/>
        <v>30</v>
      </c>
      <c r="M38" s="70"/>
    </row>
    <row r="39" spans="1:13" ht="22.5" hidden="1" x14ac:dyDescent="0.2">
      <c r="A39" s="19"/>
      <c r="B39" s="7" t="s">
        <v>150</v>
      </c>
      <c r="C39" s="3" t="s">
        <v>7</v>
      </c>
      <c r="D39" s="8">
        <v>3419</v>
      </c>
      <c r="E39" s="9">
        <v>5221</v>
      </c>
      <c r="F39" s="8" t="s">
        <v>6</v>
      </c>
      <c r="G39" s="61" t="s">
        <v>153</v>
      </c>
      <c r="H39" s="98">
        <v>0</v>
      </c>
      <c r="I39" s="99">
        <v>20</v>
      </c>
      <c r="J39" s="100">
        <v>0</v>
      </c>
      <c r="K39" s="101">
        <f t="shared" si="0"/>
        <v>20</v>
      </c>
      <c r="M39" s="70"/>
    </row>
    <row r="40" spans="1:13" ht="22.5" hidden="1" x14ac:dyDescent="0.2">
      <c r="A40" s="19"/>
      <c r="B40" s="7" t="s">
        <v>151</v>
      </c>
      <c r="C40" s="3" t="s">
        <v>7</v>
      </c>
      <c r="D40" s="8">
        <v>3399</v>
      </c>
      <c r="E40" s="9">
        <v>5221</v>
      </c>
      <c r="F40" s="8" t="s">
        <v>6</v>
      </c>
      <c r="G40" s="61" t="s">
        <v>155</v>
      </c>
      <c r="H40" s="98">
        <v>0</v>
      </c>
      <c r="I40" s="99">
        <v>15</v>
      </c>
      <c r="J40" s="100">
        <v>0</v>
      </c>
      <c r="K40" s="101">
        <f t="shared" si="0"/>
        <v>15</v>
      </c>
      <c r="M40" s="70"/>
    </row>
    <row r="41" spans="1:13" ht="22.5" hidden="1" x14ac:dyDescent="0.2">
      <c r="A41" s="19"/>
      <c r="B41" s="7" t="s">
        <v>152</v>
      </c>
      <c r="C41" s="3" t="s">
        <v>7</v>
      </c>
      <c r="D41" s="8">
        <v>3429</v>
      </c>
      <c r="E41" s="9">
        <v>5221</v>
      </c>
      <c r="F41" s="8" t="s">
        <v>6</v>
      </c>
      <c r="G41" s="61" t="s">
        <v>154</v>
      </c>
      <c r="H41" s="98">
        <v>0</v>
      </c>
      <c r="I41" s="99">
        <v>10</v>
      </c>
      <c r="J41" s="100">
        <v>0</v>
      </c>
      <c r="K41" s="101">
        <f t="shared" si="0"/>
        <v>10</v>
      </c>
      <c r="M41" s="70"/>
    </row>
    <row r="42" spans="1:13" x14ac:dyDescent="0.2">
      <c r="A42" s="19"/>
      <c r="B42" s="7" t="s">
        <v>6</v>
      </c>
      <c r="C42" s="3" t="s">
        <v>6</v>
      </c>
      <c r="D42" s="8">
        <v>3900</v>
      </c>
      <c r="E42" s="9">
        <v>5499</v>
      </c>
      <c r="F42" s="8" t="s">
        <v>6</v>
      </c>
      <c r="G42" s="61" t="s">
        <v>76</v>
      </c>
      <c r="H42" s="98">
        <v>250</v>
      </c>
      <c r="I42" s="99">
        <f>H42-SUM(I43)</f>
        <v>150</v>
      </c>
      <c r="J42" s="100">
        <f>SUM(J43)*-1</f>
        <v>0</v>
      </c>
      <c r="K42" s="101">
        <f t="shared" si="0"/>
        <v>150</v>
      </c>
      <c r="M42" s="70"/>
    </row>
    <row r="43" spans="1:13" ht="22.5" hidden="1" x14ac:dyDescent="0.2">
      <c r="A43" s="19"/>
      <c r="B43" s="7" t="s">
        <v>149</v>
      </c>
      <c r="C43" s="3" t="s">
        <v>7</v>
      </c>
      <c r="D43" s="8">
        <v>3319</v>
      </c>
      <c r="E43" s="9">
        <v>5213</v>
      </c>
      <c r="F43" s="8" t="s">
        <v>6</v>
      </c>
      <c r="G43" s="61" t="s">
        <v>146</v>
      </c>
      <c r="H43" s="98">
        <v>0</v>
      </c>
      <c r="I43" s="99">
        <v>100</v>
      </c>
      <c r="J43" s="100">
        <v>0</v>
      </c>
      <c r="K43" s="101">
        <f t="shared" si="0"/>
        <v>100</v>
      </c>
      <c r="M43" s="70"/>
    </row>
    <row r="44" spans="1:13" ht="12.75" customHeight="1" x14ac:dyDescent="0.2">
      <c r="A44" s="24" t="s">
        <v>5</v>
      </c>
      <c r="B44" s="11" t="s">
        <v>10</v>
      </c>
      <c r="C44" s="4" t="s">
        <v>7</v>
      </c>
      <c r="D44" s="12" t="s">
        <v>6</v>
      </c>
      <c r="E44" s="33" t="s">
        <v>6</v>
      </c>
      <c r="F44" s="12" t="s">
        <v>6</v>
      </c>
      <c r="G44" s="50" t="s">
        <v>11</v>
      </c>
      <c r="H44" s="65">
        <f>H45</f>
        <v>800</v>
      </c>
      <c r="I44" s="52">
        <f>I45</f>
        <v>800</v>
      </c>
      <c r="J44" s="53">
        <f>J45</f>
        <v>0</v>
      </c>
      <c r="K44" s="57">
        <f t="shared" si="0"/>
        <v>800</v>
      </c>
      <c r="M44" s="73"/>
    </row>
    <row r="45" spans="1:13" ht="12.75" customHeight="1" x14ac:dyDescent="0.2">
      <c r="A45" s="19"/>
      <c r="B45" s="7"/>
      <c r="C45" s="3"/>
      <c r="D45" s="8">
        <v>6113</v>
      </c>
      <c r="E45" s="9">
        <v>5229</v>
      </c>
      <c r="F45" s="8" t="s">
        <v>6</v>
      </c>
      <c r="G45" s="46" t="s">
        <v>12</v>
      </c>
      <c r="H45" s="64">
        <v>800</v>
      </c>
      <c r="I45" s="54">
        <v>800</v>
      </c>
      <c r="J45" s="43">
        <v>0</v>
      </c>
      <c r="K45" s="56">
        <f t="shared" si="0"/>
        <v>800</v>
      </c>
      <c r="M45" s="73"/>
    </row>
    <row r="46" spans="1:13" ht="12.75" customHeight="1" x14ac:dyDescent="0.2">
      <c r="A46" s="24" t="s">
        <v>5</v>
      </c>
      <c r="B46" s="25" t="s">
        <v>13</v>
      </c>
      <c r="C46" s="26" t="s">
        <v>7</v>
      </c>
      <c r="D46" s="27" t="s">
        <v>6</v>
      </c>
      <c r="E46" s="28" t="s">
        <v>6</v>
      </c>
      <c r="F46" s="27" t="s">
        <v>6</v>
      </c>
      <c r="G46" s="48" t="s">
        <v>14</v>
      </c>
      <c r="H46" s="65">
        <f>H47</f>
        <v>300</v>
      </c>
      <c r="I46" s="52">
        <f>I47</f>
        <v>300</v>
      </c>
      <c r="J46" s="53">
        <f>J47</f>
        <v>0</v>
      </c>
      <c r="K46" s="57">
        <f t="shared" si="0"/>
        <v>300</v>
      </c>
      <c r="M46" s="73"/>
    </row>
    <row r="47" spans="1:13" ht="12.75" customHeight="1" x14ac:dyDescent="0.2">
      <c r="A47" s="19"/>
      <c r="B47" s="29"/>
      <c r="C47" s="30"/>
      <c r="D47" s="31">
        <v>6113</v>
      </c>
      <c r="E47" s="32">
        <v>5229</v>
      </c>
      <c r="F47" s="31" t="s">
        <v>6</v>
      </c>
      <c r="G47" s="49" t="s">
        <v>12</v>
      </c>
      <c r="H47" s="64">
        <v>300</v>
      </c>
      <c r="I47" s="54">
        <v>300</v>
      </c>
      <c r="J47" s="44">
        <v>0</v>
      </c>
      <c r="K47" s="56">
        <f t="shared" si="0"/>
        <v>300</v>
      </c>
      <c r="M47" s="73"/>
    </row>
    <row r="48" spans="1:13" ht="12.75" customHeight="1" x14ac:dyDescent="0.2">
      <c r="A48" s="24" t="s">
        <v>5</v>
      </c>
      <c r="B48" s="11" t="s">
        <v>15</v>
      </c>
      <c r="C48" s="4" t="s">
        <v>7</v>
      </c>
      <c r="D48" s="12" t="s">
        <v>6</v>
      </c>
      <c r="E48" s="33" t="s">
        <v>6</v>
      </c>
      <c r="F48" s="12" t="s">
        <v>6</v>
      </c>
      <c r="G48" s="50" t="s">
        <v>16</v>
      </c>
      <c r="H48" s="65">
        <f>H49</f>
        <v>400</v>
      </c>
      <c r="I48" s="52">
        <f>I49</f>
        <v>400</v>
      </c>
      <c r="J48" s="53">
        <f>J49</f>
        <v>0</v>
      </c>
      <c r="K48" s="57">
        <f t="shared" si="0"/>
        <v>400</v>
      </c>
      <c r="M48" s="73"/>
    </row>
    <row r="49" spans="1:13" ht="12.75" customHeight="1" x14ac:dyDescent="0.2">
      <c r="A49" s="19"/>
      <c r="B49" s="7"/>
      <c r="C49" s="3"/>
      <c r="D49" s="8">
        <v>3639</v>
      </c>
      <c r="E49" s="9">
        <v>5229</v>
      </c>
      <c r="F49" s="8" t="s">
        <v>6</v>
      </c>
      <c r="G49" s="46" t="s">
        <v>12</v>
      </c>
      <c r="H49" s="64">
        <v>400</v>
      </c>
      <c r="I49" s="54">
        <v>400</v>
      </c>
      <c r="J49" s="43">
        <v>0</v>
      </c>
      <c r="K49" s="56">
        <f t="shared" si="0"/>
        <v>400</v>
      </c>
      <c r="M49" s="73"/>
    </row>
    <row r="50" spans="1:13" ht="12.75" customHeight="1" x14ac:dyDescent="0.2">
      <c r="A50" s="5" t="s">
        <v>5</v>
      </c>
      <c r="B50" s="13" t="s">
        <v>17</v>
      </c>
      <c r="C50" s="14" t="s">
        <v>7</v>
      </c>
      <c r="D50" s="6" t="s">
        <v>6</v>
      </c>
      <c r="E50" s="15" t="s">
        <v>6</v>
      </c>
      <c r="F50" s="6" t="s">
        <v>6</v>
      </c>
      <c r="G50" s="51" t="s">
        <v>18</v>
      </c>
      <c r="H50" s="66">
        <f>SUM(H51)</f>
        <v>500</v>
      </c>
      <c r="I50" s="55">
        <f>SUM(I51)</f>
        <v>500</v>
      </c>
      <c r="J50" s="55">
        <f>SUM(J51)</f>
        <v>0</v>
      </c>
      <c r="K50" s="57">
        <f t="shared" si="0"/>
        <v>500</v>
      </c>
      <c r="M50" s="70"/>
    </row>
    <row r="51" spans="1:13" ht="12.75" customHeight="1" x14ac:dyDescent="0.2">
      <c r="A51" s="97"/>
      <c r="B51" s="7"/>
      <c r="C51" s="3"/>
      <c r="D51" s="8">
        <v>5512</v>
      </c>
      <c r="E51" s="32">
        <v>5222</v>
      </c>
      <c r="F51" s="31" t="s">
        <v>6</v>
      </c>
      <c r="G51" s="85" t="s">
        <v>19</v>
      </c>
      <c r="H51" s="86">
        <v>500</v>
      </c>
      <c r="I51" s="87">
        <v>500</v>
      </c>
      <c r="J51" s="88">
        <v>0</v>
      </c>
      <c r="K51" s="56">
        <f t="shared" si="0"/>
        <v>500</v>
      </c>
      <c r="M51" s="70"/>
    </row>
    <row r="52" spans="1:13" ht="12.75" customHeight="1" x14ac:dyDescent="0.2">
      <c r="A52" s="20" t="s">
        <v>5</v>
      </c>
      <c r="B52" s="10" t="s">
        <v>79</v>
      </c>
      <c r="C52" s="21" t="s">
        <v>7</v>
      </c>
      <c r="D52" s="22" t="s">
        <v>6</v>
      </c>
      <c r="E52" s="23" t="s">
        <v>6</v>
      </c>
      <c r="F52" s="22" t="s">
        <v>6</v>
      </c>
      <c r="G52" s="47" t="s">
        <v>80</v>
      </c>
      <c r="H52" s="65">
        <f>H53</f>
        <v>200</v>
      </c>
      <c r="I52" s="52">
        <f>I53</f>
        <v>200</v>
      </c>
      <c r="J52" s="53">
        <f>J53</f>
        <v>0</v>
      </c>
      <c r="K52" s="57">
        <f t="shared" ref="K52:K55" si="1">J52+I52</f>
        <v>200</v>
      </c>
      <c r="M52" s="73"/>
    </row>
    <row r="53" spans="1:13" ht="12.75" customHeight="1" x14ac:dyDescent="0.2">
      <c r="A53" s="19"/>
      <c r="B53" s="7"/>
      <c r="C53" s="3"/>
      <c r="D53" s="8">
        <v>3900</v>
      </c>
      <c r="E53" s="9">
        <v>5213</v>
      </c>
      <c r="F53" s="8" t="s">
        <v>6</v>
      </c>
      <c r="G53" s="46" t="s">
        <v>81</v>
      </c>
      <c r="H53" s="64">
        <v>200</v>
      </c>
      <c r="I53" s="54">
        <v>200</v>
      </c>
      <c r="J53" s="43">
        <v>0</v>
      </c>
      <c r="K53" s="56">
        <f t="shared" si="1"/>
        <v>200</v>
      </c>
      <c r="M53" s="73"/>
    </row>
    <row r="54" spans="1:13" ht="12.75" customHeight="1" x14ac:dyDescent="0.2">
      <c r="A54" s="24" t="s">
        <v>5</v>
      </c>
      <c r="B54" s="25" t="s">
        <v>82</v>
      </c>
      <c r="C54" s="26" t="s">
        <v>7</v>
      </c>
      <c r="D54" s="27" t="s">
        <v>6</v>
      </c>
      <c r="E54" s="28" t="s">
        <v>6</v>
      </c>
      <c r="F54" s="27" t="s">
        <v>6</v>
      </c>
      <c r="G54" s="48" t="s">
        <v>83</v>
      </c>
      <c r="H54" s="65">
        <f>H55</f>
        <v>200</v>
      </c>
      <c r="I54" s="52">
        <f>I55</f>
        <v>200</v>
      </c>
      <c r="J54" s="53">
        <f>J55</f>
        <v>0</v>
      </c>
      <c r="K54" s="57">
        <f t="shared" si="1"/>
        <v>200</v>
      </c>
      <c r="M54" s="73"/>
    </row>
    <row r="55" spans="1:13" ht="12.75" customHeight="1" x14ac:dyDescent="0.2">
      <c r="A55" s="19"/>
      <c r="B55" s="29"/>
      <c r="C55" s="30"/>
      <c r="D55" s="31">
        <v>3900</v>
      </c>
      <c r="E55" s="32">
        <v>5221</v>
      </c>
      <c r="F55" s="31" t="s">
        <v>6</v>
      </c>
      <c r="G55" s="49" t="s">
        <v>73</v>
      </c>
      <c r="H55" s="64">
        <v>200</v>
      </c>
      <c r="I55" s="54">
        <v>200</v>
      </c>
      <c r="J55" s="44">
        <v>0</v>
      </c>
      <c r="K55" s="56">
        <f t="shared" si="1"/>
        <v>200</v>
      </c>
      <c r="M55" s="73"/>
    </row>
    <row r="56" spans="1:13" ht="12.75" customHeight="1" x14ac:dyDescent="0.2">
      <c r="A56" s="24" t="s">
        <v>5</v>
      </c>
      <c r="B56" s="25" t="s">
        <v>121</v>
      </c>
      <c r="C56" s="26" t="s">
        <v>7</v>
      </c>
      <c r="D56" s="27" t="s">
        <v>6</v>
      </c>
      <c r="E56" s="28" t="s">
        <v>6</v>
      </c>
      <c r="F56" s="27" t="s">
        <v>6</v>
      </c>
      <c r="G56" s="48" t="s">
        <v>148</v>
      </c>
      <c r="H56" s="65">
        <f>H57</f>
        <v>0</v>
      </c>
      <c r="I56" s="52">
        <f>I57</f>
        <v>100</v>
      </c>
      <c r="J56" s="53">
        <f>J57</f>
        <v>0</v>
      </c>
      <c r="K56" s="57">
        <f t="shared" ref="K56:K57" si="2">J56+I56</f>
        <v>100</v>
      </c>
      <c r="M56" s="73"/>
    </row>
    <row r="57" spans="1:13" ht="12.75" customHeight="1" x14ac:dyDescent="0.2">
      <c r="A57" s="19"/>
      <c r="B57" s="29"/>
      <c r="C57" s="30"/>
      <c r="D57" s="31">
        <v>3900</v>
      </c>
      <c r="E57" s="32">
        <v>5221</v>
      </c>
      <c r="F57" s="31" t="s">
        <v>6</v>
      </c>
      <c r="G57" s="49" t="s">
        <v>73</v>
      </c>
      <c r="H57" s="64">
        <v>0</v>
      </c>
      <c r="I57" s="54">
        <v>100</v>
      </c>
      <c r="J57" s="44">
        <v>0</v>
      </c>
      <c r="K57" s="56">
        <f t="shared" si="2"/>
        <v>100</v>
      </c>
      <c r="M57" s="73"/>
    </row>
    <row r="58" spans="1:13" ht="12.75" customHeight="1" x14ac:dyDescent="0.2">
      <c r="A58" s="24" t="s">
        <v>5</v>
      </c>
      <c r="B58" s="25" t="s">
        <v>172</v>
      </c>
      <c r="C58" s="26" t="s">
        <v>7</v>
      </c>
      <c r="D58" s="27" t="s">
        <v>6</v>
      </c>
      <c r="E58" s="28" t="s">
        <v>6</v>
      </c>
      <c r="F58" s="27" t="s">
        <v>6</v>
      </c>
      <c r="G58" s="48" t="s">
        <v>174</v>
      </c>
      <c r="H58" s="65">
        <f>SUM(H60)</f>
        <v>0</v>
      </c>
      <c r="I58" s="52">
        <f>SUM(I60)</f>
        <v>0</v>
      </c>
      <c r="J58" s="52">
        <f>J59+J60</f>
        <v>2500</v>
      </c>
      <c r="K58" s="57">
        <f t="shared" ref="K58:K60" si="3">J58+I58</f>
        <v>2500</v>
      </c>
      <c r="M58" s="73"/>
    </row>
    <row r="59" spans="1:13" x14ac:dyDescent="0.2">
      <c r="A59" s="24"/>
      <c r="B59" s="25"/>
      <c r="C59" s="26"/>
      <c r="D59" s="31">
        <v>5511</v>
      </c>
      <c r="E59" s="32">
        <v>5319</v>
      </c>
      <c r="F59" s="31" t="s">
        <v>6</v>
      </c>
      <c r="G59" s="145" t="s">
        <v>244</v>
      </c>
      <c r="H59" s="64">
        <v>0</v>
      </c>
      <c r="I59" s="54">
        <v>0</v>
      </c>
      <c r="J59" s="54">
        <v>1400</v>
      </c>
      <c r="K59" s="56">
        <f t="shared" ref="K59" si="4">J59+I59</f>
        <v>1400</v>
      </c>
      <c r="M59" s="73"/>
    </row>
    <row r="60" spans="1:13" x14ac:dyDescent="0.2">
      <c r="A60" s="19"/>
      <c r="B60" s="29"/>
      <c r="C60" s="30"/>
      <c r="D60" s="31">
        <v>5511</v>
      </c>
      <c r="E60" s="32">
        <v>6339</v>
      </c>
      <c r="F60" s="31" t="s">
        <v>6</v>
      </c>
      <c r="G60" s="145" t="s">
        <v>243</v>
      </c>
      <c r="H60" s="64">
        <v>0</v>
      </c>
      <c r="I60" s="54">
        <v>0</v>
      </c>
      <c r="J60" s="54">
        <v>1100</v>
      </c>
      <c r="K60" s="56">
        <f t="shared" si="3"/>
        <v>1100</v>
      </c>
      <c r="M60" s="73"/>
    </row>
  </sheetData>
  <mergeCells count="5">
    <mergeCell ref="A2:K2"/>
    <mergeCell ref="A1:K1"/>
    <mergeCell ref="A3:K3"/>
    <mergeCell ref="B6:C6"/>
    <mergeCell ref="B7:C7"/>
  </mergeCells>
  <conditionalFormatting sqref="A44:K55 H27:K43 A7:K12 A20:K26 A13:F19 H13:K19">
    <cfRule type="expression" dxfId="6" priority="33">
      <formula>$J7&lt;&gt;0</formula>
    </cfRule>
  </conditionalFormatting>
  <conditionalFormatting sqref="A27:G43">
    <cfRule type="expression" dxfId="5" priority="5">
      <formula>$J27&lt;&gt;0</formula>
    </cfRule>
  </conditionalFormatting>
  <conditionalFormatting sqref="A56:K57">
    <cfRule type="expression" dxfId="4" priority="4">
      <formula>$J56&lt;&gt;0</formula>
    </cfRule>
  </conditionalFormatting>
  <conditionalFormatting sqref="G13:G14">
    <cfRule type="expression" dxfId="3" priority="3">
      <formula>$J13&lt;&gt;0</formula>
    </cfRule>
  </conditionalFormatting>
  <conditionalFormatting sqref="G15:G19">
    <cfRule type="expression" dxfId="2" priority="2">
      <formula>$J15&lt;&gt;0</formula>
    </cfRule>
  </conditionalFormatting>
  <conditionalFormatting sqref="A58:K60">
    <cfRule type="expression" dxfId="1" priority="1">
      <formula>$J58&lt;&gt;0</formula>
    </cfRule>
  </conditionalFormatting>
  <pageMargins left="0.78740157480314965" right="0.78740157480314965" top="0.98425196850393704" bottom="0.98425196850393704" header="0.51181102362204722" footer="0.51181102362204722"/>
  <pageSetup paperSize="9" scale="98" fitToHeight="3" orientation="landscape" r:id="rId1"/>
  <headerFooter alignWithMargins="0">
    <oddHeader>&amp;RPříloha č. 1</oddHeader>
  </headerFooter>
  <rowBreaks count="1" manualBreakCount="1">
    <brk id="51" max="16383" man="1"/>
  </rowBreaks>
  <ignoredErrors>
    <ignoredError sqref="B44:C51 B8:C8 C11 C10 B20 B10:B11 B52:C55 B12:C12 B21:C26 B42:C42 B56:C56 C27 C28 C29:C38 C43 B27:B38 B43 B39:C41 B13:C19 C58" numberStoredAsText="1"/>
    <ignoredError sqref="I9:J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Bilance PaV</vt:lpstr>
      <vt:lpstr>926 01</vt:lpstr>
      <vt:lpstr>917 01</vt:lpstr>
      <vt:lpstr>'917 01'!Názvy_tisku</vt:lpstr>
      <vt:lpstr>'926 01'!Názvy_tisku</vt:lpstr>
      <vt:lpstr>'917 01'!Oblast_tisku</vt:lpstr>
      <vt:lpstr>'926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Svarovsky Arnost</cp:lastModifiedBy>
  <cp:lastPrinted>2016-03-30T11:11:43Z</cp:lastPrinted>
  <dcterms:created xsi:type="dcterms:W3CDTF">2014-01-21T14:03:33Z</dcterms:created>
  <dcterms:modified xsi:type="dcterms:W3CDTF">2016-03-30T14:36:23Z</dcterms:modified>
</cp:coreProperties>
</file>