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příjmy OD" sheetId="2" r:id="rId2"/>
    <sheet name="92006" sheetId="3" r:id="rId3"/>
  </sheets>
  <definedNames>
    <definedName name="_xlnm.Print_Titles" localSheetId="2">'92006'!$7:$8</definedName>
    <definedName name="_xlnm.Print_Titles" localSheetId="1">'příjmy OD'!$7:$8</definedName>
  </definedNames>
  <calcPr fullCalcOnLoad="1"/>
</workbook>
</file>

<file path=xl/sharedStrings.xml><?xml version="1.0" encoding="utf-8"?>
<sst xmlns="http://schemas.openxmlformats.org/spreadsheetml/2006/main" count="695" uniqueCount="273">
  <si>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</si>
  <si>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</si>
  <si>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</si>
  <si>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</si>
  <si>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</si>
  <si>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</si>
  <si>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</si>
  <si>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</si>
  <si>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</si>
  <si>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</si>
  <si>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</si>
  <si>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</si>
  <si>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</si>
  <si>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</si>
  <si>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</si>
  <si>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</si>
  <si>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</si>
  <si>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</si>
  <si>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</si>
  <si>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</si>
  <si>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</si>
  <si>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</si>
  <si>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</si>
  <si>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</si>
  <si>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</si>
  <si>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</si>
  <si>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</si>
  <si>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</si>
  <si>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</si>
  <si>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</si>
  <si>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</si>
  <si>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</si>
  <si>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</si>
  <si>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</si>
  <si>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</si>
  <si>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</si>
  <si>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</si>
  <si>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</si>
  <si>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</si>
  <si>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</si>
  <si>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</si>
  <si>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</si>
  <si>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</si>
  <si>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</si>
  <si>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</si>
  <si>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</si>
  <si>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</si>
  <si>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</si>
  <si>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</si>
  <si>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</si>
  <si>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</si>
  <si>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</si>
  <si>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</si>
  <si>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</si>
  <si>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</si>
  <si>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</si>
  <si>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</si>
  <si>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</si>
  <si>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</si>
  <si>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</si>
  <si>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</si>
  <si>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</si>
  <si>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</si>
  <si>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</si>
  <si>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</si>
  <si>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1. Zapojení fondů z r. 2015</t>
  </si>
  <si>
    <t>2. Zapojení  zvl.účtů z r. 2015</t>
  </si>
  <si>
    <t>SR 2016</t>
  </si>
  <si>
    <t>UR I 2016</t>
  </si>
  <si>
    <t>UR II 2016</t>
  </si>
  <si>
    <t>Kap.912-účelové příspěvky PO</t>
  </si>
  <si>
    <t>Odbor dopravy</t>
  </si>
  <si>
    <t>nákup ostatních služeb</t>
  </si>
  <si>
    <t>tis.Kč</t>
  </si>
  <si>
    <t>ZDROJOVÁ  A VÝDAJOVÁ ČÁST ROZPOČTU LK 2016</t>
  </si>
  <si>
    <t>Příjmy a finanční zdroje odboru dopravy 2016</t>
  </si>
  <si>
    <t>Přijaté transfery (dotace a příspěvky) a zdroje (financování)</t>
  </si>
  <si>
    <t>ORJ</t>
  </si>
  <si>
    <t>ÚZ</t>
  </si>
  <si>
    <t>P Ř Í J M Y   A  T R A N S F E R Y   2 0 1 6</t>
  </si>
  <si>
    <t>příjmy celkem</t>
  </si>
  <si>
    <t>A1) vlastní příjmy - daňové příjmy</t>
  </si>
  <si>
    <t>0006</t>
  </si>
  <si>
    <t>DU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</si>
  <si>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</si>
  <si>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</si>
  <si>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</si>
  <si>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</si>
  <si>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</si>
  <si>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1306</t>
  </si>
  <si>
    <t>0689951601</t>
  </si>
  <si>
    <t>Krajská správa silnic LK p.o. - realizace příkazní smlouvy Silnice LK a.s. na ZIMNÍ ÚDRŽBU 2015</t>
  </si>
  <si>
    <t>ostatní přijaté vratky transferů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</si>
  <si>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</si>
  <si>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</si>
  <si>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</si>
  <si>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</si>
  <si>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</si>
  <si>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</si>
  <si>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3. úvěr</t>
  </si>
  <si>
    <t>4. uhrazené splátky krátkod.půjč.</t>
  </si>
  <si>
    <t>sankční platby přijaté od jiných subjektů</t>
  </si>
  <si>
    <t>290-016 - most přes Smědou za obcí Bílý Potok</t>
  </si>
  <si>
    <t>0683600000</t>
  </si>
  <si>
    <t>Kapitola 920 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</si>
  <si>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</si>
  <si>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</si>
  <si>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</si>
  <si>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</si>
  <si>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</si>
  <si>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</si>
  <si>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0690620000</t>
  </si>
  <si>
    <t>silnice II/290 Frýdlant - Bílý Potok (I.etapa) - povodně</t>
  </si>
  <si>
    <t>budovy, haly a stavby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</si>
  <si>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</si>
  <si>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</si>
  <si>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</si>
  <si>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</si>
  <si>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</si>
  <si>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</si>
  <si>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0690690000</t>
  </si>
  <si>
    <t>Modernizace silnice Horka u Staré Paky – Dolní Branná</t>
  </si>
  <si>
    <t>ZJ 035</t>
  </si>
  <si>
    <t>investiční transfery krajům</t>
  </si>
  <si>
    <t>0690720000</t>
  </si>
  <si>
    <t>silnice II/592 Chrastava (II. etapa) - povodně</t>
  </si>
  <si>
    <t>stavba nebo rekonstrukce silnice</t>
  </si>
  <si>
    <t>0690801601</t>
  </si>
  <si>
    <t>obnova a údržba alejí na Frýdlantsku</t>
  </si>
  <si>
    <t>neinvestiční transfery zřízeným příspěvkovým organizacím</t>
  </si>
  <si>
    <t>0690810000</t>
  </si>
  <si>
    <t>Velkoplošné opravy havarijních úseků komunikací</t>
  </si>
  <si>
    <t>nespecifikované rezervy</t>
  </si>
  <si>
    <t>Financování silnic II. a III. třídy ve vlastnictví kraje - 2015</t>
  </si>
  <si>
    <t>0683340000</t>
  </si>
  <si>
    <t>III/2719 Hrádek n. N. - Oldřichov na Hranicích</t>
  </si>
  <si>
    <t>0683350000</t>
  </si>
  <si>
    <t>III/27110 Oldřichov na Hranicích</t>
  </si>
  <si>
    <t>0683360000</t>
  </si>
  <si>
    <t>II/263 Heřmanice</t>
  </si>
  <si>
    <t>0683370000</t>
  </si>
  <si>
    <t>II/288 Podbozkov - Cimbál</t>
  </si>
  <si>
    <t>0683380000</t>
  </si>
  <si>
    <t>III/29011 Ludvíkov - Nové Město p. Smrkem</t>
  </si>
  <si>
    <t>0683390000</t>
  </si>
  <si>
    <t>III/29013 a III/29015 Raspenava - Hajniště</t>
  </si>
  <si>
    <t>0683400000</t>
  </si>
  <si>
    <t>III/03520 Dlouhý Most - Javorník</t>
  </si>
  <si>
    <t>0683410000</t>
  </si>
  <si>
    <t>II/270 Doksy - Mimoň</t>
  </si>
  <si>
    <t>0683420000</t>
  </si>
  <si>
    <t>III/26318 od I/13 - Polevsko</t>
  </si>
  <si>
    <t>0683440000</t>
  </si>
  <si>
    <t>III/27019, úsek od křiž. s I/13 po křiž. s III/27014</t>
  </si>
  <si>
    <t>0683450000</t>
  </si>
  <si>
    <t>II/270 úsek od úrov. přejezdu po křiž. s I/13</t>
  </si>
  <si>
    <t>0683470000</t>
  </si>
  <si>
    <t>III/28721 Malá Skála - Sněhov</t>
  </si>
  <si>
    <t>0683500000</t>
  </si>
  <si>
    <t>III/28115 hranice LB kraje - Troskovice</t>
  </si>
  <si>
    <t>0683510000</t>
  </si>
  <si>
    <t>III/2892 Semily - Bítouchov</t>
  </si>
  <si>
    <t>0683550000</t>
  </si>
  <si>
    <t>III/29022 Hrabětice - Josefův Důl</t>
  </si>
  <si>
    <t>0683570000</t>
  </si>
  <si>
    <t>III/25935 hranice kraje LB - hranice kraje SČ</t>
  </si>
  <si>
    <t>opravy a udržování</t>
  </si>
  <si>
    <t>0683610000</t>
  </si>
  <si>
    <t>II/277 Podhora - havárie silnice</t>
  </si>
  <si>
    <t>0683640000</t>
  </si>
  <si>
    <t>III/2711 Bílý Kostel nad Nisou - rekonstrukce silnice</t>
  </si>
  <si>
    <t>0683650000</t>
  </si>
  <si>
    <t>III/2713 Václavice, oprava svahu</t>
  </si>
  <si>
    <t>0683670000</t>
  </si>
  <si>
    <t>III/27716 Český Dub - havárie propustku</t>
  </si>
  <si>
    <t>0683700000</t>
  </si>
  <si>
    <t>III/28621 Víchová nad Jizerou - oprava čela propustku</t>
  </si>
  <si>
    <t>0683710000</t>
  </si>
  <si>
    <t>III/28713 Radoňovice, sesuv svahu</t>
  </si>
  <si>
    <t>0683720000</t>
  </si>
  <si>
    <t>III/2887 Bozkov II. etapa - rekonstrukce silnice</t>
  </si>
  <si>
    <t>0683780000</t>
  </si>
  <si>
    <t>most přes Tampelačku u žst. Roztoky u Jilemnice 28614-7</t>
  </si>
  <si>
    <t>0683790000</t>
  </si>
  <si>
    <t>III/28713 Hodkovice, podjezd pod mostem SŽDC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</si>
  <si>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</si>
  <si>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</si>
  <si>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</si>
  <si>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</si>
  <si>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</si>
  <si>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</si>
  <si>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0683860000</t>
  </si>
  <si>
    <t>III/2711 Hrádek n. N. - odvodnění Donínská</t>
  </si>
  <si>
    <t>0683890000</t>
  </si>
  <si>
    <t>III/28726 Odolenovice - Jenišovice, sanace svahu</t>
  </si>
  <si>
    <t>0683900000</t>
  </si>
  <si>
    <t>II/278 Osečná</t>
  </si>
  <si>
    <t>Financování silnic II. a III. třídy ve vlastnictví kraje - 2016</t>
  </si>
  <si>
    <t>0683330000</t>
  </si>
  <si>
    <t>opravy silnic II. a III. tříd</t>
  </si>
  <si>
    <t>0683430000</t>
  </si>
  <si>
    <t>III/26317 Prysk - křižovatka s III/26318</t>
  </si>
  <si>
    <t>0683480000</t>
  </si>
  <si>
    <t>III/28115 Troskovice (Krčák, Vidlák)</t>
  </si>
  <si>
    <t>0683490000</t>
  </si>
  <si>
    <t>III/28116 Borek - Troskovice</t>
  </si>
  <si>
    <t>0683520000</t>
  </si>
  <si>
    <t>III/2923 Chuchelna</t>
  </si>
  <si>
    <t>0683530000</t>
  </si>
  <si>
    <t>III/29022 Josefův Důl</t>
  </si>
  <si>
    <t>0683920000</t>
  </si>
  <si>
    <t>III/0353 Kunratice</t>
  </si>
  <si>
    <t>0683930000</t>
  </si>
  <si>
    <t>III/26210 Pihel - Skalice u České Lípy</t>
  </si>
  <si>
    <t>0683940000</t>
  </si>
  <si>
    <t>III/27012 Postřelná</t>
  </si>
  <si>
    <t>0683950000</t>
  </si>
  <si>
    <t>III/27244 Rynoltice - Janovice v Podještědí</t>
  </si>
  <si>
    <t>0683960000</t>
  </si>
  <si>
    <t>III/2931 Horka u Staré Paky</t>
  </si>
  <si>
    <t>0683970000</t>
  </si>
  <si>
    <t>III/28626 Benecko</t>
  </si>
  <si>
    <t>0683980000</t>
  </si>
  <si>
    <t>III/27910 Soběslavice, havárie 2 propustků</t>
  </si>
  <si>
    <t>0683990000</t>
  </si>
  <si>
    <t>III/29035 Jindřichov nad Nisou, propustek</t>
  </si>
  <si>
    <t>0684010000</t>
  </si>
  <si>
    <t>III/29011 Ludvíkov pod Smrkem</t>
  </si>
  <si>
    <t>0684020000</t>
  </si>
  <si>
    <t xml:space="preserve">III/27250 ulice Liberecká, Chrastava </t>
  </si>
  <si>
    <t>0684030000</t>
  </si>
  <si>
    <t>III/2628 Okrouhlá, havárie propustku u čp. 46</t>
  </si>
  <si>
    <t>0684040000</t>
  </si>
  <si>
    <t>0684050000</t>
  </si>
  <si>
    <t>0684060000</t>
  </si>
  <si>
    <t>0684070000</t>
  </si>
  <si>
    <t>0684080000</t>
  </si>
  <si>
    <t>0684090000</t>
  </si>
  <si>
    <t>II/289 Semily</t>
  </si>
  <si>
    <t>III/27926 Turnov</t>
  </si>
  <si>
    <t>III/28745 Zásada - Držkov</t>
  </si>
  <si>
    <t>III/2713 Chotyně - Dolní Suchá</t>
  </si>
  <si>
    <t>2006</t>
  </si>
  <si>
    <t xml:space="preserve">investiční přijaté transfery od obcí </t>
  </si>
  <si>
    <t>42xx</t>
  </si>
  <si>
    <t>B2) Dotace a příspěvky - investiční</t>
  </si>
  <si>
    <t>III/28744  Zásada - Loužnice</t>
  </si>
  <si>
    <t>III/2605 Skalka - Blíževedly</t>
  </si>
  <si>
    <t>Změna rozpočtu - rozpočtové opatření č. 129/16</t>
  </si>
  <si>
    <t>12.změna-RO č. 129/16</t>
  </si>
  <si>
    <t>5.změna-RO č. 129/16</t>
  </si>
  <si>
    <t>0684100000</t>
  </si>
  <si>
    <t>0684110000</t>
  </si>
  <si>
    <t>0684120000</t>
  </si>
  <si>
    <t>0684130000</t>
  </si>
  <si>
    <t>0684140000</t>
  </si>
  <si>
    <t>0684150000</t>
  </si>
  <si>
    <t>0684160000</t>
  </si>
  <si>
    <t>III/0353 Černousy - Boleslav</t>
  </si>
  <si>
    <t>III/2784 Světlá pod Ještědem</t>
  </si>
  <si>
    <t>III/2622 Dobranov - Písečná</t>
  </si>
  <si>
    <t>III/28618 Peřimov</t>
  </si>
  <si>
    <t>III/29053 Haratice</t>
  </si>
  <si>
    <t>III/29058 Zlatá Olešnice</t>
  </si>
  <si>
    <t>III/2934 Žďár - Studenec</t>
  </si>
  <si>
    <t>(ÚZ 91252)</t>
  </si>
  <si>
    <t>(ÚZ 91628)</t>
  </si>
  <si>
    <t>rezervy kapitálových výdajů</t>
  </si>
  <si>
    <t>Financování silnic II. a III. třídy ve vlastnictví kraje</t>
  </si>
  <si>
    <t>91252</t>
  </si>
  <si>
    <t>neinvestiční přijaté transfery ze státních fondů</t>
  </si>
  <si>
    <t>91628</t>
  </si>
  <si>
    <t>investiční přijaté transfery ze státních fondů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</si>
</sst>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  <font>
      <sz val="8"/>
      <name val="Arial CE"/>
      <family val="0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29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right" vertical="center" wrapText="1"/>
    </xf>
    <xf numFmtId="4" fontId="4" fillId="0" borderId="31" xfId="50" applyNumberFormat="1" applyFont="1" applyFill="1" applyBorder="1" applyAlignment="1">
      <alignment vertical="center"/>
      <protection/>
    </xf>
    <xf numFmtId="4" fontId="4" fillId="0" borderId="31" xfId="51" applyNumberFormat="1" applyFont="1" applyFill="1" applyBorder="1" applyAlignment="1">
      <alignment vertical="center"/>
      <protection/>
    </xf>
    <xf numFmtId="4" fontId="7" fillId="0" borderId="17" xfId="0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4" fillId="0" borderId="34" xfId="51" applyFont="1" applyFill="1" applyBorder="1" applyAlignment="1">
      <alignment vertical="center" wrapText="1"/>
      <protection/>
    </xf>
    <xf numFmtId="0" fontId="4" fillId="0" borderId="18" xfId="51" applyFont="1" applyFill="1" applyBorder="1" applyAlignment="1">
      <alignment vertical="center"/>
      <protection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9" fontId="4" fillId="0" borderId="34" xfId="51" applyNumberFormat="1" applyFont="1" applyFill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center" vertical="center"/>
      <protection/>
    </xf>
    <xf numFmtId="4" fontId="1" fillId="0" borderId="36" xfId="51" applyNumberFormat="1" applyFont="1" applyFill="1" applyBorder="1" applyAlignment="1">
      <alignment vertical="center"/>
      <protection/>
    </xf>
    <xf numFmtId="0" fontId="4" fillId="0" borderId="37" xfId="51" applyFont="1" applyFill="1" applyBorder="1" applyAlignment="1">
      <alignment horizontal="center" vertical="center"/>
      <protection/>
    </xf>
    <xf numFmtId="0" fontId="30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4" fillId="0" borderId="0" xfId="50" applyFont="1" applyFill="1" applyAlignment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11" xfId="50" applyFont="1" applyFill="1" applyBorder="1" applyAlignment="1">
      <alignment horizontal="center" vertical="center"/>
      <protection/>
    </xf>
    <xf numFmtId="49" fontId="4" fillId="0" borderId="27" xfId="50" applyNumberFormat="1" applyFont="1" applyFill="1" applyBorder="1" applyAlignment="1">
      <alignment horizontal="center" vertical="center"/>
      <protection/>
    </xf>
    <xf numFmtId="0" fontId="4" fillId="0" borderId="38" xfId="50" applyFont="1" applyFill="1" applyBorder="1" applyAlignment="1">
      <alignment horizontal="center" vertical="center"/>
      <protection/>
    </xf>
    <xf numFmtId="49" fontId="4" fillId="0" borderId="26" xfId="50" applyNumberFormat="1" applyFont="1" applyFill="1" applyBorder="1" applyAlignment="1">
      <alignment horizontal="center" vertical="center"/>
      <protection/>
    </xf>
    <xf numFmtId="0" fontId="4" fillId="0" borderId="26" xfId="50" applyFont="1" applyFill="1" applyBorder="1" applyAlignment="1">
      <alignment horizontal="center" vertical="center"/>
      <protection/>
    </xf>
    <xf numFmtId="49" fontId="4" fillId="0" borderId="12" xfId="50" applyNumberFormat="1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4" fontId="4" fillId="0" borderId="39" xfId="50" applyNumberFormat="1" applyFont="1" applyFill="1" applyBorder="1" applyAlignment="1">
      <alignment vertical="center"/>
      <protection/>
    </xf>
    <xf numFmtId="4" fontId="4" fillId="0" borderId="10" xfId="50" applyNumberFormat="1" applyFont="1" applyFill="1" applyBorder="1" applyAlignment="1">
      <alignment vertical="center"/>
      <protection/>
    </xf>
    <xf numFmtId="4" fontId="4" fillId="0" borderId="40" xfId="50" applyNumberFormat="1" applyFont="1" applyFill="1" applyBorder="1" applyAlignment="1">
      <alignment vertical="center"/>
      <protection/>
    </xf>
    <xf numFmtId="0" fontId="5" fillId="0" borderId="0" xfId="50" applyFont="1" applyFill="1" applyAlignment="1">
      <alignment vertical="center"/>
      <protection/>
    </xf>
    <xf numFmtId="49" fontId="4" fillId="24" borderId="27" xfId="50" applyNumberFormat="1" applyFont="1" applyFill="1" applyBorder="1" applyAlignment="1">
      <alignment horizontal="center" vertical="center"/>
      <protection/>
    </xf>
    <xf numFmtId="0" fontId="4" fillId="24" borderId="38" xfId="50" applyFont="1" applyFill="1" applyBorder="1" applyAlignment="1">
      <alignment horizontal="center" vertical="center"/>
      <protection/>
    </xf>
    <xf numFmtId="49" fontId="4" fillId="24" borderId="26" xfId="50" applyNumberFormat="1" applyFont="1" applyFill="1" applyBorder="1" applyAlignment="1">
      <alignment horizontal="center" vertical="center"/>
      <protection/>
    </xf>
    <xf numFmtId="0" fontId="4" fillId="24" borderId="26" xfId="50" applyFont="1" applyFill="1" applyBorder="1" applyAlignment="1">
      <alignment horizontal="center" vertical="center"/>
      <protection/>
    </xf>
    <xf numFmtId="49" fontId="4" fillId="24" borderId="12" xfId="50" applyNumberFormat="1" applyFont="1" applyFill="1" applyBorder="1" applyAlignment="1">
      <alignment horizontal="center" vertical="center"/>
      <protection/>
    </xf>
    <xf numFmtId="0" fontId="4" fillId="24" borderId="13" xfId="50" applyFont="1" applyFill="1" applyBorder="1" applyAlignment="1">
      <alignment horizontal="left" vertical="center"/>
      <protection/>
    </xf>
    <xf numFmtId="4" fontId="4" fillId="24" borderId="39" xfId="50" applyNumberFormat="1" applyFont="1" applyFill="1" applyBorder="1" applyAlignment="1">
      <alignment vertical="center"/>
      <protection/>
    </xf>
    <xf numFmtId="4" fontId="4" fillId="24" borderId="10" xfId="50" applyNumberFormat="1" applyFont="1" applyFill="1" applyBorder="1" applyAlignment="1">
      <alignment vertical="center"/>
      <protection/>
    </xf>
    <xf numFmtId="4" fontId="4" fillId="24" borderId="11" xfId="50" applyNumberFormat="1" applyFont="1" applyFill="1" applyBorder="1" applyAlignment="1">
      <alignment vertical="center"/>
      <protection/>
    </xf>
    <xf numFmtId="4" fontId="4" fillId="24" borderId="40" xfId="50" applyNumberFormat="1" applyFont="1" applyFill="1" applyBorder="1" applyAlignment="1">
      <alignment vertical="center"/>
      <protection/>
    </xf>
    <xf numFmtId="49" fontId="1" fillId="0" borderId="14" xfId="50" applyNumberFormat="1" applyFont="1" applyFill="1" applyBorder="1" applyAlignment="1">
      <alignment horizontal="center" vertical="center"/>
      <protection/>
    </xf>
    <xf numFmtId="0" fontId="1" fillId="0" borderId="29" xfId="49" applyFont="1" applyBorder="1" applyAlignment="1">
      <alignment horizontal="center" vertical="center"/>
      <protection/>
    </xf>
    <xf numFmtId="0" fontId="1" fillId="0" borderId="16" xfId="50" applyFont="1" applyFill="1" applyBorder="1" applyAlignment="1">
      <alignment horizontal="center" vertical="center"/>
      <protection/>
    </xf>
    <xf numFmtId="0" fontId="1" fillId="0" borderId="41" xfId="49" applyFont="1" applyBorder="1" applyAlignment="1">
      <alignment horizontal="center" vertical="center"/>
      <protection/>
    </xf>
    <xf numFmtId="0" fontId="0" fillId="0" borderId="29" xfId="50" applyFont="1" applyFill="1" applyBorder="1" applyAlignment="1">
      <alignment vertical="center"/>
      <protection/>
    </xf>
    <xf numFmtId="0" fontId="1" fillId="0" borderId="30" xfId="49" applyFont="1" applyBorder="1" applyAlignment="1">
      <alignment horizontal="left" vertical="center"/>
      <protection/>
    </xf>
    <xf numFmtId="4" fontId="1" fillId="0" borderId="41" xfId="49" applyNumberFormat="1" applyFont="1" applyBorder="1" applyAlignment="1">
      <alignment vertical="center"/>
      <protection/>
    </xf>
    <xf numFmtId="4" fontId="1" fillId="0" borderId="31" xfId="49" applyNumberFormat="1" applyFont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49" fontId="1" fillId="0" borderId="42" xfId="50" applyNumberFormat="1" applyFont="1" applyFill="1" applyBorder="1" applyAlignment="1">
      <alignment horizontal="center" vertical="center"/>
      <protection/>
    </xf>
    <xf numFmtId="0" fontId="1" fillId="0" borderId="35" xfId="49" applyFont="1" applyBorder="1" applyAlignment="1">
      <alignment horizontal="center" vertical="center"/>
      <protection/>
    </xf>
    <xf numFmtId="0" fontId="0" fillId="0" borderId="35" xfId="50" applyFont="1" applyFill="1" applyBorder="1" applyAlignment="1">
      <alignment vertical="center"/>
      <protection/>
    </xf>
    <xf numFmtId="0" fontId="1" fillId="0" borderId="43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42" xfId="49" applyNumberFormat="1" applyFont="1" applyBorder="1" applyAlignment="1">
      <alignment vertical="center"/>
      <protection/>
    </xf>
    <xf numFmtId="4" fontId="4" fillId="0" borderId="42" xfId="50" applyNumberFormat="1" applyFont="1" applyFill="1" applyBorder="1" applyAlignment="1">
      <alignment vertical="center"/>
      <protection/>
    </xf>
    <xf numFmtId="4" fontId="1" fillId="0" borderId="44" xfId="50" applyNumberFormat="1" applyFont="1" applyFill="1" applyBorder="1" applyAlignment="1">
      <alignment vertical="center"/>
      <protection/>
    </xf>
    <xf numFmtId="49" fontId="1" fillId="0" borderId="37" xfId="50" applyNumberFormat="1" applyFont="1" applyFill="1" applyBorder="1" applyAlignment="1">
      <alignment horizontal="center" vertical="center"/>
      <protection/>
    </xf>
    <xf numFmtId="0" fontId="1" fillId="0" borderId="22" xfId="49" applyFont="1" applyFill="1" applyBorder="1" applyAlignment="1">
      <alignment horizontal="center" vertical="center"/>
      <protection/>
    </xf>
    <xf numFmtId="0" fontId="1" fillId="0" borderId="34" xfId="50" applyFont="1" applyFill="1" applyBorder="1" applyAlignment="1">
      <alignment horizontal="center" vertical="center"/>
      <protection/>
    </xf>
    <xf numFmtId="0" fontId="1" fillId="0" borderId="34" xfId="50" applyFont="1" applyBorder="1" applyAlignment="1">
      <alignment vertical="center"/>
      <protection/>
    </xf>
    <xf numFmtId="0" fontId="1" fillId="0" borderId="34" xfId="49" applyFont="1" applyBorder="1" applyAlignment="1">
      <alignment horizontal="center" vertical="center"/>
      <protection/>
    </xf>
    <xf numFmtId="0" fontId="0" fillId="0" borderId="34" xfId="50" applyFont="1" applyFill="1" applyBorder="1" applyAlignment="1">
      <alignment vertical="center"/>
      <protection/>
    </xf>
    <xf numFmtId="0" fontId="1" fillId="0" borderId="34" xfId="49" applyFont="1" applyBorder="1" applyAlignment="1">
      <alignment vertical="center"/>
      <protection/>
    </xf>
    <xf numFmtId="4" fontId="4" fillId="0" borderId="45" xfId="50" applyNumberFormat="1" applyFont="1" applyFill="1" applyBorder="1" applyAlignment="1">
      <alignment vertical="center"/>
      <protection/>
    </xf>
    <xf numFmtId="4" fontId="1" fillId="0" borderId="31" xfId="50" applyNumberFormat="1" applyFont="1" applyFill="1" applyBorder="1" applyAlignment="1">
      <alignment vertical="center"/>
      <protection/>
    </xf>
    <xf numFmtId="0" fontId="1" fillId="0" borderId="35" xfId="49" applyFont="1" applyFill="1" applyBorder="1" applyAlignment="1">
      <alignment horizontal="center" vertical="center"/>
      <protection/>
    </xf>
    <xf numFmtId="0" fontId="1" fillId="0" borderId="46" xfId="50" applyFont="1" applyFill="1" applyBorder="1" applyAlignment="1">
      <alignment horizontal="center" vertical="center"/>
      <protection/>
    </xf>
    <xf numFmtId="0" fontId="1" fillId="0" borderId="35" xfId="50" applyFont="1" applyBorder="1" applyAlignment="1">
      <alignment vertical="center"/>
      <protection/>
    </xf>
    <xf numFmtId="0" fontId="1" fillId="0" borderId="46" xfId="49" applyFont="1" applyBorder="1" applyAlignment="1">
      <alignment horizontal="center" vertical="center"/>
      <protection/>
    </xf>
    <xf numFmtId="0" fontId="0" fillId="0" borderId="46" xfId="50" applyFont="1" applyFill="1" applyBorder="1" applyAlignment="1">
      <alignment vertical="center"/>
      <protection/>
    </xf>
    <xf numFmtId="0" fontId="1" fillId="0" borderId="46" xfId="49" applyFont="1" applyBorder="1" applyAlignment="1">
      <alignment vertical="center"/>
      <protection/>
    </xf>
    <xf numFmtId="4" fontId="1" fillId="0" borderId="36" xfId="49" applyNumberFormat="1" applyFont="1" applyBorder="1" applyAlignment="1">
      <alignment vertical="center"/>
      <protection/>
    </xf>
    <xf numFmtId="4" fontId="4" fillId="0" borderId="0" xfId="50" applyNumberFormat="1" applyFont="1" applyFill="1" applyBorder="1" applyAlignment="1">
      <alignment vertical="center"/>
      <protection/>
    </xf>
    <xf numFmtId="49" fontId="35" fillId="0" borderId="47" xfId="51" applyNumberFormat="1" applyFont="1" applyFill="1" applyBorder="1" applyAlignment="1">
      <alignment horizontal="center" vertical="center"/>
      <protection/>
    </xf>
    <xf numFmtId="0" fontId="31" fillId="0" borderId="17" xfId="51" applyFont="1" applyFill="1" applyBorder="1" applyAlignment="1">
      <alignment horizontal="center" vertical="center" wrapText="1"/>
      <protection/>
    </xf>
    <xf numFmtId="49" fontId="35" fillId="0" borderId="34" xfId="51" applyNumberFormat="1" applyFont="1" applyBorder="1" applyAlignment="1">
      <alignment horizontal="center" vertical="center" wrapText="1"/>
      <protection/>
    </xf>
    <xf numFmtId="49" fontId="35" fillId="0" borderId="17" xfId="49" applyNumberFormat="1" applyFont="1" applyFill="1" applyBorder="1" applyAlignment="1">
      <alignment horizontal="center" vertical="center" wrapText="1"/>
      <protection/>
    </xf>
    <xf numFmtId="0" fontId="35" fillId="0" borderId="17" xfId="50" applyFont="1" applyFill="1" applyBorder="1" applyAlignment="1">
      <alignment horizontal="center" vertical="center" wrapText="1"/>
      <protection/>
    </xf>
    <xf numFmtId="2" fontId="36" fillId="0" borderId="18" xfId="53" applyNumberFormat="1" applyFont="1" applyFill="1" applyBorder="1" applyAlignment="1">
      <alignment horizontal="left" vertical="center" wrapText="1"/>
      <protection/>
    </xf>
    <xf numFmtId="4" fontId="35" fillId="0" borderId="31" xfId="49" applyNumberFormat="1" applyFont="1" applyFill="1" applyBorder="1" applyAlignment="1">
      <alignment vertical="center" wrapText="1"/>
      <protection/>
    </xf>
    <xf numFmtId="4" fontId="35" fillId="0" borderId="48" xfId="49" applyNumberFormat="1" applyFont="1" applyFill="1" applyBorder="1" applyAlignment="1">
      <alignment vertical="center" wrapText="1"/>
      <protection/>
    </xf>
    <xf numFmtId="0" fontId="31" fillId="0" borderId="49" xfId="49" applyFont="1" applyFill="1" applyBorder="1" applyAlignment="1">
      <alignment horizontal="center" vertical="center" wrapText="1"/>
      <protection/>
    </xf>
    <xf numFmtId="49" fontId="31" fillId="0" borderId="32" xfId="49" applyNumberFormat="1" applyFont="1" applyFill="1" applyBorder="1" applyAlignment="1">
      <alignment horizontal="center" vertical="center" wrapText="1"/>
      <protection/>
    </xf>
    <xf numFmtId="49" fontId="31" fillId="0" borderId="50" xfId="49" applyNumberFormat="1" applyFont="1" applyFill="1" applyBorder="1" applyAlignment="1">
      <alignment horizontal="center" vertical="center" wrapText="1"/>
      <protection/>
    </xf>
    <xf numFmtId="4" fontId="1" fillId="0" borderId="36" xfId="50" applyNumberFormat="1" applyFont="1" applyFill="1" applyBorder="1" applyAlignment="1">
      <alignment vertical="center"/>
      <protection/>
    </xf>
    <xf numFmtId="4" fontId="1" fillId="0" borderId="51" xfId="50" applyNumberFormat="1" applyFont="1" applyFill="1" applyBorder="1" applyAlignment="1">
      <alignment vertical="center"/>
      <protection/>
    </xf>
    <xf numFmtId="0" fontId="1" fillId="0" borderId="17" xfId="49" applyFont="1" applyFill="1" applyBorder="1" applyAlignment="1">
      <alignment horizontal="center" vertical="center"/>
      <protection/>
    </xf>
    <xf numFmtId="0" fontId="1" fillId="0" borderId="17" xfId="50" applyFont="1" applyFill="1" applyBorder="1" applyAlignment="1">
      <alignment horizontal="center" vertical="center"/>
      <protection/>
    </xf>
    <xf numFmtId="49" fontId="1" fillId="0" borderId="34" xfId="50" applyNumberFormat="1" applyFont="1" applyFill="1" applyBorder="1" applyAlignment="1">
      <alignment horizontal="center" vertical="center"/>
      <protection/>
    </xf>
    <xf numFmtId="0" fontId="1" fillId="0" borderId="18" xfId="50" applyFont="1" applyFill="1" applyBorder="1" applyAlignment="1">
      <alignment vertical="center"/>
      <protection/>
    </xf>
    <xf numFmtId="4" fontId="1" fillId="0" borderId="45" xfId="50" applyNumberFormat="1" applyFont="1" applyFill="1" applyBorder="1" applyAlignment="1">
      <alignment vertical="center"/>
      <protection/>
    </xf>
    <xf numFmtId="4" fontId="1" fillId="0" borderId="47" xfId="50" applyNumberFormat="1" applyFont="1" applyFill="1" applyBorder="1" applyAlignment="1">
      <alignment vertical="center"/>
      <protection/>
    </xf>
    <xf numFmtId="0" fontId="1" fillId="0" borderId="52" xfId="50" applyFont="1" applyFill="1" applyBorder="1" applyAlignment="1">
      <alignment horizontal="center" vertical="center"/>
      <protection/>
    </xf>
    <xf numFmtId="49" fontId="1" fillId="0" borderId="53" xfId="50" applyNumberFormat="1" applyFont="1" applyFill="1" applyBorder="1" applyAlignment="1">
      <alignment horizontal="center" vertical="center"/>
      <protection/>
    </xf>
    <xf numFmtId="0" fontId="1" fillId="0" borderId="54" xfId="50" applyFont="1" applyFill="1" applyBorder="1" applyAlignment="1">
      <alignment vertical="center"/>
      <protection/>
    </xf>
    <xf numFmtId="4" fontId="1" fillId="0" borderId="0" xfId="50" applyNumberFormat="1" applyFont="1" applyFill="1" applyBorder="1" applyAlignment="1">
      <alignment vertical="center"/>
      <protection/>
    </xf>
    <xf numFmtId="4" fontId="1" fillId="0" borderId="42" xfId="50" applyNumberFormat="1" applyFont="1" applyFill="1" applyBorder="1" applyAlignment="1">
      <alignment vertical="center"/>
      <protection/>
    </xf>
    <xf numFmtId="0" fontId="1" fillId="0" borderId="43" xfId="49" applyFont="1" applyBorder="1" applyAlignment="1">
      <alignment vertical="center"/>
      <protection/>
    </xf>
    <xf numFmtId="4" fontId="1" fillId="0" borderId="55" xfId="49" applyNumberFormat="1" applyFont="1" applyBorder="1" applyAlignment="1">
      <alignment vertical="center"/>
      <protection/>
    </xf>
    <xf numFmtId="49" fontId="31" fillId="0" borderId="37" xfId="51" applyNumberFormat="1" applyFont="1" applyFill="1" applyBorder="1" applyAlignment="1">
      <alignment horizontal="center" vertical="center" wrapText="1"/>
      <protection/>
    </xf>
    <xf numFmtId="0" fontId="31" fillId="0" borderId="56" xfId="51" applyFont="1" applyFill="1" applyBorder="1" applyAlignment="1">
      <alignment horizontal="center" vertical="center" wrapText="1"/>
      <protection/>
    </xf>
    <xf numFmtId="49" fontId="31" fillId="0" borderId="17" xfId="51" applyNumberFormat="1" applyFont="1" applyFill="1" applyBorder="1" applyAlignment="1">
      <alignment horizontal="center" vertical="center" wrapText="1"/>
      <protection/>
    </xf>
    <xf numFmtId="0" fontId="32" fillId="0" borderId="34" xfId="48" applyFont="1" applyFill="1" applyBorder="1" applyAlignment="1">
      <alignment vertical="center"/>
      <protection/>
    </xf>
    <xf numFmtId="4" fontId="31" fillId="0" borderId="31" xfId="51" applyNumberFormat="1" applyFont="1" applyFill="1" applyBorder="1" applyAlignment="1">
      <alignment vertical="center" wrapText="1"/>
      <protection/>
    </xf>
    <xf numFmtId="49" fontId="1" fillId="0" borderId="57" xfId="51" applyNumberFormat="1" applyFont="1" applyFill="1" applyBorder="1" applyAlignment="1">
      <alignment horizontal="center" vertical="center" wrapText="1"/>
      <protection/>
    </xf>
    <xf numFmtId="0" fontId="1" fillId="0" borderId="58" xfId="51" applyFont="1" applyFill="1" applyBorder="1" applyAlignment="1">
      <alignment horizontal="center" vertical="center" wrapText="1"/>
      <protection/>
    </xf>
    <xf numFmtId="49" fontId="1" fillId="0" borderId="35" xfId="51" applyNumberFormat="1" applyFont="1" applyFill="1" applyBorder="1" applyAlignment="1">
      <alignment horizontal="center" vertical="center" wrapText="1"/>
      <protection/>
    </xf>
    <xf numFmtId="0" fontId="1" fillId="0" borderId="35" xfId="51" applyFont="1" applyFill="1" applyBorder="1" applyAlignment="1">
      <alignment horizontal="center" vertical="center" wrapText="1"/>
      <protection/>
    </xf>
    <xf numFmtId="49" fontId="1" fillId="0" borderId="46" xfId="51" applyNumberFormat="1" applyFont="1" applyFill="1" applyBorder="1" applyAlignment="1">
      <alignment horizontal="center" vertical="center" wrapText="1"/>
      <protection/>
    </xf>
    <xf numFmtId="0" fontId="1" fillId="0" borderId="46" xfId="48" applyFont="1" applyFill="1" applyBorder="1" applyAlignment="1">
      <alignment vertical="center" wrapText="1"/>
      <protection/>
    </xf>
    <xf numFmtId="4" fontId="1" fillId="0" borderId="36" xfId="51" applyNumberFormat="1" applyFont="1" applyFill="1" applyBorder="1" applyAlignment="1">
      <alignment vertical="center" wrapText="1"/>
      <protection/>
    </xf>
    <xf numFmtId="4" fontId="1" fillId="0" borderId="59" xfId="51" applyNumberFormat="1" applyFont="1" applyFill="1" applyBorder="1" applyAlignment="1">
      <alignment vertical="center"/>
      <protection/>
    </xf>
    <xf numFmtId="171" fontId="31" fillId="0" borderId="47" xfId="51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 vertical="center"/>
    </xf>
    <xf numFmtId="171" fontId="4" fillId="24" borderId="11" xfId="50" applyNumberFormat="1" applyFont="1" applyFill="1" applyBorder="1" applyAlignment="1">
      <alignment vertical="center"/>
      <protection/>
    </xf>
    <xf numFmtId="171" fontId="4" fillId="0" borderId="11" xfId="50" applyNumberFormat="1" applyFont="1" applyFill="1" applyBorder="1" applyAlignment="1">
      <alignment vertical="center"/>
      <protection/>
    </xf>
    <xf numFmtId="4" fontId="1" fillId="0" borderId="33" xfId="51" applyNumberFormat="1" applyFont="1" applyFill="1" applyBorder="1" applyAlignment="1">
      <alignment vertical="center" wrapText="1"/>
      <protection/>
    </xf>
    <xf numFmtId="4" fontId="31" fillId="0" borderId="47" xfId="51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10" xfId="50" applyNumberFormat="1" applyFont="1" applyFill="1" applyBorder="1" applyAlignment="1">
      <alignment horizontal="center" vertical="center"/>
      <protection/>
    </xf>
    <xf numFmtId="2" fontId="4" fillId="0" borderId="60" xfId="50" applyNumberFormat="1" applyFont="1" applyBorder="1" applyAlignment="1">
      <alignment horizontal="center" vertical="center"/>
      <protection/>
    </xf>
    <xf numFmtId="2" fontId="4" fillId="0" borderId="26" xfId="50" applyNumberFormat="1" applyFont="1" applyBorder="1" applyAlignment="1">
      <alignment horizontal="center" vertical="center"/>
      <protection/>
    </xf>
    <xf numFmtId="2" fontId="4" fillId="0" borderId="61" xfId="50" applyNumberFormat="1" applyFont="1" applyBorder="1" applyAlignment="1">
      <alignment horizontal="center" vertical="center"/>
      <protection/>
    </xf>
    <xf numFmtId="2" fontId="4" fillId="0" borderId="62" xfId="50" applyNumberFormat="1" applyFont="1" applyBorder="1" applyAlignment="1">
      <alignment horizontal="center" vertical="center"/>
      <protection/>
    </xf>
    <xf numFmtId="4" fontId="4" fillId="0" borderId="27" xfId="50" applyNumberFormat="1" applyFont="1" applyFill="1" applyBorder="1" applyAlignment="1">
      <alignment vertical="center"/>
      <protection/>
    </xf>
    <xf numFmtId="2" fontId="4" fillId="0" borderId="56" xfId="50" applyNumberFormat="1" applyFont="1" applyBorder="1" applyAlignment="1">
      <alignment horizontal="center" vertical="center"/>
      <protection/>
    </xf>
    <xf numFmtId="49" fontId="4" fillId="0" borderId="17" xfId="50" applyNumberFormat="1" applyFont="1" applyBorder="1" applyAlignment="1">
      <alignment horizontal="center" vertical="center"/>
      <protection/>
    </xf>
    <xf numFmtId="2" fontId="4" fillId="0" borderId="17" xfId="50" applyNumberFormat="1" applyFont="1" applyBorder="1" applyAlignment="1">
      <alignment horizontal="center" vertical="center"/>
      <protection/>
    </xf>
    <xf numFmtId="2" fontId="4" fillId="0" borderId="34" xfId="50" applyNumberFormat="1" applyFont="1" applyBorder="1" applyAlignment="1">
      <alignment vertical="center"/>
      <protection/>
    </xf>
    <xf numFmtId="4" fontId="4" fillId="0" borderId="37" xfId="50" applyNumberFormat="1" applyFont="1" applyFill="1" applyBorder="1" applyAlignment="1">
      <alignment vertical="center"/>
      <protection/>
    </xf>
    <xf numFmtId="2" fontId="1" fillId="0" borderId="50" xfId="50" applyNumberFormat="1" applyFont="1" applyBorder="1" applyAlignment="1">
      <alignment horizontal="center" vertical="center"/>
      <protection/>
    </xf>
    <xf numFmtId="2" fontId="1" fillId="0" borderId="32" xfId="50" applyNumberFormat="1" applyFont="1" applyBorder="1" applyAlignment="1">
      <alignment horizontal="center" vertical="center"/>
      <protection/>
    </xf>
    <xf numFmtId="1" fontId="1" fillId="0" borderId="32" xfId="50" applyNumberFormat="1" applyFont="1" applyBorder="1" applyAlignment="1">
      <alignment horizontal="center" vertical="center"/>
      <protection/>
    </xf>
    <xf numFmtId="2" fontId="1" fillId="0" borderId="63" xfId="50" applyNumberFormat="1" applyFont="1" applyBorder="1" applyAlignment="1">
      <alignment vertical="center"/>
      <protection/>
    </xf>
    <xf numFmtId="4" fontId="1" fillId="0" borderId="59" xfId="50" applyNumberFormat="1" applyFont="1" applyFill="1" applyBorder="1" applyAlignment="1">
      <alignment vertical="center"/>
      <protection/>
    </xf>
    <xf numFmtId="4" fontId="1" fillId="0" borderId="49" xfId="50" applyNumberFormat="1" applyFont="1" applyFill="1" applyBorder="1" applyAlignment="1">
      <alignment vertical="center"/>
      <protection/>
    </xf>
    <xf numFmtId="0" fontId="4" fillId="0" borderId="56" xfId="50" applyFont="1" applyFill="1" applyBorder="1" applyAlignment="1">
      <alignment horizontal="center" vertical="center"/>
      <protection/>
    </xf>
    <xf numFmtId="49" fontId="4" fillId="0" borderId="17" xfId="50" applyNumberFormat="1" applyFont="1" applyFill="1" applyBorder="1" applyAlignment="1">
      <alignment horizontal="center" vertical="center" wrapText="1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vertical="center"/>
      <protection/>
    </xf>
    <xf numFmtId="0" fontId="1" fillId="0" borderId="64" xfId="50" applyFont="1" applyFill="1" applyBorder="1" applyAlignment="1">
      <alignment horizontal="center" vertical="center"/>
      <protection/>
    </xf>
    <xf numFmtId="2" fontId="4" fillId="0" borderId="22" xfId="50" applyNumberFormat="1" applyFont="1" applyBorder="1" applyAlignment="1">
      <alignment horizontal="center" vertical="center"/>
      <protection/>
    </xf>
    <xf numFmtId="1" fontId="1" fillId="0" borderId="22" xfId="50" applyNumberFormat="1" applyFont="1" applyFill="1" applyBorder="1" applyAlignment="1">
      <alignment horizontal="center" vertical="center"/>
      <protection/>
    </xf>
    <xf numFmtId="0" fontId="33" fillId="0" borderId="23" xfId="48" applyFont="1" applyFill="1" applyBorder="1" applyAlignment="1">
      <alignment vertical="center" wrapText="1"/>
      <protection/>
    </xf>
    <xf numFmtId="0" fontId="4" fillId="0" borderId="18" xfId="50" applyFont="1" applyFill="1" applyBorder="1" applyAlignment="1">
      <alignment vertical="center" wrapText="1"/>
      <protection/>
    </xf>
    <xf numFmtId="2" fontId="4" fillId="0" borderId="18" xfId="50" applyNumberFormat="1" applyFont="1" applyFill="1" applyBorder="1" applyAlignment="1">
      <alignment vertical="center" wrapText="1"/>
      <protection/>
    </xf>
    <xf numFmtId="2" fontId="4" fillId="0" borderId="35" xfId="50" applyNumberFormat="1" applyFont="1" applyBorder="1" applyAlignment="1">
      <alignment horizontal="center" vertical="center"/>
      <protection/>
    </xf>
    <xf numFmtId="2" fontId="4" fillId="0" borderId="29" xfId="50" applyNumberFormat="1" applyFont="1" applyBorder="1" applyAlignment="1">
      <alignment horizontal="center" vertical="center"/>
      <protection/>
    </xf>
    <xf numFmtId="2" fontId="4" fillId="0" borderId="56" xfId="50" applyNumberFormat="1" applyFont="1" applyBorder="1" applyAlignment="1">
      <alignment horizontal="center" vertical="center" wrapText="1"/>
      <protection/>
    </xf>
    <xf numFmtId="1" fontId="4" fillId="0" borderId="17" xfId="50" applyNumberFormat="1" applyFont="1" applyBorder="1" applyAlignment="1">
      <alignment horizontal="center" vertical="center" wrapText="1"/>
      <protection/>
    </xf>
    <xf numFmtId="2" fontId="4" fillId="0" borderId="34" xfId="50" applyNumberFormat="1" applyFont="1" applyFill="1" applyBorder="1" applyAlignment="1">
      <alignment vertical="center" wrapText="1"/>
      <protection/>
    </xf>
    <xf numFmtId="2" fontId="1" fillId="0" borderId="58" xfId="50" applyNumberFormat="1" applyFont="1" applyBorder="1" applyAlignment="1">
      <alignment horizontal="center" vertical="center"/>
      <protection/>
    </xf>
    <xf numFmtId="1" fontId="1" fillId="0" borderId="35" xfId="50" applyNumberFormat="1" applyFont="1" applyFill="1" applyBorder="1" applyAlignment="1">
      <alignment horizontal="center" vertical="center"/>
      <protection/>
    </xf>
    <xf numFmtId="1" fontId="1" fillId="0" borderId="32" xfId="50" applyNumberFormat="1" applyFont="1" applyFill="1" applyBorder="1" applyAlignment="1">
      <alignment horizontal="center" vertical="center"/>
      <protection/>
    </xf>
    <xf numFmtId="0" fontId="33" fillId="0" borderId="65" xfId="48" applyFont="1" applyFill="1" applyBorder="1" applyAlignment="1">
      <alignment vertical="center"/>
      <protection/>
    </xf>
    <xf numFmtId="0" fontId="4" fillId="0" borderId="34" xfId="50" applyFont="1" applyFill="1" applyBorder="1" applyAlignment="1">
      <alignment vertical="center"/>
      <protection/>
    </xf>
    <xf numFmtId="0" fontId="33" fillId="0" borderId="21" xfId="48" applyFont="1" applyFill="1" applyBorder="1" applyAlignment="1">
      <alignment vertical="center" wrapText="1"/>
      <protection/>
    </xf>
    <xf numFmtId="4" fontId="1" fillId="0" borderId="24" xfId="50" applyNumberFormat="1" applyFont="1" applyFill="1" applyBorder="1" applyAlignment="1">
      <alignment vertical="center"/>
      <protection/>
    </xf>
    <xf numFmtId="49" fontId="4" fillId="0" borderId="17" xfId="51" applyNumberFormat="1" applyFont="1" applyFill="1" applyBorder="1" applyAlignment="1">
      <alignment horizontal="center" vertical="center" wrapText="1"/>
      <protection/>
    </xf>
    <xf numFmtId="1" fontId="4" fillId="0" borderId="17" xfId="51" applyNumberFormat="1" applyFont="1" applyBorder="1" applyAlignment="1">
      <alignment horizontal="center" vertical="center" wrapText="1"/>
      <protection/>
    </xf>
    <xf numFmtId="2" fontId="4" fillId="0" borderId="34" xfId="51" applyNumberFormat="1" applyFont="1" applyFill="1" applyBorder="1" applyAlignment="1">
      <alignment vertical="center" wrapText="1"/>
      <protection/>
    </xf>
    <xf numFmtId="0" fontId="1" fillId="0" borderId="50" xfId="50" applyFont="1" applyFill="1" applyBorder="1" applyAlignment="1">
      <alignment horizontal="center" vertical="center"/>
      <protection/>
    </xf>
    <xf numFmtId="2" fontId="4" fillId="0" borderId="35" xfId="51" applyNumberFormat="1" applyFont="1" applyBorder="1" applyAlignment="1">
      <alignment horizontal="center" vertical="center"/>
      <protection/>
    </xf>
    <xf numFmtId="1" fontId="1" fillId="0" borderId="35" xfId="51" applyNumberFormat="1" applyFont="1" applyFill="1" applyBorder="1" applyAlignment="1">
      <alignment horizontal="center" vertical="center"/>
      <protection/>
    </xf>
    <xf numFmtId="1" fontId="1" fillId="0" borderId="63" xfId="51" applyNumberFormat="1" applyFont="1" applyFill="1" applyBorder="1" applyAlignment="1">
      <alignment horizontal="center" vertical="center"/>
      <protection/>
    </xf>
    <xf numFmtId="0" fontId="1" fillId="0" borderId="63" xfId="51" applyFont="1" applyBorder="1" applyAlignment="1">
      <alignment vertical="center"/>
      <protection/>
    </xf>
    <xf numFmtId="171" fontId="4" fillId="0" borderId="31" xfId="50" applyNumberFormat="1" applyFont="1" applyFill="1" applyBorder="1" applyAlignment="1">
      <alignment vertical="center"/>
      <protection/>
    </xf>
    <xf numFmtId="0" fontId="33" fillId="0" borderId="63" xfId="48" applyFont="1" applyFill="1" applyBorder="1" applyAlignment="1">
      <alignment vertical="center"/>
      <protection/>
    </xf>
    <xf numFmtId="171" fontId="1" fillId="0" borderId="59" xfId="50" applyNumberFormat="1" applyFont="1" applyFill="1" applyBorder="1" applyAlignment="1">
      <alignment vertical="center"/>
      <protection/>
    </xf>
    <xf numFmtId="0" fontId="37" fillId="0" borderId="38" xfId="51" applyFont="1" applyFill="1" applyBorder="1" applyAlignment="1">
      <alignment horizontal="center" vertical="center"/>
      <protection/>
    </xf>
    <xf numFmtId="0" fontId="37" fillId="0" borderId="12" xfId="51" applyFont="1" applyFill="1" applyBorder="1" applyAlignment="1">
      <alignment horizontal="center" vertical="center"/>
      <protection/>
    </xf>
    <xf numFmtId="0" fontId="35" fillId="0" borderId="26" xfId="51" applyFont="1" applyFill="1" applyBorder="1" applyAlignment="1">
      <alignment horizontal="center" vertical="center"/>
      <protection/>
    </xf>
    <xf numFmtId="0" fontId="37" fillId="0" borderId="13" xfId="51" applyFont="1" applyFill="1" applyBorder="1" applyAlignment="1">
      <alignment vertical="center" wrapText="1"/>
      <protection/>
    </xf>
    <xf numFmtId="4" fontId="37" fillId="0" borderId="11" xfId="51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0" fontId="4" fillId="0" borderId="56" xfId="5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horizontal="center" vertical="center"/>
      <protection/>
    </xf>
    <xf numFmtId="0" fontId="1" fillId="0" borderId="58" xfId="51" applyFont="1" applyFill="1" applyBorder="1" applyAlignment="1">
      <alignment horizontal="center" vertical="center"/>
      <protection/>
    </xf>
    <xf numFmtId="2" fontId="4" fillId="0" borderId="32" xfId="50" applyNumberFormat="1" applyFont="1" applyBorder="1" applyAlignment="1">
      <alignment horizontal="center" vertical="center"/>
      <protection/>
    </xf>
    <xf numFmtId="1" fontId="1" fillId="0" borderId="32" xfId="51" applyNumberFormat="1" applyFont="1" applyFill="1" applyBorder="1" applyAlignment="1">
      <alignment horizontal="center" vertical="center"/>
      <protection/>
    </xf>
    <xf numFmtId="2" fontId="1" fillId="0" borderId="32" xfId="51" applyNumberFormat="1" applyFont="1" applyBorder="1" applyAlignment="1">
      <alignment horizontal="left" vertical="center"/>
      <protection/>
    </xf>
    <xf numFmtId="0" fontId="1" fillId="0" borderId="64" xfId="51" applyFont="1" applyFill="1" applyBorder="1" applyAlignment="1">
      <alignment horizontal="center" vertical="center"/>
      <protection/>
    </xf>
    <xf numFmtId="1" fontId="1" fillId="0" borderId="22" xfId="51" applyNumberFormat="1" applyFont="1" applyFill="1" applyBorder="1" applyAlignment="1">
      <alignment horizontal="center" vertical="center"/>
      <protection/>
    </xf>
    <xf numFmtId="2" fontId="1" fillId="0" borderId="22" xfId="51" applyNumberFormat="1" applyFont="1" applyBorder="1" applyAlignment="1">
      <alignment horizontal="left" vertical="center"/>
      <protection/>
    </xf>
    <xf numFmtId="4" fontId="1" fillId="0" borderId="20" xfId="51" applyNumberFormat="1" applyFont="1" applyFill="1" applyBorder="1" applyAlignment="1">
      <alignment vertical="center"/>
      <protection/>
    </xf>
    <xf numFmtId="0" fontId="1" fillId="0" borderId="50" xfId="51" applyFont="1" applyFill="1" applyBorder="1" applyAlignment="1">
      <alignment horizontal="center" vertical="center"/>
      <protection/>
    </xf>
    <xf numFmtId="1" fontId="1" fillId="0" borderId="21" xfId="50" applyNumberFormat="1" applyFont="1" applyFill="1" applyBorder="1" applyAlignment="1">
      <alignment horizontal="center" vertical="center"/>
      <protection/>
    </xf>
    <xf numFmtId="2" fontId="1" fillId="0" borderId="23" xfId="50" applyNumberFormat="1" applyFont="1" applyFill="1" applyBorder="1" applyAlignment="1">
      <alignment horizontal="left" vertical="center"/>
      <protection/>
    </xf>
    <xf numFmtId="0" fontId="1" fillId="0" borderId="23" xfId="50" applyFont="1" applyFill="1" applyBorder="1" applyAlignment="1">
      <alignment vertical="center"/>
      <protection/>
    </xf>
    <xf numFmtId="0" fontId="33" fillId="0" borderId="65" xfId="48" applyFont="1" applyFill="1" applyBorder="1" applyAlignment="1">
      <alignment vertical="center" wrapText="1"/>
      <protection/>
    </xf>
    <xf numFmtId="2" fontId="4" fillId="0" borderId="32" xfId="51" applyNumberFormat="1" applyFont="1" applyBorder="1" applyAlignment="1">
      <alignment horizontal="center" vertical="center"/>
      <protection/>
    </xf>
    <xf numFmtId="2" fontId="4" fillId="0" borderId="22" xfId="51" applyNumberFormat="1" applyFont="1" applyBorder="1" applyAlignment="1">
      <alignment horizontal="center" vertical="center"/>
      <protection/>
    </xf>
    <xf numFmtId="171" fontId="37" fillId="0" borderId="11" xfId="51" applyNumberFormat="1" applyFont="1" applyFill="1" applyBorder="1" applyAlignment="1">
      <alignment vertical="center"/>
      <protection/>
    </xf>
    <xf numFmtId="171" fontId="4" fillId="0" borderId="31" xfId="51" applyNumberFormat="1" applyFont="1" applyFill="1" applyBorder="1" applyAlignment="1">
      <alignment vertical="center"/>
      <protection/>
    </xf>
    <xf numFmtId="0" fontId="1" fillId="0" borderId="66" xfId="5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2" fontId="1" fillId="0" borderId="20" xfId="47" applyNumberFormat="1" applyFont="1" applyFill="1" applyBorder="1" applyAlignment="1">
      <alignment horizontal="right" vertical="center"/>
      <protection/>
    </xf>
    <xf numFmtId="2" fontId="1" fillId="0" borderId="32" xfId="51" applyNumberFormat="1" applyFont="1" applyFill="1" applyBorder="1" applyAlignment="1">
      <alignment horizontal="left" vertical="center"/>
      <protection/>
    </xf>
    <xf numFmtId="171" fontId="1" fillId="0" borderId="20" xfId="50" applyNumberFormat="1" applyFont="1" applyFill="1" applyBorder="1" applyAlignment="1">
      <alignment vertical="center"/>
      <protection/>
    </xf>
    <xf numFmtId="0" fontId="1" fillId="0" borderId="57" xfId="50" applyFont="1" applyFill="1" applyBorder="1" applyAlignment="1">
      <alignment horizontal="center" vertical="center"/>
      <protection/>
    </xf>
    <xf numFmtId="0" fontId="33" fillId="0" borderId="43" xfId="48" applyFont="1" applyFill="1" applyBorder="1" applyAlignment="1">
      <alignment vertical="center" wrapText="1"/>
      <protection/>
    </xf>
    <xf numFmtId="171" fontId="1" fillId="0" borderId="36" xfId="50" applyNumberFormat="1" applyFont="1" applyFill="1" applyBorder="1" applyAlignment="1">
      <alignment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1" fontId="1" fillId="0" borderId="63" xfId="50" applyNumberFormat="1" applyFont="1" applyFill="1" applyBorder="1" applyAlignment="1">
      <alignment horizontal="center" vertical="center"/>
      <protection/>
    </xf>
    <xf numFmtId="2" fontId="1" fillId="0" borderId="65" xfId="50" applyNumberFormat="1" applyFont="1" applyFill="1" applyBorder="1" applyAlignment="1">
      <alignment horizontal="left" vertical="center"/>
      <protection/>
    </xf>
    <xf numFmtId="171" fontId="4" fillId="0" borderId="27" xfId="50" applyNumberFormat="1" applyFont="1" applyFill="1" applyBorder="1" applyAlignment="1">
      <alignment vertical="center"/>
      <protection/>
    </xf>
    <xf numFmtId="49" fontId="31" fillId="0" borderId="47" xfId="51" applyNumberFormat="1" applyFont="1" applyFill="1" applyBorder="1" applyAlignment="1">
      <alignment horizontal="center" vertical="center"/>
      <protection/>
    </xf>
    <xf numFmtId="0" fontId="31" fillId="0" borderId="17" xfId="51" applyFont="1" applyFill="1" applyBorder="1" applyAlignment="1">
      <alignment horizontal="center" vertical="center"/>
      <protection/>
    </xf>
    <xf numFmtId="49" fontId="31" fillId="0" borderId="17" xfId="51" applyNumberFormat="1" applyFont="1" applyFill="1" applyBorder="1" applyAlignment="1">
      <alignment horizontal="center" vertical="center"/>
      <protection/>
    </xf>
    <xf numFmtId="0" fontId="31" fillId="0" borderId="18" xfId="48" applyFont="1" applyFill="1" applyBorder="1" applyAlignment="1">
      <alignment vertical="center"/>
      <protection/>
    </xf>
    <xf numFmtId="4" fontId="31" fillId="0" borderId="45" xfId="51" applyNumberFormat="1" applyFont="1" applyFill="1" applyBorder="1" applyAlignment="1">
      <alignment vertical="center"/>
      <protection/>
    </xf>
    <xf numFmtId="4" fontId="31" fillId="0" borderId="31" xfId="51" applyNumberFormat="1" applyFont="1" applyFill="1" applyBorder="1" applyAlignment="1">
      <alignment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49" fontId="1" fillId="0" borderId="32" xfId="51" applyNumberFormat="1" applyFont="1" applyFill="1" applyBorder="1" applyAlignment="1">
      <alignment horizontal="center" vertical="center"/>
      <protection/>
    </xf>
    <xf numFmtId="0" fontId="1" fillId="0" borderId="32" xfId="51" applyFont="1" applyFill="1" applyBorder="1" applyAlignment="1">
      <alignment horizontal="center" vertical="center"/>
      <protection/>
    </xf>
    <xf numFmtId="49" fontId="1" fillId="0" borderId="63" xfId="51" applyNumberFormat="1" applyFont="1" applyFill="1" applyBorder="1" applyAlignment="1">
      <alignment horizontal="center" vertical="center"/>
      <protection/>
    </xf>
    <xf numFmtId="0" fontId="1" fillId="0" borderId="65" xfId="48" applyFont="1" applyFill="1" applyBorder="1" applyAlignment="1">
      <alignment vertical="center"/>
      <protection/>
    </xf>
    <xf numFmtId="4" fontId="1" fillId="0" borderId="55" xfId="51" applyNumberFormat="1" applyFont="1" applyFill="1" applyBorder="1" applyAlignment="1">
      <alignment vertical="center"/>
      <protection/>
    </xf>
    <xf numFmtId="4" fontId="1" fillId="0" borderId="67" xfId="51" applyNumberFormat="1" applyFont="1" applyFill="1" applyBorder="1" applyAlignment="1">
      <alignment vertical="center"/>
      <protection/>
    </xf>
    <xf numFmtId="171" fontId="1" fillId="0" borderId="67" xfId="51" applyNumberFormat="1" applyFont="1" applyFill="1" applyBorder="1" applyAlignment="1">
      <alignment vertical="center"/>
      <protection/>
    </xf>
    <xf numFmtId="49" fontId="4" fillId="24" borderId="27" xfId="51" applyNumberFormat="1" applyFont="1" applyFill="1" applyBorder="1" applyAlignment="1">
      <alignment horizontal="center" vertical="center"/>
      <protection/>
    </xf>
    <xf numFmtId="0" fontId="4" fillId="24" borderId="38" xfId="51" applyFont="1" applyFill="1" applyBorder="1" applyAlignment="1">
      <alignment horizontal="center" vertical="center"/>
      <protection/>
    </xf>
    <xf numFmtId="49" fontId="4" fillId="24" borderId="26" xfId="51" applyNumberFormat="1" applyFont="1" applyFill="1" applyBorder="1" applyAlignment="1">
      <alignment horizontal="center" vertical="center"/>
      <protection/>
    </xf>
    <xf numFmtId="0" fontId="4" fillId="24" borderId="26" xfId="51" applyFont="1" applyFill="1" applyBorder="1" applyAlignment="1">
      <alignment horizontal="center" vertical="center"/>
      <protection/>
    </xf>
    <xf numFmtId="49" fontId="4" fillId="24" borderId="12" xfId="51" applyNumberFormat="1" applyFont="1" applyFill="1" applyBorder="1" applyAlignment="1">
      <alignment horizontal="center" vertical="center"/>
      <protection/>
    </xf>
    <xf numFmtId="0" fontId="4" fillId="24" borderId="13" xfId="51" applyFont="1" applyFill="1" applyBorder="1" applyAlignment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4" fillId="0" borderId="60" xfId="50" applyNumberFormat="1" applyFont="1" applyFill="1" applyBorder="1" applyAlignment="1">
      <alignment horizontal="center" vertical="center"/>
      <protection/>
    </xf>
    <xf numFmtId="49" fontId="4" fillId="0" borderId="33" xfId="50" applyNumberFormat="1" applyFont="1" applyFill="1" applyBorder="1" applyAlignment="1">
      <alignment horizontal="center" vertical="center"/>
      <protection/>
    </xf>
    <xf numFmtId="0" fontId="4" fillId="0" borderId="61" xfId="50" applyFont="1" applyFill="1" applyBorder="1" applyAlignment="1">
      <alignment horizontal="center" vertical="center"/>
      <protection/>
    </xf>
    <xf numFmtId="0" fontId="4" fillId="0" borderId="35" xfId="50" applyFont="1" applyFill="1" applyBorder="1" applyAlignment="1">
      <alignment horizontal="center" vertical="center"/>
      <protection/>
    </xf>
    <xf numFmtId="0" fontId="30" fillId="0" borderId="0" xfId="50" applyFont="1" applyFill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4" fillId="0" borderId="68" xfId="50" applyFont="1" applyFill="1" applyBorder="1" applyAlignment="1">
      <alignment horizontal="center" vertical="center"/>
      <protection/>
    </xf>
    <xf numFmtId="0" fontId="4" fillId="0" borderId="69" xfId="50" applyFont="1" applyFill="1" applyBorder="1" applyAlignment="1">
      <alignment horizontal="center" vertical="center"/>
      <protection/>
    </xf>
    <xf numFmtId="0" fontId="4" fillId="0" borderId="7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71" xfId="50" applyFont="1" applyFill="1" applyBorder="1" applyAlignment="1">
      <alignment horizontal="center" vertical="center"/>
      <protection/>
    </xf>
    <xf numFmtId="0" fontId="4" fillId="0" borderId="36" xfId="5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0" xfId="50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4" fillId="0" borderId="72" xfId="50" applyNumberFormat="1" applyFont="1" applyBorder="1" applyAlignment="1">
      <alignment horizontal="center" vertical="center"/>
      <protection/>
    </xf>
    <xf numFmtId="2" fontId="4" fillId="0" borderId="73" xfId="50" applyNumberFormat="1" applyFont="1" applyBorder="1" applyAlignment="1">
      <alignment horizontal="center" vertical="center"/>
      <protection/>
    </xf>
    <xf numFmtId="2" fontId="4" fillId="0" borderId="57" xfId="50" applyNumberFormat="1" applyFont="1" applyBorder="1" applyAlignment="1">
      <alignment horizontal="center" vertical="center"/>
      <protection/>
    </xf>
    <xf numFmtId="2" fontId="4" fillId="0" borderId="61" xfId="50" applyNumberFormat="1" applyFont="1" applyBorder="1" applyAlignment="1">
      <alignment horizontal="center" vertical="center"/>
      <protection/>
    </xf>
    <xf numFmtId="2" fontId="4" fillId="0" borderId="35" xfId="50" applyNumberFormat="1" applyFont="1" applyBorder="1" applyAlignment="1">
      <alignment horizontal="center" vertical="center"/>
      <protection/>
    </xf>
    <xf numFmtId="2" fontId="4" fillId="0" borderId="62" xfId="50" applyNumberFormat="1" applyFont="1" applyBorder="1" applyAlignment="1">
      <alignment horizontal="center" vertical="center"/>
      <protection/>
    </xf>
    <xf numFmtId="2" fontId="4" fillId="0" borderId="46" xfId="50" applyNumberFormat="1" applyFont="1" applyBorder="1" applyAlignment="1">
      <alignment horizontal="center" vertical="center"/>
      <protection/>
    </xf>
    <xf numFmtId="0" fontId="4" fillId="0" borderId="71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4" fillId="0" borderId="70" xfId="52" applyFont="1" applyBorder="1" applyAlignment="1">
      <alignment horizontal="center" vertical="center"/>
      <protection/>
    </xf>
    <xf numFmtId="0" fontId="4" fillId="0" borderId="55" xfId="52" applyFont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40" xfId="50" applyFont="1" applyFill="1" applyBorder="1" applyAlignment="1">
      <alignment horizontal="center" vertical="center"/>
      <protection/>
    </xf>
    <xf numFmtId="0" fontId="1" fillId="0" borderId="71" xfId="50" applyFont="1" applyBorder="1" applyAlignment="1">
      <alignment horizontal="center" vertical="center" textRotation="90" wrapText="1"/>
      <protection/>
    </xf>
    <xf numFmtId="0" fontId="1" fillId="0" borderId="44" xfId="50" applyFont="1" applyBorder="1" applyAlignment="1">
      <alignment horizontal="center" vertical="center" textRotation="90" wrapText="1"/>
      <protection/>
    </xf>
    <xf numFmtId="0" fontId="1" fillId="0" borderId="36" xfId="50" applyFont="1" applyBorder="1" applyAlignment="1">
      <alignment horizontal="center" vertical="center" textRotation="90" wrapText="1"/>
      <protection/>
    </xf>
    <xf numFmtId="0" fontId="1" fillId="0" borderId="24" xfId="50" applyFont="1" applyFill="1" applyBorder="1" applyAlignment="1">
      <alignment horizontal="center" vertical="center"/>
      <protection/>
    </xf>
    <xf numFmtId="171" fontId="1" fillId="0" borderId="19" xfId="51" applyNumberFormat="1" applyFont="1" applyFill="1" applyBorder="1" applyAlignment="1">
      <alignment vertical="center"/>
      <protection/>
    </xf>
    <xf numFmtId="0" fontId="1" fillId="0" borderId="24" xfId="51" applyFont="1" applyFill="1" applyBorder="1" applyAlignment="1">
      <alignment horizontal="center" vertical="center"/>
      <protection/>
    </xf>
    <xf numFmtId="2" fontId="1" fillId="25" borderId="22" xfId="50" applyNumberFormat="1" applyFont="1" applyFill="1" applyBorder="1" applyAlignment="1">
      <alignment horizontal="center" vertical="center"/>
      <protection/>
    </xf>
    <xf numFmtId="0" fontId="0" fillId="0" borderId="0" xfId="50" applyFill="1" applyAlignment="1">
      <alignment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2" fontId="1" fillId="26" borderId="35" xfId="50" applyNumberFormat="1" applyFont="1" applyFill="1" applyBorder="1" applyAlignment="1">
      <alignment horizontal="center" vertical="center"/>
      <protection/>
    </xf>
    <xf numFmtId="1" fontId="1" fillId="0" borderId="46" xfId="50" applyNumberFormat="1" applyFont="1" applyFill="1" applyBorder="1" applyAlignment="1">
      <alignment horizontal="center" vertical="center"/>
      <protection/>
    </xf>
    <xf numFmtId="2" fontId="1" fillId="0" borderId="43" xfId="50" applyNumberFormat="1" applyFont="1" applyFill="1" applyBorder="1" applyAlignment="1">
      <alignment horizontal="left" vertical="center"/>
      <protection/>
    </xf>
    <xf numFmtId="2" fontId="1" fillId="0" borderId="36" xfId="47" applyNumberFormat="1" applyFont="1" applyFill="1" applyBorder="1" applyAlignment="1">
      <alignment horizontal="right" vertical="center"/>
      <protection/>
    </xf>
    <xf numFmtId="0" fontId="31" fillId="0" borderId="18" xfId="48" applyFont="1" applyFill="1" applyBorder="1" applyAlignment="1">
      <alignment vertical="center" wrapText="1"/>
      <protection/>
    </xf>
    <xf numFmtId="4" fontId="31" fillId="0" borderId="45" xfId="51" applyNumberFormat="1" applyFont="1" applyFill="1" applyBorder="1" applyAlignment="1">
      <alignment vertical="center" wrapText="1"/>
      <protection/>
    </xf>
    <xf numFmtId="0" fontId="1" fillId="0" borderId="43" xfId="48" applyFont="1" applyFill="1" applyBorder="1" applyAlignment="1">
      <alignment vertical="center" wrapText="1"/>
      <protection/>
    </xf>
    <xf numFmtId="4" fontId="1" fillId="0" borderId="55" xfId="51" applyNumberFormat="1" applyFont="1" applyFill="1" applyBorder="1" applyAlignment="1">
      <alignment vertical="center" wrapText="1"/>
      <protection/>
    </xf>
    <xf numFmtId="49" fontId="1" fillId="0" borderId="33" xfId="50" applyNumberFormat="1" applyFont="1" applyFill="1" applyBorder="1" applyAlignment="1">
      <alignment horizontal="center" vertical="center"/>
      <protection/>
    </xf>
    <xf numFmtId="171" fontId="4" fillId="0" borderId="36" xfId="50" applyNumberFormat="1" applyFont="1" applyFill="1" applyBorder="1" applyAlignment="1">
      <alignment vertical="center"/>
      <protection/>
    </xf>
    <xf numFmtId="49" fontId="1" fillId="0" borderId="49" xfId="51" applyNumberFormat="1" applyFont="1" applyFill="1" applyBorder="1" applyAlignment="1">
      <alignment horizontal="center" vertical="center" wrapText="1"/>
      <protection/>
    </xf>
    <xf numFmtId="0" fontId="1" fillId="0" borderId="50" xfId="51" applyFont="1" applyFill="1" applyBorder="1" applyAlignment="1">
      <alignment horizontal="center" vertical="center" wrapText="1"/>
      <protection/>
    </xf>
    <xf numFmtId="49" fontId="1" fillId="0" borderId="32" xfId="51" applyNumberFormat="1" applyFont="1" applyFill="1" applyBorder="1" applyAlignment="1">
      <alignment horizontal="center" vertical="center" wrapText="1"/>
      <protection/>
    </xf>
    <xf numFmtId="0" fontId="1" fillId="0" borderId="32" xfId="51" applyFont="1" applyFill="1" applyBorder="1" applyAlignment="1">
      <alignment horizontal="center" vertical="center" wrapText="1"/>
      <protection/>
    </xf>
    <xf numFmtId="49" fontId="1" fillId="0" borderId="63" xfId="51" applyNumberFormat="1" applyFont="1" applyFill="1" applyBorder="1" applyAlignment="1">
      <alignment horizontal="center" vertical="center" wrapText="1"/>
      <protection/>
    </xf>
    <xf numFmtId="0" fontId="1" fillId="0" borderId="65" xfId="48" applyFont="1" applyFill="1" applyBorder="1" applyAlignment="1">
      <alignment vertical="center" wrapText="1"/>
      <protection/>
    </xf>
    <xf numFmtId="4" fontId="1" fillId="0" borderId="74" xfId="51" applyNumberFormat="1" applyFont="1" applyFill="1" applyBorder="1" applyAlignment="1">
      <alignment vertical="center" wrapText="1"/>
      <protection/>
    </xf>
    <xf numFmtId="4" fontId="1" fillId="0" borderId="67" xfId="51" applyNumberFormat="1" applyFont="1" applyFill="1" applyBorder="1" applyAlignment="1">
      <alignment vertical="center" wrapText="1"/>
      <protection/>
    </xf>
    <xf numFmtId="171" fontId="1" fillId="0" borderId="15" xfId="50" applyNumberFormat="1" applyFont="1" applyFill="1" applyBorder="1" applyAlignment="1">
      <alignment vertical="center"/>
      <protection/>
    </xf>
    <xf numFmtId="2" fontId="1" fillId="25" borderId="32" xfId="50" applyNumberFormat="1" applyFont="1" applyFill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normální_Rozpočet 2005 (ZK)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zoomScalePageLayoutView="0" workbookViewId="0" topLeftCell="A25">
      <selection activeCell="A36" sqref="A36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279" t="s">
        <v>74</v>
      </c>
      <c r="B1" s="279"/>
      <c r="C1" s="279"/>
      <c r="D1" s="279"/>
      <c r="E1" s="279"/>
      <c r="F1" s="279"/>
    </row>
    <row r="2" ht="18" customHeight="1"/>
    <row r="3" spans="1:6" ht="16.5" customHeight="1">
      <c r="A3" s="280" t="s">
        <v>49</v>
      </c>
      <c r="B3" s="280"/>
      <c r="C3" s="280"/>
      <c r="D3" s="280"/>
      <c r="E3" s="280"/>
      <c r="F3" s="280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67</v>
      </c>
      <c r="D5" s="33" t="s">
        <v>68</v>
      </c>
      <c r="E5" s="5" t="s">
        <v>0</v>
      </c>
      <c r="F5" s="6" t="s">
        <v>69</v>
      </c>
    </row>
    <row r="6" spans="1:6" ht="15" customHeight="1">
      <c r="A6" s="7" t="s">
        <v>9</v>
      </c>
      <c r="B6" s="8" t="s">
        <v>27</v>
      </c>
      <c r="C6" s="9">
        <f>C7+C8+C9</f>
        <v>2522188</v>
      </c>
      <c r="D6" s="46">
        <f>D7+D8+D9</f>
        <v>2550006.52</v>
      </c>
      <c r="E6" s="10">
        <f>SUM(E7:E9)</f>
        <v>0</v>
      </c>
      <c r="F6" s="11">
        <f>SUM(F7:F9)</f>
        <v>2550006.52</v>
      </c>
    </row>
    <row r="7" spans="1:6" ht="15" customHeight="1">
      <c r="A7" s="12" t="s">
        <v>10</v>
      </c>
      <c r="B7" s="13" t="s">
        <v>11</v>
      </c>
      <c r="C7" s="15">
        <v>2461000</v>
      </c>
      <c r="D7" s="15">
        <v>2461007.77</v>
      </c>
      <c r="E7" s="24"/>
      <c r="F7" s="16">
        <f aca="true" t="shared" si="0" ref="F7:F23">D7+E7</f>
        <v>2461007.77</v>
      </c>
    </row>
    <row r="8" spans="1:6" ht="15" customHeight="1">
      <c r="A8" s="12" t="s">
        <v>12</v>
      </c>
      <c r="B8" s="13" t="s">
        <v>13</v>
      </c>
      <c r="C8" s="15">
        <f>18368+7500+3700+120+1200+18000+12300</f>
        <v>61188</v>
      </c>
      <c r="D8" s="15">
        <v>88782.5</v>
      </c>
      <c r="E8" s="24"/>
      <c r="F8" s="16">
        <f t="shared" si="0"/>
        <v>88782.5</v>
      </c>
    </row>
    <row r="9" spans="1:6" ht="15" customHeight="1">
      <c r="A9" s="12" t="s">
        <v>14</v>
      </c>
      <c r="B9" s="13" t="s">
        <v>15</v>
      </c>
      <c r="C9" s="14">
        <v>0</v>
      </c>
      <c r="D9" s="15">
        <v>216.25</v>
      </c>
      <c r="E9" s="24"/>
      <c r="F9" s="16">
        <f t="shared" si="0"/>
        <v>216.25</v>
      </c>
    </row>
    <row r="10" spans="1:6" ht="15" customHeight="1">
      <c r="A10" s="17" t="s">
        <v>16</v>
      </c>
      <c r="B10" s="13" t="s">
        <v>17</v>
      </c>
      <c r="C10" s="18">
        <f>C11+C16</f>
        <v>87888.7</v>
      </c>
      <c r="D10" s="19">
        <f>D11+D16</f>
        <v>4225797.28</v>
      </c>
      <c r="E10" s="20">
        <f>E11+E16</f>
        <v>129771.724</v>
      </c>
      <c r="F10" s="21">
        <f>F11+F16</f>
        <v>4355569.004000001</v>
      </c>
    </row>
    <row r="11" spans="1:6" ht="15" customHeight="1">
      <c r="A11" s="22" t="s">
        <v>51</v>
      </c>
      <c r="B11" s="13" t="s">
        <v>18</v>
      </c>
      <c r="C11" s="14">
        <f>SUM(C12:C15)</f>
        <v>87888.7</v>
      </c>
      <c r="D11" s="15">
        <f>SUM(D12:D15)</f>
        <v>4136669.4400000004</v>
      </c>
      <c r="E11" s="15">
        <f>SUM(E12:E15)</f>
        <v>90000</v>
      </c>
      <c r="F11" s="16">
        <f>SUM(F12:F15)</f>
        <v>4226669.44</v>
      </c>
    </row>
    <row r="12" spans="1:6" ht="15" customHeight="1">
      <c r="A12" s="22" t="s">
        <v>52</v>
      </c>
      <c r="B12" s="13" t="s">
        <v>19</v>
      </c>
      <c r="C12" s="15">
        <v>63118.7</v>
      </c>
      <c r="D12" s="15">
        <v>63118.7</v>
      </c>
      <c r="E12" s="24"/>
      <c r="F12" s="16">
        <f t="shared" si="0"/>
        <v>63118.7</v>
      </c>
    </row>
    <row r="13" spans="1:6" ht="15" customHeight="1">
      <c r="A13" s="22" t="s">
        <v>53</v>
      </c>
      <c r="B13" s="13" t="s">
        <v>18</v>
      </c>
      <c r="C13" s="23">
        <v>0</v>
      </c>
      <c r="D13" s="15">
        <v>4048780.74</v>
      </c>
      <c r="E13" s="24">
        <f>'příjmy OD'!J22</f>
        <v>90000</v>
      </c>
      <c r="F13" s="16">
        <f>D13+E13</f>
        <v>4138780.74</v>
      </c>
    </row>
    <row r="14" spans="1:6" ht="15" customHeight="1">
      <c r="A14" s="22" t="s">
        <v>59</v>
      </c>
      <c r="B14" s="13" t="s">
        <v>60</v>
      </c>
      <c r="C14" s="23">
        <v>0</v>
      </c>
      <c r="D14" s="15">
        <v>0</v>
      </c>
      <c r="E14" s="24"/>
      <c r="F14" s="16">
        <f>D14+E14</f>
        <v>0</v>
      </c>
    </row>
    <row r="15" spans="1:6" ht="15" customHeight="1">
      <c r="A15" s="22" t="s">
        <v>54</v>
      </c>
      <c r="B15" s="13">
        <v>4121</v>
      </c>
      <c r="C15" s="23">
        <v>24770</v>
      </c>
      <c r="D15" s="15">
        <v>24770</v>
      </c>
      <c r="E15" s="24"/>
      <c r="F15" s="16">
        <f t="shared" si="0"/>
        <v>24770</v>
      </c>
    </row>
    <row r="16" spans="1:6" ht="15" customHeight="1">
      <c r="A16" s="12" t="s">
        <v>28</v>
      </c>
      <c r="B16" s="13" t="s">
        <v>20</v>
      </c>
      <c r="C16" s="23">
        <f>SUM(C17:C19)</f>
        <v>0</v>
      </c>
      <c r="D16" s="15">
        <f>SUM(D17:D19)</f>
        <v>89127.84</v>
      </c>
      <c r="E16" s="15">
        <f>SUM(E17:E19)</f>
        <v>39771.724</v>
      </c>
      <c r="F16" s="16">
        <f>SUM(F17:F19)</f>
        <v>128899.564</v>
      </c>
    </row>
    <row r="17" spans="1:6" ht="15" customHeight="1">
      <c r="A17" s="12" t="s">
        <v>57</v>
      </c>
      <c r="B17" s="13" t="s">
        <v>20</v>
      </c>
      <c r="C17" s="23">
        <v>0</v>
      </c>
      <c r="D17" s="15">
        <v>86476.2</v>
      </c>
      <c r="E17" s="24">
        <f>'příjmy OD'!J26</f>
        <v>37894</v>
      </c>
      <c r="F17" s="16">
        <f t="shared" si="0"/>
        <v>124370.2</v>
      </c>
    </row>
    <row r="18" spans="1:6" ht="15" customHeight="1">
      <c r="A18" s="22" t="s">
        <v>58</v>
      </c>
      <c r="B18" s="13">
        <v>4221</v>
      </c>
      <c r="C18" s="23">
        <v>0</v>
      </c>
      <c r="D18" s="15">
        <v>2651.64</v>
      </c>
      <c r="E18" s="24">
        <f>'příjmy OD'!J28</f>
        <v>1877.724</v>
      </c>
      <c r="F18" s="16">
        <f>D18+E18</f>
        <v>4529.364</v>
      </c>
    </row>
    <row r="19" spans="1:6" ht="15" customHeight="1">
      <c r="A19" s="22" t="s">
        <v>61</v>
      </c>
      <c r="B19" s="13">
        <v>4232</v>
      </c>
      <c r="C19" s="23">
        <v>0</v>
      </c>
      <c r="D19" s="15">
        <v>0</v>
      </c>
      <c r="E19" s="24"/>
      <c r="F19" s="16">
        <f>D19+E19</f>
        <v>0</v>
      </c>
    </row>
    <row r="20" spans="1:6" ht="15" customHeight="1">
      <c r="A20" s="17" t="s">
        <v>21</v>
      </c>
      <c r="B20" s="25" t="s">
        <v>29</v>
      </c>
      <c r="C20" s="18">
        <f>C6+C10</f>
        <v>2610076.7</v>
      </c>
      <c r="D20" s="19">
        <f>D6+D10</f>
        <v>6775803.800000001</v>
      </c>
      <c r="E20" s="19">
        <f>E6+E10</f>
        <v>129771.724</v>
      </c>
      <c r="F20" s="21">
        <f>F6+F10</f>
        <v>6905575.524</v>
      </c>
    </row>
    <row r="21" spans="1:6" ht="15" customHeight="1">
      <c r="A21" s="17" t="s">
        <v>22</v>
      </c>
      <c r="B21" s="25" t="s">
        <v>23</v>
      </c>
      <c r="C21" s="18">
        <f>SUM(C22:C25)</f>
        <v>-96875</v>
      </c>
      <c r="D21" s="19">
        <f>SUM(D22:D25)</f>
        <v>958065.5800000001</v>
      </c>
      <c r="E21" s="20">
        <f>SUM(E22:E25)</f>
        <v>0</v>
      </c>
      <c r="F21" s="26">
        <f>SUM(F22:F25)</f>
        <v>958065.5800000001</v>
      </c>
    </row>
    <row r="22" spans="1:6" ht="15" customHeight="1">
      <c r="A22" s="22" t="s">
        <v>65</v>
      </c>
      <c r="B22" s="13" t="s">
        <v>24</v>
      </c>
      <c r="C22" s="23">
        <v>0</v>
      </c>
      <c r="D22" s="15">
        <v>127924.3</v>
      </c>
      <c r="E22" s="54"/>
      <c r="F22" s="16">
        <f t="shared" si="0"/>
        <v>127924.3</v>
      </c>
    </row>
    <row r="23" spans="1:6" ht="15" customHeight="1">
      <c r="A23" s="22" t="s">
        <v>66</v>
      </c>
      <c r="B23" s="13" t="s">
        <v>24</v>
      </c>
      <c r="C23" s="23">
        <v>0</v>
      </c>
      <c r="D23" s="15">
        <v>977016.28</v>
      </c>
      <c r="E23" s="37"/>
      <c r="F23" s="16">
        <f t="shared" si="0"/>
        <v>977016.28</v>
      </c>
    </row>
    <row r="24" spans="1:6" ht="15" customHeight="1">
      <c r="A24" s="22" t="s">
        <v>99</v>
      </c>
      <c r="B24" s="13" t="s">
        <v>55</v>
      </c>
      <c r="C24" s="23">
        <v>0</v>
      </c>
      <c r="D24" s="15">
        <v>0</v>
      </c>
      <c r="E24" s="24"/>
      <c r="F24" s="16">
        <f>D24+E24</f>
        <v>0</v>
      </c>
    </row>
    <row r="25" spans="1:6" ht="15" customHeight="1" thickBot="1">
      <c r="A25" s="22" t="s">
        <v>100</v>
      </c>
      <c r="B25" s="13">
        <v>8124</v>
      </c>
      <c r="C25" s="23">
        <v>-96875</v>
      </c>
      <c r="D25" s="47">
        <v>-146875</v>
      </c>
      <c r="E25" s="24"/>
      <c r="F25" s="16">
        <f>D25+E25</f>
        <v>-146875</v>
      </c>
    </row>
    <row r="26" spans="1:6" ht="15" customHeight="1" thickBot="1">
      <c r="A26" s="27" t="s">
        <v>25</v>
      </c>
      <c r="B26" s="28"/>
      <c r="C26" s="29">
        <f>C21+C10+C6</f>
        <v>2513201.7</v>
      </c>
      <c r="D26" s="30">
        <f>D21+D10+D6</f>
        <v>7733869.380000001</v>
      </c>
      <c r="E26" s="55">
        <f>E6+E10+E21</f>
        <v>129771.724</v>
      </c>
      <c r="F26" s="31">
        <f>D26+E26</f>
        <v>7863641.104000001</v>
      </c>
    </row>
    <row r="28" ht="9.75">
      <c r="E28" s="41"/>
    </row>
    <row r="29" spans="1:6" ht="17.25">
      <c r="A29" s="280" t="s">
        <v>50</v>
      </c>
      <c r="B29" s="280"/>
      <c r="C29" s="280"/>
      <c r="D29" s="280"/>
      <c r="E29" s="280"/>
      <c r="F29" s="280"/>
    </row>
    <row r="30" spans="1:6" ht="12" customHeight="1" thickBot="1">
      <c r="A30" s="1"/>
      <c r="B30" s="1"/>
      <c r="C30" s="1"/>
      <c r="D30" s="1"/>
      <c r="E30" s="163"/>
      <c r="F30" s="1"/>
    </row>
    <row r="31" spans="1:6" ht="15" customHeight="1" thickBot="1">
      <c r="A31" s="32" t="s">
        <v>30</v>
      </c>
      <c r="B31" s="33" t="s">
        <v>2</v>
      </c>
      <c r="C31" s="5" t="s">
        <v>67</v>
      </c>
      <c r="D31" s="33" t="s">
        <v>68</v>
      </c>
      <c r="E31" s="5" t="s">
        <v>0</v>
      </c>
      <c r="F31" s="6" t="s">
        <v>69</v>
      </c>
    </row>
    <row r="32" spans="1:6" ht="15" customHeight="1">
      <c r="A32" s="34" t="s">
        <v>31</v>
      </c>
      <c r="B32" s="35" t="s">
        <v>32</v>
      </c>
      <c r="C32" s="36">
        <v>28361.82</v>
      </c>
      <c r="D32" s="36">
        <v>28361.82</v>
      </c>
      <c r="E32" s="36"/>
      <c r="F32" s="38">
        <f>D32+E32</f>
        <v>28361.82</v>
      </c>
    </row>
    <row r="33" spans="1:6" ht="15" customHeight="1">
      <c r="A33" s="39" t="s">
        <v>33</v>
      </c>
      <c r="B33" s="40" t="s">
        <v>32</v>
      </c>
      <c r="C33" s="15">
        <v>255021.85</v>
      </c>
      <c r="D33" s="15">
        <v>255521.85</v>
      </c>
      <c r="E33" s="36"/>
      <c r="F33" s="38">
        <f>D33+E33</f>
        <v>255521.85</v>
      </c>
    </row>
    <row r="34" spans="1:6" ht="15" customHeight="1">
      <c r="A34" s="39" t="s">
        <v>70</v>
      </c>
      <c r="B34" s="40" t="s">
        <v>42</v>
      </c>
      <c r="C34" s="15">
        <v>17207</v>
      </c>
      <c r="D34" s="15">
        <v>131313.6</v>
      </c>
      <c r="E34" s="36"/>
      <c r="F34" s="38">
        <f>D34+E34</f>
        <v>131313.6</v>
      </c>
    </row>
    <row r="35" spans="1:6" ht="15" customHeight="1">
      <c r="A35" s="39" t="s">
        <v>34</v>
      </c>
      <c r="B35" s="40" t="s">
        <v>32</v>
      </c>
      <c r="C35" s="15">
        <v>907840</v>
      </c>
      <c r="D35" s="15">
        <v>941330</v>
      </c>
      <c r="E35" s="36"/>
      <c r="F35" s="38">
        <f aca="true" t="shared" si="1" ref="F35:F48">D35+E35</f>
        <v>941330</v>
      </c>
    </row>
    <row r="36" spans="1:6" ht="15" customHeight="1">
      <c r="A36" s="39" t="s">
        <v>35</v>
      </c>
      <c r="B36" s="40" t="s">
        <v>32</v>
      </c>
      <c r="C36" s="15">
        <v>646749.25</v>
      </c>
      <c r="D36" s="15">
        <v>679292.92</v>
      </c>
      <c r="E36" s="37"/>
      <c r="F36" s="38">
        <f>D36+E36</f>
        <v>679292.92</v>
      </c>
    </row>
    <row r="37" spans="1:6" ht="15" customHeight="1">
      <c r="A37" s="39" t="s">
        <v>36</v>
      </c>
      <c r="B37" s="40" t="s">
        <v>32</v>
      </c>
      <c r="C37" s="15">
        <v>0</v>
      </c>
      <c r="D37" s="15">
        <v>3698595.7300000004</v>
      </c>
      <c r="E37" s="37"/>
      <c r="F37" s="38">
        <f>D37+E37</f>
        <v>3698595.7300000004</v>
      </c>
    </row>
    <row r="38" spans="1:6" ht="15" customHeight="1">
      <c r="A38" s="39" t="s">
        <v>64</v>
      </c>
      <c r="B38" s="40" t="s">
        <v>42</v>
      </c>
      <c r="C38" s="15">
        <v>88743.71</v>
      </c>
      <c r="D38" s="15">
        <v>502312.02</v>
      </c>
      <c r="E38" s="37"/>
      <c r="F38" s="38">
        <f>D38+E38</f>
        <v>502312.02</v>
      </c>
    </row>
    <row r="39" spans="1:6" ht="15" customHeight="1">
      <c r="A39" s="39" t="s">
        <v>37</v>
      </c>
      <c r="B39" s="40" t="s">
        <v>32</v>
      </c>
      <c r="C39" s="15">
        <v>24600</v>
      </c>
      <c r="D39" s="15">
        <v>30600</v>
      </c>
      <c r="E39" s="37"/>
      <c r="F39" s="38">
        <f>D39+E39</f>
        <v>30600</v>
      </c>
    </row>
    <row r="40" spans="1:6" ht="15" customHeight="1">
      <c r="A40" s="39" t="s">
        <v>38</v>
      </c>
      <c r="B40" s="40" t="s">
        <v>39</v>
      </c>
      <c r="C40" s="15">
        <v>220455.88</v>
      </c>
      <c r="D40" s="15">
        <v>475710.43</v>
      </c>
      <c r="E40" s="37">
        <f>'92006'!I9</f>
        <v>129771.724</v>
      </c>
      <c r="F40" s="38">
        <f>D40+E40</f>
        <v>605482.154</v>
      </c>
    </row>
    <row r="41" spans="1:6" ht="15" customHeight="1">
      <c r="A41" s="39" t="s">
        <v>40</v>
      </c>
      <c r="B41" s="40" t="s">
        <v>39</v>
      </c>
      <c r="C41" s="15">
        <v>0</v>
      </c>
      <c r="D41" s="15">
        <v>0</v>
      </c>
      <c r="E41" s="37"/>
      <c r="F41" s="38">
        <f t="shared" si="1"/>
        <v>0</v>
      </c>
    </row>
    <row r="42" spans="1:6" ht="15" customHeight="1">
      <c r="A42" s="39" t="s">
        <v>41</v>
      </c>
      <c r="B42" s="40" t="s">
        <v>42</v>
      </c>
      <c r="C42" s="15">
        <v>206206.19</v>
      </c>
      <c r="D42" s="15">
        <v>717788.71</v>
      </c>
      <c r="E42" s="37"/>
      <c r="F42" s="38">
        <f t="shared" si="1"/>
        <v>717788.71</v>
      </c>
    </row>
    <row r="43" spans="1:8" ht="15" customHeight="1">
      <c r="A43" s="39" t="s">
        <v>43</v>
      </c>
      <c r="B43" s="40" t="s">
        <v>42</v>
      </c>
      <c r="C43" s="15">
        <v>20000</v>
      </c>
      <c r="D43" s="15">
        <v>20000</v>
      </c>
      <c r="E43" s="36"/>
      <c r="F43" s="38">
        <f t="shared" si="1"/>
        <v>20000</v>
      </c>
      <c r="H43" s="41"/>
    </row>
    <row r="44" spans="1:6" ht="15" customHeight="1">
      <c r="A44" s="39" t="s">
        <v>44</v>
      </c>
      <c r="B44" s="40" t="s">
        <v>32</v>
      </c>
      <c r="C44" s="15">
        <v>4016</v>
      </c>
      <c r="D44" s="15">
        <v>7787.89</v>
      </c>
      <c r="E44" s="36"/>
      <c r="F44" s="38">
        <f t="shared" si="1"/>
        <v>7787.89</v>
      </c>
    </row>
    <row r="45" spans="1:6" ht="15" customHeight="1">
      <c r="A45" s="39" t="s">
        <v>62</v>
      </c>
      <c r="B45" s="40" t="s">
        <v>42</v>
      </c>
      <c r="C45" s="15">
        <v>67000</v>
      </c>
      <c r="D45" s="15">
        <v>139272.66999999998</v>
      </c>
      <c r="E45" s="36"/>
      <c r="F45" s="38">
        <f t="shared" si="1"/>
        <v>139272.66999999998</v>
      </c>
    </row>
    <row r="46" spans="1:6" ht="15" customHeight="1">
      <c r="A46" s="39" t="s">
        <v>45</v>
      </c>
      <c r="B46" s="40" t="s">
        <v>42</v>
      </c>
      <c r="C46" s="15">
        <v>5000</v>
      </c>
      <c r="D46" s="15">
        <v>13993.01</v>
      </c>
      <c r="E46" s="36"/>
      <c r="F46" s="38">
        <f t="shared" si="1"/>
        <v>13993.01</v>
      </c>
    </row>
    <row r="47" spans="1:6" ht="15" customHeight="1">
      <c r="A47" s="39" t="s">
        <v>46</v>
      </c>
      <c r="B47" s="40" t="s">
        <v>42</v>
      </c>
      <c r="C47" s="15">
        <v>18000</v>
      </c>
      <c r="D47" s="15">
        <v>84728.29</v>
      </c>
      <c r="E47" s="36"/>
      <c r="F47" s="38">
        <f t="shared" si="1"/>
        <v>84728.29</v>
      </c>
    </row>
    <row r="48" spans="1:6" ht="15" customHeight="1" thickBot="1">
      <c r="A48" s="39" t="s">
        <v>47</v>
      </c>
      <c r="B48" s="40" t="s">
        <v>42</v>
      </c>
      <c r="C48" s="15">
        <v>4000</v>
      </c>
      <c r="D48" s="15">
        <v>7260.44</v>
      </c>
      <c r="E48" s="36"/>
      <c r="F48" s="38">
        <f t="shared" si="1"/>
        <v>7260.44</v>
      </c>
    </row>
    <row r="49" spans="1:6" ht="15" customHeight="1" thickBot="1">
      <c r="A49" s="42" t="s">
        <v>48</v>
      </c>
      <c r="B49" s="43"/>
      <c r="C49" s="30">
        <f>SUM(C32:C48)</f>
        <v>2513201.6999999997</v>
      </c>
      <c r="D49" s="30">
        <f>SUM(D32:D48)</f>
        <v>7733869.379999999</v>
      </c>
      <c r="E49" s="30">
        <f>SUM(E32:E48)</f>
        <v>129771.724</v>
      </c>
      <c r="F49" s="31">
        <f>SUM(F32:F48)</f>
        <v>7863641.103999999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31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7109375" style="61" customWidth="1"/>
    <col min="2" max="2" width="3.00390625" style="61" customWidth="1"/>
    <col min="3" max="3" width="8.8515625" style="61" customWidth="1"/>
    <col min="4" max="4" width="4.28125" style="61" customWidth="1"/>
    <col min="5" max="5" width="5.28125" style="61" customWidth="1"/>
    <col min="6" max="6" width="7.8515625" style="61" bestFit="1" customWidth="1"/>
    <col min="7" max="7" width="43.7109375" style="61" customWidth="1"/>
    <col min="8" max="9" width="8.7109375" style="61" customWidth="1"/>
    <col min="10" max="10" width="9.28125" style="61" customWidth="1"/>
    <col min="11" max="11" width="9.00390625" style="61" customWidth="1"/>
    <col min="12" max="16384" width="8.8515625" style="61" customWidth="1"/>
  </cols>
  <sheetData>
    <row r="1" spans="1:11" ht="17.25">
      <c r="A1" s="285" t="s">
        <v>75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7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.75">
      <c r="A3" s="295" t="s">
        <v>76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3.5" thickBot="1">
      <c r="A4" s="62"/>
      <c r="B4" s="62"/>
      <c r="C4" s="62"/>
      <c r="D4" s="62"/>
      <c r="E4" s="62"/>
      <c r="F4" s="62"/>
      <c r="G4" s="62"/>
      <c r="H4" s="62"/>
      <c r="I4" s="63"/>
      <c r="K4" s="63" t="s">
        <v>73</v>
      </c>
    </row>
    <row r="5" spans="1:11" ht="13.5" thickBot="1">
      <c r="A5" s="281" t="s">
        <v>77</v>
      </c>
      <c r="B5" s="283" t="s">
        <v>4</v>
      </c>
      <c r="C5" s="283" t="s">
        <v>6</v>
      </c>
      <c r="D5" s="283" t="s">
        <v>7</v>
      </c>
      <c r="E5" s="283" t="s">
        <v>8</v>
      </c>
      <c r="F5" s="283" t="s">
        <v>78</v>
      </c>
      <c r="G5" s="287" t="s">
        <v>79</v>
      </c>
      <c r="H5" s="289" t="s">
        <v>67</v>
      </c>
      <c r="I5" s="291" t="s">
        <v>68</v>
      </c>
      <c r="J5" s="293" t="s">
        <v>250</v>
      </c>
      <c r="K5" s="294"/>
    </row>
    <row r="6" spans="1:11" ht="13.5" thickBot="1">
      <c r="A6" s="282"/>
      <c r="B6" s="284"/>
      <c r="C6" s="284"/>
      <c r="D6" s="284"/>
      <c r="E6" s="284"/>
      <c r="F6" s="286"/>
      <c r="G6" s="288"/>
      <c r="H6" s="290"/>
      <c r="I6" s="292"/>
      <c r="J6" s="64" t="s">
        <v>26</v>
      </c>
      <c r="K6" s="65" t="s">
        <v>69</v>
      </c>
    </row>
    <row r="7" spans="1:256" ht="13.5" thickBot="1">
      <c r="A7" s="66" t="s">
        <v>3</v>
      </c>
      <c r="B7" s="67" t="s">
        <v>5</v>
      </c>
      <c r="C7" s="68" t="s">
        <v>3</v>
      </c>
      <c r="D7" s="69" t="s">
        <v>3</v>
      </c>
      <c r="E7" s="69" t="s">
        <v>3</v>
      </c>
      <c r="F7" s="70"/>
      <c r="G7" s="71" t="s">
        <v>80</v>
      </c>
      <c r="H7" s="72">
        <f>H8+H11+H18+H21+H25</f>
        <v>33030</v>
      </c>
      <c r="I7" s="73">
        <f>I8+I11+I18+I21+I25</f>
        <v>55977.293999999994</v>
      </c>
      <c r="J7" s="165">
        <f>J8+J11+J18+J21+J25</f>
        <v>129771.724</v>
      </c>
      <c r="K7" s="74">
        <f>K8+K11+K18+K21+K25</f>
        <v>185749.01799999998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13.5" thickBot="1">
      <c r="A8" s="76" t="s">
        <v>3</v>
      </c>
      <c r="B8" s="77" t="s">
        <v>5</v>
      </c>
      <c r="C8" s="78" t="s">
        <v>3</v>
      </c>
      <c r="D8" s="79" t="s">
        <v>3</v>
      </c>
      <c r="E8" s="79" t="s">
        <v>11</v>
      </c>
      <c r="F8" s="80"/>
      <c r="G8" s="81" t="s">
        <v>81</v>
      </c>
      <c r="H8" s="82">
        <f>H9+H10</f>
        <v>460</v>
      </c>
      <c r="I8" s="83">
        <f>I9+I10</f>
        <v>467.771</v>
      </c>
      <c r="J8" s="84">
        <f>J9+J10</f>
        <v>0</v>
      </c>
      <c r="K8" s="85">
        <f>K9+K10</f>
        <v>467.771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97" customFormat="1" ht="12.75">
      <c r="A9" s="86" t="s">
        <v>82</v>
      </c>
      <c r="B9" s="87" t="s">
        <v>83</v>
      </c>
      <c r="C9" s="88" t="s">
        <v>3</v>
      </c>
      <c r="D9" s="87" t="s">
        <v>3</v>
      </c>
      <c r="E9" s="89">
        <v>1354</v>
      </c>
      <c r="F9" s="90"/>
      <c r="G9" s="91" t="s">
        <v>84</v>
      </c>
      <c r="H9" s="92">
        <v>0</v>
      </c>
      <c r="I9" s="93">
        <v>7.771</v>
      </c>
      <c r="J9" s="94"/>
      <c r="K9" s="95">
        <f>I9+J9</f>
        <v>7.771</v>
      </c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ht="13.5" thickBot="1">
      <c r="A10" s="98" t="s">
        <v>82</v>
      </c>
      <c r="B10" s="99" t="s">
        <v>83</v>
      </c>
      <c r="C10" s="88" t="s">
        <v>3</v>
      </c>
      <c r="D10" s="87" t="s">
        <v>3</v>
      </c>
      <c r="E10" s="89">
        <v>1361</v>
      </c>
      <c r="F10" s="100"/>
      <c r="G10" s="101" t="s">
        <v>85</v>
      </c>
      <c r="H10" s="102">
        <v>460</v>
      </c>
      <c r="I10" s="103">
        <v>460</v>
      </c>
      <c r="J10" s="104"/>
      <c r="K10" s="105">
        <f>I10+J10</f>
        <v>460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13.5" thickBot="1">
      <c r="A11" s="76" t="s">
        <v>3</v>
      </c>
      <c r="B11" s="77" t="s">
        <v>5</v>
      </c>
      <c r="C11" s="78" t="s">
        <v>3</v>
      </c>
      <c r="D11" s="79" t="s">
        <v>3</v>
      </c>
      <c r="E11" s="79" t="s">
        <v>13</v>
      </c>
      <c r="F11" s="80"/>
      <c r="G11" s="81" t="s">
        <v>86</v>
      </c>
      <c r="H11" s="82">
        <f>H12+H13+H14+H16</f>
        <v>7800</v>
      </c>
      <c r="I11" s="83">
        <f>I12+I13+I14+I16</f>
        <v>27871.627999999997</v>
      </c>
      <c r="J11" s="84">
        <f>J12+J13+J14+J16</f>
        <v>0</v>
      </c>
      <c r="K11" s="85">
        <f>K12+K13+K14+K16</f>
        <v>27871.627999999997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12.75">
      <c r="A12" s="106" t="s">
        <v>82</v>
      </c>
      <c r="B12" s="107" t="s">
        <v>83</v>
      </c>
      <c r="C12" s="108" t="s">
        <v>3</v>
      </c>
      <c r="D12" s="109">
        <v>2229</v>
      </c>
      <c r="E12" s="110">
        <v>2119</v>
      </c>
      <c r="F12" s="111"/>
      <c r="G12" s="112" t="s">
        <v>87</v>
      </c>
      <c r="H12" s="93">
        <v>5800</v>
      </c>
      <c r="I12" s="93">
        <v>5800</v>
      </c>
      <c r="J12" s="113"/>
      <c r="K12" s="114">
        <f>I12+J12</f>
        <v>5800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13.5" thickBot="1">
      <c r="A13" s="98" t="s">
        <v>82</v>
      </c>
      <c r="B13" s="115" t="s">
        <v>83</v>
      </c>
      <c r="C13" s="116" t="s">
        <v>3</v>
      </c>
      <c r="D13" s="117">
        <v>2299</v>
      </c>
      <c r="E13" s="118">
        <v>2212</v>
      </c>
      <c r="F13" s="119"/>
      <c r="G13" s="120" t="s">
        <v>88</v>
      </c>
      <c r="H13" s="121">
        <v>2000</v>
      </c>
      <c r="I13" s="121">
        <v>2000</v>
      </c>
      <c r="J13" s="122"/>
      <c r="K13" s="105">
        <f>I13+J13</f>
        <v>2000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12.75">
      <c r="A14" s="149" t="s">
        <v>82</v>
      </c>
      <c r="B14" s="150" t="s">
        <v>5</v>
      </c>
      <c r="C14" s="151" t="s">
        <v>103</v>
      </c>
      <c r="D14" s="124" t="s">
        <v>3</v>
      </c>
      <c r="E14" s="124" t="s">
        <v>3</v>
      </c>
      <c r="F14" s="124" t="s">
        <v>3</v>
      </c>
      <c r="G14" s="152" t="s">
        <v>102</v>
      </c>
      <c r="H14" s="153">
        <f>SUM(H15:H15)</f>
        <v>0</v>
      </c>
      <c r="I14" s="153">
        <f>SUM(I15:I15)</f>
        <v>499.399</v>
      </c>
      <c r="J14" s="167">
        <f>SUM(J15:J15)</f>
        <v>0</v>
      </c>
      <c r="K14" s="153">
        <f>SUM(K15:K15)</f>
        <v>499.399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13.5" thickBot="1">
      <c r="A15" s="154"/>
      <c r="B15" s="155"/>
      <c r="C15" s="156"/>
      <c r="D15" s="157">
        <v>2212</v>
      </c>
      <c r="E15" s="157">
        <v>2212</v>
      </c>
      <c r="F15" s="158"/>
      <c r="G15" s="159" t="s">
        <v>101</v>
      </c>
      <c r="H15" s="160">
        <v>0</v>
      </c>
      <c r="I15" s="166">
        <v>499.399</v>
      </c>
      <c r="J15" s="166"/>
      <c r="K15" s="161">
        <f>I15+J15</f>
        <v>499.399</v>
      </c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20.25">
      <c r="A16" s="123" t="s">
        <v>89</v>
      </c>
      <c r="B16" s="124" t="s">
        <v>5</v>
      </c>
      <c r="C16" s="125" t="s">
        <v>90</v>
      </c>
      <c r="D16" s="126" t="s">
        <v>3</v>
      </c>
      <c r="E16" s="127" t="s">
        <v>3</v>
      </c>
      <c r="F16" s="126" t="s">
        <v>3</v>
      </c>
      <c r="G16" s="128" t="s">
        <v>91</v>
      </c>
      <c r="H16" s="129">
        <f>SUM(H17:H17)</f>
        <v>0</v>
      </c>
      <c r="I16" s="129">
        <f>SUM(I17:I17)</f>
        <v>19572.229</v>
      </c>
      <c r="J16" s="129">
        <f>SUM(J17:J17)</f>
        <v>0</v>
      </c>
      <c r="K16" s="130">
        <f>SUM(K17:K17)</f>
        <v>19572.229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13.5" thickBot="1">
      <c r="A17" s="131"/>
      <c r="B17" s="132"/>
      <c r="C17" s="133"/>
      <c r="D17" s="117">
        <v>2212</v>
      </c>
      <c r="E17" s="118">
        <v>2229</v>
      </c>
      <c r="F17" s="119"/>
      <c r="G17" s="120" t="s">
        <v>92</v>
      </c>
      <c r="H17" s="121">
        <v>0</v>
      </c>
      <c r="I17" s="134">
        <f>12572.229+7000</f>
        <v>19572.229</v>
      </c>
      <c r="J17" s="134"/>
      <c r="K17" s="135">
        <f>I17+J17</f>
        <v>19572.229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13.5" thickBot="1">
      <c r="A18" s="76" t="s">
        <v>3</v>
      </c>
      <c r="B18" s="77" t="s">
        <v>5</v>
      </c>
      <c r="C18" s="78" t="s">
        <v>3</v>
      </c>
      <c r="D18" s="79" t="s">
        <v>3</v>
      </c>
      <c r="E18" s="79" t="s">
        <v>15</v>
      </c>
      <c r="F18" s="80"/>
      <c r="G18" s="81" t="s">
        <v>93</v>
      </c>
      <c r="H18" s="82">
        <f>H19+H20</f>
        <v>0</v>
      </c>
      <c r="I18" s="83">
        <f>I19+I20</f>
        <v>216.251</v>
      </c>
      <c r="J18" s="84">
        <f>J19+J20</f>
        <v>0</v>
      </c>
      <c r="K18" s="85">
        <f>K19+K20</f>
        <v>216.251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12.75">
      <c r="A19" s="106" t="s">
        <v>82</v>
      </c>
      <c r="B19" s="136" t="s">
        <v>83</v>
      </c>
      <c r="C19" s="108" t="s">
        <v>3</v>
      </c>
      <c r="D19" s="137">
        <v>6172</v>
      </c>
      <c r="E19" s="137">
        <v>3111</v>
      </c>
      <c r="F19" s="138"/>
      <c r="G19" s="139" t="s">
        <v>94</v>
      </c>
      <c r="H19" s="140">
        <v>0</v>
      </c>
      <c r="I19" s="141">
        <v>216.251</v>
      </c>
      <c r="J19" s="141"/>
      <c r="K19" s="51">
        <f>I19+J19</f>
        <v>216.251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13.5" thickBot="1">
      <c r="A20" s="98" t="s">
        <v>82</v>
      </c>
      <c r="B20" s="115" t="s">
        <v>83</v>
      </c>
      <c r="C20" s="116" t="s">
        <v>3</v>
      </c>
      <c r="D20" s="142">
        <v>6172</v>
      </c>
      <c r="E20" s="142">
        <v>3112</v>
      </c>
      <c r="F20" s="143"/>
      <c r="G20" s="144" t="s">
        <v>95</v>
      </c>
      <c r="H20" s="145">
        <v>0</v>
      </c>
      <c r="I20" s="146">
        <v>0</v>
      </c>
      <c r="J20" s="146"/>
      <c r="K20" s="105">
        <f>I20+J20</f>
        <v>0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11" ht="13.5" thickBot="1">
      <c r="A21" s="76" t="s">
        <v>3</v>
      </c>
      <c r="B21" s="77" t="s">
        <v>5</v>
      </c>
      <c r="C21" s="78" t="s">
        <v>3</v>
      </c>
      <c r="D21" s="79" t="s">
        <v>3</v>
      </c>
      <c r="E21" s="79" t="s">
        <v>96</v>
      </c>
      <c r="F21" s="80"/>
      <c r="G21" s="81" t="s">
        <v>97</v>
      </c>
      <c r="H21" s="82">
        <f>H22+H24</f>
        <v>24770</v>
      </c>
      <c r="I21" s="83">
        <f>I22+I24</f>
        <v>24770</v>
      </c>
      <c r="J21" s="84">
        <f>J22+J24</f>
        <v>90000</v>
      </c>
      <c r="K21" s="85">
        <f>K22+K24</f>
        <v>114770</v>
      </c>
    </row>
    <row r="22" spans="1:11" ht="12.75">
      <c r="A22" s="149" t="s">
        <v>82</v>
      </c>
      <c r="B22" s="150" t="s">
        <v>5</v>
      </c>
      <c r="C22" s="151" t="s">
        <v>3</v>
      </c>
      <c r="D22" s="124" t="s">
        <v>3</v>
      </c>
      <c r="E22" s="124" t="s">
        <v>3</v>
      </c>
      <c r="F22" s="124" t="s">
        <v>3</v>
      </c>
      <c r="G22" s="325" t="s">
        <v>268</v>
      </c>
      <c r="H22" s="326">
        <f>SUM(H23:H23)</f>
        <v>0</v>
      </c>
      <c r="I22" s="167">
        <f>SUM(I23:I23)</f>
        <v>0</v>
      </c>
      <c r="J22" s="167">
        <f>SUM(J23:J23)</f>
        <v>90000</v>
      </c>
      <c r="K22" s="153">
        <f>SUM(K23:K23)</f>
        <v>90000</v>
      </c>
    </row>
    <row r="23" spans="1:11" ht="13.5" thickBot="1">
      <c r="A23" s="331"/>
      <c r="B23" s="332"/>
      <c r="C23" s="333"/>
      <c r="D23" s="334"/>
      <c r="E23" s="334">
        <v>4113</v>
      </c>
      <c r="F23" s="335" t="s">
        <v>269</v>
      </c>
      <c r="G23" s="336" t="s">
        <v>270</v>
      </c>
      <c r="H23" s="337">
        <v>0</v>
      </c>
      <c r="I23" s="338">
        <v>0</v>
      </c>
      <c r="J23" s="338">
        <v>90000</v>
      </c>
      <c r="K23" s="161">
        <f>I23+J23</f>
        <v>90000</v>
      </c>
    </row>
    <row r="24" spans="1:11" ht="13.5" thickBot="1">
      <c r="A24" s="329" t="s">
        <v>82</v>
      </c>
      <c r="B24" s="115" t="s">
        <v>83</v>
      </c>
      <c r="C24" s="116" t="s">
        <v>3</v>
      </c>
      <c r="D24" s="99" t="s">
        <v>3</v>
      </c>
      <c r="E24" s="118">
        <v>4121</v>
      </c>
      <c r="F24" s="100"/>
      <c r="G24" s="147" t="s">
        <v>98</v>
      </c>
      <c r="H24" s="148">
        <v>24770</v>
      </c>
      <c r="I24" s="121">
        <v>24770</v>
      </c>
      <c r="J24" s="330"/>
      <c r="K24" s="134">
        <f>I24+J24</f>
        <v>24770</v>
      </c>
    </row>
    <row r="25" spans="1:11" ht="13.5" thickBot="1">
      <c r="A25" s="273" t="s">
        <v>3</v>
      </c>
      <c r="B25" s="274" t="s">
        <v>5</v>
      </c>
      <c r="C25" s="275" t="s">
        <v>3</v>
      </c>
      <c r="D25" s="276" t="s">
        <v>3</v>
      </c>
      <c r="E25" s="276" t="s">
        <v>244</v>
      </c>
      <c r="F25" s="277"/>
      <c r="G25" s="278" t="s">
        <v>245</v>
      </c>
      <c r="H25" s="82">
        <f>H26+H28+H30</f>
        <v>0</v>
      </c>
      <c r="I25" s="83">
        <f>I26+I28+I30</f>
        <v>2651.644</v>
      </c>
      <c r="J25" s="164">
        <f>J26+J28+J30</f>
        <v>39771.724</v>
      </c>
      <c r="K25" s="85">
        <f>K26+K28+K30</f>
        <v>42423.368</v>
      </c>
    </row>
    <row r="26" spans="1:11" ht="12.75">
      <c r="A26" s="149" t="s">
        <v>82</v>
      </c>
      <c r="B26" s="150" t="s">
        <v>5</v>
      </c>
      <c r="C26" s="151" t="s">
        <v>3</v>
      </c>
      <c r="D26" s="124" t="s">
        <v>3</v>
      </c>
      <c r="E26" s="124" t="s">
        <v>3</v>
      </c>
      <c r="F26" s="124" t="s">
        <v>3</v>
      </c>
      <c r="G26" s="325" t="s">
        <v>268</v>
      </c>
      <c r="H26" s="326">
        <f>SUM(H27:H27)</f>
        <v>0</v>
      </c>
      <c r="I26" s="167">
        <f>SUM(I27:I27)</f>
        <v>0</v>
      </c>
      <c r="J26" s="167">
        <f>SUM(J27:J27)</f>
        <v>37894</v>
      </c>
      <c r="K26" s="153">
        <f>SUM(K27:K27)</f>
        <v>37894</v>
      </c>
    </row>
    <row r="27" spans="1:11" ht="13.5" thickBot="1">
      <c r="A27" s="154"/>
      <c r="B27" s="155"/>
      <c r="C27" s="156"/>
      <c r="D27" s="157"/>
      <c r="E27" s="157">
        <v>4213</v>
      </c>
      <c r="F27" s="158" t="s">
        <v>271</v>
      </c>
      <c r="G27" s="327" t="s">
        <v>272</v>
      </c>
      <c r="H27" s="328">
        <v>0</v>
      </c>
      <c r="I27" s="166">
        <v>0</v>
      </c>
      <c r="J27" s="166">
        <v>37894</v>
      </c>
      <c r="K27" s="161">
        <f>I27+J27</f>
        <v>37894</v>
      </c>
    </row>
    <row r="28" spans="1:256" s="75" customFormat="1" ht="13.5" customHeight="1">
      <c r="A28" s="259" t="s">
        <v>242</v>
      </c>
      <c r="B28" s="260" t="s">
        <v>5</v>
      </c>
      <c r="C28" s="261" t="s">
        <v>218</v>
      </c>
      <c r="D28" s="260" t="s">
        <v>3</v>
      </c>
      <c r="E28" s="260" t="s">
        <v>3</v>
      </c>
      <c r="F28" s="124" t="s">
        <v>3</v>
      </c>
      <c r="G28" s="262" t="s">
        <v>219</v>
      </c>
      <c r="H28" s="263">
        <f>SUM(H29:H29)</f>
        <v>0</v>
      </c>
      <c r="I28" s="153">
        <f>SUM(I29:I29)</f>
        <v>0</v>
      </c>
      <c r="J28" s="162">
        <f>SUM(J29:J29)</f>
        <v>1877.724</v>
      </c>
      <c r="K28" s="264">
        <f>SUM(K29:K29)</f>
        <v>1877.724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s="75" customFormat="1" ht="13.5" customHeight="1" thickBot="1">
      <c r="A29" s="265"/>
      <c r="B29" s="57"/>
      <c r="C29" s="266"/>
      <c r="D29" s="267"/>
      <c r="E29" s="267">
        <v>4221</v>
      </c>
      <c r="F29" s="268"/>
      <c r="G29" s="269" t="s">
        <v>243</v>
      </c>
      <c r="H29" s="270">
        <v>0</v>
      </c>
      <c r="I29" s="271">
        <v>0</v>
      </c>
      <c r="J29" s="272">
        <v>1877.724</v>
      </c>
      <c r="K29" s="161">
        <f>I29+J29</f>
        <v>1877.724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11" ht="12.75">
      <c r="A30" s="259" t="s">
        <v>242</v>
      </c>
      <c r="B30" s="260" t="s">
        <v>5</v>
      </c>
      <c r="C30" s="261" t="s">
        <v>228</v>
      </c>
      <c r="D30" s="260" t="s">
        <v>3</v>
      </c>
      <c r="E30" s="260" t="s">
        <v>3</v>
      </c>
      <c r="F30" s="124" t="s">
        <v>3</v>
      </c>
      <c r="G30" s="262" t="s">
        <v>229</v>
      </c>
      <c r="H30" s="263">
        <f>SUM(H31:H31)</f>
        <v>0</v>
      </c>
      <c r="I30" s="153">
        <f>SUM(I31:I31)</f>
        <v>2651.644</v>
      </c>
      <c r="J30" s="162">
        <f>SUM(J31:J31)</f>
        <v>0</v>
      </c>
      <c r="K30" s="264">
        <f>SUM(K31:K31)</f>
        <v>2651.644</v>
      </c>
    </row>
    <row r="31" spans="1:11" ht="12.75" customHeight="1" thickBot="1">
      <c r="A31" s="265"/>
      <c r="B31" s="57"/>
      <c r="C31" s="266"/>
      <c r="D31" s="267"/>
      <c r="E31" s="267">
        <v>4221</v>
      </c>
      <c r="F31" s="268"/>
      <c r="G31" s="269" t="s">
        <v>243</v>
      </c>
      <c r="H31" s="270">
        <v>0</v>
      </c>
      <c r="I31" s="271">
        <v>2651.644</v>
      </c>
      <c r="J31" s="272"/>
      <c r="K31" s="161">
        <f>I31+J31</f>
        <v>2651.644</v>
      </c>
    </row>
    <row r="47" ht="12.75" customHeight="1"/>
  </sheetData>
  <sheetProtection/>
  <mergeCells count="12">
    <mergeCell ref="J5:K5"/>
    <mergeCell ref="A3:K3"/>
    <mergeCell ref="A5:A6"/>
    <mergeCell ref="B5:B6"/>
    <mergeCell ref="A1:K1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9"/>
  <sheetViews>
    <sheetView tabSelected="1" zoomScalePageLayoutView="0" workbookViewId="0" topLeftCell="A135">
      <selection activeCell="F154" sqref="F154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10.00390625" style="1" bestFit="1" customWidth="1"/>
    <col min="4" max="4" width="5.57421875" style="1" customWidth="1"/>
    <col min="5" max="5" width="5.7109375" style="1" customWidth="1"/>
    <col min="6" max="6" width="41.28125" style="1" customWidth="1"/>
    <col min="7" max="7" width="8.421875" style="1" customWidth="1"/>
    <col min="8" max="8" width="8.140625" style="1" customWidth="1"/>
    <col min="9" max="9" width="9.7109375" style="1" customWidth="1"/>
    <col min="10" max="10" width="9.140625" style="1" customWidth="1"/>
    <col min="11" max="11" width="10.140625" style="1" bestFit="1" customWidth="1"/>
    <col min="12" max="12" width="9.7109375" style="1" bestFit="1" customWidth="1"/>
    <col min="13" max="16384" width="9.140625" style="1" customWidth="1"/>
  </cols>
  <sheetData>
    <row r="1" spans="1:10" ht="17.25">
      <c r="A1" s="296" t="s">
        <v>248</v>
      </c>
      <c r="B1" s="296"/>
      <c r="C1" s="296"/>
      <c r="D1" s="296"/>
      <c r="E1" s="296"/>
      <c r="F1" s="296"/>
      <c r="G1" s="296"/>
      <c r="H1" s="296"/>
      <c r="I1" s="296"/>
      <c r="J1" s="296"/>
    </row>
    <row r="3" spans="1:10" ht="15">
      <c r="A3" s="297" t="s">
        <v>104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12.75">
      <c r="A4" s="168"/>
      <c r="B4" s="168"/>
      <c r="C4" s="168"/>
      <c r="D4" s="168"/>
      <c r="E4" s="168"/>
      <c r="F4" s="168"/>
      <c r="G4" s="168"/>
      <c r="H4" s="168"/>
      <c r="I4" s="168"/>
      <c r="J4" s="169"/>
    </row>
    <row r="5" spans="1:10" ht="15">
      <c r="A5" s="298" t="s">
        <v>71</v>
      </c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1" t="s">
        <v>63</v>
      </c>
    </row>
    <row r="7" spans="1:10" ht="12.75" customHeight="1" thickBot="1">
      <c r="A7" s="299" t="s">
        <v>105</v>
      </c>
      <c r="B7" s="299" t="s">
        <v>4</v>
      </c>
      <c r="C7" s="302" t="s">
        <v>6</v>
      </c>
      <c r="D7" s="302" t="s">
        <v>7</v>
      </c>
      <c r="E7" s="302" t="s">
        <v>8</v>
      </c>
      <c r="F7" s="304" t="s">
        <v>106</v>
      </c>
      <c r="G7" s="306" t="s">
        <v>67</v>
      </c>
      <c r="H7" s="308" t="s">
        <v>68</v>
      </c>
      <c r="I7" s="310" t="s">
        <v>249</v>
      </c>
      <c r="J7" s="311"/>
    </row>
    <row r="8" spans="1:10" ht="12.75" customHeight="1" thickBot="1">
      <c r="A8" s="300"/>
      <c r="B8" s="301"/>
      <c r="C8" s="303"/>
      <c r="D8" s="303"/>
      <c r="E8" s="303"/>
      <c r="F8" s="305"/>
      <c r="G8" s="307"/>
      <c r="H8" s="309"/>
      <c r="I8" s="48" t="s">
        <v>26</v>
      </c>
      <c r="J8" s="49" t="s">
        <v>69</v>
      </c>
    </row>
    <row r="9" spans="1:12" ht="12.75" customHeight="1" thickBot="1">
      <c r="A9" s="172">
        <v>920</v>
      </c>
      <c r="B9" s="173" t="s">
        <v>5</v>
      </c>
      <c r="C9" s="174" t="s">
        <v>6</v>
      </c>
      <c r="D9" s="175" t="s">
        <v>7</v>
      </c>
      <c r="E9" s="175" t="s">
        <v>8</v>
      </c>
      <c r="F9" s="176" t="s">
        <v>107</v>
      </c>
      <c r="G9" s="177">
        <f>G10+G12+G14+G16+G18+G20+G22+G24+G26+G28+G93</f>
        <v>87200</v>
      </c>
      <c r="H9" s="177">
        <f>H10+H12+H14+H16+H18+H20+H22+H24+H26+H28+H93</f>
        <v>252289.15699999995</v>
      </c>
      <c r="I9" s="258">
        <f>I10+I12+I14+I16+I18+I20+I22+I24+I26+I28+I93</f>
        <v>129771.724</v>
      </c>
      <c r="J9" s="50">
        <f>J10+J12+J14+J16+J18+J20+J22+J24+J26+J28+J93</f>
        <v>382060.881</v>
      </c>
      <c r="L9" s="227"/>
    </row>
    <row r="10" spans="1:10" ht="12.75" customHeight="1">
      <c r="A10" s="312" t="s">
        <v>56</v>
      </c>
      <c r="B10" s="178" t="s">
        <v>5</v>
      </c>
      <c r="C10" s="179" t="s">
        <v>108</v>
      </c>
      <c r="D10" s="180" t="s">
        <v>3</v>
      </c>
      <c r="E10" s="180" t="s">
        <v>3</v>
      </c>
      <c r="F10" s="181" t="s">
        <v>109</v>
      </c>
      <c r="G10" s="44">
        <f>SUM(G11:G11)</f>
        <v>200</v>
      </c>
      <c r="H10" s="182">
        <f>SUM(H11:H11)</f>
        <v>3200</v>
      </c>
      <c r="I10" s="44">
        <f>SUM(I11:I11)</f>
        <v>0</v>
      </c>
      <c r="J10" s="44">
        <f>SUM(J11:J11)</f>
        <v>3200</v>
      </c>
    </row>
    <row r="11" spans="1:10" ht="12.75" customHeight="1" thickBot="1">
      <c r="A11" s="313"/>
      <c r="B11" s="183"/>
      <c r="C11" s="184"/>
      <c r="D11" s="185">
        <v>2212</v>
      </c>
      <c r="E11" s="185">
        <v>6130</v>
      </c>
      <c r="F11" s="186" t="s">
        <v>110</v>
      </c>
      <c r="G11" s="187">
        <v>200</v>
      </c>
      <c r="H11" s="188">
        <v>3200</v>
      </c>
      <c r="I11" s="187"/>
      <c r="J11" s="187">
        <f>H11+I11</f>
        <v>3200</v>
      </c>
    </row>
    <row r="12" spans="1:11" ht="12" customHeight="1">
      <c r="A12" s="313"/>
      <c r="B12" s="189" t="s">
        <v>5</v>
      </c>
      <c r="C12" s="190" t="s">
        <v>111</v>
      </c>
      <c r="D12" s="191" t="s">
        <v>3</v>
      </c>
      <c r="E12" s="191" t="s">
        <v>3</v>
      </c>
      <c r="F12" s="192" t="s">
        <v>112</v>
      </c>
      <c r="G12" s="182">
        <f>SUM(G13:G13)</f>
        <v>0</v>
      </c>
      <c r="H12" s="182">
        <f>SUM(H13:H13)</f>
        <v>209.96299999999997</v>
      </c>
      <c r="I12" s="44">
        <f>SUM(I13:I13)</f>
        <v>0</v>
      </c>
      <c r="J12" s="45">
        <f>SUM(J13:J13)</f>
        <v>209.96299999999997</v>
      </c>
      <c r="K12" s="227"/>
    </row>
    <row r="13" spans="1:10" ht="12" customHeight="1" thickBot="1">
      <c r="A13" s="313"/>
      <c r="B13" s="193"/>
      <c r="C13" s="194"/>
      <c r="D13" s="195">
        <v>2212</v>
      </c>
      <c r="E13" s="195">
        <v>6121</v>
      </c>
      <c r="F13" s="196" t="s">
        <v>113</v>
      </c>
      <c r="G13" s="187">
        <v>0</v>
      </c>
      <c r="H13" s="188">
        <f>486.657-276.694</f>
        <v>209.96299999999997</v>
      </c>
      <c r="I13" s="187"/>
      <c r="J13" s="51">
        <f>H13+I13</f>
        <v>209.96299999999997</v>
      </c>
    </row>
    <row r="14" spans="1:10" ht="12" customHeight="1">
      <c r="A14" s="313"/>
      <c r="B14" s="189" t="s">
        <v>5</v>
      </c>
      <c r="C14" s="190" t="s">
        <v>114</v>
      </c>
      <c r="D14" s="191" t="s">
        <v>3</v>
      </c>
      <c r="E14" s="191" t="s">
        <v>3</v>
      </c>
      <c r="F14" s="197" t="s">
        <v>115</v>
      </c>
      <c r="G14" s="182">
        <f>SUM(G15:G15)</f>
        <v>0</v>
      </c>
      <c r="H14" s="182">
        <f>SUM(H15:H15)</f>
        <v>1078.9230000000007</v>
      </c>
      <c r="I14" s="44">
        <f>SUM(I15:I15)</f>
        <v>0</v>
      </c>
      <c r="J14" s="45">
        <f>SUM(J15:J15)</f>
        <v>1078.9230000000007</v>
      </c>
    </row>
    <row r="15" spans="1:10" ht="12" customHeight="1" thickBot="1">
      <c r="A15" s="313"/>
      <c r="B15" s="193"/>
      <c r="C15" s="194"/>
      <c r="D15" s="195">
        <v>2212</v>
      </c>
      <c r="E15" s="195">
        <v>6121</v>
      </c>
      <c r="F15" s="196" t="s">
        <v>113</v>
      </c>
      <c r="G15" s="187">
        <v>0</v>
      </c>
      <c r="H15" s="188">
        <f>10042.825-8963.902</f>
        <v>1078.9230000000007</v>
      </c>
      <c r="I15" s="187"/>
      <c r="J15" s="51">
        <f>H15+I15</f>
        <v>1078.9230000000007</v>
      </c>
    </row>
    <row r="16" spans="1:10" ht="24.75" customHeight="1">
      <c r="A16" s="313"/>
      <c r="B16" s="189" t="s">
        <v>5</v>
      </c>
      <c r="C16" s="190" t="s">
        <v>116</v>
      </c>
      <c r="D16" s="191" t="s">
        <v>3</v>
      </c>
      <c r="E16" s="191" t="s">
        <v>3</v>
      </c>
      <c r="F16" s="198" t="s">
        <v>117</v>
      </c>
      <c r="G16" s="182">
        <f>SUM(G17:G17)</f>
        <v>0</v>
      </c>
      <c r="H16" s="182">
        <f>SUM(H17:H17)</f>
        <v>438.646</v>
      </c>
      <c r="I16" s="44">
        <f>SUM(I17:I17)</f>
        <v>0</v>
      </c>
      <c r="J16" s="44">
        <f>J17</f>
        <v>438.646</v>
      </c>
    </row>
    <row r="17" spans="1:10" ht="12" customHeight="1" thickBot="1">
      <c r="A17" s="313"/>
      <c r="B17" s="193"/>
      <c r="C17" s="199"/>
      <c r="D17" s="195">
        <v>2212</v>
      </c>
      <c r="E17" s="195">
        <v>6121</v>
      </c>
      <c r="F17" s="196" t="s">
        <v>113</v>
      </c>
      <c r="G17" s="187">
        <v>0</v>
      </c>
      <c r="H17" s="188">
        <f>711.023-272.377</f>
        <v>438.646</v>
      </c>
      <c r="I17" s="187"/>
      <c r="J17" s="187">
        <f>H17+I17</f>
        <v>438.646</v>
      </c>
    </row>
    <row r="18" spans="1:10" ht="24.75" customHeight="1">
      <c r="A18" s="313"/>
      <c r="B18" s="189" t="s">
        <v>5</v>
      </c>
      <c r="C18" s="190" t="s">
        <v>118</v>
      </c>
      <c r="D18" s="191" t="s">
        <v>3</v>
      </c>
      <c r="E18" s="191" t="s">
        <v>3</v>
      </c>
      <c r="F18" s="198" t="s">
        <v>119</v>
      </c>
      <c r="G18" s="182">
        <f>SUM(G19:G19)</f>
        <v>0</v>
      </c>
      <c r="H18" s="182">
        <f>SUM(H19:H19)</f>
        <v>1782.5329999999994</v>
      </c>
      <c r="I18" s="44">
        <f>SUM(I19:I19)</f>
        <v>0</v>
      </c>
      <c r="J18" s="45">
        <f>SUM(J19:J19)</f>
        <v>1782.5329999999994</v>
      </c>
    </row>
    <row r="19" spans="1:10" ht="12" customHeight="1" thickBot="1">
      <c r="A19" s="313"/>
      <c r="B19" s="193"/>
      <c r="C19" s="200"/>
      <c r="D19" s="195">
        <v>2212</v>
      </c>
      <c r="E19" s="195">
        <v>6121</v>
      </c>
      <c r="F19" s="196" t="s">
        <v>113</v>
      </c>
      <c r="G19" s="187">
        <v>0</v>
      </c>
      <c r="H19" s="188">
        <f>6914.239-5131.706</f>
        <v>1782.5329999999994</v>
      </c>
      <c r="I19" s="187"/>
      <c r="J19" s="51">
        <f>H19+I19</f>
        <v>1782.5329999999994</v>
      </c>
    </row>
    <row r="20" spans="1:10" ht="12.75" customHeight="1">
      <c r="A20" s="313"/>
      <c r="B20" s="201" t="s">
        <v>5</v>
      </c>
      <c r="C20" s="190" t="s">
        <v>120</v>
      </c>
      <c r="D20" s="202" t="s">
        <v>3</v>
      </c>
      <c r="E20" s="202" t="s">
        <v>3</v>
      </c>
      <c r="F20" s="203" t="s">
        <v>121</v>
      </c>
      <c r="G20" s="182">
        <f>SUM(G21:G21)</f>
        <v>0</v>
      </c>
      <c r="H20" s="182">
        <f>SUM(H21:H21)</f>
        <v>22950.983</v>
      </c>
      <c r="I20" s="44">
        <f>SUM(I21:I21)</f>
        <v>0</v>
      </c>
      <c r="J20" s="44">
        <f>J21</f>
        <v>22950.983</v>
      </c>
    </row>
    <row r="21" spans="1:10" ht="12.75" customHeight="1" thickBot="1">
      <c r="A21" s="313"/>
      <c r="B21" s="204"/>
      <c r="C21" s="199" t="s">
        <v>122</v>
      </c>
      <c r="D21" s="205">
        <v>2212</v>
      </c>
      <c r="E21" s="206">
        <v>6342</v>
      </c>
      <c r="F21" s="207" t="s">
        <v>123</v>
      </c>
      <c r="G21" s="187">
        <v>0</v>
      </c>
      <c r="H21" s="188">
        <v>22950.983</v>
      </c>
      <c r="I21" s="187"/>
      <c r="J21" s="187">
        <f>H21+I21</f>
        <v>22950.983</v>
      </c>
    </row>
    <row r="22" spans="1:10" ht="12.75">
      <c r="A22" s="313"/>
      <c r="B22" s="189" t="s">
        <v>5</v>
      </c>
      <c r="C22" s="190" t="s">
        <v>124</v>
      </c>
      <c r="D22" s="191" t="s">
        <v>3</v>
      </c>
      <c r="E22" s="191" t="s">
        <v>3</v>
      </c>
      <c r="F22" s="208" t="s">
        <v>125</v>
      </c>
      <c r="G22" s="182">
        <f>SUM(G23:G23)</f>
        <v>0</v>
      </c>
      <c r="H22" s="44">
        <f>SUM(H23:H23)</f>
        <v>376.276</v>
      </c>
      <c r="I22" s="44">
        <f>SUM(I23:I23)</f>
        <v>0</v>
      </c>
      <c r="J22" s="44">
        <f>SUM(J23:J23)</f>
        <v>376.276</v>
      </c>
    </row>
    <row r="23" spans="1:10" ht="13.5" thickBot="1">
      <c r="A23" s="313"/>
      <c r="B23" s="193"/>
      <c r="C23" s="194"/>
      <c r="D23" s="195">
        <v>2212</v>
      </c>
      <c r="E23" s="195">
        <v>6121</v>
      </c>
      <c r="F23" s="209" t="s">
        <v>126</v>
      </c>
      <c r="G23" s="187">
        <v>0</v>
      </c>
      <c r="H23" s="210">
        <v>376.276</v>
      </c>
      <c r="I23" s="187"/>
      <c r="J23" s="51">
        <f>H23+I23</f>
        <v>376.276</v>
      </c>
    </row>
    <row r="24" spans="1:10" ht="12.75">
      <c r="A24" s="313"/>
      <c r="B24" s="189" t="s">
        <v>5</v>
      </c>
      <c r="C24" s="211" t="s">
        <v>127</v>
      </c>
      <c r="D24" s="212" t="s">
        <v>3</v>
      </c>
      <c r="E24" s="212" t="s">
        <v>3</v>
      </c>
      <c r="F24" s="213" t="s">
        <v>128</v>
      </c>
      <c r="G24" s="182">
        <f>SUM(G25:G25)</f>
        <v>0</v>
      </c>
      <c r="H24" s="182">
        <f>SUM(H25:H25)</f>
        <v>1000</v>
      </c>
      <c r="I24" s="44">
        <f>SUM(I25:I25)</f>
        <v>0</v>
      </c>
      <c r="J24" s="44">
        <f>J25</f>
        <v>1000</v>
      </c>
    </row>
    <row r="25" spans="1:10" ht="13.5" thickBot="1">
      <c r="A25" s="313"/>
      <c r="B25" s="214"/>
      <c r="C25" s="215"/>
      <c r="D25" s="216">
        <v>2212</v>
      </c>
      <c r="E25" s="217">
        <v>5331</v>
      </c>
      <c r="F25" s="218" t="s">
        <v>129</v>
      </c>
      <c r="G25" s="187">
        <v>0</v>
      </c>
      <c r="H25" s="188">
        <v>1000</v>
      </c>
      <c r="I25" s="187"/>
      <c r="J25" s="187">
        <f>H25+I25</f>
        <v>1000</v>
      </c>
    </row>
    <row r="26" spans="1:10" ht="12" customHeight="1">
      <c r="A26" s="313"/>
      <c r="B26" s="189" t="s">
        <v>5</v>
      </c>
      <c r="C26" s="190" t="s">
        <v>130</v>
      </c>
      <c r="D26" s="191" t="s">
        <v>3</v>
      </c>
      <c r="E26" s="191" t="s">
        <v>3</v>
      </c>
      <c r="F26" s="52" t="s">
        <v>131</v>
      </c>
      <c r="G26" s="182">
        <f>SUM(G27:G27)</f>
        <v>87000</v>
      </c>
      <c r="H26" s="182">
        <f>SUM(H27:H27)</f>
        <v>139379.30199999997</v>
      </c>
      <c r="I26" s="219">
        <f>SUM(I27:I27)</f>
        <v>-81754.877</v>
      </c>
      <c r="J26" s="45">
        <f>SUM(J27:J27)</f>
        <v>57624.424999999974</v>
      </c>
    </row>
    <row r="27" spans="1:10" ht="12" customHeight="1" thickBot="1">
      <c r="A27" s="313"/>
      <c r="B27" s="193"/>
      <c r="C27" s="194"/>
      <c r="D27" s="195">
        <v>2212</v>
      </c>
      <c r="E27" s="195">
        <v>5901</v>
      </c>
      <c r="F27" s="220" t="s">
        <v>132</v>
      </c>
      <c r="G27" s="187">
        <v>87000</v>
      </c>
      <c r="H27" s="187">
        <f>87000-8900-5416.614+130000-2643.124-2838.176-57822.784</f>
        <v>139379.30199999997</v>
      </c>
      <c r="I27" s="221">
        <v>-81754.877</v>
      </c>
      <c r="J27" s="51">
        <f>H27+I27</f>
        <v>57624.424999999974</v>
      </c>
    </row>
    <row r="28" spans="1:12" ht="13.5" thickBot="1">
      <c r="A28" s="313"/>
      <c r="B28" s="222" t="s">
        <v>5</v>
      </c>
      <c r="C28" s="223" t="s">
        <v>3</v>
      </c>
      <c r="D28" s="224" t="s">
        <v>3</v>
      </c>
      <c r="E28" s="224" t="s">
        <v>3</v>
      </c>
      <c r="F28" s="225" t="s">
        <v>133</v>
      </c>
      <c r="G28" s="226">
        <f>G29+G31+G33+G35+G37+G39+G41+G43+G45+G47+G49+G51+G53+G55+G57+G59+G61+G63+G65+G67+G69+G71+G73+G75+G77+G79+G81+G83+G85+G87+G89+G91</f>
        <v>0</v>
      </c>
      <c r="H28" s="226">
        <f>H29+H31+H33+H35+H37+H39+H41+H43+H45+H47+H49+H51+H53+H55+H57+H59+H61+H63+H65+H67+H69+H71+H73+H75+H77+H79+H81+H83+H85+H87+H89+H91</f>
        <v>6067.009000000002</v>
      </c>
      <c r="I28" s="245">
        <f>I29+I31+I33+I35+I37+I39+I41+I43+I45+I47+I49+I51+I53+I55+I57+I59+I61+I63+I65+I67+I69+I71+I73+I75+I77+I79+I81+I83+I85+I87+I89+I91</f>
        <v>0</v>
      </c>
      <c r="J28" s="226">
        <f>J29+J31+J33+J35+J37+J39+J41+J43+J45+J47+J49+J51+J53+J55+J57+J59+J61+J63+J65+J67+J69+J71+J73+J75+J77+J79+J81+J83+J85+J87+J89+J91</f>
        <v>6067.009000000002</v>
      </c>
      <c r="L28" s="227"/>
    </row>
    <row r="29" spans="1:10" ht="12.75" customHeight="1" hidden="1" thickBot="1">
      <c r="A29" s="313"/>
      <c r="B29" s="228" t="s">
        <v>5</v>
      </c>
      <c r="C29" s="211" t="s">
        <v>134</v>
      </c>
      <c r="D29" s="229" t="s">
        <v>3</v>
      </c>
      <c r="E29" s="229" t="s">
        <v>3</v>
      </c>
      <c r="F29" s="53" t="s">
        <v>135</v>
      </c>
      <c r="G29" s="45">
        <f>SUM(G30:G30)</f>
        <v>0</v>
      </c>
      <c r="H29" s="45">
        <f>SUM(H30:H30)</f>
        <v>120.395</v>
      </c>
      <c r="I29" s="45">
        <f>SUM(I30:I30)</f>
        <v>0</v>
      </c>
      <c r="J29" s="45">
        <f>SUM(J30:J30)</f>
        <v>120.395</v>
      </c>
    </row>
    <row r="30" spans="1:10" ht="12.75" customHeight="1" hidden="1">
      <c r="A30" s="313"/>
      <c r="B30" s="230"/>
      <c r="C30" s="231"/>
      <c r="D30" s="232">
        <v>2212</v>
      </c>
      <c r="E30" s="232">
        <v>5169</v>
      </c>
      <c r="F30" s="233" t="s">
        <v>72</v>
      </c>
      <c r="G30" s="58">
        <v>0</v>
      </c>
      <c r="H30" s="187">
        <v>120.395</v>
      </c>
      <c r="I30" s="187"/>
      <c r="J30" s="187">
        <f>H30+I30</f>
        <v>120.395</v>
      </c>
    </row>
    <row r="31" spans="1:10" ht="12.75" customHeight="1" hidden="1" thickBot="1">
      <c r="A31" s="313"/>
      <c r="B31" s="228" t="s">
        <v>5</v>
      </c>
      <c r="C31" s="211" t="s">
        <v>136</v>
      </c>
      <c r="D31" s="229" t="s">
        <v>3</v>
      </c>
      <c r="E31" s="229" t="s">
        <v>3</v>
      </c>
      <c r="F31" s="53" t="s">
        <v>137</v>
      </c>
      <c r="G31" s="45">
        <f>SUM(G32:G32)</f>
        <v>0</v>
      </c>
      <c r="H31" s="45">
        <f>SUM(H32:H32)</f>
        <v>241.395</v>
      </c>
      <c r="I31" s="45">
        <f>SUM(I32:I32)</f>
        <v>0</v>
      </c>
      <c r="J31" s="45">
        <f>SUM(J32:J32)</f>
        <v>241.395</v>
      </c>
    </row>
    <row r="32" spans="1:10" ht="12.75" customHeight="1" hidden="1">
      <c r="A32" s="313"/>
      <c r="B32" s="230"/>
      <c r="C32" s="231"/>
      <c r="D32" s="232">
        <v>2212</v>
      </c>
      <c r="E32" s="232">
        <v>5169</v>
      </c>
      <c r="F32" s="233" t="s">
        <v>72</v>
      </c>
      <c r="G32" s="58">
        <v>0</v>
      </c>
      <c r="H32" s="187">
        <v>241.395</v>
      </c>
      <c r="I32" s="187"/>
      <c r="J32" s="187">
        <f>H32+I32</f>
        <v>241.395</v>
      </c>
    </row>
    <row r="33" spans="1:10" ht="12.75" customHeight="1" hidden="1" thickBot="1">
      <c r="A33" s="313"/>
      <c r="B33" s="228" t="s">
        <v>5</v>
      </c>
      <c r="C33" s="211" t="s">
        <v>138</v>
      </c>
      <c r="D33" s="229" t="s">
        <v>3</v>
      </c>
      <c r="E33" s="229" t="s">
        <v>3</v>
      </c>
      <c r="F33" s="53" t="s">
        <v>139</v>
      </c>
      <c r="G33" s="44">
        <f>SUM(G34:G34)</f>
        <v>0</v>
      </c>
      <c r="H33" s="44">
        <f>SUM(H34:H34)</f>
        <v>3.025</v>
      </c>
      <c r="I33" s="45">
        <f>SUM(I34:I34)</f>
        <v>0</v>
      </c>
      <c r="J33" s="44">
        <f>SUM(J34:J34)</f>
        <v>3.025</v>
      </c>
    </row>
    <row r="34" spans="1:10" ht="12.75" customHeight="1" hidden="1">
      <c r="A34" s="313"/>
      <c r="B34" s="234"/>
      <c r="C34" s="194"/>
      <c r="D34" s="235">
        <v>2212</v>
      </c>
      <c r="E34" s="235">
        <v>5169</v>
      </c>
      <c r="F34" s="236" t="s">
        <v>72</v>
      </c>
      <c r="G34" s="237">
        <v>0</v>
      </c>
      <c r="H34" s="51">
        <v>3.025</v>
      </c>
      <c r="I34" s="187"/>
      <c r="J34" s="51">
        <f>H34+I34</f>
        <v>3.025</v>
      </c>
    </row>
    <row r="35" spans="1:10" ht="12.75" customHeight="1" hidden="1" thickBot="1">
      <c r="A35" s="313"/>
      <c r="B35" s="228" t="s">
        <v>5</v>
      </c>
      <c r="C35" s="211" t="s">
        <v>140</v>
      </c>
      <c r="D35" s="229" t="s">
        <v>3</v>
      </c>
      <c r="E35" s="229" t="s">
        <v>3</v>
      </c>
      <c r="F35" s="53" t="s">
        <v>141</v>
      </c>
      <c r="G35" s="45">
        <f>SUM(G36:G36)</f>
        <v>0</v>
      </c>
      <c r="H35" s="45">
        <f>SUM(H36:H36)</f>
        <v>505.78</v>
      </c>
      <c r="I35" s="45">
        <f>SUM(I36:I36)</f>
        <v>0</v>
      </c>
      <c r="J35" s="45">
        <f>SUM(J36:J36)</f>
        <v>505.78</v>
      </c>
    </row>
    <row r="36" spans="1:10" ht="12.75" customHeight="1" hidden="1">
      <c r="A36" s="313"/>
      <c r="B36" s="230"/>
      <c r="C36" s="231"/>
      <c r="D36" s="232">
        <v>2212</v>
      </c>
      <c r="E36" s="232">
        <v>5169</v>
      </c>
      <c r="F36" s="233" t="s">
        <v>72</v>
      </c>
      <c r="G36" s="58">
        <v>0</v>
      </c>
      <c r="H36" s="187">
        <v>505.78</v>
      </c>
      <c r="I36" s="187"/>
      <c r="J36" s="187">
        <f>H36+I36</f>
        <v>505.78</v>
      </c>
    </row>
    <row r="37" spans="1:10" ht="12.75" customHeight="1" hidden="1" thickBot="1">
      <c r="A37" s="313"/>
      <c r="B37" s="228" t="s">
        <v>5</v>
      </c>
      <c r="C37" s="211" t="s">
        <v>142</v>
      </c>
      <c r="D37" s="229" t="s">
        <v>3</v>
      </c>
      <c r="E37" s="229" t="s">
        <v>3</v>
      </c>
      <c r="F37" s="53" t="s">
        <v>143</v>
      </c>
      <c r="G37" s="45">
        <f>SUM(G38:G38)</f>
        <v>0</v>
      </c>
      <c r="H37" s="45">
        <f>SUM(H38:H38)</f>
        <v>3.93</v>
      </c>
      <c r="I37" s="45">
        <f>SUM(I38:I38)</f>
        <v>0</v>
      </c>
      <c r="J37" s="45">
        <f>SUM(J38:J38)</f>
        <v>3.93</v>
      </c>
    </row>
    <row r="38" spans="1:10" ht="12.75" customHeight="1" hidden="1">
      <c r="A38" s="313"/>
      <c r="B38" s="230"/>
      <c r="C38" s="231"/>
      <c r="D38" s="232">
        <v>2212</v>
      </c>
      <c r="E38" s="232">
        <v>5169</v>
      </c>
      <c r="F38" s="233" t="s">
        <v>72</v>
      </c>
      <c r="G38" s="58">
        <v>0</v>
      </c>
      <c r="H38" s="187">
        <v>3.93</v>
      </c>
      <c r="I38" s="187"/>
      <c r="J38" s="187">
        <f>H38+I38</f>
        <v>3.93</v>
      </c>
    </row>
    <row r="39" spans="1:10" ht="12.75" customHeight="1" hidden="1" thickBot="1">
      <c r="A39" s="313"/>
      <c r="B39" s="228" t="s">
        <v>5</v>
      </c>
      <c r="C39" s="211" t="s">
        <v>144</v>
      </c>
      <c r="D39" s="229" t="s">
        <v>3</v>
      </c>
      <c r="E39" s="229" t="s">
        <v>3</v>
      </c>
      <c r="F39" s="53" t="s">
        <v>145</v>
      </c>
      <c r="G39" s="45">
        <f>SUM(G40:G40)</f>
        <v>0</v>
      </c>
      <c r="H39" s="45">
        <f>SUM(H40:H40)</f>
        <v>3.33</v>
      </c>
      <c r="I39" s="45">
        <f>SUM(I40:I40)</f>
        <v>0</v>
      </c>
      <c r="J39" s="45">
        <f>SUM(J40:J40)</f>
        <v>3.33</v>
      </c>
    </row>
    <row r="40" spans="1:10" ht="12.75" customHeight="1" hidden="1">
      <c r="A40" s="313"/>
      <c r="B40" s="230"/>
      <c r="C40" s="231"/>
      <c r="D40" s="232">
        <v>2212</v>
      </c>
      <c r="E40" s="232">
        <v>5169</v>
      </c>
      <c r="F40" s="233" t="s">
        <v>72</v>
      </c>
      <c r="G40" s="58">
        <v>0</v>
      </c>
      <c r="H40" s="187">
        <v>3.33</v>
      </c>
      <c r="I40" s="187"/>
      <c r="J40" s="187">
        <f>H40+I40</f>
        <v>3.33</v>
      </c>
    </row>
    <row r="41" spans="1:10" ht="12.75" customHeight="1" hidden="1" thickBot="1">
      <c r="A41" s="313"/>
      <c r="B41" s="228" t="s">
        <v>5</v>
      </c>
      <c r="C41" s="211" t="s">
        <v>146</v>
      </c>
      <c r="D41" s="229" t="s">
        <v>3</v>
      </c>
      <c r="E41" s="229" t="s">
        <v>3</v>
      </c>
      <c r="F41" s="53" t="s">
        <v>147</v>
      </c>
      <c r="G41" s="45">
        <f>SUM(G42:G42)</f>
        <v>0</v>
      </c>
      <c r="H41" s="45">
        <f>SUM(H42:H42)</f>
        <v>318.23</v>
      </c>
      <c r="I41" s="45">
        <f>SUM(I42:I42)</f>
        <v>0</v>
      </c>
      <c r="J41" s="45">
        <f>SUM(J42:J42)</f>
        <v>318.23</v>
      </c>
    </row>
    <row r="42" spans="1:10" ht="12.75" customHeight="1" hidden="1">
      <c r="A42" s="313"/>
      <c r="B42" s="238"/>
      <c r="C42" s="231"/>
      <c r="D42" s="232">
        <v>2212</v>
      </c>
      <c r="E42" s="232">
        <v>5169</v>
      </c>
      <c r="F42" s="233" t="s">
        <v>72</v>
      </c>
      <c r="G42" s="161">
        <v>0</v>
      </c>
      <c r="H42" s="187">
        <v>318.23</v>
      </c>
      <c r="I42" s="187"/>
      <c r="J42" s="187">
        <f>H42+I42</f>
        <v>318.23</v>
      </c>
    </row>
    <row r="43" spans="1:10" ht="12.75" customHeight="1" hidden="1" thickBot="1">
      <c r="A43" s="313"/>
      <c r="B43" s="228" t="s">
        <v>5</v>
      </c>
      <c r="C43" s="211" t="s">
        <v>148</v>
      </c>
      <c r="D43" s="229" t="s">
        <v>3</v>
      </c>
      <c r="E43" s="229" t="s">
        <v>3</v>
      </c>
      <c r="F43" s="53" t="s">
        <v>149</v>
      </c>
      <c r="G43" s="45">
        <f>SUM(G44:G44)</f>
        <v>0</v>
      </c>
      <c r="H43" s="45">
        <f>SUM(H44:H44)</f>
        <v>983.73</v>
      </c>
      <c r="I43" s="45">
        <f>SUM(I44:I44)</f>
        <v>0</v>
      </c>
      <c r="J43" s="45">
        <f>SUM(J44:J44)</f>
        <v>983.73</v>
      </c>
    </row>
    <row r="44" spans="1:10" ht="12.75" customHeight="1" hidden="1">
      <c r="A44" s="313"/>
      <c r="B44" s="230"/>
      <c r="C44" s="231"/>
      <c r="D44" s="232">
        <v>2212</v>
      </c>
      <c r="E44" s="232">
        <v>5169</v>
      </c>
      <c r="F44" s="233" t="s">
        <v>72</v>
      </c>
      <c r="G44" s="58">
        <v>0</v>
      </c>
      <c r="H44" s="51">
        <v>983.73</v>
      </c>
      <c r="I44" s="187"/>
      <c r="J44" s="187">
        <f>H44+I44</f>
        <v>983.73</v>
      </c>
    </row>
    <row r="45" spans="1:10" ht="12.75" customHeight="1" hidden="1" thickBot="1">
      <c r="A45" s="313"/>
      <c r="B45" s="228" t="s">
        <v>5</v>
      </c>
      <c r="C45" s="211" t="s">
        <v>150</v>
      </c>
      <c r="D45" s="229" t="s">
        <v>3</v>
      </c>
      <c r="E45" s="229" t="s">
        <v>3</v>
      </c>
      <c r="F45" s="53" t="s">
        <v>151</v>
      </c>
      <c r="G45" s="44">
        <f>SUM(G46:G46)</f>
        <v>0</v>
      </c>
      <c r="H45" s="44">
        <f>SUM(H46:H46)</f>
        <v>81.67500000000001</v>
      </c>
      <c r="I45" s="45">
        <f>SUM(I46:I46)</f>
        <v>0</v>
      </c>
      <c r="J45" s="44">
        <f>SUM(J46:J46)</f>
        <v>81.67500000000001</v>
      </c>
    </row>
    <row r="46" spans="1:10" ht="12.75" customHeight="1" hidden="1">
      <c r="A46" s="313"/>
      <c r="B46" s="234"/>
      <c r="C46" s="194"/>
      <c r="D46" s="235">
        <v>2212</v>
      </c>
      <c r="E46" s="195">
        <v>6121</v>
      </c>
      <c r="F46" s="196" t="s">
        <v>113</v>
      </c>
      <c r="G46" s="237">
        <v>0</v>
      </c>
      <c r="H46" s="51">
        <f>3.025+78.65</f>
        <v>81.67500000000001</v>
      </c>
      <c r="I46" s="187"/>
      <c r="J46" s="51">
        <f>H46+I46</f>
        <v>81.67500000000001</v>
      </c>
    </row>
    <row r="47" spans="1:10" ht="12.75" customHeight="1" hidden="1">
      <c r="A47" s="313"/>
      <c r="B47" s="228" t="s">
        <v>5</v>
      </c>
      <c r="C47" s="211" t="s">
        <v>152</v>
      </c>
      <c r="D47" s="229" t="s">
        <v>3</v>
      </c>
      <c r="E47" s="229" t="s">
        <v>3</v>
      </c>
      <c r="F47" s="53" t="s">
        <v>153</v>
      </c>
      <c r="G47" s="45">
        <f>SUM(G48:G48)</f>
        <v>0</v>
      </c>
      <c r="H47" s="45">
        <f>SUM(H48:H48)</f>
        <v>4.235</v>
      </c>
      <c r="I47" s="45">
        <f>SUM(I48:I48)</f>
        <v>0</v>
      </c>
      <c r="J47" s="45">
        <f>SUM(J48:J48)</f>
        <v>4.235</v>
      </c>
    </row>
    <row r="48" spans="1:10" ht="12.75" customHeight="1" hidden="1">
      <c r="A48" s="313"/>
      <c r="B48" s="230"/>
      <c r="C48" s="231"/>
      <c r="D48" s="232">
        <v>2212</v>
      </c>
      <c r="E48" s="232">
        <v>5169</v>
      </c>
      <c r="F48" s="233" t="s">
        <v>72</v>
      </c>
      <c r="G48" s="58">
        <v>0</v>
      </c>
      <c r="H48" s="187">
        <v>4.235</v>
      </c>
      <c r="I48" s="187"/>
      <c r="J48" s="187">
        <f>H48+I48</f>
        <v>4.235</v>
      </c>
    </row>
    <row r="49" spans="1:10" ht="12.75" customHeight="1" hidden="1">
      <c r="A49" s="313"/>
      <c r="B49" s="228" t="s">
        <v>5</v>
      </c>
      <c r="C49" s="211" t="s">
        <v>154</v>
      </c>
      <c r="D49" s="229" t="s">
        <v>3</v>
      </c>
      <c r="E49" s="229" t="s">
        <v>3</v>
      </c>
      <c r="F49" s="53" t="s">
        <v>155</v>
      </c>
      <c r="G49" s="45">
        <f>SUM(G50:G50)</f>
        <v>0</v>
      </c>
      <c r="H49" s="45">
        <f>SUM(H50:H50)</f>
        <v>4.235</v>
      </c>
      <c r="I49" s="45">
        <f>SUM(I50:I50)</f>
        <v>0</v>
      </c>
      <c r="J49" s="45">
        <f>SUM(J50:J50)</f>
        <v>4.235</v>
      </c>
    </row>
    <row r="50" spans="1:10" ht="12.75" customHeight="1" hidden="1">
      <c r="A50" s="313"/>
      <c r="B50" s="230"/>
      <c r="C50" s="231"/>
      <c r="D50" s="232">
        <v>2212</v>
      </c>
      <c r="E50" s="232">
        <v>5169</v>
      </c>
      <c r="F50" s="233" t="s">
        <v>72</v>
      </c>
      <c r="G50" s="58">
        <v>0</v>
      </c>
      <c r="H50" s="187">
        <v>4.235</v>
      </c>
      <c r="I50" s="187"/>
      <c r="J50" s="187">
        <f>H50+I50</f>
        <v>4.235</v>
      </c>
    </row>
    <row r="51" spans="1:10" ht="12.75" customHeight="1" hidden="1">
      <c r="A51" s="313"/>
      <c r="B51" s="228" t="s">
        <v>5</v>
      </c>
      <c r="C51" s="211" t="s">
        <v>156</v>
      </c>
      <c r="D51" s="229" t="s">
        <v>3</v>
      </c>
      <c r="E51" s="229" t="s">
        <v>3</v>
      </c>
      <c r="F51" s="53" t="s">
        <v>157</v>
      </c>
      <c r="G51" s="44">
        <f>SUM(G52:G52)</f>
        <v>0</v>
      </c>
      <c r="H51" s="44">
        <f>SUM(H52:H52)</f>
        <v>70.17999999999999</v>
      </c>
      <c r="I51" s="45">
        <f>SUM(I52:I52)</f>
        <v>0</v>
      </c>
      <c r="J51" s="44">
        <f>SUM(J52:J52)</f>
        <v>70.17999999999999</v>
      </c>
    </row>
    <row r="52" spans="1:10" ht="12.75" customHeight="1" hidden="1">
      <c r="A52" s="313"/>
      <c r="B52" s="234"/>
      <c r="C52" s="194"/>
      <c r="D52" s="235">
        <v>2212</v>
      </c>
      <c r="E52" s="195">
        <v>6121</v>
      </c>
      <c r="F52" s="196" t="s">
        <v>113</v>
      </c>
      <c r="G52" s="237">
        <v>0</v>
      </c>
      <c r="H52" s="51">
        <f>3.63+66.55</f>
        <v>70.17999999999999</v>
      </c>
      <c r="I52" s="187"/>
      <c r="J52" s="51">
        <f>H52+I52</f>
        <v>70.17999999999999</v>
      </c>
    </row>
    <row r="53" spans="1:10" ht="12.75" customHeight="1" hidden="1">
      <c r="A53" s="313"/>
      <c r="B53" s="228" t="s">
        <v>5</v>
      </c>
      <c r="C53" s="211" t="s">
        <v>158</v>
      </c>
      <c r="D53" s="229" t="s">
        <v>3</v>
      </c>
      <c r="E53" s="229" t="s">
        <v>3</v>
      </c>
      <c r="F53" s="53" t="s">
        <v>159</v>
      </c>
      <c r="G53" s="45">
        <f>SUM(G54:G54)</f>
        <v>0</v>
      </c>
      <c r="H53" s="45">
        <f>SUM(H54:H54)</f>
        <v>5.445</v>
      </c>
      <c r="I53" s="45">
        <f>SUM(I54:I54)</f>
        <v>0</v>
      </c>
      <c r="J53" s="45">
        <f>SUM(J54:J54)</f>
        <v>5.445</v>
      </c>
    </row>
    <row r="54" spans="1:10" ht="12.75" customHeight="1" hidden="1">
      <c r="A54" s="313"/>
      <c r="B54" s="230"/>
      <c r="C54" s="231"/>
      <c r="D54" s="232">
        <v>2212</v>
      </c>
      <c r="E54" s="232">
        <v>5169</v>
      </c>
      <c r="F54" s="233" t="s">
        <v>72</v>
      </c>
      <c r="G54" s="58">
        <v>0</v>
      </c>
      <c r="H54" s="187">
        <v>5.445</v>
      </c>
      <c r="I54" s="187"/>
      <c r="J54" s="187">
        <f>H54+I54</f>
        <v>5.445</v>
      </c>
    </row>
    <row r="55" spans="1:10" ht="12.75" customHeight="1" hidden="1">
      <c r="A55" s="313"/>
      <c r="B55" s="228" t="s">
        <v>5</v>
      </c>
      <c r="C55" s="211" t="s">
        <v>160</v>
      </c>
      <c r="D55" s="229" t="s">
        <v>3</v>
      </c>
      <c r="E55" s="229" t="s">
        <v>3</v>
      </c>
      <c r="F55" s="53" t="s">
        <v>161</v>
      </c>
      <c r="G55" s="44">
        <f>SUM(G56:G56)</f>
        <v>0</v>
      </c>
      <c r="H55" s="44">
        <f>SUM(H56:H56)</f>
        <v>226.74</v>
      </c>
      <c r="I55" s="45">
        <f>SUM(I56:I56)</f>
        <v>0</v>
      </c>
      <c r="J55" s="44">
        <f>SUM(J56:J56)</f>
        <v>226.74</v>
      </c>
    </row>
    <row r="56" spans="1:10" ht="12.75" customHeight="1" hidden="1">
      <c r="A56" s="313"/>
      <c r="B56" s="234"/>
      <c r="C56" s="194"/>
      <c r="D56" s="235">
        <v>2212</v>
      </c>
      <c r="E56" s="195">
        <v>6121</v>
      </c>
      <c r="F56" s="196" t="s">
        <v>113</v>
      </c>
      <c r="G56" s="237">
        <v>0</v>
      </c>
      <c r="H56" s="51">
        <f>160.325+66.415</f>
        <v>226.74</v>
      </c>
      <c r="I56" s="187"/>
      <c r="J56" s="51">
        <f>H56+I56</f>
        <v>226.74</v>
      </c>
    </row>
    <row r="57" spans="1:10" ht="12.75" customHeight="1" hidden="1">
      <c r="A57" s="313"/>
      <c r="B57" s="228" t="s">
        <v>5</v>
      </c>
      <c r="C57" s="211" t="s">
        <v>162</v>
      </c>
      <c r="D57" s="229" t="s">
        <v>3</v>
      </c>
      <c r="E57" s="229" t="s">
        <v>3</v>
      </c>
      <c r="F57" s="53" t="s">
        <v>163</v>
      </c>
      <c r="G57" s="45">
        <f>SUM(G58:G58)</f>
        <v>0</v>
      </c>
      <c r="H57" s="45">
        <f>SUM(H58:H58)</f>
        <v>281.93</v>
      </c>
      <c r="I57" s="45">
        <f>SUM(I58:I58)</f>
        <v>0</v>
      </c>
      <c r="J57" s="45">
        <f>SUM(J58:J58)</f>
        <v>281.93</v>
      </c>
    </row>
    <row r="58" spans="1:10" ht="12.75" customHeight="1" hidden="1">
      <c r="A58" s="313"/>
      <c r="B58" s="230"/>
      <c r="C58" s="231"/>
      <c r="D58" s="232">
        <v>2212</v>
      </c>
      <c r="E58" s="232">
        <v>5169</v>
      </c>
      <c r="F58" s="233" t="s">
        <v>72</v>
      </c>
      <c r="G58" s="58">
        <v>0</v>
      </c>
      <c r="H58" s="187">
        <v>281.93</v>
      </c>
      <c r="I58" s="187"/>
      <c r="J58" s="187">
        <f>H58+I58</f>
        <v>281.93</v>
      </c>
    </row>
    <row r="59" spans="1:10" ht="12.75" customHeight="1" hidden="1">
      <c r="A59" s="313"/>
      <c r="B59" s="228" t="s">
        <v>5</v>
      </c>
      <c r="C59" s="211" t="s">
        <v>164</v>
      </c>
      <c r="D59" s="229" t="s">
        <v>3</v>
      </c>
      <c r="E59" s="229" t="s">
        <v>3</v>
      </c>
      <c r="F59" s="53" t="s">
        <v>165</v>
      </c>
      <c r="G59" s="44">
        <f>SUM(G60:G60)</f>
        <v>0</v>
      </c>
      <c r="H59" s="44">
        <f>SUM(H60:H60)</f>
        <v>36.300000000000004</v>
      </c>
      <c r="I59" s="45">
        <f>SUM(I60:I60)</f>
        <v>0</v>
      </c>
      <c r="J59" s="44">
        <f>SUM(J60:J60)</f>
        <v>36.300000000000004</v>
      </c>
    </row>
    <row r="60" spans="1:10" ht="12.75" customHeight="1" hidden="1">
      <c r="A60" s="313"/>
      <c r="B60" s="234"/>
      <c r="C60" s="194"/>
      <c r="D60" s="235">
        <v>2212</v>
      </c>
      <c r="E60" s="195">
        <v>6121</v>
      </c>
      <c r="F60" s="196" t="s">
        <v>113</v>
      </c>
      <c r="G60" s="237">
        <v>0</v>
      </c>
      <c r="H60" s="51">
        <f>3.63+32.67</f>
        <v>36.300000000000004</v>
      </c>
      <c r="I60" s="187"/>
      <c r="J60" s="51">
        <f>H60+I60</f>
        <v>36.300000000000004</v>
      </c>
    </row>
    <row r="61" spans="1:10" ht="12.75" customHeight="1" hidden="1">
      <c r="A61" s="313"/>
      <c r="B61" s="228" t="s">
        <v>5</v>
      </c>
      <c r="C61" s="211" t="s">
        <v>103</v>
      </c>
      <c r="D61" s="191" t="s">
        <v>3</v>
      </c>
      <c r="E61" s="191" t="s">
        <v>3</v>
      </c>
      <c r="F61" s="192" t="s">
        <v>102</v>
      </c>
      <c r="G61" s="44">
        <f>SUM(G62:G62)</f>
        <v>0</v>
      </c>
      <c r="H61" s="44">
        <f>SUM(H62:H62)</f>
        <v>685.832</v>
      </c>
      <c r="I61" s="45">
        <f>SUM(I62:I62)</f>
        <v>0</v>
      </c>
      <c r="J61" s="44">
        <f>SUM(J62:J62)</f>
        <v>685.832</v>
      </c>
    </row>
    <row r="62" spans="1:10" ht="12.75" customHeight="1" hidden="1">
      <c r="A62" s="313"/>
      <c r="B62" s="193"/>
      <c r="C62" s="194"/>
      <c r="D62" s="195">
        <v>2212</v>
      </c>
      <c r="E62" s="239">
        <v>5171</v>
      </c>
      <c r="F62" s="240" t="s">
        <v>166</v>
      </c>
      <c r="G62" s="51">
        <v>0</v>
      </c>
      <c r="H62" s="95">
        <f>665.867+19.965</f>
        <v>685.832</v>
      </c>
      <c r="I62" s="187"/>
      <c r="J62" s="51">
        <f>H62+I62</f>
        <v>685.832</v>
      </c>
    </row>
    <row r="63" spans="1:10" ht="12.75" customHeight="1" hidden="1">
      <c r="A63" s="313"/>
      <c r="B63" s="228" t="s">
        <v>5</v>
      </c>
      <c r="C63" s="211" t="s">
        <v>167</v>
      </c>
      <c r="D63" s="191" t="s">
        <v>3</v>
      </c>
      <c r="E63" s="191" t="s">
        <v>3</v>
      </c>
      <c r="F63" s="192" t="s">
        <v>168</v>
      </c>
      <c r="G63" s="44">
        <f>SUM(G64:G64)</f>
        <v>0</v>
      </c>
      <c r="H63" s="44">
        <f>SUM(H64:H64)</f>
        <v>42.35</v>
      </c>
      <c r="I63" s="45">
        <f>SUM(I64:I64)</f>
        <v>0</v>
      </c>
      <c r="J63" s="44">
        <f>SUM(J64:J64)</f>
        <v>42.35</v>
      </c>
    </row>
    <row r="64" spans="1:10" ht="12.75" customHeight="1" hidden="1">
      <c r="A64" s="313"/>
      <c r="B64" s="193"/>
      <c r="C64" s="194"/>
      <c r="D64" s="235">
        <v>2212</v>
      </c>
      <c r="E64" s="195">
        <v>6121</v>
      </c>
      <c r="F64" s="196" t="s">
        <v>113</v>
      </c>
      <c r="G64" s="51">
        <v>0</v>
      </c>
      <c r="H64" s="51">
        <f>42.35</f>
        <v>42.35</v>
      </c>
      <c r="I64" s="187"/>
      <c r="J64" s="51">
        <f>H64+I64</f>
        <v>42.35</v>
      </c>
    </row>
    <row r="65" spans="1:10" ht="13.5" customHeight="1" hidden="1">
      <c r="A65" s="313"/>
      <c r="B65" s="189" t="s">
        <v>5</v>
      </c>
      <c r="C65" s="211" t="s">
        <v>169</v>
      </c>
      <c r="D65" s="229" t="s">
        <v>3</v>
      </c>
      <c r="E65" s="229" t="s">
        <v>3</v>
      </c>
      <c r="F65" s="53" t="s">
        <v>170</v>
      </c>
      <c r="G65" s="44">
        <f>SUM(G66:G66)</f>
        <v>0</v>
      </c>
      <c r="H65" s="44">
        <f>SUM(H66:H66)</f>
        <v>208.772</v>
      </c>
      <c r="I65" s="45">
        <f>SUM(I66:I66)</f>
        <v>0</v>
      </c>
      <c r="J65" s="44">
        <f>SUM(J66:J66)</f>
        <v>208.772</v>
      </c>
    </row>
    <row r="66" spans="1:10" ht="13.5" customHeight="1" hidden="1">
      <c r="A66" s="313"/>
      <c r="B66" s="193"/>
      <c r="C66" s="184"/>
      <c r="D66" s="235">
        <v>2212</v>
      </c>
      <c r="E66" s="235">
        <v>6121</v>
      </c>
      <c r="F66" s="196" t="s">
        <v>113</v>
      </c>
      <c r="G66" s="187">
        <v>0</v>
      </c>
      <c r="H66" s="187">
        <f>173.682+35.09</f>
        <v>208.772</v>
      </c>
      <c r="I66" s="187"/>
      <c r="J66" s="187">
        <f>H66+I66</f>
        <v>208.772</v>
      </c>
    </row>
    <row r="67" spans="1:10" ht="12.75" customHeight="1" hidden="1">
      <c r="A67" s="313"/>
      <c r="B67" s="228" t="s">
        <v>5</v>
      </c>
      <c r="C67" s="211" t="s">
        <v>171</v>
      </c>
      <c r="D67" s="191" t="s">
        <v>3</v>
      </c>
      <c r="E67" s="191" t="s">
        <v>3</v>
      </c>
      <c r="F67" s="192" t="s">
        <v>172</v>
      </c>
      <c r="G67" s="44">
        <f>SUM(G68:G68)</f>
        <v>0</v>
      </c>
      <c r="H67" s="44">
        <f>SUM(H68:H68)</f>
        <v>27.83</v>
      </c>
      <c r="I67" s="45">
        <f>SUM(I68:I68)</f>
        <v>0</v>
      </c>
      <c r="J67" s="44">
        <f>SUM(J68:J68)</f>
        <v>27.83</v>
      </c>
    </row>
    <row r="68" spans="1:10" ht="12.75" customHeight="1" hidden="1">
      <c r="A68" s="313"/>
      <c r="B68" s="193"/>
      <c r="C68" s="194"/>
      <c r="D68" s="195">
        <v>2212</v>
      </c>
      <c r="E68" s="239">
        <v>5169</v>
      </c>
      <c r="F68" s="241" t="s">
        <v>72</v>
      </c>
      <c r="G68" s="51">
        <v>0</v>
      </c>
      <c r="H68" s="95">
        <f>27.83</f>
        <v>27.83</v>
      </c>
      <c r="I68" s="187"/>
      <c r="J68" s="51">
        <f>H68+I68</f>
        <v>27.83</v>
      </c>
    </row>
    <row r="69" spans="1:10" ht="12.75" customHeight="1" hidden="1">
      <c r="A69" s="313"/>
      <c r="B69" s="228" t="s">
        <v>5</v>
      </c>
      <c r="C69" s="211" t="s">
        <v>173</v>
      </c>
      <c r="D69" s="191" t="s">
        <v>3</v>
      </c>
      <c r="E69" s="191" t="s">
        <v>3</v>
      </c>
      <c r="F69" s="192" t="s">
        <v>174</v>
      </c>
      <c r="G69" s="44">
        <f>SUM(G70:G70)</f>
        <v>0</v>
      </c>
      <c r="H69" s="44">
        <f>SUM(H70:H70)</f>
        <v>715.346</v>
      </c>
      <c r="I69" s="45">
        <f>SUM(I70:I70)</f>
        <v>0</v>
      </c>
      <c r="J69" s="44">
        <f>SUM(J70:J70)</f>
        <v>715.346</v>
      </c>
    </row>
    <row r="70" spans="1:10" ht="12.75" customHeight="1" hidden="1">
      <c r="A70" s="313"/>
      <c r="B70" s="193"/>
      <c r="C70" s="194"/>
      <c r="D70" s="235">
        <v>2212</v>
      </c>
      <c r="E70" s="195">
        <v>6121</v>
      </c>
      <c r="F70" s="196" t="s">
        <v>113</v>
      </c>
      <c r="G70" s="51">
        <v>0</v>
      </c>
      <c r="H70" s="51">
        <f>36.3+679.046</f>
        <v>715.346</v>
      </c>
      <c r="I70" s="187"/>
      <c r="J70" s="51">
        <f>H70+I70</f>
        <v>715.346</v>
      </c>
    </row>
    <row r="71" spans="1:10" ht="12.75" customHeight="1" hidden="1">
      <c r="A71" s="313"/>
      <c r="B71" s="228" t="s">
        <v>5</v>
      </c>
      <c r="C71" s="211" t="s">
        <v>175</v>
      </c>
      <c r="D71" s="229" t="s">
        <v>3</v>
      </c>
      <c r="E71" s="229" t="s">
        <v>3</v>
      </c>
      <c r="F71" s="53" t="s">
        <v>176</v>
      </c>
      <c r="G71" s="44">
        <f>SUM(G72:G72)</f>
        <v>0</v>
      </c>
      <c r="H71" s="44">
        <f>SUM(H72:H72)</f>
        <v>38.72</v>
      </c>
      <c r="I71" s="45">
        <f>SUM(I72:I72)</f>
        <v>0</v>
      </c>
      <c r="J71" s="44">
        <f>SUM(J72:J72)</f>
        <v>38.72</v>
      </c>
    </row>
    <row r="72" spans="1:10" ht="12.75" customHeight="1" hidden="1">
      <c r="A72" s="313"/>
      <c r="B72" s="234"/>
      <c r="C72" s="194"/>
      <c r="D72" s="235">
        <v>2212</v>
      </c>
      <c r="E72" s="195">
        <v>6121</v>
      </c>
      <c r="F72" s="196" t="s">
        <v>113</v>
      </c>
      <c r="G72" s="237">
        <v>0</v>
      </c>
      <c r="H72" s="51">
        <f>38.72</f>
        <v>38.72</v>
      </c>
      <c r="I72" s="187"/>
      <c r="J72" s="51">
        <f>H72+I72</f>
        <v>38.72</v>
      </c>
    </row>
    <row r="73" spans="1:10" ht="12.75" customHeight="1" hidden="1">
      <c r="A73" s="313"/>
      <c r="B73" s="228" t="s">
        <v>5</v>
      </c>
      <c r="C73" s="211" t="s">
        <v>177</v>
      </c>
      <c r="D73" s="191" t="s">
        <v>3</v>
      </c>
      <c r="E73" s="191" t="s">
        <v>3</v>
      </c>
      <c r="F73" s="192" t="s">
        <v>178</v>
      </c>
      <c r="G73" s="44">
        <f>SUM(G74:G74)</f>
        <v>0</v>
      </c>
      <c r="H73" s="44">
        <f>SUM(H74:H74)</f>
        <v>36.3</v>
      </c>
      <c r="I73" s="45">
        <f>SUM(I74:I74)</f>
        <v>0</v>
      </c>
      <c r="J73" s="44">
        <f>SUM(J74:J74)</f>
        <v>36.3</v>
      </c>
    </row>
    <row r="74" spans="1:10" ht="12.75" customHeight="1" hidden="1">
      <c r="A74" s="313"/>
      <c r="B74" s="193"/>
      <c r="C74" s="194"/>
      <c r="D74" s="195">
        <v>2212</v>
      </c>
      <c r="E74" s="239">
        <v>5169</v>
      </c>
      <c r="F74" s="241" t="s">
        <v>72</v>
      </c>
      <c r="G74" s="51">
        <v>0</v>
      </c>
      <c r="H74" s="95">
        <f>36.3</f>
        <v>36.3</v>
      </c>
      <c r="I74" s="187"/>
      <c r="J74" s="51">
        <f>H74+I74</f>
        <v>36.3</v>
      </c>
    </row>
    <row r="75" spans="1:10" ht="12.75" customHeight="1" hidden="1">
      <c r="A75" s="313"/>
      <c r="B75" s="228" t="s">
        <v>5</v>
      </c>
      <c r="C75" s="211" t="s">
        <v>179</v>
      </c>
      <c r="D75" s="229" t="s">
        <v>3</v>
      </c>
      <c r="E75" s="229" t="s">
        <v>3</v>
      </c>
      <c r="F75" s="53" t="s">
        <v>180</v>
      </c>
      <c r="G75" s="44">
        <f>SUM(G76:G76)</f>
        <v>0</v>
      </c>
      <c r="H75" s="44">
        <f>SUM(H76:H76)</f>
        <v>30.25</v>
      </c>
      <c r="I75" s="45">
        <f>SUM(I76:I76)</f>
        <v>0</v>
      </c>
      <c r="J75" s="44">
        <f>SUM(J76:J76)</f>
        <v>30.25</v>
      </c>
    </row>
    <row r="76" spans="1:10" ht="12.75" customHeight="1" hidden="1">
      <c r="A76" s="313"/>
      <c r="B76" s="238"/>
      <c r="C76" s="231"/>
      <c r="D76" s="232">
        <v>2212</v>
      </c>
      <c r="E76" s="232">
        <v>6121</v>
      </c>
      <c r="F76" s="242" t="s">
        <v>113</v>
      </c>
      <c r="G76" s="161">
        <v>0</v>
      </c>
      <c r="H76" s="187">
        <f>30.25</f>
        <v>30.25</v>
      </c>
      <c r="I76" s="187"/>
      <c r="J76" s="187">
        <f>H76+I76</f>
        <v>30.25</v>
      </c>
    </row>
    <row r="77" spans="1:10" ht="12.75" customHeight="1" hidden="1">
      <c r="A77" s="313"/>
      <c r="B77" s="228" t="s">
        <v>5</v>
      </c>
      <c r="C77" s="211" t="s">
        <v>181</v>
      </c>
      <c r="D77" s="191" t="s">
        <v>3</v>
      </c>
      <c r="E77" s="191" t="s">
        <v>3</v>
      </c>
      <c r="F77" s="192" t="s">
        <v>182</v>
      </c>
      <c r="G77" s="44">
        <f>SUM(G78:G78)</f>
        <v>0</v>
      </c>
      <c r="H77" s="44">
        <f>SUM(H78:H78)</f>
        <v>96.739</v>
      </c>
      <c r="I77" s="45">
        <f>SUM(I78:I78)</f>
        <v>0</v>
      </c>
      <c r="J77" s="44">
        <f>SUM(J78:J78)</f>
        <v>96.739</v>
      </c>
    </row>
    <row r="78" spans="1:10" ht="12.75" customHeight="1" hidden="1">
      <c r="A78" s="313"/>
      <c r="B78" s="214"/>
      <c r="C78" s="231"/>
      <c r="D78" s="232">
        <v>2212</v>
      </c>
      <c r="E78" s="206">
        <v>6121</v>
      </c>
      <c r="F78" s="242" t="s">
        <v>113</v>
      </c>
      <c r="G78" s="187">
        <v>0</v>
      </c>
      <c r="H78" s="187">
        <f>18.089+78.65</f>
        <v>96.739</v>
      </c>
      <c r="I78" s="187"/>
      <c r="J78" s="187">
        <f>H78+I78</f>
        <v>96.739</v>
      </c>
    </row>
    <row r="79" spans="1:10" ht="12.75" customHeight="1" hidden="1">
      <c r="A79" s="313"/>
      <c r="B79" s="228" t="s">
        <v>5</v>
      </c>
      <c r="C79" s="211" t="s">
        <v>183</v>
      </c>
      <c r="D79" s="229" t="s">
        <v>3</v>
      </c>
      <c r="E79" s="229" t="s">
        <v>3</v>
      </c>
      <c r="F79" s="53" t="s">
        <v>184</v>
      </c>
      <c r="G79" s="44">
        <f>SUM(G80:G80)</f>
        <v>0</v>
      </c>
      <c r="H79" s="44">
        <f>SUM(H80:H80)</f>
        <v>543.374</v>
      </c>
      <c r="I79" s="45">
        <f>SUM(I80:I80)</f>
        <v>0</v>
      </c>
      <c r="J79" s="44">
        <f>SUM(J80:J80)</f>
        <v>543.374</v>
      </c>
    </row>
    <row r="80" spans="1:10" ht="12.75" customHeight="1" hidden="1">
      <c r="A80" s="313"/>
      <c r="B80" s="234"/>
      <c r="C80" s="194"/>
      <c r="D80" s="235">
        <v>2212</v>
      </c>
      <c r="E80" s="195">
        <v>6121</v>
      </c>
      <c r="F80" s="196" t="s">
        <v>113</v>
      </c>
      <c r="G80" s="237">
        <v>0</v>
      </c>
      <c r="H80" s="51">
        <f>76.23+11.979+455.165</f>
        <v>543.374</v>
      </c>
      <c r="I80" s="187"/>
      <c r="J80" s="51">
        <f>H80+I80</f>
        <v>543.374</v>
      </c>
    </row>
    <row r="81" spans="1:10" ht="12.75" customHeight="1" hidden="1">
      <c r="A81" s="313"/>
      <c r="B81" s="228" t="s">
        <v>5</v>
      </c>
      <c r="C81" s="211" t="s">
        <v>185</v>
      </c>
      <c r="D81" s="229" t="s">
        <v>3</v>
      </c>
      <c r="E81" s="229" t="s">
        <v>3</v>
      </c>
      <c r="F81" s="53" t="s">
        <v>186</v>
      </c>
      <c r="G81" s="44">
        <f>SUM(G82:G82)</f>
        <v>0</v>
      </c>
      <c r="H81" s="44">
        <f>SUM(H82:H82)</f>
        <v>22.385</v>
      </c>
      <c r="I81" s="45">
        <f>SUM(I82:I82)</f>
        <v>0</v>
      </c>
      <c r="J81" s="44">
        <f>SUM(J82:J82)</f>
        <v>22.385</v>
      </c>
    </row>
    <row r="82" spans="1:10" ht="12.75" customHeight="1" hidden="1">
      <c r="A82" s="313"/>
      <c r="B82" s="193"/>
      <c r="C82" s="194"/>
      <c r="D82" s="235">
        <v>2212</v>
      </c>
      <c r="E82" s="195">
        <v>6121</v>
      </c>
      <c r="F82" s="196" t="s">
        <v>113</v>
      </c>
      <c r="G82" s="51">
        <v>0</v>
      </c>
      <c r="H82" s="51">
        <f>22.385</f>
        <v>22.385</v>
      </c>
      <c r="I82" s="187"/>
      <c r="J82" s="51">
        <f>H82+I82</f>
        <v>22.385</v>
      </c>
    </row>
    <row r="83" spans="1:10" ht="12.75" customHeight="1" hidden="1">
      <c r="A83" s="313"/>
      <c r="B83" s="228" t="s">
        <v>5</v>
      </c>
      <c r="C83" s="211" t="s">
        <v>187</v>
      </c>
      <c r="D83" s="229" t="s">
        <v>3</v>
      </c>
      <c r="E83" s="229" t="s">
        <v>3</v>
      </c>
      <c r="F83" s="53" t="s">
        <v>188</v>
      </c>
      <c r="G83" s="44">
        <f>SUM(G84:G84)</f>
        <v>0</v>
      </c>
      <c r="H83" s="44">
        <f>SUM(H84:H84)</f>
        <v>105.1</v>
      </c>
      <c r="I83" s="45">
        <f>SUM(I84:I84)</f>
        <v>0</v>
      </c>
      <c r="J83" s="44">
        <f>SUM(J84:J84)</f>
        <v>105.1</v>
      </c>
    </row>
    <row r="84" spans="1:10" ht="12.75" customHeight="1" hidden="1">
      <c r="A84" s="313"/>
      <c r="B84" s="193"/>
      <c r="C84" s="194"/>
      <c r="D84" s="235">
        <v>2212</v>
      </c>
      <c r="E84" s="195">
        <v>6121</v>
      </c>
      <c r="F84" s="196" t="s">
        <v>113</v>
      </c>
      <c r="G84" s="51">
        <v>0</v>
      </c>
      <c r="H84" s="51">
        <f>72.6+32.5</f>
        <v>105.1</v>
      </c>
      <c r="I84" s="187"/>
      <c r="J84" s="51">
        <f>H84+I84</f>
        <v>105.1</v>
      </c>
    </row>
    <row r="85" spans="1:10" ht="12.75" customHeight="1" hidden="1">
      <c r="A85" s="313"/>
      <c r="B85" s="228" t="s">
        <v>5</v>
      </c>
      <c r="C85" s="211" t="s">
        <v>189</v>
      </c>
      <c r="D85" s="229" t="s">
        <v>3</v>
      </c>
      <c r="E85" s="229" t="s">
        <v>3</v>
      </c>
      <c r="F85" s="53" t="s">
        <v>190</v>
      </c>
      <c r="G85" s="44">
        <f>SUM(G86:G86)</f>
        <v>0</v>
      </c>
      <c r="H85" s="44">
        <f>SUM(H86:H86)</f>
        <v>36.3</v>
      </c>
      <c r="I85" s="45">
        <f>SUM(I86:I86)</f>
        <v>0</v>
      </c>
      <c r="J85" s="44">
        <f>SUM(J86:J86)</f>
        <v>36.3</v>
      </c>
    </row>
    <row r="86" spans="1:10" ht="12.75" customHeight="1" hidden="1">
      <c r="A86" s="313"/>
      <c r="B86" s="193"/>
      <c r="C86" s="194"/>
      <c r="D86" s="235">
        <v>2212</v>
      </c>
      <c r="E86" s="195">
        <v>6121</v>
      </c>
      <c r="F86" s="196" t="s">
        <v>113</v>
      </c>
      <c r="G86" s="51">
        <v>0</v>
      </c>
      <c r="H86" s="51">
        <f>36.3</f>
        <v>36.3</v>
      </c>
      <c r="I86" s="187"/>
      <c r="J86" s="51">
        <f>H86+I86</f>
        <v>36.3</v>
      </c>
    </row>
    <row r="87" spans="1:10" ht="13.5" customHeight="1" hidden="1">
      <c r="A87" s="313"/>
      <c r="B87" s="189" t="s">
        <v>5</v>
      </c>
      <c r="C87" s="211" t="s">
        <v>191</v>
      </c>
      <c r="D87" s="229" t="s">
        <v>3</v>
      </c>
      <c r="E87" s="229" t="s">
        <v>3</v>
      </c>
      <c r="F87" s="53" t="s">
        <v>192</v>
      </c>
      <c r="G87" s="182">
        <f>SUM(G88:G88)</f>
        <v>0</v>
      </c>
      <c r="H87" s="45">
        <f>SUM(H88:H88)</f>
        <v>28.6</v>
      </c>
      <c r="I87" s="45">
        <f>SUM(I88:I88)</f>
        <v>0</v>
      </c>
      <c r="J87" s="45">
        <f>SUM(J88:J88)</f>
        <v>28.6</v>
      </c>
    </row>
    <row r="88" spans="1:10" ht="13.5" customHeight="1" hidden="1">
      <c r="A88" s="313"/>
      <c r="B88" s="214"/>
      <c r="C88" s="243"/>
      <c r="D88" s="232">
        <v>2212</v>
      </c>
      <c r="E88" s="232">
        <v>5169</v>
      </c>
      <c r="F88" s="233" t="s">
        <v>72</v>
      </c>
      <c r="G88" s="187">
        <v>0</v>
      </c>
      <c r="H88" s="187">
        <v>28.6</v>
      </c>
      <c r="I88" s="187"/>
      <c r="J88" s="187">
        <f>H88+I88</f>
        <v>28.6</v>
      </c>
    </row>
    <row r="89" spans="1:10" ht="12.75" customHeight="1" hidden="1">
      <c r="A89" s="313"/>
      <c r="B89" s="228" t="s">
        <v>5</v>
      </c>
      <c r="C89" s="211" t="s">
        <v>193</v>
      </c>
      <c r="D89" s="229" t="s">
        <v>3</v>
      </c>
      <c r="E89" s="229" t="s">
        <v>3</v>
      </c>
      <c r="F89" s="53" t="s">
        <v>194</v>
      </c>
      <c r="G89" s="44">
        <f>SUM(G90:G90)</f>
        <v>0</v>
      </c>
      <c r="H89" s="44">
        <f>SUM(H90:H90)</f>
        <v>30.25</v>
      </c>
      <c r="I89" s="45">
        <f>SUM(I90:I90)</f>
        <v>0</v>
      </c>
      <c r="J89" s="44">
        <f>SUM(J90:J90)</f>
        <v>30.25</v>
      </c>
    </row>
    <row r="90" spans="1:10" ht="12.75" customHeight="1" hidden="1">
      <c r="A90" s="313"/>
      <c r="B90" s="234"/>
      <c r="C90" s="244"/>
      <c r="D90" s="235">
        <v>2212</v>
      </c>
      <c r="E90" s="235">
        <v>6121</v>
      </c>
      <c r="F90" s="196" t="s">
        <v>113</v>
      </c>
      <c r="G90" s="237">
        <v>0</v>
      </c>
      <c r="H90" s="237">
        <f>30.25</f>
        <v>30.25</v>
      </c>
      <c r="I90" s="187"/>
      <c r="J90" s="51">
        <f>H90+I90</f>
        <v>30.25</v>
      </c>
    </row>
    <row r="91" spans="1:10" ht="12.75" customHeight="1" hidden="1">
      <c r="A91" s="313"/>
      <c r="B91" s="228" t="s">
        <v>5</v>
      </c>
      <c r="C91" s="211" t="s">
        <v>195</v>
      </c>
      <c r="D91" s="229" t="s">
        <v>3</v>
      </c>
      <c r="E91" s="229" t="s">
        <v>3</v>
      </c>
      <c r="F91" s="53" t="s">
        <v>196</v>
      </c>
      <c r="G91" s="44">
        <f>SUM(G92:G92)</f>
        <v>0</v>
      </c>
      <c r="H91" s="44">
        <f>SUM(H92:H92)</f>
        <v>528.306</v>
      </c>
      <c r="I91" s="45">
        <f>SUM(I92:I92)</f>
        <v>0</v>
      </c>
      <c r="J91" s="44">
        <f>SUM(J92:J92)</f>
        <v>528.306</v>
      </c>
    </row>
    <row r="92" spans="1:11" ht="12.75" customHeight="1" hidden="1">
      <c r="A92" s="313"/>
      <c r="B92" s="234"/>
      <c r="C92" s="244"/>
      <c r="D92" s="235">
        <v>2212</v>
      </c>
      <c r="E92" s="235">
        <v>6121</v>
      </c>
      <c r="F92" s="196" t="s">
        <v>113</v>
      </c>
      <c r="G92" s="237">
        <v>0</v>
      </c>
      <c r="H92" s="51">
        <f>34.485+30.188+463.633</f>
        <v>528.306</v>
      </c>
      <c r="I92" s="187"/>
      <c r="J92" s="51">
        <f>H92+I92</f>
        <v>528.306</v>
      </c>
      <c r="K92" s="227"/>
    </row>
    <row r="93" spans="1:10" ht="13.5" thickBot="1">
      <c r="A93" s="313"/>
      <c r="B93" s="222" t="s">
        <v>5</v>
      </c>
      <c r="C93" s="223" t="s">
        <v>3</v>
      </c>
      <c r="D93" s="224" t="s">
        <v>3</v>
      </c>
      <c r="E93" s="224" t="s">
        <v>3</v>
      </c>
      <c r="F93" s="225" t="s">
        <v>197</v>
      </c>
      <c r="G93" s="226">
        <f>G94+G98+G101+G103+G105+G107+G109+G111+G113+G115+G117+G120+G123+G126+G128+G130+G132+G134+G136+G138+G140+G142+G144+G146+G148+G150+G152+G154+G156+G158</f>
        <v>0</v>
      </c>
      <c r="H93" s="226">
        <f>H94+H98+H101+H103+H105+H107+H109+H111+H113+H115+H117+H120+H123+H126+H128+H130+H132+H134+H136+H138+H140+H142+H144+H146+H148+H150+H152+H154+H156+H158</f>
        <v>75805.522</v>
      </c>
      <c r="I93" s="245">
        <f>I94+I98+I101+I103+I105+I107+I109+I111+I113+I115+I117+I120+I123+I126+I128+I130+I132+I134+I136+I138+I140+I142+I144+I146+I148+I150+I152+I154+I156+I158</f>
        <v>211526.601</v>
      </c>
      <c r="J93" s="226">
        <f>J94+J98+J101+J103+J105+J107+J109+J111+J113+J115+J117+J120+J123+J126+J128+J130+J132+J134+J136+J138+J140+J142+J144+J146+J148+J150+J152+J154+J156+J158</f>
        <v>287332.123</v>
      </c>
    </row>
    <row r="94" spans="1:10" ht="12.75">
      <c r="A94" s="313"/>
      <c r="B94" s="228" t="s">
        <v>5</v>
      </c>
      <c r="C94" s="56" t="s">
        <v>198</v>
      </c>
      <c r="D94" s="191" t="s">
        <v>3</v>
      </c>
      <c r="E94" s="191" t="s">
        <v>3</v>
      </c>
      <c r="F94" s="192" t="s">
        <v>199</v>
      </c>
      <c r="G94" s="44">
        <f>SUM(G95:G97)</f>
        <v>0</v>
      </c>
      <c r="H94" s="44">
        <f>SUM(H95:H97)</f>
        <v>3546.375</v>
      </c>
      <c r="I94" s="219">
        <f>SUM(I95:I97)</f>
        <v>53776.634000000005</v>
      </c>
      <c r="J94" s="44">
        <f>SUM(J95:J97)</f>
        <v>57323.009000000005</v>
      </c>
    </row>
    <row r="95" spans="1:10" ht="12.75">
      <c r="A95" s="313"/>
      <c r="B95" s="247"/>
      <c r="C95" s="248"/>
      <c r="D95" s="195">
        <v>2212</v>
      </c>
      <c r="E95" s="239">
        <v>5901</v>
      </c>
      <c r="F95" s="240" t="s">
        <v>132</v>
      </c>
      <c r="G95" s="249">
        <v>0</v>
      </c>
      <c r="H95" s="51">
        <f>4000-453.625</f>
        <v>3546.375</v>
      </c>
      <c r="I95" s="251"/>
      <c r="J95" s="51">
        <f>H95+I95</f>
        <v>3546.375</v>
      </c>
    </row>
    <row r="96" spans="1:10" s="319" customFormat="1" ht="12.75" customHeight="1">
      <c r="A96" s="313"/>
      <c r="B96" s="247"/>
      <c r="C96" s="318" t="s">
        <v>265</v>
      </c>
      <c r="D96" s="195">
        <v>2212</v>
      </c>
      <c r="E96" s="239">
        <v>5901</v>
      </c>
      <c r="F96" s="240" t="s">
        <v>132</v>
      </c>
      <c r="G96" s="249">
        <v>0</v>
      </c>
      <c r="H96" s="51">
        <v>0</v>
      </c>
      <c r="I96" s="339">
        <f>90000-54365.337</f>
        <v>35634.663</v>
      </c>
      <c r="J96" s="51">
        <f>H96+I96</f>
        <v>35634.663</v>
      </c>
    </row>
    <row r="97" spans="1:10" s="319" customFormat="1" ht="12.75" customHeight="1" thickBot="1">
      <c r="A97" s="313"/>
      <c r="B97" s="320"/>
      <c r="C97" s="321" t="s">
        <v>266</v>
      </c>
      <c r="D97" s="205">
        <v>2212</v>
      </c>
      <c r="E97" s="322">
        <v>6901</v>
      </c>
      <c r="F97" s="323" t="s">
        <v>267</v>
      </c>
      <c r="G97" s="324">
        <v>0</v>
      </c>
      <c r="H97" s="134">
        <v>0</v>
      </c>
      <c r="I97" s="254">
        <f>37894-19752.029</f>
        <v>18141.971</v>
      </c>
      <c r="J97" s="134">
        <f>H97+I97</f>
        <v>18141.971</v>
      </c>
    </row>
    <row r="98" spans="1:10" ht="12.75">
      <c r="A98" s="313"/>
      <c r="B98" s="228" t="s">
        <v>5</v>
      </c>
      <c r="C98" s="211" t="s">
        <v>200</v>
      </c>
      <c r="D98" s="229" t="s">
        <v>3</v>
      </c>
      <c r="E98" s="229" t="s">
        <v>3</v>
      </c>
      <c r="F98" s="53" t="s">
        <v>201</v>
      </c>
      <c r="G98" s="44">
        <f>SUM(G99:G100)</f>
        <v>0</v>
      </c>
      <c r="H98" s="44">
        <f>SUM(H99:H100)</f>
        <v>3.025</v>
      </c>
      <c r="I98" s="219">
        <f>SUM(I99:I100)</f>
        <v>11962.127</v>
      </c>
      <c r="J98" s="44">
        <f>SUM(J99:J100)</f>
        <v>11965.152</v>
      </c>
    </row>
    <row r="99" spans="1:10" ht="12.75">
      <c r="A99" s="313"/>
      <c r="B99" s="317"/>
      <c r="C99" s="194"/>
      <c r="D99" s="235">
        <v>2212</v>
      </c>
      <c r="E99" s="235">
        <v>6121</v>
      </c>
      <c r="F99" s="196" t="s">
        <v>113</v>
      </c>
      <c r="G99" s="237">
        <v>0</v>
      </c>
      <c r="H99" s="51">
        <v>3.025</v>
      </c>
      <c r="I99" s="251"/>
      <c r="J99" s="51">
        <f>H99+I99</f>
        <v>3.025</v>
      </c>
    </row>
    <row r="100" spans="1:10" ht="13.5" thickBot="1">
      <c r="A100" s="313"/>
      <c r="B100" s="230"/>
      <c r="C100" s="321" t="s">
        <v>266</v>
      </c>
      <c r="D100" s="216">
        <v>2212</v>
      </c>
      <c r="E100" s="216">
        <v>6121</v>
      </c>
      <c r="F100" s="253" t="s">
        <v>113</v>
      </c>
      <c r="G100" s="58">
        <v>0</v>
      </c>
      <c r="H100" s="58">
        <v>0</v>
      </c>
      <c r="I100" s="254">
        <v>11962.127</v>
      </c>
      <c r="J100" s="134">
        <f>H100+I100</f>
        <v>11962.127</v>
      </c>
    </row>
    <row r="101" spans="1:10" ht="12.75">
      <c r="A101" s="313"/>
      <c r="B101" s="59" t="s">
        <v>5</v>
      </c>
      <c r="C101" s="211" t="s">
        <v>202</v>
      </c>
      <c r="D101" s="229" t="s">
        <v>3</v>
      </c>
      <c r="E101" s="229" t="s">
        <v>3</v>
      </c>
      <c r="F101" s="53" t="s">
        <v>203</v>
      </c>
      <c r="G101" s="45">
        <f>SUM(G102:G102)</f>
        <v>0</v>
      </c>
      <c r="H101" s="45">
        <f>SUM(H102:H102)</f>
        <v>93.775</v>
      </c>
      <c r="I101" s="246">
        <f>SUM(I102:I102)</f>
        <v>33237.49</v>
      </c>
      <c r="J101" s="45">
        <f>SUM(J102:J102)</f>
        <v>33331.265</v>
      </c>
    </row>
    <row r="102" spans="1:10" ht="13.5" thickBot="1">
      <c r="A102" s="313"/>
      <c r="B102" s="252"/>
      <c r="C102" s="199"/>
      <c r="D102" s="205">
        <v>2212</v>
      </c>
      <c r="E102" s="205">
        <v>6121</v>
      </c>
      <c r="F102" s="253" t="s">
        <v>113</v>
      </c>
      <c r="G102" s="134">
        <v>0</v>
      </c>
      <c r="H102" s="58">
        <f>30.25+58.08+5.445</f>
        <v>93.775</v>
      </c>
      <c r="I102" s="254">
        <v>33237.49</v>
      </c>
      <c r="J102" s="134">
        <f>H102+I102</f>
        <v>33331.265</v>
      </c>
    </row>
    <row r="103" spans="1:10" ht="12.75">
      <c r="A103" s="313"/>
      <c r="B103" s="228" t="s">
        <v>5</v>
      </c>
      <c r="C103" s="211" t="s">
        <v>204</v>
      </c>
      <c r="D103" s="229" t="s">
        <v>3</v>
      </c>
      <c r="E103" s="229" t="s">
        <v>3</v>
      </c>
      <c r="F103" s="53" t="s">
        <v>205</v>
      </c>
      <c r="G103" s="45">
        <f>SUM(G104:G104)</f>
        <v>0</v>
      </c>
      <c r="H103" s="45">
        <f>SUM(H104:H104)</f>
        <v>5.445</v>
      </c>
      <c r="I103" s="246">
        <f>SUM(I104:I104)</f>
        <v>42541.301</v>
      </c>
      <c r="J103" s="45">
        <f>SUM(J104:J104)</f>
        <v>42546.746</v>
      </c>
    </row>
    <row r="104" spans="1:10" ht="13.5" thickBot="1">
      <c r="A104" s="313"/>
      <c r="B104" s="230"/>
      <c r="C104" s="231"/>
      <c r="D104" s="232">
        <v>2212</v>
      </c>
      <c r="E104" s="216">
        <v>6121</v>
      </c>
      <c r="F104" s="253" t="s">
        <v>113</v>
      </c>
      <c r="G104" s="58">
        <v>0</v>
      </c>
      <c r="H104" s="187">
        <v>5.445</v>
      </c>
      <c r="I104" s="221">
        <v>42541.301</v>
      </c>
      <c r="J104" s="187">
        <f>H104+I104</f>
        <v>42546.746</v>
      </c>
    </row>
    <row r="105" spans="1:10" ht="12.75">
      <c r="A105" s="313"/>
      <c r="B105" s="228" t="s">
        <v>5</v>
      </c>
      <c r="C105" s="211" t="s">
        <v>206</v>
      </c>
      <c r="D105" s="229" t="s">
        <v>3</v>
      </c>
      <c r="E105" s="229" t="s">
        <v>3</v>
      </c>
      <c r="F105" s="53" t="s">
        <v>207</v>
      </c>
      <c r="G105" s="45">
        <f>SUM(G106:G106)</f>
        <v>0</v>
      </c>
      <c r="H105" s="45">
        <f>SUM(H106:H106)</f>
        <v>191.18</v>
      </c>
      <c r="I105" s="246">
        <f>SUM(I106:I106)</f>
        <v>0</v>
      </c>
      <c r="J105" s="45">
        <f>SUM(J106:J106)</f>
        <v>191.18</v>
      </c>
    </row>
    <row r="106" spans="1:10" ht="13.5" thickBot="1">
      <c r="A106" s="313"/>
      <c r="B106" s="230"/>
      <c r="C106" s="231"/>
      <c r="D106" s="232">
        <v>2212</v>
      </c>
      <c r="E106" s="216">
        <v>6121</v>
      </c>
      <c r="F106" s="253" t="s">
        <v>113</v>
      </c>
      <c r="G106" s="58">
        <v>0</v>
      </c>
      <c r="H106" s="187">
        <v>191.18</v>
      </c>
      <c r="I106" s="221"/>
      <c r="J106" s="187">
        <f>H106+I106</f>
        <v>191.18</v>
      </c>
    </row>
    <row r="107" spans="1:10" ht="12.75">
      <c r="A107" s="313"/>
      <c r="B107" s="228" t="s">
        <v>5</v>
      </c>
      <c r="C107" s="211" t="s">
        <v>208</v>
      </c>
      <c r="D107" s="229" t="s">
        <v>3</v>
      </c>
      <c r="E107" s="229" t="s">
        <v>3</v>
      </c>
      <c r="F107" s="53" t="s">
        <v>209</v>
      </c>
      <c r="G107" s="45">
        <f>SUM(G108:G108)</f>
        <v>0</v>
      </c>
      <c r="H107" s="45">
        <f>SUM(H108:H108)</f>
        <v>10766.34</v>
      </c>
      <c r="I107" s="246">
        <f>SUM(I108:I108)</f>
        <v>0</v>
      </c>
      <c r="J107" s="45">
        <f>SUM(J108:J108)</f>
        <v>10766.34</v>
      </c>
    </row>
    <row r="108" spans="1:10" ht="13.5" thickBot="1">
      <c r="A108" s="313"/>
      <c r="B108" s="230"/>
      <c r="C108" s="231"/>
      <c r="D108" s="232">
        <v>2212</v>
      </c>
      <c r="E108" s="206">
        <v>6121</v>
      </c>
      <c r="F108" s="242" t="s">
        <v>113</v>
      </c>
      <c r="G108" s="58">
        <v>0</v>
      </c>
      <c r="H108" s="187">
        <f>228.085+11.9+50.336+10476.019</f>
        <v>10766.34</v>
      </c>
      <c r="I108" s="221"/>
      <c r="J108" s="187">
        <f>H108+I108</f>
        <v>10766.34</v>
      </c>
    </row>
    <row r="109" spans="1:10" ht="12.75">
      <c r="A109" s="313"/>
      <c r="B109" s="228" t="s">
        <v>5</v>
      </c>
      <c r="C109" s="211" t="s">
        <v>210</v>
      </c>
      <c r="D109" s="191" t="s">
        <v>3</v>
      </c>
      <c r="E109" s="191" t="s">
        <v>3</v>
      </c>
      <c r="F109" s="192" t="s">
        <v>211</v>
      </c>
      <c r="G109" s="44">
        <f>SUM(G110:G110)</f>
        <v>0</v>
      </c>
      <c r="H109" s="45">
        <f>SUM(H110:H110)</f>
        <v>1261.062</v>
      </c>
      <c r="I109" s="246">
        <f>SUM(I110:I110)</f>
        <v>0</v>
      </c>
      <c r="J109" s="44">
        <f>SUM(J110:J110)</f>
        <v>1261.062</v>
      </c>
    </row>
    <row r="110" spans="1:10" ht="13.5" thickBot="1">
      <c r="A110" s="313"/>
      <c r="B110" s="193"/>
      <c r="C110" s="194"/>
      <c r="D110" s="195">
        <v>2212</v>
      </c>
      <c r="E110" s="239">
        <v>5171</v>
      </c>
      <c r="F110" s="240" t="s">
        <v>166</v>
      </c>
      <c r="G110" s="51">
        <v>0</v>
      </c>
      <c r="H110" s="187">
        <v>1261.062</v>
      </c>
      <c r="I110" s="221"/>
      <c r="J110" s="51">
        <f>H110+I110</f>
        <v>1261.062</v>
      </c>
    </row>
    <row r="111" spans="1:10" ht="12.75">
      <c r="A111" s="313"/>
      <c r="B111" s="59" t="s">
        <v>5</v>
      </c>
      <c r="C111" s="211" t="s">
        <v>212</v>
      </c>
      <c r="D111" s="191" t="s">
        <v>3</v>
      </c>
      <c r="E111" s="191" t="s">
        <v>3</v>
      </c>
      <c r="F111" s="192" t="s">
        <v>213</v>
      </c>
      <c r="G111" s="44">
        <f>SUM(G112:G112)</f>
        <v>0</v>
      </c>
      <c r="H111" s="45">
        <f>SUM(H112:H112)</f>
        <v>4155.552</v>
      </c>
      <c r="I111" s="246">
        <f>SUM(I112:I112)</f>
        <v>0</v>
      </c>
      <c r="J111" s="44">
        <f>SUM(J112:J112)</f>
        <v>4155.552</v>
      </c>
    </row>
    <row r="112" spans="1:10" ht="13.5" thickBot="1">
      <c r="A112" s="313"/>
      <c r="B112" s="255"/>
      <c r="C112" s="231"/>
      <c r="D112" s="206">
        <v>2212</v>
      </c>
      <c r="E112" s="256">
        <v>5171</v>
      </c>
      <c r="F112" s="257" t="s">
        <v>166</v>
      </c>
      <c r="G112" s="187">
        <v>0</v>
      </c>
      <c r="H112" s="187">
        <v>4155.552</v>
      </c>
      <c r="I112" s="221"/>
      <c r="J112" s="187">
        <f>H112+I112</f>
        <v>4155.552</v>
      </c>
    </row>
    <row r="113" spans="1:10" ht="12.75">
      <c r="A113" s="313"/>
      <c r="B113" s="59" t="s">
        <v>5</v>
      </c>
      <c r="C113" s="211" t="s">
        <v>214</v>
      </c>
      <c r="D113" s="191" t="s">
        <v>3</v>
      </c>
      <c r="E113" s="191" t="s">
        <v>3</v>
      </c>
      <c r="F113" s="192" t="s">
        <v>215</v>
      </c>
      <c r="G113" s="44">
        <f>SUM(G114:G114)</f>
        <v>0</v>
      </c>
      <c r="H113" s="45">
        <f>SUM(H114:H114)</f>
        <v>2643.124</v>
      </c>
      <c r="I113" s="246">
        <f>SUM(I114:I114)</f>
        <v>0</v>
      </c>
      <c r="J113" s="44">
        <f>SUM(J114:J114)</f>
        <v>2643.124</v>
      </c>
    </row>
    <row r="114" spans="1:10" ht="13.5" thickBot="1">
      <c r="A114" s="313"/>
      <c r="B114" s="255"/>
      <c r="C114" s="231"/>
      <c r="D114" s="206">
        <v>2212</v>
      </c>
      <c r="E114" s="256">
        <v>5171</v>
      </c>
      <c r="F114" s="257" t="s">
        <v>166</v>
      </c>
      <c r="G114" s="187">
        <v>0</v>
      </c>
      <c r="H114" s="187">
        <v>2643.124</v>
      </c>
      <c r="I114" s="221"/>
      <c r="J114" s="187">
        <f>H114+I114</f>
        <v>2643.124</v>
      </c>
    </row>
    <row r="115" spans="1:10" ht="12.75">
      <c r="A115" s="313"/>
      <c r="B115" s="59" t="s">
        <v>5</v>
      </c>
      <c r="C115" s="211" t="s">
        <v>216</v>
      </c>
      <c r="D115" s="191" t="s">
        <v>3</v>
      </c>
      <c r="E115" s="191" t="s">
        <v>3</v>
      </c>
      <c r="F115" s="192" t="s">
        <v>217</v>
      </c>
      <c r="G115" s="44">
        <f>SUM(G116:G116)</f>
        <v>0</v>
      </c>
      <c r="H115" s="45">
        <f>SUM(H116:H116)</f>
        <v>2838.176</v>
      </c>
      <c r="I115" s="246">
        <f>SUM(I116:I116)</f>
        <v>0</v>
      </c>
      <c r="J115" s="44">
        <f>SUM(J116:J116)</f>
        <v>2838.176</v>
      </c>
    </row>
    <row r="116" spans="1:10" ht="13.5" thickBot="1">
      <c r="A116" s="313"/>
      <c r="B116" s="255"/>
      <c r="C116" s="231"/>
      <c r="D116" s="206">
        <v>2212</v>
      </c>
      <c r="E116" s="256">
        <v>5171</v>
      </c>
      <c r="F116" s="257" t="s">
        <v>166</v>
      </c>
      <c r="G116" s="187">
        <v>0</v>
      </c>
      <c r="H116" s="187">
        <v>2838.176</v>
      </c>
      <c r="I116" s="221"/>
      <c r="J116" s="187">
        <f>H116+I116</f>
        <v>2838.176</v>
      </c>
    </row>
    <row r="117" spans="1:10" ht="12.75">
      <c r="A117" s="313"/>
      <c r="B117" s="59" t="s">
        <v>5</v>
      </c>
      <c r="C117" s="211" t="s">
        <v>218</v>
      </c>
      <c r="D117" s="191" t="s">
        <v>3</v>
      </c>
      <c r="E117" s="191" t="s">
        <v>3</v>
      </c>
      <c r="F117" s="192" t="s">
        <v>219</v>
      </c>
      <c r="G117" s="44">
        <f>SUM(G118:G119)</f>
        <v>0</v>
      </c>
      <c r="H117" s="44">
        <f>SUM(H118:H119)</f>
        <v>55.902</v>
      </c>
      <c r="I117" s="219">
        <f>SUM(I118:I119)</f>
        <v>6530.503</v>
      </c>
      <c r="J117" s="44">
        <f>SUM(J118:J119)</f>
        <v>6586.405</v>
      </c>
    </row>
    <row r="118" spans="1:10" ht="12.75">
      <c r="A118" s="313"/>
      <c r="B118" s="315"/>
      <c r="C118" s="194"/>
      <c r="D118" s="195">
        <v>2212</v>
      </c>
      <c r="E118" s="195">
        <v>6121</v>
      </c>
      <c r="F118" s="196" t="s">
        <v>113</v>
      </c>
      <c r="G118" s="51">
        <v>0</v>
      </c>
      <c r="H118" s="51">
        <f>18.15+37.752</f>
        <v>55.902</v>
      </c>
      <c r="I118" s="316">
        <v>1877.724</v>
      </c>
      <c r="J118" s="51">
        <f>H118+I118</f>
        <v>1933.626</v>
      </c>
    </row>
    <row r="119" spans="1:10" ht="13.5" thickBot="1">
      <c r="A119" s="313"/>
      <c r="B119" s="252"/>
      <c r="C119" s="321" t="s">
        <v>266</v>
      </c>
      <c r="D119" s="205">
        <v>2212</v>
      </c>
      <c r="E119" s="205">
        <v>6121</v>
      </c>
      <c r="F119" s="253" t="s">
        <v>113</v>
      </c>
      <c r="G119" s="134">
        <v>0</v>
      </c>
      <c r="H119" s="134">
        <v>0</v>
      </c>
      <c r="I119" s="254">
        <f>6530.503-1877.724</f>
        <v>4652.7789999999995</v>
      </c>
      <c r="J119" s="134">
        <f>H119+I119</f>
        <v>4652.7789999999995</v>
      </c>
    </row>
    <row r="120" spans="1:10" ht="12.75">
      <c r="A120" s="313"/>
      <c r="B120" s="59" t="s">
        <v>5</v>
      </c>
      <c r="C120" s="211" t="s">
        <v>220</v>
      </c>
      <c r="D120" s="191" t="s">
        <v>3</v>
      </c>
      <c r="E120" s="191" t="s">
        <v>3</v>
      </c>
      <c r="F120" s="192" t="s">
        <v>221</v>
      </c>
      <c r="G120" s="44">
        <f>SUM(G121:G122)</f>
        <v>0</v>
      </c>
      <c r="H120" s="44">
        <f>SUM(H121:H122)</f>
        <v>76.472</v>
      </c>
      <c r="I120" s="219">
        <f>SUM(I121:I122)</f>
        <v>16697.173</v>
      </c>
      <c r="J120" s="44">
        <f>SUM(J121:J122)</f>
        <v>16773.645</v>
      </c>
    </row>
    <row r="121" spans="1:10" ht="12.75">
      <c r="A121" s="313"/>
      <c r="B121" s="315"/>
      <c r="C121" s="194"/>
      <c r="D121" s="195">
        <v>2212</v>
      </c>
      <c r="E121" s="239">
        <v>5171</v>
      </c>
      <c r="F121" s="240" t="s">
        <v>166</v>
      </c>
      <c r="G121" s="51">
        <v>0</v>
      </c>
      <c r="H121" s="51">
        <f>24.2+52.272</f>
        <v>76.472</v>
      </c>
      <c r="I121" s="251"/>
      <c r="J121" s="51">
        <f>H121+I121</f>
        <v>76.472</v>
      </c>
    </row>
    <row r="122" spans="1:10" ht="13.5" thickBot="1">
      <c r="A122" s="313"/>
      <c r="B122" s="252"/>
      <c r="C122" s="318" t="s">
        <v>265</v>
      </c>
      <c r="D122" s="206">
        <v>2212</v>
      </c>
      <c r="E122" s="256">
        <v>5171</v>
      </c>
      <c r="F122" s="257" t="s">
        <v>166</v>
      </c>
      <c r="G122" s="134">
        <v>0</v>
      </c>
      <c r="H122" s="134">
        <v>0</v>
      </c>
      <c r="I122" s="251">
        <v>16697.173</v>
      </c>
      <c r="J122" s="187">
        <f>H122+I122</f>
        <v>16697.173</v>
      </c>
    </row>
    <row r="123" spans="1:10" ht="12.75">
      <c r="A123" s="313"/>
      <c r="B123" s="59" t="s">
        <v>5</v>
      </c>
      <c r="C123" s="211" t="s">
        <v>222</v>
      </c>
      <c r="D123" s="191" t="s">
        <v>3</v>
      </c>
      <c r="E123" s="191" t="s">
        <v>3</v>
      </c>
      <c r="F123" s="192" t="s">
        <v>223</v>
      </c>
      <c r="G123" s="44">
        <f>SUM(G124:G125)</f>
        <v>0</v>
      </c>
      <c r="H123" s="44">
        <f>SUM(H124:H125)</f>
        <v>46.252</v>
      </c>
      <c r="I123" s="219">
        <f>SUM(I124:I125)</f>
        <v>3137.123</v>
      </c>
      <c r="J123" s="44">
        <f>SUM(J124:J125)</f>
        <v>3183.375</v>
      </c>
    </row>
    <row r="124" spans="1:10" ht="12.75">
      <c r="A124" s="313"/>
      <c r="B124" s="315"/>
      <c r="C124" s="194"/>
      <c r="D124" s="195">
        <v>2212</v>
      </c>
      <c r="E124" s="195">
        <v>6121</v>
      </c>
      <c r="F124" s="196" t="s">
        <v>113</v>
      </c>
      <c r="G124" s="51">
        <v>0</v>
      </c>
      <c r="H124" s="51">
        <f>8.5+37.752</f>
        <v>46.252</v>
      </c>
      <c r="I124" s="251"/>
      <c r="J124" s="51">
        <f>H124+I124</f>
        <v>46.252</v>
      </c>
    </row>
    <row r="125" spans="1:10" ht="13.5" thickBot="1">
      <c r="A125" s="313"/>
      <c r="B125" s="255"/>
      <c r="C125" s="321" t="s">
        <v>266</v>
      </c>
      <c r="D125" s="206">
        <v>2212</v>
      </c>
      <c r="E125" s="206">
        <v>6121</v>
      </c>
      <c r="F125" s="242" t="s">
        <v>113</v>
      </c>
      <c r="G125" s="187">
        <v>0</v>
      </c>
      <c r="H125" s="187">
        <v>0</v>
      </c>
      <c r="I125" s="221">
        <v>3137.123</v>
      </c>
      <c r="J125" s="187">
        <f>H125+I125</f>
        <v>3137.123</v>
      </c>
    </row>
    <row r="126" spans="1:10" ht="12.75">
      <c r="A126" s="313"/>
      <c r="B126" s="59" t="s">
        <v>5</v>
      </c>
      <c r="C126" s="211" t="s">
        <v>224</v>
      </c>
      <c r="D126" s="191" t="s">
        <v>3</v>
      </c>
      <c r="E126" s="191" t="s">
        <v>3</v>
      </c>
      <c r="F126" s="192" t="s">
        <v>225</v>
      </c>
      <c r="G126" s="44">
        <f>SUM(G127:G127)</f>
        <v>0</v>
      </c>
      <c r="H126" s="45">
        <f>SUM(H127:H127)</f>
        <v>572.291</v>
      </c>
      <c r="I126" s="246">
        <f>SUM(I127:I127)</f>
        <v>0</v>
      </c>
      <c r="J126" s="44">
        <f>SUM(J127:J127)</f>
        <v>572.291</v>
      </c>
    </row>
    <row r="127" spans="1:10" ht="13.5" thickBot="1">
      <c r="A127" s="313"/>
      <c r="B127" s="255"/>
      <c r="C127" s="231"/>
      <c r="D127" s="206">
        <v>2212</v>
      </c>
      <c r="E127" s="232">
        <v>5169</v>
      </c>
      <c r="F127" s="250" t="s">
        <v>72</v>
      </c>
      <c r="G127" s="187">
        <v>0</v>
      </c>
      <c r="H127" s="187">
        <f>6.2+28.314+537.777</f>
        <v>572.291</v>
      </c>
      <c r="I127" s="221"/>
      <c r="J127" s="187">
        <f>H127+I127</f>
        <v>572.291</v>
      </c>
    </row>
    <row r="128" spans="1:10" ht="12.75">
      <c r="A128" s="313"/>
      <c r="B128" s="59" t="s">
        <v>5</v>
      </c>
      <c r="C128" s="211" t="s">
        <v>226</v>
      </c>
      <c r="D128" s="191" t="s">
        <v>3</v>
      </c>
      <c r="E128" s="191" t="s">
        <v>3</v>
      </c>
      <c r="F128" s="192" t="s">
        <v>227</v>
      </c>
      <c r="G128" s="44">
        <f>SUM(G129:G129)</f>
        <v>0</v>
      </c>
      <c r="H128" s="45">
        <f>SUM(H129:H129)</f>
        <v>507.67699999999996</v>
      </c>
      <c r="I128" s="246">
        <f>SUM(I129:I129)</f>
        <v>0</v>
      </c>
      <c r="J128" s="44">
        <f>SUM(J129:J129)</f>
        <v>507.67699999999996</v>
      </c>
    </row>
    <row r="129" spans="1:10" ht="13.5" thickBot="1">
      <c r="A129" s="313"/>
      <c r="B129" s="255"/>
      <c r="C129" s="231"/>
      <c r="D129" s="206">
        <v>2212</v>
      </c>
      <c r="E129" s="206">
        <v>6121</v>
      </c>
      <c r="F129" s="242" t="s">
        <v>113</v>
      </c>
      <c r="G129" s="187">
        <v>0</v>
      </c>
      <c r="H129" s="187">
        <f>6.2+501.477</f>
        <v>507.67699999999996</v>
      </c>
      <c r="I129" s="221"/>
      <c r="J129" s="187">
        <f>H129+I129</f>
        <v>507.67699999999996</v>
      </c>
    </row>
    <row r="130" spans="1:10" ht="12.75">
      <c r="A130" s="313"/>
      <c r="B130" s="59" t="s">
        <v>5</v>
      </c>
      <c r="C130" s="211" t="s">
        <v>228</v>
      </c>
      <c r="D130" s="191" t="s">
        <v>3</v>
      </c>
      <c r="E130" s="191" t="s">
        <v>3</v>
      </c>
      <c r="F130" s="192" t="s">
        <v>229</v>
      </c>
      <c r="G130" s="44">
        <f>SUM(G131:G131)</f>
        <v>0</v>
      </c>
      <c r="H130" s="45">
        <f>SUM(H131:H131)</f>
        <v>20628.571</v>
      </c>
      <c r="I130" s="246">
        <f>SUM(I131:I131)</f>
        <v>0</v>
      </c>
      <c r="J130" s="44">
        <f>SUM(J131:J131)</f>
        <v>20628.571</v>
      </c>
    </row>
    <row r="131" spans="1:10" ht="13.5" thickBot="1">
      <c r="A131" s="313"/>
      <c r="B131" s="255"/>
      <c r="C131" s="231"/>
      <c r="D131" s="206">
        <v>2212</v>
      </c>
      <c r="E131" s="206">
        <v>6121</v>
      </c>
      <c r="F131" s="242" t="s">
        <v>113</v>
      </c>
      <c r="G131" s="187">
        <v>0</v>
      </c>
      <c r="H131" s="187">
        <f>18.5+47.19+20562.881</f>
        <v>20628.571</v>
      </c>
      <c r="I131" s="221"/>
      <c r="J131" s="187">
        <f>H131+I131</f>
        <v>20628.571</v>
      </c>
    </row>
    <row r="132" spans="1:10" ht="12.75">
      <c r="A132" s="313"/>
      <c r="B132" s="59" t="s">
        <v>5</v>
      </c>
      <c r="C132" s="211" t="s">
        <v>230</v>
      </c>
      <c r="D132" s="191" t="s">
        <v>3</v>
      </c>
      <c r="E132" s="191" t="s">
        <v>3</v>
      </c>
      <c r="F132" s="192" t="s">
        <v>231</v>
      </c>
      <c r="G132" s="44">
        <f>SUM(G133:G133)</f>
        <v>0</v>
      </c>
      <c r="H132" s="45">
        <f>SUM(H133:H133)</f>
        <v>694.537</v>
      </c>
      <c r="I132" s="246">
        <f>SUM(I133:I133)</f>
        <v>0</v>
      </c>
      <c r="J132" s="44">
        <f>SUM(J133:J133)</f>
        <v>694.537</v>
      </c>
    </row>
    <row r="133" spans="1:10" ht="13.5" thickBot="1">
      <c r="A133" s="313"/>
      <c r="B133" s="255"/>
      <c r="C133" s="231"/>
      <c r="D133" s="206">
        <v>2212</v>
      </c>
      <c r="E133" s="206">
        <v>6121</v>
      </c>
      <c r="F133" s="242" t="s">
        <v>113</v>
      </c>
      <c r="G133" s="187">
        <v>0</v>
      </c>
      <c r="H133" s="187">
        <f>18.029+676.508</f>
        <v>694.537</v>
      </c>
      <c r="I133" s="221"/>
      <c r="J133" s="187">
        <f>H133+I133</f>
        <v>694.537</v>
      </c>
    </row>
    <row r="134" spans="1:10" ht="12.75">
      <c r="A134" s="313"/>
      <c r="B134" s="59" t="s">
        <v>5</v>
      </c>
      <c r="C134" s="211" t="s">
        <v>232</v>
      </c>
      <c r="D134" s="191" t="s">
        <v>3</v>
      </c>
      <c r="E134" s="191" t="s">
        <v>3</v>
      </c>
      <c r="F134" s="192" t="s">
        <v>238</v>
      </c>
      <c r="G134" s="44">
        <f>SUM(G135:G135)</f>
        <v>0</v>
      </c>
      <c r="H134" s="45">
        <f>SUM(H135:H135)</f>
        <v>2177.802</v>
      </c>
      <c r="I134" s="246">
        <f>SUM(I135:I135)</f>
        <v>0</v>
      </c>
      <c r="J134" s="44">
        <f>SUM(J135:J135)</f>
        <v>2177.802</v>
      </c>
    </row>
    <row r="135" spans="1:10" ht="13.5" thickBot="1">
      <c r="A135" s="313"/>
      <c r="B135" s="255"/>
      <c r="C135" s="231"/>
      <c r="D135" s="206">
        <v>2212</v>
      </c>
      <c r="E135" s="256">
        <v>5171</v>
      </c>
      <c r="F135" s="257" t="s">
        <v>166</v>
      </c>
      <c r="G135" s="187">
        <v>0</v>
      </c>
      <c r="H135" s="187">
        <v>2177.802</v>
      </c>
      <c r="I135" s="221"/>
      <c r="J135" s="187">
        <f>H135+I135</f>
        <v>2177.802</v>
      </c>
    </row>
    <row r="136" spans="1:10" ht="12.75">
      <c r="A136" s="313"/>
      <c r="B136" s="59" t="s">
        <v>5</v>
      </c>
      <c r="C136" s="211" t="s">
        <v>233</v>
      </c>
      <c r="D136" s="191" t="s">
        <v>3</v>
      </c>
      <c r="E136" s="191" t="s">
        <v>3</v>
      </c>
      <c r="F136" s="192" t="s">
        <v>239</v>
      </c>
      <c r="G136" s="44">
        <f>SUM(G137:G137)</f>
        <v>0</v>
      </c>
      <c r="H136" s="45">
        <f>SUM(H137:H137)</f>
        <v>906.774</v>
      </c>
      <c r="I136" s="246">
        <f>SUM(I137:I137)</f>
        <v>0</v>
      </c>
      <c r="J136" s="44">
        <f>SUM(J137:J137)</f>
        <v>906.774</v>
      </c>
    </row>
    <row r="137" spans="1:10" ht="13.5" thickBot="1">
      <c r="A137" s="313"/>
      <c r="B137" s="255"/>
      <c r="C137" s="231"/>
      <c r="D137" s="206">
        <v>2212</v>
      </c>
      <c r="E137" s="256">
        <v>5171</v>
      </c>
      <c r="F137" s="257" t="s">
        <v>166</v>
      </c>
      <c r="G137" s="187">
        <v>0</v>
      </c>
      <c r="H137" s="187">
        <v>906.774</v>
      </c>
      <c r="I137" s="221"/>
      <c r="J137" s="187">
        <f>H137+I137</f>
        <v>906.774</v>
      </c>
    </row>
    <row r="138" spans="1:10" ht="12.75">
      <c r="A138" s="313"/>
      <c r="B138" s="59" t="s">
        <v>5</v>
      </c>
      <c r="C138" s="211" t="s">
        <v>234</v>
      </c>
      <c r="D138" s="191" t="s">
        <v>3</v>
      </c>
      <c r="E138" s="191" t="s">
        <v>3</v>
      </c>
      <c r="F138" s="192" t="s">
        <v>247</v>
      </c>
      <c r="G138" s="44">
        <f>SUM(G139:G139)</f>
        <v>0</v>
      </c>
      <c r="H138" s="45">
        <f>SUM(H139:H139)</f>
        <v>9000.192</v>
      </c>
      <c r="I138" s="246">
        <f>SUM(I139:I139)</f>
        <v>0</v>
      </c>
      <c r="J138" s="44">
        <f>SUM(J139:J139)</f>
        <v>9000.192</v>
      </c>
    </row>
    <row r="139" spans="1:10" ht="13.5" thickBot="1">
      <c r="A139" s="313"/>
      <c r="B139" s="255"/>
      <c r="C139" s="231"/>
      <c r="D139" s="206">
        <v>2212</v>
      </c>
      <c r="E139" s="256">
        <v>5171</v>
      </c>
      <c r="F139" s="257" t="s">
        <v>166</v>
      </c>
      <c r="G139" s="187">
        <v>0</v>
      </c>
      <c r="H139" s="187">
        <v>9000.192</v>
      </c>
      <c r="I139" s="221"/>
      <c r="J139" s="187">
        <f>H139+I139</f>
        <v>9000.192</v>
      </c>
    </row>
    <row r="140" spans="1:10" ht="12.75">
      <c r="A140" s="313"/>
      <c r="B140" s="59" t="s">
        <v>5</v>
      </c>
      <c r="C140" s="211" t="s">
        <v>235</v>
      </c>
      <c r="D140" s="191" t="s">
        <v>3</v>
      </c>
      <c r="E140" s="191" t="s">
        <v>3</v>
      </c>
      <c r="F140" s="192" t="s">
        <v>240</v>
      </c>
      <c r="G140" s="44">
        <f>SUM(G141:G141)</f>
        <v>0</v>
      </c>
      <c r="H140" s="45">
        <f>SUM(H141:H141)</f>
        <v>6016.058</v>
      </c>
      <c r="I140" s="246">
        <f>SUM(I141:I141)</f>
        <v>0</v>
      </c>
      <c r="J140" s="44">
        <f>SUM(J141:J141)</f>
        <v>6016.058</v>
      </c>
    </row>
    <row r="141" spans="1:10" ht="13.5" thickBot="1">
      <c r="A141" s="313"/>
      <c r="B141" s="255"/>
      <c r="C141" s="231"/>
      <c r="D141" s="206">
        <v>2212</v>
      </c>
      <c r="E141" s="256">
        <v>5171</v>
      </c>
      <c r="F141" s="257" t="s">
        <v>166</v>
      </c>
      <c r="G141" s="187">
        <v>0</v>
      </c>
      <c r="H141" s="187">
        <v>6016.058</v>
      </c>
      <c r="I141" s="221"/>
      <c r="J141" s="187">
        <f>H141+I141</f>
        <v>6016.058</v>
      </c>
    </row>
    <row r="142" spans="1:10" ht="12.75">
      <c r="A142" s="313"/>
      <c r="B142" s="59" t="s">
        <v>5</v>
      </c>
      <c r="C142" s="211" t="s">
        <v>236</v>
      </c>
      <c r="D142" s="191" t="s">
        <v>3</v>
      </c>
      <c r="E142" s="191" t="s">
        <v>3</v>
      </c>
      <c r="F142" s="192" t="s">
        <v>246</v>
      </c>
      <c r="G142" s="44">
        <f>SUM(G143:G143)</f>
        <v>0</v>
      </c>
      <c r="H142" s="45">
        <f>SUM(H143:H143)</f>
        <v>2933.448</v>
      </c>
      <c r="I142" s="246">
        <f>SUM(I143:I143)</f>
        <v>0</v>
      </c>
      <c r="J142" s="44">
        <f>SUM(J143:J143)</f>
        <v>2933.448</v>
      </c>
    </row>
    <row r="143" spans="1:10" ht="13.5" thickBot="1">
      <c r="A143" s="313"/>
      <c r="B143" s="255"/>
      <c r="C143" s="231"/>
      <c r="D143" s="206">
        <v>2212</v>
      </c>
      <c r="E143" s="256">
        <v>5171</v>
      </c>
      <c r="F143" s="257" t="s">
        <v>166</v>
      </c>
      <c r="G143" s="187">
        <v>0</v>
      </c>
      <c r="H143" s="187">
        <v>2933.448</v>
      </c>
      <c r="I143" s="221"/>
      <c r="J143" s="187">
        <f>H143+I143</f>
        <v>2933.448</v>
      </c>
    </row>
    <row r="144" spans="1:10" ht="12.75">
      <c r="A144" s="313"/>
      <c r="B144" s="59" t="s">
        <v>5</v>
      </c>
      <c r="C144" s="211" t="s">
        <v>237</v>
      </c>
      <c r="D144" s="191" t="s">
        <v>3</v>
      </c>
      <c r="E144" s="191" t="s">
        <v>3</v>
      </c>
      <c r="F144" s="192" t="s">
        <v>241</v>
      </c>
      <c r="G144" s="44">
        <f>SUM(G145:G145)</f>
        <v>0</v>
      </c>
      <c r="H144" s="45">
        <f>SUM(H145:H145)</f>
        <v>6685.492</v>
      </c>
      <c r="I144" s="246">
        <f>SUM(I145:I145)</f>
        <v>0</v>
      </c>
      <c r="J144" s="44">
        <f>SUM(J145:J145)</f>
        <v>6685.492</v>
      </c>
    </row>
    <row r="145" spans="1:10" ht="13.5" thickBot="1">
      <c r="A145" s="313"/>
      <c r="B145" s="255"/>
      <c r="C145" s="231"/>
      <c r="D145" s="206">
        <v>2212</v>
      </c>
      <c r="E145" s="256">
        <v>5171</v>
      </c>
      <c r="F145" s="257" t="s">
        <v>166</v>
      </c>
      <c r="G145" s="187">
        <v>0</v>
      </c>
      <c r="H145" s="187">
        <v>6685.492</v>
      </c>
      <c r="I145" s="221"/>
      <c r="J145" s="187">
        <f>H145+I145</f>
        <v>6685.492</v>
      </c>
    </row>
    <row r="146" spans="1:10" ht="12.75">
      <c r="A146" s="313"/>
      <c r="B146" s="59" t="s">
        <v>5</v>
      </c>
      <c r="C146" s="211" t="s">
        <v>251</v>
      </c>
      <c r="D146" s="191" t="s">
        <v>3</v>
      </c>
      <c r="E146" s="191" t="s">
        <v>3</v>
      </c>
      <c r="F146" s="192" t="s">
        <v>258</v>
      </c>
      <c r="G146" s="44">
        <f>SUM(G147:G147)</f>
        <v>0</v>
      </c>
      <c r="H146" s="44">
        <f>SUM(H147:H147)</f>
        <v>0</v>
      </c>
      <c r="I146" s="246">
        <f>SUM(I147:I147)</f>
        <v>4531.571</v>
      </c>
      <c r="J146" s="44">
        <f>SUM(J147:J147)</f>
        <v>4531.571</v>
      </c>
    </row>
    <row r="147" spans="1:10" ht="13.5" thickBot="1">
      <c r="A147" s="313"/>
      <c r="B147" s="255"/>
      <c r="C147" s="318" t="s">
        <v>265</v>
      </c>
      <c r="D147" s="206">
        <v>2212</v>
      </c>
      <c r="E147" s="256">
        <v>5171</v>
      </c>
      <c r="F147" s="257" t="s">
        <v>166</v>
      </c>
      <c r="G147" s="187">
        <v>0</v>
      </c>
      <c r="H147" s="187">
        <v>0</v>
      </c>
      <c r="I147" s="221">
        <v>4531.571</v>
      </c>
      <c r="J147" s="187">
        <f>H147+I147</f>
        <v>4531.571</v>
      </c>
    </row>
    <row r="148" spans="1:10" ht="12.75">
      <c r="A148" s="313"/>
      <c r="B148" s="59" t="s">
        <v>5</v>
      </c>
      <c r="C148" s="211" t="s">
        <v>252</v>
      </c>
      <c r="D148" s="191" t="s">
        <v>3</v>
      </c>
      <c r="E148" s="191" t="s">
        <v>3</v>
      </c>
      <c r="F148" s="192" t="s">
        <v>259</v>
      </c>
      <c r="G148" s="44">
        <f>SUM(G149:G149)</f>
        <v>0</v>
      </c>
      <c r="H148" s="44">
        <f>SUM(H149:H149)</f>
        <v>0</v>
      </c>
      <c r="I148" s="246">
        <f>SUM(I149:I149)</f>
        <v>5549.867</v>
      </c>
      <c r="J148" s="44">
        <f>SUM(J149:J149)</f>
        <v>5549.867</v>
      </c>
    </row>
    <row r="149" spans="1:10" ht="13.5" thickBot="1">
      <c r="A149" s="313"/>
      <c r="B149" s="255"/>
      <c r="C149" s="318" t="s">
        <v>265</v>
      </c>
      <c r="D149" s="206">
        <v>2212</v>
      </c>
      <c r="E149" s="256">
        <v>5171</v>
      </c>
      <c r="F149" s="257" t="s">
        <v>166</v>
      </c>
      <c r="G149" s="187">
        <v>0</v>
      </c>
      <c r="H149" s="187">
        <v>0</v>
      </c>
      <c r="I149" s="221">
        <v>5549.867</v>
      </c>
      <c r="J149" s="187">
        <f>H149+I149</f>
        <v>5549.867</v>
      </c>
    </row>
    <row r="150" spans="1:10" ht="12.75">
      <c r="A150" s="313"/>
      <c r="B150" s="59" t="s">
        <v>5</v>
      </c>
      <c r="C150" s="211" t="s">
        <v>253</v>
      </c>
      <c r="D150" s="191" t="s">
        <v>3</v>
      </c>
      <c r="E150" s="191" t="s">
        <v>3</v>
      </c>
      <c r="F150" s="192" t="s">
        <v>260</v>
      </c>
      <c r="G150" s="44">
        <f>SUM(G151:G151)</f>
        <v>0</v>
      </c>
      <c r="H150" s="44">
        <f>SUM(H151:H151)</f>
        <v>0</v>
      </c>
      <c r="I150" s="246">
        <f>SUM(I151:I151)</f>
        <v>5681.243</v>
      </c>
      <c r="J150" s="44">
        <f>SUM(J151:J151)</f>
        <v>5681.243</v>
      </c>
    </row>
    <row r="151" spans="1:10" ht="13.5" thickBot="1">
      <c r="A151" s="313"/>
      <c r="B151" s="255"/>
      <c r="C151" s="318" t="s">
        <v>265</v>
      </c>
      <c r="D151" s="206">
        <v>2212</v>
      </c>
      <c r="E151" s="256">
        <v>5171</v>
      </c>
      <c r="F151" s="257" t="s">
        <v>166</v>
      </c>
      <c r="G151" s="187">
        <v>0</v>
      </c>
      <c r="H151" s="187">
        <v>0</v>
      </c>
      <c r="I151" s="221">
        <v>5681.243</v>
      </c>
      <c r="J151" s="187">
        <f>H151+I151</f>
        <v>5681.243</v>
      </c>
    </row>
    <row r="152" spans="1:10" ht="12.75">
      <c r="A152" s="313"/>
      <c r="B152" s="59" t="s">
        <v>5</v>
      </c>
      <c r="C152" s="211" t="s">
        <v>254</v>
      </c>
      <c r="D152" s="191" t="s">
        <v>3</v>
      </c>
      <c r="E152" s="191" t="s">
        <v>3</v>
      </c>
      <c r="F152" s="192" t="s">
        <v>261</v>
      </c>
      <c r="G152" s="44">
        <f>SUM(G153:G153)</f>
        <v>0</v>
      </c>
      <c r="H152" s="44">
        <f>SUM(H153:H153)</f>
        <v>0</v>
      </c>
      <c r="I152" s="246">
        <f>SUM(I153:I153)</f>
        <v>5976.086</v>
      </c>
      <c r="J152" s="44">
        <f>SUM(J153:J153)</f>
        <v>5976.086</v>
      </c>
    </row>
    <row r="153" spans="1:10" ht="13.5" thickBot="1">
      <c r="A153" s="313"/>
      <c r="B153" s="255"/>
      <c r="C153" s="231"/>
      <c r="D153" s="206">
        <v>2212</v>
      </c>
      <c r="E153" s="256">
        <v>5171</v>
      </c>
      <c r="F153" s="257" t="s">
        <v>166</v>
      </c>
      <c r="G153" s="187">
        <v>0</v>
      </c>
      <c r="H153" s="187">
        <v>0</v>
      </c>
      <c r="I153" s="221">
        <v>5976.086</v>
      </c>
      <c r="J153" s="187">
        <f>H153+I153</f>
        <v>5976.086</v>
      </c>
    </row>
    <row r="154" spans="1:10" ht="12.75">
      <c r="A154" s="313"/>
      <c r="B154" s="59" t="s">
        <v>5</v>
      </c>
      <c r="C154" s="211" t="s">
        <v>255</v>
      </c>
      <c r="D154" s="191" t="s">
        <v>3</v>
      </c>
      <c r="E154" s="191" t="s">
        <v>3</v>
      </c>
      <c r="F154" s="192" t="s">
        <v>262</v>
      </c>
      <c r="G154" s="44">
        <f>SUM(G155:G155)</f>
        <v>0</v>
      </c>
      <c r="H154" s="44">
        <f>SUM(H155:H155)</f>
        <v>0</v>
      </c>
      <c r="I154" s="246">
        <f>SUM(I155:I155)</f>
        <v>11384.073</v>
      </c>
      <c r="J154" s="44">
        <f>SUM(J155:J155)</f>
        <v>11384.073</v>
      </c>
    </row>
    <row r="155" spans="1:10" ht="13.5" thickBot="1">
      <c r="A155" s="313"/>
      <c r="B155" s="255"/>
      <c r="C155" s="318" t="s">
        <v>265</v>
      </c>
      <c r="D155" s="206">
        <v>2212</v>
      </c>
      <c r="E155" s="256">
        <v>5171</v>
      </c>
      <c r="F155" s="257" t="s">
        <v>166</v>
      </c>
      <c r="G155" s="187">
        <v>0</v>
      </c>
      <c r="H155" s="187">
        <v>0</v>
      </c>
      <c r="I155" s="221">
        <v>11384.073</v>
      </c>
      <c r="J155" s="187">
        <f>H155+I155</f>
        <v>11384.073</v>
      </c>
    </row>
    <row r="156" spans="1:10" ht="12.75">
      <c r="A156" s="313"/>
      <c r="B156" s="59" t="s">
        <v>5</v>
      </c>
      <c r="C156" s="211" t="s">
        <v>256</v>
      </c>
      <c r="D156" s="191" t="s">
        <v>3</v>
      </c>
      <c r="E156" s="191" t="s">
        <v>3</v>
      </c>
      <c r="F156" s="192" t="s">
        <v>263</v>
      </c>
      <c r="G156" s="44">
        <f>SUM(G157:G157)</f>
        <v>0</v>
      </c>
      <c r="H156" s="44">
        <f>SUM(H157:H157)</f>
        <v>0</v>
      </c>
      <c r="I156" s="246">
        <f>SUM(I157:I157)</f>
        <v>4326.568</v>
      </c>
      <c r="J156" s="44">
        <f>SUM(J157:J157)</f>
        <v>4326.568</v>
      </c>
    </row>
    <row r="157" spans="1:10" ht="13.5" thickBot="1">
      <c r="A157" s="313"/>
      <c r="B157" s="255"/>
      <c r="C157" s="318" t="s">
        <v>265</v>
      </c>
      <c r="D157" s="206">
        <v>2212</v>
      </c>
      <c r="E157" s="256">
        <v>5171</v>
      </c>
      <c r="F157" s="257" t="s">
        <v>166</v>
      </c>
      <c r="G157" s="187">
        <v>0</v>
      </c>
      <c r="H157" s="187">
        <v>0</v>
      </c>
      <c r="I157" s="221">
        <v>4326.568</v>
      </c>
      <c r="J157" s="187">
        <f>H157+I157</f>
        <v>4326.568</v>
      </c>
    </row>
    <row r="158" spans="1:10" ht="12.75">
      <c r="A158" s="313"/>
      <c r="B158" s="59" t="s">
        <v>5</v>
      </c>
      <c r="C158" s="211" t="s">
        <v>257</v>
      </c>
      <c r="D158" s="191" t="s">
        <v>3</v>
      </c>
      <c r="E158" s="191" t="s">
        <v>3</v>
      </c>
      <c r="F158" s="192" t="s">
        <v>264</v>
      </c>
      <c r="G158" s="44">
        <f>SUM(G159:G159)</f>
        <v>0</v>
      </c>
      <c r="H158" s="44">
        <f>SUM(H159:H159)</f>
        <v>0</v>
      </c>
      <c r="I158" s="246">
        <f>SUM(I159:I159)</f>
        <v>6194.842</v>
      </c>
      <c r="J158" s="44">
        <f>SUM(J159:J159)</f>
        <v>6194.842</v>
      </c>
    </row>
    <row r="159" spans="1:10" ht="13.5" thickBot="1">
      <c r="A159" s="314"/>
      <c r="B159" s="255"/>
      <c r="C159" s="340" t="s">
        <v>265</v>
      </c>
      <c r="D159" s="206">
        <v>2212</v>
      </c>
      <c r="E159" s="256">
        <v>5171</v>
      </c>
      <c r="F159" s="257" t="s">
        <v>166</v>
      </c>
      <c r="G159" s="187">
        <v>0</v>
      </c>
      <c r="H159" s="187">
        <v>0</v>
      </c>
      <c r="I159" s="221">
        <v>6194.842</v>
      </c>
      <c r="J159" s="187">
        <f>H159+I159</f>
        <v>6194.842</v>
      </c>
    </row>
  </sheetData>
  <sheetProtection/>
  <mergeCells count="13">
    <mergeCell ref="H7:H8"/>
    <mergeCell ref="I7:J7"/>
    <mergeCell ref="A10:A159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5118110236220472" bottom="0.5118110236220472" header="0" footer="0"/>
  <pageSetup fitToHeight="2" fitToWidth="1" horizontalDpi="600" verticalDpi="600" orientation="portrait" paperSize="9" scale="97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2016-04-12T09:35:00Z</cp:lastPrinted>
  <dcterms:created xsi:type="dcterms:W3CDTF">2006-09-25T08:49:57Z</dcterms:created>
  <dcterms:modified xsi:type="dcterms:W3CDTF">2016-04-12T11:16:05Z</dcterms:modified>
  <cp:category/>
  <cp:version/>
  <cp:contentType/>
  <cp:contentStatus/>
</cp:coreProperties>
</file>