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tables/table5.xml" ContentType="application/vnd.openxmlformats-officedocument.spreadsheetml.table+xml"/>
  <Override PartName="/xl/comments5.xml" ContentType="application/vnd.openxmlformats-officedocument.spreadsheetml.comments+xml"/>
  <Override PartName="/xl/tables/table6.xml" ContentType="application/vnd.openxmlformats-officedocument.spreadsheetml.table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05" activeTab="5"/>
  </bookViews>
  <sheets>
    <sheet name="Projekt I" sheetId="1" r:id="rId1"/>
    <sheet name="Projekt II" sheetId="2" r:id="rId2"/>
    <sheet name="Projekt III" sheetId="5" r:id="rId3"/>
    <sheet name="Projekt IV" sheetId="6" r:id="rId4"/>
    <sheet name="Projekt V" sheetId="7" r:id="rId5"/>
    <sheet name="Projekt VI" sheetId="8" r:id="rId6"/>
  </sheets>
  <definedNames>
    <definedName name="_xlnm.Print_Area" localSheetId="0">'Projekt I'!$A$1:$G$46</definedName>
    <definedName name="_xlnm.Print_Area" localSheetId="1">'Projekt II'!$A$1:$G$31</definedName>
    <definedName name="_xlnm.Print_Area" localSheetId="2">'Projekt III'!$A$1:$G$18</definedName>
    <definedName name="_xlnm.Print_Area" localSheetId="3">'Projekt IV'!$A$1:$G$59</definedName>
    <definedName name="_xlnm.Print_Area" localSheetId="4">'Projekt V'!$A$1:$G$20</definedName>
    <definedName name="_xlnm.Print_Area" localSheetId="5">'Projekt VI'!$A$1:$G$43</definedName>
  </definedNames>
  <calcPr calcId="145621"/>
</workbook>
</file>

<file path=xl/calcChain.xml><?xml version="1.0" encoding="utf-8"?>
<calcChain xmlns="http://schemas.openxmlformats.org/spreadsheetml/2006/main">
  <c r="D47" i="6" l="1"/>
  <c r="D51" i="6" l="1"/>
  <c r="D52" i="6"/>
  <c r="D37" i="6"/>
  <c r="D40" i="6"/>
  <c r="D41" i="6"/>
  <c r="D42" i="6"/>
  <c r="D43" i="6"/>
  <c r="D44" i="6"/>
  <c r="D45" i="6"/>
  <c r="D46" i="6"/>
  <c r="D48" i="6"/>
  <c r="D49" i="6"/>
  <c r="D50" i="6"/>
  <c r="D53" i="6"/>
  <c r="D54" i="6"/>
  <c r="D55" i="6"/>
  <c r="D56" i="6"/>
  <c r="D57" i="6"/>
  <c r="D58" i="6"/>
  <c r="C19" i="2"/>
  <c r="B19" i="2"/>
  <c r="D18" i="2"/>
  <c r="D17" i="2"/>
  <c r="D16" i="2"/>
  <c r="D15" i="2"/>
  <c r="D14" i="2"/>
  <c r="D13" i="2"/>
  <c r="D12" i="2"/>
  <c r="D11" i="2"/>
  <c r="D10" i="2"/>
  <c r="D9" i="2"/>
  <c r="D8" i="2"/>
  <c r="D44" i="1"/>
  <c r="D45" i="1"/>
  <c r="D40" i="1"/>
  <c r="D41" i="1"/>
  <c r="D42" i="1"/>
  <c r="D43" i="1"/>
  <c r="C43" i="8"/>
  <c r="B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43" i="8" s="1"/>
  <c r="C14" i="7"/>
  <c r="B14" i="7"/>
  <c r="D13" i="7"/>
  <c r="D12" i="7"/>
  <c r="D11" i="7"/>
  <c r="D10" i="7"/>
  <c r="D9" i="7"/>
  <c r="D8" i="7"/>
  <c r="C59" i="6"/>
  <c r="B59" i="6"/>
  <c r="D39" i="6"/>
  <c r="D38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8" i="5"/>
  <c r="D9" i="5" s="1"/>
  <c r="B9" i="5"/>
  <c r="C9" i="5"/>
  <c r="D14" i="7" l="1"/>
  <c r="D19" i="2"/>
  <c r="D59" i="6"/>
  <c r="C46" i="1"/>
  <c r="B4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6" i="1" l="1"/>
</calcChain>
</file>

<file path=xl/comments1.xml><?xml version="1.0" encoding="utf-8"?>
<comments xmlns="http://schemas.openxmlformats.org/spreadsheetml/2006/main">
  <authors>
    <author>Klubalová Markéta Ing.</author>
  </authors>
  <commentList>
    <comment ref="B7" authorId="0">
      <text>
        <r>
          <rPr>
            <b/>
            <sz val="9"/>
            <color indexed="81"/>
            <rFont val="Tahoma"/>
            <charset val="1"/>
          </rPr>
          <t>Klubalová Markéta Ing.:</t>
        </r>
        <r>
          <rPr>
            <sz val="9"/>
            <color indexed="81"/>
            <rFont val="Tahoma"/>
            <charset val="1"/>
          </rPr>
          <t xml:space="preserve">
Uvádějte cenu v Kč včetně DPH</t>
        </r>
      </text>
    </comment>
  </commentList>
</comments>
</file>

<file path=xl/comments2.xml><?xml version="1.0" encoding="utf-8"?>
<comments xmlns="http://schemas.openxmlformats.org/spreadsheetml/2006/main">
  <authors>
    <author>Klubalová Markéta Ing.</author>
  </authors>
  <commentList>
    <comment ref="B7" authorId="0">
      <text>
        <r>
          <rPr>
            <b/>
            <sz val="9"/>
            <color indexed="81"/>
            <rFont val="Tahoma"/>
            <charset val="1"/>
          </rPr>
          <t>Klubalová Markéta Ing.:</t>
        </r>
        <r>
          <rPr>
            <sz val="9"/>
            <color indexed="81"/>
            <rFont val="Tahoma"/>
            <charset val="1"/>
          </rPr>
          <t xml:space="preserve">
Uvádějte cenu v Kč včetně DPH</t>
        </r>
      </text>
    </comment>
  </commentList>
</comments>
</file>

<file path=xl/comments3.xml><?xml version="1.0" encoding="utf-8"?>
<comments xmlns="http://schemas.openxmlformats.org/spreadsheetml/2006/main">
  <authors>
    <author>Klubalová Markéta Ing.</author>
  </authors>
  <commentList>
    <comment ref="B7" authorId="0">
      <text>
        <r>
          <rPr>
            <b/>
            <sz val="9"/>
            <color indexed="81"/>
            <rFont val="Tahoma"/>
            <charset val="1"/>
          </rPr>
          <t>Klubalová Markéta Ing.:</t>
        </r>
        <r>
          <rPr>
            <sz val="9"/>
            <color indexed="81"/>
            <rFont val="Tahoma"/>
            <charset val="1"/>
          </rPr>
          <t xml:space="preserve">
Uvádějte cenu v Kč včetně DPH</t>
        </r>
      </text>
    </comment>
  </commentList>
</comments>
</file>

<file path=xl/comments4.xml><?xml version="1.0" encoding="utf-8"?>
<comments xmlns="http://schemas.openxmlformats.org/spreadsheetml/2006/main">
  <authors>
    <author>Klubalová Markéta Ing.</author>
  </authors>
  <commentList>
    <comment ref="B7" authorId="0">
      <text>
        <r>
          <rPr>
            <b/>
            <sz val="9"/>
            <color indexed="81"/>
            <rFont val="Tahoma"/>
            <charset val="1"/>
          </rPr>
          <t>Klubalová Markéta Ing.:</t>
        </r>
        <r>
          <rPr>
            <sz val="9"/>
            <color indexed="81"/>
            <rFont val="Tahoma"/>
            <charset val="1"/>
          </rPr>
          <t xml:space="preserve">
Uvádějte cenu v Kč včetně DPH</t>
        </r>
      </text>
    </comment>
  </commentList>
</comments>
</file>

<file path=xl/comments5.xml><?xml version="1.0" encoding="utf-8"?>
<comments xmlns="http://schemas.openxmlformats.org/spreadsheetml/2006/main">
  <authors>
    <author>Klubalová Markéta Ing.</author>
  </authors>
  <commentList>
    <comment ref="B7" authorId="0">
      <text>
        <r>
          <rPr>
            <b/>
            <sz val="9"/>
            <color indexed="81"/>
            <rFont val="Tahoma"/>
            <charset val="1"/>
          </rPr>
          <t>Klubalová Markéta Ing.:</t>
        </r>
        <r>
          <rPr>
            <sz val="9"/>
            <color indexed="81"/>
            <rFont val="Tahoma"/>
            <charset val="1"/>
          </rPr>
          <t xml:space="preserve">
Uvádějte cenu v Kč včetně DPH</t>
        </r>
      </text>
    </comment>
  </commentList>
</comments>
</file>

<file path=xl/comments6.xml><?xml version="1.0" encoding="utf-8"?>
<comments xmlns="http://schemas.openxmlformats.org/spreadsheetml/2006/main">
  <authors>
    <author>Klubalová Markéta Ing.</author>
  </authors>
  <commentList>
    <comment ref="B7" authorId="0">
      <text>
        <r>
          <rPr>
            <b/>
            <sz val="9"/>
            <color indexed="81"/>
            <rFont val="Tahoma"/>
            <charset val="1"/>
          </rPr>
          <t>Klubalová Markéta Ing.:</t>
        </r>
        <r>
          <rPr>
            <sz val="9"/>
            <color indexed="81"/>
            <rFont val="Tahoma"/>
            <charset val="1"/>
          </rPr>
          <t xml:space="preserve">
Uvádějte cenu v Kč včetně DPH</t>
        </r>
      </text>
    </comment>
  </commentList>
</comments>
</file>

<file path=xl/sharedStrings.xml><?xml version="1.0" encoding="utf-8"?>
<sst xmlns="http://schemas.openxmlformats.org/spreadsheetml/2006/main" count="487" uniqueCount="175">
  <si>
    <t>Název přístroje</t>
  </si>
  <si>
    <t>Obnova/nový přístroj</t>
  </si>
  <si>
    <t>nový přístroj</t>
  </si>
  <si>
    <t>obnova</t>
  </si>
  <si>
    <t>Stáří původního přístroje</t>
  </si>
  <si>
    <t>Obor návazné péče</t>
  </si>
  <si>
    <t>Předpokládaná pořizovací cena / ks</t>
  </si>
  <si>
    <t>Počet kusů</t>
  </si>
  <si>
    <t>Název příjemce/poskytovatele zdravotních služeb</t>
  </si>
  <si>
    <t>Název projektu</t>
  </si>
  <si>
    <t>Celkem</t>
  </si>
  <si>
    <t>X</t>
  </si>
  <si>
    <t>Celková předpokládaná PC (v Kč včetně DPH)</t>
  </si>
  <si>
    <t>Modernizace vybavení intenzivní péče  v Nemocnici s poliklinikou Česká Lípa, a.s.</t>
  </si>
  <si>
    <t>Moderní zobrazovací metody a robotizace v  Nemocnici s poliklinikou Česká Lípa, a.s.</t>
  </si>
  <si>
    <t>Nemocnice s poliklinikou Česká Lípa, a.s.</t>
  </si>
  <si>
    <t>Magnetická rezonance v Nemocnici s poliklinikou Česká Lípa, a.s.</t>
  </si>
  <si>
    <t>Obnova centrálních operačních sálů v Nemocnici s poliklinikou   Česká Lípa,a.s.</t>
  </si>
  <si>
    <t>Laboratorní techniky  v Nemocnici s poliklinikou   Česká Lípa,a.s.</t>
  </si>
  <si>
    <t>Obnova lůžkového vybavení v Nemocnici s poliklinikou   Česká Lípa,a.</t>
  </si>
  <si>
    <t>Monitorovací systém
 - 24 monitorů včetně centrál</t>
  </si>
  <si>
    <t>Monitor k určení
 hydratace</t>
  </si>
  <si>
    <t>Přenosný monitor
 vitálních funkcí</t>
  </si>
  <si>
    <t>Monitory nervosv.
relaxace</t>
  </si>
  <si>
    <t>Monitory pro
 dospávací pokoje</t>
  </si>
  <si>
    <t>Hemodynamický 
monitoring LiDco</t>
  </si>
  <si>
    <t>ROTEM –monitor 
koagulace</t>
  </si>
  <si>
    <t>Defibrilátor</t>
  </si>
  <si>
    <t>Kardiostimulátor</t>
  </si>
  <si>
    <t>EKG 12 svodů</t>
  </si>
  <si>
    <t>EKG telemetrie</t>
  </si>
  <si>
    <t>TK holter</t>
  </si>
  <si>
    <t>Injekční pumpa  
 s dokovací stanicí</t>
  </si>
  <si>
    <t>Infuzní pumpa s 
dokovací stanicí</t>
  </si>
  <si>
    <t>Zahřívací systém</t>
  </si>
  <si>
    <t>kapnometr</t>
  </si>
  <si>
    <t>Ventilátor</t>
  </si>
  <si>
    <t>Přenosný ventilátor</t>
  </si>
  <si>
    <t>Dialyzační systém</t>
  </si>
  <si>
    <t>Nasální fibrolaryngos</t>
  </si>
  <si>
    <t>Video laryngoskop</t>
  </si>
  <si>
    <t>Bedside měřič 
acidobase/bioch</t>
  </si>
  <si>
    <t>PCA pumpa</t>
  </si>
  <si>
    <t>TIVA pumpa</t>
  </si>
  <si>
    <t>Anesteziologický 
přístroj</t>
  </si>
  <si>
    <t>Systém pro 
velkoobjemový ohřev
 tekutin a krve</t>
  </si>
  <si>
    <t>NIRS- near infrared 
spectroscopy</t>
  </si>
  <si>
    <t>Lůžka, matrace,
 váhy - intenzivní 
vyšší třída ARO</t>
  </si>
  <si>
    <t>antidekubitní matrace 
na dekubity 3.stupně</t>
  </si>
  <si>
    <t>Ventilátor vč,infant
 Flow,stojanu a zvlhčovače
 a HFNC</t>
  </si>
  <si>
    <t>Oxymetr s 
odnímatelnou dokovací
 stanicí pro neonatologii</t>
  </si>
  <si>
    <t>fototerapeutická lampa,LED technologie pr</t>
  </si>
  <si>
    <t>elekronická kojenecká 
váha</t>
  </si>
  <si>
    <t>Monitor vitálních funkcí 
pro neonatologii a pediatrii</t>
  </si>
  <si>
    <t>Novorozenecké lůžko 
pro  MINI s vyhřívanou matrací s regulací teploty</t>
  </si>
  <si>
    <t>Ultrazvukový inhalační 
přístroj pro klinické využití</t>
  </si>
  <si>
    <t>Vyšetřovací polohovací 
lehátko s elek.zdvihem</t>
  </si>
  <si>
    <t>ARO, Neurologie,
 Interna</t>
  </si>
  <si>
    <t>ARO, Interna</t>
  </si>
  <si>
    <t>ARO, Chirurgie</t>
  </si>
  <si>
    <t>ARO</t>
  </si>
  <si>
    <t>ARO,Interna
Chirurgie</t>
  </si>
  <si>
    <t>Neurologie</t>
  </si>
  <si>
    <t>neurologie, Interna
chirurgie</t>
  </si>
  <si>
    <t>Interna</t>
  </si>
  <si>
    <t>ARO, Neurologie,
 Interna, chirurgie</t>
  </si>
  <si>
    <t>ARO, 
 Interna, chirurgie</t>
  </si>
  <si>
    <t>Chirurgie</t>
  </si>
  <si>
    <t>DIOP, neurologie</t>
  </si>
  <si>
    <t>chirurgie</t>
  </si>
  <si>
    <t>Pediatrie</t>
  </si>
  <si>
    <t>Digitální turniket pro artroskopickou operativu</t>
  </si>
  <si>
    <t>Elektro koagulace</t>
  </si>
  <si>
    <t>Chir. otočná sedačka</t>
  </si>
  <si>
    <t>Infuzní stojan nerez</t>
  </si>
  <si>
    <t>Instrumentárium na hemeroidy</t>
  </si>
  <si>
    <t xml:space="preserve">Kontejner + steril. síto </t>
  </si>
  <si>
    <t>Motorový mikro systém pro traumatolgickou operativu</t>
  </si>
  <si>
    <t>Motorový systém pro traumatolgickou operativu</t>
  </si>
  <si>
    <t>Myčka nástrojů</t>
  </si>
  <si>
    <t>Myčka obuvi</t>
  </si>
  <si>
    <t>Odsávací jednotka</t>
  </si>
  <si>
    <t>Operační lampa dvouramenná</t>
  </si>
  <si>
    <t>Operační stůl</t>
  </si>
  <si>
    <t>Pojízdné vozíky a stolky na nástroje</t>
  </si>
  <si>
    <t>Pojízdný stojan na steril. matiál</t>
  </si>
  <si>
    <t>Řídicí jednotka shaver</t>
  </si>
  <si>
    <t>Sada operačních nástrojů hrudní</t>
  </si>
  <si>
    <t>Sada operačních nástrojů varixové</t>
  </si>
  <si>
    <t>Schůdky nerez dvoustupňové a jednostupňové</t>
  </si>
  <si>
    <t>Úložné skříně na kontejnery</t>
  </si>
  <si>
    <t>Ultrazvuková čistička s proplachem dutin</t>
  </si>
  <si>
    <t>Rigidní ureteroskop</t>
  </si>
  <si>
    <t>Flexibilní ureteroskop</t>
  </si>
  <si>
    <t>Rektoskop</t>
  </si>
  <si>
    <t>Hysteroskop</t>
  </si>
  <si>
    <t>Laparoskopický rozvěrač</t>
  </si>
  <si>
    <t>Laparoskopické Mariny</t>
  </si>
  <si>
    <t>Nůžky vaginální</t>
  </si>
  <si>
    <t>koagulační plazmový systém pro nitrokloubní operativu</t>
  </si>
  <si>
    <t>síto pro artroskopickou operativu drobných kloubů</t>
  </si>
  <si>
    <t>síto pro kompletní artroskopickou operativu ramenního kloubu</t>
  </si>
  <si>
    <t xml:space="preserve">sestava zevního fixatéru pro ošetření zlomenin dl.kostí </t>
  </si>
  <si>
    <t xml:space="preserve"> sestava hybridního zevního fixatéru</t>
  </si>
  <si>
    <t>sestava instrumentária k ošetření zlomenin krátkých kostí</t>
  </si>
  <si>
    <t>síto základní nástroje Medin</t>
  </si>
  <si>
    <t>síto laparotomické, dlouhé nástroje</t>
  </si>
  <si>
    <t>síto kostní nástroje</t>
  </si>
  <si>
    <t>síto cévní nástroje</t>
  </si>
  <si>
    <t>artroskopická sada nástrojů</t>
  </si>
  <si>
    <t>cystoskop včetně optik</t>
  </si>
  <si>
    <t>optický ureterotom včetně optik</t>
  </si>
  <si>
    <t xml:space="preserve">nízko teplotní sterilizátor  Plazmový sterilizátor       </t>
  </si>
  <si>
    <t>velkokapacitní mycí automat</t>
  </si>
  <si>
    <t>Ultrazvukový diagnostický přístroj (rtg)</t>
  </si>
  <si>
    <t>Skiagrafické RTG s přímou digitalizací</t>
  </si>
  <si>
    <t>Mobilní RTG systém</t>
  </si>
  <si>
    <t>Ultrazvukový přístroj stacionární (orto,reha)</t>
  </si>
  <si>
    <t>RTG C rameno</t>
  </si>
  <si>
    <t>Echokardiograf přenosný</t>
  </si>
  <si>
    <t>Ultrazvukový přístroj diagnostický speciální (gyn,int)</t>
  </si>
  <si>
    <t>Přístroj pro funkční pohybovou terapii horní končetiny</t>
  </si>
  <si>
    <t>Přístroj pro analýzu a terapii poruch chůze</t>
  </si>
  <si>
    <t>Systém pro nácviku stability,
 stoje a chůze - proprioceptivní systém</t>
  </si>
  <si>
    <t>RDG</t>
  </si>
  <si>
    <t>MRI</t>
  </si>
  <si>
    <t>mikroskop</t>
  </si>
  <si>
    <t>centrifuga</t>
  </si>
  <si>
    <t>spirometr</t>
  </si>
  <si>
    <t>stereomikroskop</t>
  </si>
  <si>
    <t>hmotnostní spektometr</t>
  </si>
  <si>
    <t>sáňkový mikrotom</t>
  </si>
  <si>
    <t>polohovací lůžka 
s příslušenstvím</t>
  </si>
  <si>
    <t>Obnova</t>
  </si>
  <si>
    <t>30 let</t>
  </si>
  <si>
    <t>LDN, Chirurgie
ortopedia
a traumatologie,
interna,neurologie
pediatrie,gegynekologie a porodnice</t>
  </si>
  <si>
    <t>hematologie 
a transfůze</t>
  </si>
  <si>
    <t>Oddělení klinických
laboratoří</t>
  </si>
  <si>
    <t>hematologie 
a transfůze,
Oddělení kllinických laaboratoří</t>
  </si>
  <si>
    <t>Oddělení 
patologie</t>
  </si>
  <si>
    <t>RDG, ARO, 
chirurgioe, ortopedie,pediatrie, ortopedie a traumatolgie, neurologie, interna</t>
  </si>
  <si>
    <t>léčebná 
rehabilitace</t>
  </si>
  <si>
    <t>interna
gynekologie a porodnice</t>
  </si>
  <si>
    <t>Ortopedie 
a traumatolgie pohybového aparátu, léčebná rehabilitace</t>
  </si>
  <si>
    <t>Pneumologie</t>
  </si>
  <si>
    <t>Centrální 
operační sály</t>
  </si>
  <si>
    <t>7 let</t>
  </si>
  <si>
    <t>27 let</t>
  </si>
  <si>
    <t>8 let</t>
  </si>
  <si>
    <t>3 roky</t>
  </si>
  <si>
    <t>17 let</t>
  </si>
  <si>
    <t>11 let</t>
  </si>
  <si>
    <t>19 let</t>
  </si>
  <si>
    <t>13 let</t>
  </si>
  <si>
    <t>18 let</t>
  </si>
  <si>
    <t>14 let</t>
  </si>
  <si>
    <t>24 let</t>
  </si>
  <si>
    <t>25 let</t>
  </si>
  <si>
    <t>12 let</t>
  </si>
  <si>
    <t>5 let</t>
  </si>
  <si>
    <t>Vozík nerezový na rozvoz sterilizačních kontejnerů</t>
  </si>
  <si>
    <t>Laparoskopická optika</t>
  </si>
  <si>
    <t>resektoskop včetně optik</t>
  </si>
  <si>
    <t>Sada laparoskopických nástrojů monopolárních</t>
  </si>
  <si>
    <t>Sada laparoskopických nástrojů bipolárních</t>
  </si>
  <si>
    <t>Sada laparoskopických nástrojů – ostatní</t>
  </si>
  <si>
    <t>20 let</t>
  </si>
  <si>
    <t>15 let</t>
  </si>
  <si>
    <t>10 let</t>
  </si>
  <si>
    <t>síto vaginální nástroje</t>
  </si>
  <si>
    <t>Přístroj pro funkční elektrostimulaci  a korekci pohybového deficitu na DK a HK</t>
  </si>
  <si>
    <r>
      <t>Lůžka, matrace, váhy -
 intenzivní nižší třída</t>
    </r>
    <r>
      <rPr>
        <i/>
        <sz val="11"/>
        <color theme="1"/>
        <rFont val="Calibri"/>
        <family val="2"/>
        <charset val="238"/>
        <scheme val="minor"/>
      </rPr>
      <t xml:space="preserve">
 DIOP, NJIP)</t>
    </r>
  </si>
  <si>
    <t>Počet částí</t>
  </si>
  <si>
    <t>Počet VZ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</si>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</sst>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0" fillId="0" borderId="0" xfId="0" applyProtection="1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/>
    <xf numFmtId="0" fontId="5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2" fontId="7" fillId="0" borderId="1" xfId="1" applyNumberFormat="1" applyFont="1" applyFill="1" applyBorder="1" applyAlignment="1">
      <alignment wrapText="1"/>
    </xf>
    <xf numFmtId="0" fontId="0" fillId="0" borderId="0" xfId="0" applyFont="1" applyProtection="1"/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Alignment="1">
      <alignment wrapText="1"/>
    </xf>
    <xf numFmtId="0" fontId="0" fillId="0" borderId="4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center"/>
    </xf>
    <xf numFmtId="0" fontId="0" fillId="3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8" fillId="0" borderId="1" xfId="1" applyFont="1" applyFill="1" applyBorder="1"/>
    <xf numFmtId="2" fontId="9" fillId="0" borderId="1" xfId="1" applyNumberFormat="1" applyFont="1" applyFill="1" applyBorder="1"/>
    <xf numFmtId="0" fontId="8" fillId="0" borderId="1" xfId="1" applyFont="1" applyFill="1" applyBorder="1" applyAlignment="1">
      <alignment horizontal="center"/>
    </xf>
    <xf numFmtId="0" fontId="8" fillId="0" borderId="1" xfId="1" applyNumberFormat="1" applyFont="1" applyFill="1" applyBorder="1" applyAlignment="1">
      <alignment horizontal="center"/>
    </xf>
    <xf numFmtId="2" fontId="8" fillId="0" borderId="1" xfId="1" applyNumberFormat="1" applyFont="1" applyFill="1" applyBorder="1"/>
    <xf numFmtId="0" fontId="8" fillId="0" borderId="1" xfId="1" applyFont="1" applyFill="1" applyBorder="1" applyAlignment="1">
      <alignment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Protection="1"/>
    <xf numFmtId="0" fontId="8" fillId="0" borderId="5" xfId="1" applyFont="1" applyFill="1" applyBorder="1" applyAlignment="1">
      <alignment horizontal="center"/>
    </xf>
    <xf numFmtId="0" fontId="4" fillId="3" borderId="1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</cellXfs>
  <cellStyles count="2">
    <cellStyle name="Excel Built-in Normal" xfId="1"/>
    <cellStyle name="Normální" xfId="0" builtinId="0"/>
  </cellStyles>
  <dxfs count="58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lka1" displayName="Tabulka1" ref="A7:G46" totalsRowCount="1" headerRowDxfId="57" dataDxfId="56">
  <tableColumns count="7">
    <tableColumn id="1" name="Název přístroje" totalsRowLabel="Celkem" dataDxfId="55"/>
    <tableColumn id="2" name="Předpokládaná pořizovací cena / ks" totalsRowFunction="sum" dataDxfId="54"/>
    <tableColumn id="6" name="Počet kusů" totalsRowFunction="sum" dataDxfId="53"/>
    <tableColumn id="8" name="Celková předpokládaná PC (v Kč včetně DPH)" totalsRowFunction="sum" dataDxfId="52">
      <calculatedColumnFormula>Tabulka1[[#This Row],[Předpokládaná pořizovací cena / ks]]*Tabulka1[[#This Row],[Počet kusů]]</calculatedColumnFormula>
    </tableColumn>
    <tableColumn id="3" name="Obnova/nový přístroj" totalsRowLabel="X" dataDxfId="51"/>
    <tableColumn id="4" name="Stáří původního přístroje" totalsRowLabel="X" dataDxfId="50"/>
    <tableColumn id="5" name="Obor návazné péče" totalsRowLabel="X" dataDxfId="49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id="7" name="Tabulka1158" displayName="Tabulka1158" ref="A7:G19" totalsRowCount="1" headerRowDxfId="48" dataDxfId="47" totalsRowDxfId="46">
  <tableColumns count="7">
    <tableColumn id="1" name="Název přístroje" totalsRowLabel="Celkem" dataDxfId="45" totalsRowDxfId="44"/>
    <tableColumn id="2" name="Předpokládaná pořizovací cena / ks" totalsRowFunction="sum" dataDxfId="43" totalsRowDxfId="42"/>
    <tableColumn id="6" name="Počet kusů" totalsRowFunction="sum" dataDxfId="41" totalsRowDxfId="40"/>
    <tableColumn id="8" name="Celková předpokládaná PC (v Kč včetně DPH)" totalsRowFunction="sum" dataDxfId="39" totalsRowDxfId="38">
      <calculatedColumnFormula>Tabulka1158[[#This Row],[Předpokládaná pořizovací cena / ks]]*Tabulka1158[[#This Row],[Počet kusů]]</calculatedColumnFormula>
    </tableColumn>
    <tableColumn id="3" name="Obnova/nový přístroj" totalsRowLabel="X" dataDxfId="37" totalsRowDxfId="36"/>
    <tableColumn id="4" name="Stáří původního přístroje" totalsRowLabel="X" dataDxfId="35" totalsRowDxfId="34"/>
    <tableColumn id="5" name="Obor návazné péče" totalsRowLabel="X" dataDxfId="33" totalsRowDxfId="32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id="14" name="Tabulka115" displayName="Tabulka115" ref="A7:G9" totalsRowCount="1" headerRowDxfId="31">
  <tableColumns count="7">
    <tableColumn id="1" name="Název přístroje" totalsRowLabel="Celkem"/>
    <tableColumn id="2" name="Předpokládaná pořizovací cena / ks" totalsRowFunction="sum"/>
    <tableColumn id="6" name="Počet kusů" totalsRowFunction="sum"/>
    <tableColumn id="8" name="Celková předpokládaná PC (v Kč včetně DPH)" totalsRowFunction="sum" dataDxfId="30">
      <calculatedColumnFormula>Tabulka115[[#This Row],[Předpokládaná pořizovací cena / ks]]*Tabulka115[[#This Row],[Počet kusů]]</calculatedColumnFormula>
    </tableColumn>
    <tableColumn id="3" name="Obnova/nový přístroj" totalsRowLabel="X" totalsRowDxfId="29"/>
    <tableColumn id="4" name="Stáří původního přístroje" totalsRowLabel="X" totalsRowDxfId="28"/>
    <tableColumn id="5" name="Obor návazné péče" totalsRowLabel="X" totalsRowDxfId="2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id="2" name="Tabulka1153" displayName="Tabulka1153" ref="A7:G59" totalsRowCount="1" headerRowDxfId="26" dataDxfId="25" totalsRowDxfId="24">
  <tableColumns count="7">
    <tableColumn id="1" name="Název přístroje" totalsRowLabel="Celkem" dataDxfId="23" totalsRowDxfId="22" dataCellStyle="Excel Built-in Normal"/>
    <tableColumn id="2" name="Předpokládaná pořizovací cena / ks" totalsRowFunction="sum" dataDxfId="21" totalsRowDxfId="20" dataCellStyle="Excel Built-in Normal"/>
    <tableColumn id="6" name="Počet kusů" totalsRowFunction="sum" dataDxfId="19" totalsRowDxfId="18" dataCellStyle="Excel Built-in Normal"/>
    <tableColumn id="8" name="Celková předpokládaná PC (v Kč včetně DPH)" totalsRowFunction="sum" dataDxfId="17" totalsRowDxfId="16">
      <calculatedColumnFormula>Tabulka1153[[#This Row],[Předpokládaná pořizovací cena / ks]]*Tabulka1153[[#This Row],[Počet kusů]]</calculatedColumnFormula>
    </tableColumn>
    <tableColumn id="3" name="Obnova/nový přístroj" totalsRowLabel="X" dataDxfId="15" totalsRowDxfId="14"/>
    <tableColumn id="4" name="Stáří původního přístroje" totalsRowLabel="X" dataDxfId="13" totalsRowDxfId="12"/>
    <tableColumn id="5" name="Obor návazné péče" totalsRowLabel="X" dataDxfId="11" totalsRowDxfId="10"/>
  </tableColumns>
  <tableStyleInfo name="TableStyleLight15" showFirstColumn="0" showLastColumn="0" showRowStripes="0" showColumnStripes="0"/>
</table>
</file>

<file path=xl/tables/table5.xml><?xml version="1.0" encoding="utf-8"?>
<table xmlns="http://schemas.openxmlformats.org/spreadsheetml/2006/main" id="4" name="Tabulka1155" displayName="Tabulka1155" ref="A7:G14" totalsRowCount="1" headerRowDxfId="9">
  <tableColumns count="7">
    <tableColumn id="1" name="Název přístroje" totalsRowLabel="Celkem"/>
    <tableColumn id="2" name="Předpokládaná pořizovací cena / ks" totalsRowFunction="sum"/>
    <tableColumn id="6" name="Počet kusů" totalsRowFunction="sum"/>
    <tableColumn id="8" name="Celková předpokládaná PC (v Kč včetně DPH)" totalsRowFunction="sum" dataDxfId="8">
      <calculatedColumnFormula>Tabulka1155[[#This Row],[Předpokládaná pořizovací cena / ks]]*Tabulka1155[[#This Row],[Počet kusů]]</calculatedColumnFormula>
    </tableColumn>
    <tableColumn id="3" name="Obnova/nový přístroj" totalsRowLabel="X" totalsRowDxfId="7"/>
    <tableColumn id="4" name="Stáří původního přístroje" totalsRowLabel="X" totalsRowDxfId="6"/>
    <tableColumn id="5" name="Obor návazné péče" totalsRowLabel="X" totalsRowDxfId="5"/>
  </tableColumns>
  <tableStyleInfo name="TableStyleLight15" showFirstColumn="0" showLastColumn="0" showRowStripes="0" showColumnStripes="0"/>
</table>
</file>

<file path=xl/tables/table6.xml><?xml version="1.0" encoding="utf-8"?>
<table xmlns="http://schemas.openxmlformats.org/spreadsheetml/2006/main" id="5" name="Tabulka1156" displayName="Tabulka1156" ref="A7:G43" totalsRowCount="1" headerRowDxfId="4">
  <tableColumns count="7">
    <tableColumn id="1" name="Název přístroje" totalsRowLabel="Celkem"/>
    <tableColumn id="2" name="Předpokládaná pořizovací cena / ks" totalsRowFunction="sum"/>
    <tableColumn id="6" name="Počet kusů" totalsRowFunction="sum"/>
    <tableColumn id="8" name="Celková předpokládaná PC (v Kč včetně DPH)" totalsRowFunction="sum" dataDxfId="3">
      <calculatedColumnFormula>Tabulka1156[[#This Row],[Předpokládaná pořizovací cena / ks]]*Tabulka1156[[#This Row],[Počet kusů]]</calculatedColumnFormula>
    </tableColumn>
    <tableColumn id="3" name="Obnova/nový přístroj" totalsRowLabel="X" totalsRowDxfId="2"/>
    <tableColumn id="4" name="Stáří původního přístroje" totalsRowLabel="X" totalsRowDxfId="1"/>
    <tableColumn id="5" name="Obor návazné péče" totalsRowLabel="X" totalsRow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8"/>
  <sheetViews>
    <sheetView view="pageBreakPreview" topLeftCell="A13" zoomScale="60" zoomScaleNormal="100" workbookViewId="0"/>
  </sheetViews>
  <sheetFormatPr defaultRowHeight="15" x14ac:dyDescent="0.25"/>
  <cols>
    <col min="1" max="1" width="17.5703125" customWidth="1"/>
    <col min="2" max="2" width="19.5703125" customWidth="1"/>
    <col min="3" max="3" width="10.85546875" customWidth="1"/>
    <col min="4" max="4" width="17" customWidth="1"/>
    <col min="5" max="5" width="14.42578125" customWidth="1"/>
    <col min="6" max="6" width="13.42578125" customWidth="1"/>
    <col min="7" max="7" width="13.28515625" customWidth="1"/>
  </cols>
  <sheetData>
    <row r="1" spans="1:7" x14ac:dyDescent="0.25">
      <c r="A1" t="s">
        <v>174</v>
      </c>
    </row>
    <row r="3" spans="1:7" ht="30.75" customHeight="1" x14ac:dyDescent="0.25">
      <c r="A3" s="32" t="s">
        <v>8</v>
      </c>
      <c r="B3" s="32"/>
      <c r="C3" s="33" t="s">
        <v>15</v>
      </c>
      <c r="D3" s="33"/>
      <c r="E3" s="33"/>
      <c r="F3" s="33"/>
      <c r="G3" s="33"/>
    </row>
    <row r="4" spans="1:7" ht="26.25" customHeight="1" x14ac:dyDescent="0.25">
      <c r="A4" s="32" t="s">
        <v>9</v>
      </c>
      <c r="B4" s="32"/>
      <c r="C4" t="s">
        <v>13</v>
      </c>
      <c r="D4" s="5"/>
      <c r="E4" s="5"/>
      <c r="F4" s="5"/>
      <c r="G4" s="6"/>
    </row>
    <row r="5" spans="1:7" x14ac:dyDescent="0.25">
      <c r="A5" s="31" t="s">
        <v>173</v>
      </c>
      <c r="C5">
        <v>1</v>
      </c>
    </row>
    <row r="6" spans="1:7" x14ac:dyDescent="0.25">
      <c r="A6" s="31" t="s">
        <v>172</v>
      </c>
      <c r="C6">
        <v>6</v>
      </c>
    </row>
    <row r="7" spans="1:7" ht="60.75" customHeight="1" x14ac:dyDescent="0.25">
      <c r="A7" s="3" t="s">
        <v>0</v>
      </c>
      <c r="B7" s="3" t="s">
        <v>6</v>
      </c>
      <c r="C7" s="3" t="s">
        <v>7</v>
      </c>
      <c r="D7" s="3" t="s">
        <v>12</v>
      </c>
      <c r="E7" s="3" t="s">
        <v>1</v>
      </c>
      <c r="F7" s="3" t="s">
        <v>4</v>
      </c>
      <c r="G7" s="3" t="s">
        <v>5</v>
      </c>
    </row>
    <row r="8" spans="1:7" ht="60" x14ac:dyDescent="0.25">
      <c r="A8" s="11" t="s">
        <v>20</v>
      </c>
      <c r="B8" s="12">
        <v>244726</v>
      </c>
      <c r="C8" s="12">
        <v>24</v>
      </c>
      <c r="D8" s="14">
        <f>Tabulka1[[#This Row],[Předpokládaná pořizovací cena / ks]]*Tabulka1[[#This Row],[Počet kusů]]</f>
        <v>5873424</v>
      </c>
      <c r="E8" s="12" t="s">
        <v>3</v>
      </c>
      <c r="F8" s="12" t="s">
        <v>151</v>
      </c>
      <c r="G8" s="11" t="s">
        <v>57</v>
      </c>
    </row>
    <row r="9" spans="1:7" ht="30" x14ac:dyDescent="0.25">
      <c r="A9" s="11" t="s">
        <v>21</v>
      </c>
      <c r="B9" s="12">
        <v>348480</v>
      </c>
      <c r="C9" s="12">
        <v>1</v>
      </c>
      <c r="D9" s="14">
        <f>Tabulka1[[#This Row],[Předpokládaná pořizovací cena / ks]]*Tabulka1[[#This Row],[Počet kusů]]</f>
        <v>348480</v>
      </c>
      <c r="E9" s="12" t="s">
        <v>2</v>
      </c>
      <c r="F9" s="12"/>
      <c r="G9" s="12" t="s">
        <v>58</v>
      </c>
    </row>
    <row r="10" spans="1:7" ht="26.25" customHeight="1" x14ac:dyDescent="0.25">
      <c r="A10" s="11" t="s">
        <v>22</v>
      </c>
      <c r="B10" s="12">
        <v>121000</v>
      </c>
      <c r="C10" s="12">
        <v>4</v>
      </c>
      <c r="D10" s="14">
        <f>Tabulka1[[#This Row],[Předpokládaná pořizovací cena / ks]]*Tabulka1[[#This Row],[Počet kusů]]</f>
        <v>484000</v>
      </c>
      <c r="E10" s="12" t="s">
        <v>2</v>
      </c>
      <c r="F10" s="12"/>
      <c r="G10" s="12" t="s">
        <v>59</v>
      </c>
    </row>
    <row r="11" spans="1:7" ht="30" x14ac:dyDescent="0.25">
      <c r="A11" s="11" t="s">
        <v>23</v>
      </c>
      <c r="B11" s="12">
        <v>64533</v>
      </c>
      <c r="C11" s="12">
        <v>3</v>
      </c>
      <c r="D11" s="14">
        <f>Tabulka1[[#This Row],[Předpokládaná pořizovací cena / ks]]*Tabulka1[[#This Row],[Počet kusů]]</f>
        <v>193599</v>
      </c>
      <c r="E11" s="12" t="s">
        <v>2</v>
      </c>
      <c r="F11" s="12"/>
      <c r="G11" s="12" t="s">
        <v>60</v>
      </c>
    </row>
    <row r="12" spans="1:7" ht="24.75" customHeight="1" x14ac:dyDescent="0.25">
      <c r="A12" s="11" t="s">
        <v>24</v>
      </c>
      <c r="B12" s="12">
        <v>225423</v>
      </c>
      <c r="C12" s="12">
        <v>6</v>
      </c>
      <c r="D12" s="14">
        <f>Tabulka1[[#This Row],[Předpokládaná pořizovací cena / ks]]*Tabulka1[[#This Row],[Počet kusů]]</f>
        <v>1352538</v>
      </c>
      <c r="E12" s="12" t="s">
        <v>3</v>
      </c>
      <c r="F12" s="12" t="s">
        <v>151</v>
      </c>
      <c r="G12" s="12" t="s">
        <v>60</v>
      </c>
    </row>
    <row r="13" spans="1:7" ht="30" x14ac:dyDescent="0.25">
      <c r="A13" s="11" t="s">
        <v>25</v>
      </c>
      <c r="B13" s="12">
        <v>477950</v>
      </c>
      <c r="C13" s="12">
        <v>1</v>
      </c>
      <c r="D13" s="14">
        <f>Tabulka1[[#This Row],[Předpokládaná pořizovací cena / ks]]*Tabulka1[[#This Row],[Počet kusů]]</f>
        <v>477950</v>
      </c>
      <c r="E13" s="12" t="s">
        <v>2</v>
      </c>
      <c r="F13" s="12"/>
      <c r="G13" s="12" t="s">
        <v>60</v>
      </c>
    </row>
    <row r="14" spans="1:7" ht="30" x14ac:dyDescent="0.25">
      <c r="A14" s="17" t="s">
        <v>26</v>
      </c>
      <c r="B14" s="12">
        <v>1149500</v>
      </c>
      <c r="C14" s="15">
        <v>1</v>
      </c>
      <c r="D14" s="16">
        <f>Tabulka1[[#This Row],[Předpokládaná pořizovací cena / ks]]*Tabulka1[[#This Row],[Počet kusů]]</f>
        <v>1149500</v>
      </c>
      <c r="E14" s="12" t="s">
        <v>2</v>
      </c>
      <c r="F14" s="12"/>
      <c r="G14" s="12" t="s">
        <v>60</v>
      </c>
    </row>
    <row r="15" spans="1:7" ht="30" x14ac:dyDescent="0.25">
      <c r="A15" s="12" t="s">
        <v>27</v>
      </c>
      <c r="B15" s="12">
        <v>220271</v>
      </c>
      <c r="C15" s="12">
        <v>5</v>
      </c>
      <c r="D15" s="14">
        <f>Tabulka1[[#This Row],[Předpokládaná pořizovací cena / ks]]*Tabulka1[[#This Row],[Počet kusů]]</f>
        <v>1101355</v>
      </c>
      <c r="E15" s="12" t="s">
        <v>2</v>
      </c>
      <c r="F15" s="12"/>
      <c r="G15" s="11" t="s">
        <v>61</v>
      </c>
    </row>
    <row r="16" spans="1:7" x14ac:dyDescent="0.25">
      <c r="A16" s="12" t="s">
        <v>28</v>
      </c>
      <c r="B16" s="12">
        <v>84700</v>
      </c>
      <c r="C16" s="12">
        <v>1</v>
      </c>
      <c r="D16" s="14">
        <f>Tabulka1[[#This Row],[Předpokládaná pořizovací cena / ks]]*Tabulka1[[#This Row],[Počet kusů]]</f>
        <v>84700</v>
      </c>
      <c r="E16" s="12" t="s">
        <v>2</v>
      </c>
      <c r="F16" s="12"/>
      <c r="G16" s="12" t="s">
        <v>62</v>
      </c>
    </row>
    <row r="17" spans="1:7" ht="45" x14ac:dyDescent="0.25">
      <c r="A17" s="12" t="s">
        <v>29</v>
      </c>
      <c r="B17" s="12">
        <v>193600</v>
      </c>
      <c r="C17" s="12">
        <v>4</v>
      </c>
      <c r="D17" s="12">
        <f>Tabulka1[[#This Row],[Předpokládaná pořizovací cena / ks]]*Tabulka1[[#This Row],[Počet kusů]]</f>
        <v>774400</v>
      </c>
      <c r="E17" s="12" t="s">
        <v>2</v>
      </c>
      <c r="F17" s="12"/>
      <c r="G17" s="11" t="s">
        <v>63</v>
      </c>
    </row>
    <row r="18" spans="1:7" x14ac:dyDescent="0.25">
      <c r="A18" s="12" t="s">
        <v>30</v>
      </c>
      <c r="B18" s="12">
        <v>859100</v>
      </c>
      <c r="C18" s="12">
        <v>1</v>
      </c>
      <c r="D18" s="12">
        <f>Tabulka1[[#This Row],[Předpokládaná pořizovací cena / ks]]*Tabulka1[[#This Row],[Počet kusů]]</f>
        <v>859100</v>
      </c>
      <c r="E18" s="12" t="s">
        <v>2</v>
      </c>
      <c r="F18" s="7"/>
      <c r="G18" s="12" t="s">
        <v>64</v>
      </c>
    </row>
    <row r="19" spans="1:7" x14ac:dyDescent="0.25">
      <c r="A19" s="12" t="s">
        <v>31</v>
      </c>
      <c r="B19" s="12">
        <v>76230</v>
      </c>
      <c r="C19" s="12">
        <v>1</v>
      </c>
      <c r="D19" s="12">
        <f>Tabulka1[[#This Row],[Předpokládaná pořizovací cena / ks]]*Tabulka1[[#This Row],[Počet kusů]]</f>
        <v>76230</v>
      </c>
      <c r="E19" s="12" t="s">
        <v>2</v>
      </c>
      <c r="F19" s="12"/>
      <c r="G19" s="12" t="s">
        <v>64</v>
      </c>
    </row>
    <row r="20" spans="1:7" ht="60" x14ac:dyDescent="0.25">
      <c r="A20" s="11" t="s">
        <v>32</v>
      </c>
      <c r="B20" s="12">
        <v>49610</v>
      </c>
      <c r="C20" s="12">
        <v>64</v>
      </c>
      <c r="D20" s="12">
        <f>Tabulka1[[#This Row],[Předpokládaná pořizovací cena / ks]]*Tabulka1[[#This Row],[Počet kusů]]</f>
        <v>3175040</v>
      </c>
      <c r="E20" s="12" t="s">
        <v>3</v>
      </c>
      <c r="F20" s="8" t="s">
        <v>156</v>
      </c>
      <c r="G20" s="11" t="s">
        <v>65</v>
      </c>
    </row>
    <row r="21" spans="1:7" ht="45" x14ac:dyDescent="0.25">
      <c r="A21" s="11" t="s">
        <v>33</v>
      </c>
      <c r="B21" s="12">
        <v>70543</v>
      </c>
      <c r="C21" s="12">
        <v>37</v>
      </c>
      <c r="D21" s="12">
        <f>Tabulka1[[#This Row],[Předpokládaná pořizovací cena / ks]]*Tabulka1[[#This Row],[Počet kusů]]</f>
        <v>2610091</v>
      </c>
      <c r="E21" s="12" t="s">
        <v>3</v>
      </c>
      <c r="F21" s="12" t="s">
        <v>157</v>
      </c>
      <c r="G21" s="11" t="s">
        <v>66</v>
      </c>
    </row>
    <row r="22" spans="1:7" x14ac:dyDescent="0.25">
      <c r="A22" s="12" t="s">
        <v>34</v>
      </c>
      <c r="B22" s="12">
        <v>140792</v>
      </c>
      <c r="C22" s="7">
        <v>2</v>
      </c>
      <c r="D22" s="14">
        <f>Tabulka1[[#This Row],[Předpokládaná pořizovací cena / ks]]*Tabulka1[[#This Row],[Počet kusů]]</f>
        <v>281584</v>
      </c>
      <c r="E22" s="12" t="s">
        <v>2</v>
      </c>
      <c r="F22" s="7"/>
      <c r="G22" s="12" t="s">
        <v>60</v>
      </c>
    </row>
    <row r="23" spans="1:7" x14ac:dyDescent="0.25">
      <c r="A23" s="12" t="s">
        <v>35</v>
      </c>
      <c r="B23" s="12">
        <v>60500</v>
      </c>
      <c r="C23" s="12">
        <v>3</v>
      </c>
      <c r="D23" s="14">
        <f>Tabulka1[[#This Row],[Předpokládaná pořizovací cena / ks]]*Tabulka1[[#This Row],[Počet kusů]]</f>
        <v>181500</v>
      </c>
      <c r="E23" s="12" t="s">
        <v>2</v>
      </c>
      <c r="F23" s="12"/>
      <c r="G23" s="12" t="s">
        <v>67</v>
      </c>
    </row>
    <row r="24" spans="1:7" x14ac:dyDescent="0.25">
      <c r="A24" s="12" t="s">
        <v>36</v>
      </c>
      <c r="B24" s="12">
        <v>726000</v>
      </c>
      <c r="C24" s="12">
        <v>8</v>
      </c>
      <c r="D24" s="14">
        <f>Tabulka1[[#This Row],[Předpokládaná pořizovací cena / ks]]*Tabulka1[[#This Row],[Počet kusů]]</f>
        <v>5808000</v>
      </c>
      <c r="E24" s="12" t="s">
        <v>3</v>
      </c>
      <c r="F24" s="12" t="s">
        <v>151</v>
      </c>
      <c r="G24" s="12" t="s">
        <v>60</v>
      </c>
    </row>
    <row r="25" spans="1:7" x14ac:dyDescent="0.25">
      <c r="A25" s="12" t="s">
        <v>37</v>
      </c>
      <c r="B25" s="12">
        <v>333229</v>
      </c>
      <c r="C25" s="12">
        <v>2</v>
      </c>
      <c r="D25" s="14">
        <f>Tabulka1[[#This Row],[Předpokládaná pořizovací cena / ks]]*Tabulka1[[#This Row],[Počet kusů]]</f>
        <v>666458</v>
      </c>
      <c r="E25" s="12" t="s">
        <v>2</v>
      </c>
      <c r="F25" s="12"/>
      <c r="G25" s="12" t="s">
        <v>59</v>
      </c>
    </row>
    <row r="26" spans="1:7" x14ac:dyDescent="0.25">
      <c r="A26" s="12" t="s">
        <v>38</v>
      </c>
      <c r="B26" s="12">
        <v>706640</v>
      </c>
      <c r="C26" s="12">
        <v>1</v>
      </c>
      <c r="D26" s="14">
        <f>Tabulka1[[#This Row],[Předpokládaná pořizovací cena / ks]]*Tabulka1[[#This Row],[Počet kusů]]</f>
        <v>706640</v>
      </c>
      <c r="E26" s="12" t="s">
        <v>2</v>
      </c>
      <c r="F26" s="12"/>
      <c r="G26" s="12" t="s">
        <v>60</v>
      </c>
    </row>
    <row r="27" spans="1:7" x14ac:dyDescent="0.25">
      <c r="A27" s="12" t="s">
        <v>39</v>
      </c>
      <c r="B27" s="12">
        <v>249260</v>
      </c>
      <c r="C27" s="12">
        <v>1</v>
      </c>
      <c r="D27" s="14">
        <f>Tabulka1[[#This Row],[Předpokládaná pořizovací cena / ks]]*Tabulka1[[#This Row],[Počet kusů]]</f>
        <v>249260</v>
      </c>
      <c r="E27" s="12" t="s">
        <v>2</v>
      </c>
      <c r="F27" s="12"/>
      <c r="G27" s="12" t="s">
        <v>60</v>
      </c>
    </row>
    <row r="28" spans="1:7" x14ac:dyDescent="0.25">
      <c r="A28" s="12" t="s">
        <v>40</v>
      </c>
      <c r="B28" s="12">
        <v>371020</v>
      </c>
      <c r="C28" s="12">
        <v>1</v>
      </c>
      <c r="D28" s="14">
        <f>Tabulka1[[#This Row],[Předpokládaná pořizovací cena / ks]]*Tabulka1[[#This Row],[Počet kusů]]</f>
        <v>371020</v>
      </c>
      <c r="E28" s="12" t="s">
        <v>2</v>
      </c>
      <c r="F28" s="12"/>
      <c r="G28" s="12" t="s">
        <v>60</v>
      </c>
    </row>
    <row r="29" spans="1:7" ht="27" customHeight="1" x14ac:dyDescent="0.25">
      <c r="A29" s="11" t="s">
        <v>41</v>
      </c>
      <c r="B29" s="12">
        <v>399300</v>
      </c>
      <c r="C29" s="12">
        <v>1</v>
      </c>
      <c r="D29" s="14">
        <f>Tabulka1[[#This Row],[Předpokládaná pořizovací cena / ks]]*Tabulka1[[#This Row],[Počet kusů]]</f>
        <v>399300</v>
      </c>
      <c r="E29" s="12" t="s">
        <v>2</v>
      </c>
      <c r="F29" s="12"/>
      <c r="G29" s="12" t="s">
        <v>60</v>
      </c>
    </row>
    <row r="30" spans="1:7" x14ac:dyDescent="0.25">
      <c r="A30" s="12" t="s">
        <v>42</v>
      </c>
      <c r="B30" s="12">
        <v>53524</v>
      </c>
      <c r="C30" s="12">
        <v>3</v>
      </c>
      <c r="D30" s="14">
        <f>Tabulka1[[#This Row],[Předpokládaná pořizovací cena / ks]]*Tabulka1[[#This Row],[Počet kusů]]</f>
        <v>160572</v>
      </c>
      <c r="E30" s="12" t="s">
        <v>2</v>
      </c>
      <c r="F30" s="12"/>
      <c r="G30" s="12" t="s">
        <v>60</v>
      </c>
    </row>
    <row r="31" spans="1:7" x14ac:dyDescent="0.25">
      <c r="A31" s="12" t="s">
        <v>43</v>
      </c>
      <c r="B31" s="12">
        <v>90750</v>
      </c>
      <c r="C31" s="12">
        <v>1</v>
      </c>
      <c r="D31" s="14">
        <f>Tabulka1[[#This Row],[Předpokládaná pořizovací cena / ks]]*Tabulka1[[#This Row],[Počet kusů]]</f>
        <v>90750</v>
      </c>
      <c r="E31" s="12" t="s">
        <v>2</v>
      </c>
      <c r="F31" s="12"/>
      <c r="G31" s="12" t="s">
        <v>60</v>
      </c>
    </row>
    <row r="32" spans="1:7" ht="30" x14ac:dyDescent="0.25">
      <c r="A32" s="11" t="s">
        <v>44</v>
      </c>
      <c r="B32" s="12">
        <v>1427800</v>
      </c>
      <c r="C32" s="12">
        <v>2</v>
      </c>
      <c r="D32" s="14">
        <f>Tabulka1[[#This Row],[Předpokládaná pořizovací cena / ks]]*Tabulka1[[#This Row],[Počet kusů]]</f>
        <v>2855600</v>
      </c>
      <c r="E32" s="12" t="s">
        <v>3</v>
      </c>
      <c r="F32" s="12" t="s">
        <v>158</v>
      </c>
      <c r="G32" s="12" t="s">
        <v>60</v>
      </c>
    </row>
    <row r="33" spans="1:7" ht="60" x14ac:dyDescent="0.25">
      <c r="A33" s="11" t="s">
        <v>45</v>
      </c>
      <c r="B33" s="12">
        <v>80236</v>
      </c>
      <c r="C33" s="12">
        <v>2</v>
      </c>
      <c r="D33" s="14">
        <f>Tabulka1[[#This Row],[Předpokládaná pořizovací cena / ks]]*Tabulka1[[#This Row],[Počet kusů]]</f>
        <v>160472</v>
      </c>
      <c r="E33" s="12" t="s">
        <v>2</v>
      </c>
      <c r="F33" s="12"/>
      <c r="G33" s="12" t="s">
        <v>60</v>
      </c>
    </row>
    <row r="34" spans="1:7" ht="45" x14ac:dyDescent="0.25">
      <c r="A34" s="11" t="s">
        <v>46</v>
      </c>
      <c r="B34" s="12">
        <v>518727</v>
      </c>
      <c r="C34" s="12">
        <v>1</v>
      </c>
      <c r="D34" s="14">
        <f>Tabulka1[[#This Row],[Předpokládaná pořizovací cena / ks]]*Tabulka1[[#This Row],[Počet kusů]]</f>
        <v>518727</v>
      </c>
      <c r="E34" s="12" t="s">
        <v>2</v>
      </c>
      <c r="F34" s="12"/>
      <c r="G34" s="12" t="s">
        <v>60</v>
      </c>
    </row>
    <row r="35" spans="1:7" ht="45" x14ac:dyDescent="0.25">
      <c r="A35" s="11" t="s">
        <v>47</v>
      </c>
      <c r="B35" s="12">
        <v>220725</v>
      </c>
      <c r="C35" s="12">
        <v>7</v>
      </c>
      <c r="D35" s="14">
        <f>Tabulka1[[#This Row],[Předpokládaná pořizovací cena / ks]]*Tabulka1[[#This Row],[Počet kusů]]</f>
        <v>1545075</v>
      </c>
      <c r="E35" s="12" t="s">
        <v>3</v>
      </c>
      <c r="F35" s="12" t="s">
        <v>151</v>
      </c>
      <c r="G35" s="12" t="s">
        <v>60</v>
      </c>
    </row>
    <row r="36" spans="1:7" ht="75" x14ac:dyDescent="0.25">
      <c r="A36" s="11" t="s">
        <v>171</v>
      </c>
      <c r="B36" s="12">
        <v>96800</v>
      </c>
      <c r="C36" s="12">
        <v>10</v>
      </c>
      <c r="D36" s="14">
        <f>Tabulka1[[#This Row],[Předpokládaná pořizovací cena / ks]]*Tabulka1[[#This Row],[Počet kusů]]</f>
        <v>968000</v>
      </c>
      <c r="E36" s="12" t="s">
        <v>3</v>
      </c>
      <c r="F36" s="12" t="s">
        <v>159</v>
      </c>
      <c r="G36" s="12" t="s">
        <v>68</v>
      </c>
    </row>
    <row r="37" spans="1:7" ht="60" x14ac:dyDescent="0.25">
      <c r="A37" s="11" t="s">
        <v>48</v>
      </c>
      <c r="B37" s="12">
        <v>57883</v>
      </c>
      <c r="C37" s="12">
        <v>7</v>
      </c>
      <c r="D37" s="14">
        <f>Tabulka1[[#This Row],[Předpokládaná pořizovací cena / ks]]*Tabulka1[[#This Row],[Počet kusů]]</f>
        <v>405181</v>
      </c>
      <c r="E37" s="12" t="s">
        <v>3</v>
      </c>
      <c r="F37" s="12" t="s">
        <v>159</v>
      </c>
      <c r="G37" s="12" t="s">
        <v>69</v>
      </c>
    </row>
    <row r="38" spans="1:7" ht="75" x14ac:dyDescent="0.25">
      <c r="A38" s="11" t="s">
        <v>49</v>
      </c>
      <c r="B38" s="12">
        <v>758265</v>
      </c>
      <c r="C38" s="12">
        <v>1</v>
      </c>
      <c r="D38" s="14">
        <f>Tabulka1[[#This Row],[Předpokládaná pořizovací cena / ks]]*Tabulka1[[#This Row],[Počet kusů]]</f>
        <v>758265</v>
      </c>
      <c r="E38" s="12" t="s">
        <v>2</v>
      </c>
      <c r="F38" s="12"/>
      <c r="G38" s="12" t="s">
        <v>70</v>
      </c>
    </row>
    <row r="39" spans="1:7" ht="75.75" thickBot="1" x14ac:dyDescent="0.3">
      <c r="A39" s="11" t="s">
        <v>50</v>
      </c>
      <c r="B39" s="12">
        <v>96195</v>
      </c>
      <c r="C39" s="12">
        <v>1</v>
      </c>
      <c r="D39" s="14">
        <f>Tabulka1[[#This Row],[Předpokládaná pořizovací cena / ks]]*Tabulka1[[#This Row],[Počet kusů]]</f>
        <v>96195</v>
      </c>
      <c r="E39" s="12" t="s">
        <v>2</v>
      </c>
      <c r="F39" s="12"/>
      <c r="G39" s="12" t="s">
        <v>70</v>
      </c>
    </row>
    <row r="40" spans="1:7" ht="45.75" thickBot="1" x14ac:dyDescent="0.3">
      <c r="A40" s="18" t="s">
        <v>51</v>
      </c>
      <c r="B40" s="12">
        <v>92081</v>
      </c>
      <c r="C40" s="12">
        <v>3</v>
      </c>
      <c r="D40" s="14">
        <f>Tabulka1[[#This Row],[Předpokládaná pořizovací cena / ks]]*Tabulka1[[#This Row],[Počet kusů]]</f>
        <v>276243</v>
      </c>
      <c r="E40" s="12" t="s">
        <v>2</v>
      </c>
      <c r="F40" s="12"/>
      <c r="G40" s="12" t="s">
        <v>70</v>
      </c>
    </row>
    <row r="41" spans="1:7" ht="45" x14ac:dyDescent="0.25">
      <c r="A41" s="11" t="s">
        <v>52</v>
      </c>
      <c r="B41" s="12">
        <v>26112</v>
      </c>
      <c r="C41" s="12">
        <v>3</v>
      </c>
      <c r="D41" s="14">
        <f>Tabulka1[[#This Row],[Předpokládaná pořizovací cena / ks]]*Tabulka1[[#This Row],[Počet kusů]]</f>
        <v>78336</v>
      </c>
      <c r="E41" s="12" t="s">
        <v>2</v>
      </c>
      <c r="F41" s="12"/>
      <c r="G41" s="12" t="s">
        <v>70</v>
      </c>
    </row>
    <row r="42" spans="1:7" ht="60" x14ac:dyDescent="0.25">
      <c r="A42" s="11" t="s">
        <v>53</v>
      </c>
      <c r="B42" s="12">
        <v>229900</v>
      </c>
      <c r="C42" s="12">
        <v>2</v>
      </c>
      <c r="D42" s="14">
        <f>Tabulka1[[#This Row],[Předpokládaná pořizovací cena / ks]]*Tabulka1[[#This Row],[Počet kusů]]</f>
        <v>459800</v>
      </c>
      <c r="E42" s="12" t="s">
        <v>2</v>
      </c>
      <c r="F42" s="12"/>
      <c r="G42" s="12" t="s">
        <v>70</v>
      </c>
    </row>
    <row r="43" spans="1:7" ht="90" x14ac:dyDescent="0.25">
      <c r="A43" s="11" t="s">
        <v>54</v>
      </c>
      <c r="B43" s="12">
        <v>57756</v>
      </c>
      <c r="C43" s="12">
        <v>2</v>
      </c>
      <c r="D43" s="14">
        <f>Tabulka1[[#This Row],[Předpokládaná pořizovací cena / ks]]*Tabulka1[[#This Row],[Počet kusů]]</f>
        <v>115512</v>
      </c>
      <c r="E43" s="12" t="s">
        <v>2</v>
      </c>
      <c r="F43" s="12"/>
      <c r="G43" s="12" t="s">
        <v>70</v>
      </c>
    </row>
    <row r="44" spans="1:7" ht="60" x14ac:dyDescent="0.25">
      <c r="A44" s="11" t="s">
        <v>55</v>
      </c>
      <c r="B44" s="12">
        <v>30250</v>
      </c>
      <c r="C44" s="12">
        <v>4</v>
      </c>
      <c r="D44" s="14">
        <f>Tabulka1[[#This Row],[Předpokládaná pořizovací cena / ks]]*Tabulka1[[#This Row],[Počet kusů]]</f>
        <v>121000</v>
      </c>
      <c r="E44" s="12" t="s">
        <v>2</v>
      </c>
      <c r="F44" s="12"/>
      <c r="G44" s="12"/>
    </row>
    <row r="45" spans="1:7" ht="60" x14ac:dyDescent="0.25">
      <c r="A45" s="11" t="s">
        <v>56</v>
      </c>
      <c r="B45" s="12">
        <v>36300</v>
      </c>
      <c r="C45" s="12">
        <v>1</v>
      </c>
      <c r="D45" s="14">
        <f>Tabulka1[[#This Row],[Předpokládaná pořizovací cena / ks]]*Tabulka1[[#This Row],[Počet kusů]]</f>
        <v>36300</v>
      </c>
      <c r="E45" s="12" t="s">
        <v>2</v>
      </c>
      <c r="F45" s="12"/>
      <c r="G45" s="12"/>
    </row>
    <row r="46" spans="1:7" x14ac:dyDescent="0.25">
      <c r="A46" t="s">
        <v>10</v>
      </c>
      <c r="B46" s="9">
        <f>SUBTOTAL(109,Tabulka1[Předpokládaná pořizovací cena / ks])</f>
        <v>11045711</v>
      </c>
      <c r="C46">
        <f>SUBTOTAL(109,Tabulka1[Počet kusů])</f>
        <v>222</v>
      </c>
      <c r="D46">
        <f>SUBTOTAL(109,Tabulka1[Celková předpokládaná PC (v Kč včetně DPH)])</f>
        <v>35870197</v>
      </c>
      <c r="E46" s="2" t="s">
        <v>11</v>
      </c>
      <c r="F46" s="2" t="s">
        <v>11</v>
      </c>
      <c r="G46" s="2" t="s">
        <v>11</v>
      </c>
    </row>
    <row r="57" spans="14:14" x14ac:dyDescent="0.25">
      <c r="N57" t="s">
        <v>3</v>
      </c>
    </row>
    <row r="58" spans="14:14" x14ac:dyDescent="0.25">
      <c r="N58" t="s">
        <v>2</v>
      </c>
    </row>
  </sheetData>
  <mergeCells count="3">
    <mergeCell ref="A3:B3"/>
    <mergeCell ref="A4:B4"/>
    <mergeCell ref="C3:G3"/>
  </mergeCells>
  <dataValidations xWindow="629" yWindow="524" count="4">
    <dataValidation allowBlank="1" showInputMessage="1" showErrorMessage="1" promptTitle="Stáří přístroje" prompt="Vyplňte pokud se jedná o obnovu." sqref="F8:F45"/>
    <dataValidation allowBlank="1" showInputMessage="1" showErrorMessage="1" promptTitle="Obor" prompt="Uveďte pro který obor NP bude přístroj využíván." sqref="G8:G45"/>
    <dataValidation type="list" allowBlank="1" showInputMessage="1" showErrorMessage="1" sqref="C47:D78">
      <formula1>$N$58:$N$59</formula1>
    </dataValidation>
    <dataValidation type="list" allowBlank="1" showInputMessage="1" showErrorMessage="1" sqref="E8:E45">
      <formula1>$N$57:$N$58</formula1>
    </dataValidation>
  </dataValidations>
  <pageMargins left="0.7" right="0.7" top="0.78740157499999996" bottom="0.78740157499999996" header="0.3" footer="0.3"/>
  <pageSetup paperSize="9" scale="82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31"/>
  <sheetViews>
    <sheetView view="pageBreakPreview" zoomScale="60" zoomScaleNormal="100" workbookViewId="0">
      <selection activeCell="A5" sqref="A5:A6"/>
    </sheetView>
  </sheetViews>
  <sheetFormatPr defaultRowHeight="15" x14ac:dyDescent="0.25"/>
  <cols>
    <col min="1" max="1" width="43.140625" style="12" customWidth="1"/>
    <col min="2" max="2" width="17.85546875" style="12" customWidth="1"/>
    <col min="3" max="3" width="9.140625" style="12"/>
    <col min="4" max="4" width="17.5703125" style="12" customWidth="1"/>
    <col min="5" max="5" width="16.85546875" style="12" customWidth="1"/>
    <col min="6" max="6" width="13.28515625" style="12" customWidth="1"/>
    <col min="7" max="7" width="12" style="12" customWidth="1"/>
    <col min="8" max="16384" width="9.140625" style="12"/>
  </cols>
  <sheetData>
    <row r="2" spans="1:7" ht="11.25" customHeight="1" x14ac:dyDescent="0.25"/>
    <row r="3" spans="1:7" ht="38.25" customHeight="1" x14ac:dyDescent="0.25">
      <c r="A3" s="34" t="s">
        <v>8</v>
      </c>
      <c r="B3" s="34"/>
      <c r="C3" s="35" t="s">
        <v>15</v>
      </c>
      <c r="D3" s="35"/>
      <c r="E3" s="35"/>
      <c r="F3" s="35"/>
      <c r="G3" s="35"/>
    </row>
    <row r="4" spans="1:7" ht="26.25" customHeight="1" x14ac:dyDescent="0.25">
      <c r="A4" s="34" t="s">
        <v>9</v>
      </c>
      <c r="B4" s="34"/>
      <c r="C4" s="12" t="s">
        <v>14</v>
      </c>
      <c r="D4" s="19"/>
      <c r="E4" s="19"/>
      <c r="F4" s="19"/>
      <c r="G4" s="19"/>
    </row>
    <row r="5" spans="1:7" x14ac:dyDescent="0.25">
      <c r="A5" s="31" t="s">
        <v>173</v>
      </c>
      <c r="B5" s="12">
        <v>1</v>
      </c>
    </row>
    <row r="6" spans="1:7" x14ac:dyDescent="0.25">
      <c r="A6" s="31" t="s">
        <v>172</v>
      </c>
      <c r="B6" s="12">
        <v>6</v>
      </c>
    </row>
    <row r="7" spans="1:7" ht="45" x14ac:dyDescent="0.25">
      <c r="A7" s="20" t="s">
        <v>0</v>
      </c>
      <c r="B7" s="20" t="s">
        <v>6</v>
      </c>
      <c r="C7" s="20" t="s">
        <v>7</v>
      </c>
      <c r="D7" s="20" t="s">
        <v>12</v>
      </c>
      <c r="E7" s="20" t="s">
        <v>1</v>
      </c>
      <c r="F7" s="20" t="s">
        <v>4</v>
      </c>
      <c r="G7" s="20" t="s">
        <v>5</v>
      </c>
    </row>
    <row r="8" spans="1:7" x14ac:dyDescent="0.25">
      <c r="A8" s="22" t="s">
        <v>114</v>
      </c>
      <c r="B8" s="23">
        <v>1592645</v>
      </c>
      <c r="C8" s="24">
        <v>1</v>
      </c>
      <c r="D8" s="14">
        <f>Tabulka1158[[#This Row],[Předpokládaná pořizovací cena / ks]]*Tabulka1158[[#This Row],[Počet kusů]]</f>
        <v>1592645</v>
      </c>
      <c r="E8" s="12" t="s">
        <v>2</v>
      </c>
      <c r="G8" s="12" t="s">
        <v>124</v>
      </c>
    </row>
    <row r="9" spans="1:7" x14ac:dyDescent="0.25">
      <c r="A9" s="22" t="s">
        <v>115</v>
      </c>
      <c r="B9" s="23">
        <v>5000000</v>
      </c>
      <c r="C9" s="24">
        <v>1</v>
      </c>
      <c r="D9" s="14">
        <f>Tabulka1158[[#This Row],[Předpokládaná pořizovací cena / ks]]*Tabulka1158[[#This Row],[Počet kusů]]</f>
        <v>5000000</v>
      </c>
      <c r="E9" s="12" t="s">
        <v>2</v>
      </c>
      <c r="G9" s="12" t="s">
        <v>124</v>
      </c>
    </row>
    <row r="10" spans="1:7" x14ac:dyDescent="0.25">
      <c r="A10" s="22" t="s">
        <v>116</v>
      </c>
      <c r="B10" s="23">
        <v>650000</v>
      </c>
      <c r="C10" s="25">
        <v>1</v>
      </c>
      <c r="D10" s="14">
        <f>Tabulka1158[[#This Row],[Předpokládaná pořizovací cena / ks]]*Tabulka1158[[#This Row],[Počet kusů]]</f>
        <v>650000</v>
      </c>
      <c r="E10" s="12" t="s">
        <v>2</v>
      </c>
      <c r="G10" s="12" t="s">
        <v>124</v>
      </c>
    </row>
    <row r="11" spans="1:7" ht="120" x14ac:dyDescent="0.25">
      <c r="A11" s="22" t="s">
        <v>117</v>
      </c>
      <c r="B11" s="23">
        <v>322500</v>
      </c>
      <c r="C11" s="25">
        <v>2</v>
      </c>
      <c r="D11" s="14">
        <f>Tabulka1158[[#This Row],[Předpokládaná pořizovací cena / ks]]*Tabulka1158[[#This Row],[Počet kusů]]</f>
        <v>645000</v>
      </c>
      <c r="E11" s="12" t="s">
        <v>2</v>
      </c>
      <c r="G11" s="11" t="s">
        <v>143</v>
      </c>
    </row>
    <row r="12" spans="1:7" x14ac:dyDescent="0.25">
      <c r="A12" s="22" t="s">
        <v>118</v>
      </c>
      <c r="B12" s="26">
        <v>1760000</v>
      </c>
      <c r="C12" s="24">
        <v>1</v>
      </c>
      <c r="D12" s="14">
        <f>Tabulka1158[[#This Row],[Předpokládaná pořizovací cena / ks]]*Tabulka1158[[#This Row],[Počet kusů]]</f>
        <v>1760000</v>
      </c>
      <c r="E12" s="12" t="s">
        <v>2</v>
      </c>
      <c r="G12" s="12" t="s">
        <v>124</v>
      </c>
    </row>
    <row r="13" spans="1:7" ht="45" x14ac:dyDescent="0.25">
      <c r="A13" s="22" t="s">
        <v>119</v>
      </c>
      <c r="B13" s="26">
        <v>1112895</v>
      </c>
      <c r="C13" s="25">
        <v>1</v>
      </c>
      <c r="D13" s="14">
        <f>Tabulka1158[[#This Row],[Předpokládaná pořizovací cena / ks]]*Tabulka1158[[#This Row],[Počet kusů]]</f>
        <v>1112895</v>
      </c>
      <c r="E13" s="12" t="s">
        <v>2</v>
      </c>
      <c r="G13" s="11" t="s">
        <v>142</v>
      </c>
    </row>
    <row r="14" spans="1:7" ht="45" x14ac:dyDescent="0.25">
      <c r="A14" s="22" t="s">
        <v>120</v>
      </c>
      <c r="B14" s="26">
        <v>2535000</v>
      </c>
      <c r="C14" s="25">
        <v>2</v>
      </c>
      <c r="D14" s="14">
        <f>Tabulka1158[[#This Row],[Předpokládaná pořizovací cena / ks]]*Tabulka1158[[#This Row],[Počet kusů]]</f>
        <v>5070000</v>
      </c>
      <c r="E14" s="12" t="s">
        <v>3</v>
      </c>
      <c r="F14" s="12" t="s">
        <v>146</v>
      </c>
      <c r="G14" s="11" t="s">
        <v>142</v>
      </c>
    </row>
    <row r="15" spans="1:7" ht="30" x14ac:dyDescent="0.25">
      <c r="A15" s="22" t="s">
        <v>121</v>
      </c>
      <c r="B15" s="26">
        <v>1500000</v>
      </c>
      <c r="C15" s="25">
        <v>1</v>
      </c>
      <c r="D15" s="14">
        <f>Tabulka1158[[#This Row],[Předpokládaná pořizovací cena / ks]]*Tabulka1158[[#This Row],[Počet kusů]]</f>
        <v>1500000</v>
      </c>
      <c r="E15" s="12" t="s">
        <v>2</v>
      </c>
      <c r="G15" s="11" t="s">
        <v>141</v>
      </c>
    </row>
    <row r="16" spans="1:7" ht="30" x14ac:dyDescent="0.25">
      <c r="A16" s="22" t="s">
        <v>122</v>
      </c>
      <c r="B16" s="26">
        <v>3500000</v>
      </c>
      <c r="C16" s="25">
        <v>1</v>
      </c>
      <c r="D16" s="14">
        <f>Tabulka1158[[#This Row],[Předpokládaná pořizovací cena / ks]]*Tabulka1158[[#This Row],[Počet kusů]]</f>
        <v>3500000</v>
      </c>
      <c r="E16" s="12" t="s">
        <v>2</v>
      </c>
      <c r="G16" s="11" t="s">
        <v>141</v>
      </c>
    </row>
    <row r="17" spans="1:14" ht="30" x14ac:dyDescent="0.25">
      <c r="A17" s="27" t="s">
        <v>170</v>
      </c>
      <c r="B17" s="26">
        <v>1500000</v>
      </c>
      <c r="C17" s="25">
        <v>1</v>
      </c>
      <c r="D17" s="14">
        <f>Tabulka1158[[#This Row],[Předpokládaná pořizovací cena / ks]]*Tabulka1158[[#This Row],[Počet kusů]]</f>
        <v>1500000</v>
      </c>
      <c r="E17" s="12" t="s">
        <v>2</v>
      </c>
      <c r="G17" s="11" t="s">
        <v>141</v>
      </c>
    </row>
    <row r="18" spans="1:14" ht="30" x14ac:dyDescent="0.25">
      <c r="A18" s="27" t="s">
        <v>123</v>
      </c>
      <c r="B18" s="26">
        <v>900000</v>
      </c>
      <c r="C18" s="25">
        <v>1</v>
      </c>
      <c r="D18" s="14">
        <f>Tabulka1158[[#This Row],[Předpokládaná pořizovací cena / ks]]*Tabulka1158[[#This Row],[Počet kusů]]</f>
        <v>900000</v>
      </c>
      <c r="E18" s="12" t="s">
        <v>2</v>
      </c>
      <c r="G18" s="11" t="s">
        <v>141</v>
      </c>
    </row>
    <row r="19" spans="1:14" x14ac:dyDescent="0.25">
      <c r="A19" s="12" t="s">
        <v>10</v>
      </c>
      <c r="B19" s="12">
        <f>SUBTOTAL(109,Tabulka1158[Předpokládaná pořizovací cena / ks])</f>
        <v>20373040</v>
      </c>
      <c r="C19" s="12">
        <f>SUBTOTAL(109,Tabulka1158[Počet kusů])</f>
        <v>13</v>
      </c>
      <c r="D19" s="12">
        <f>SUBTOTAL(109,Tabulka1158[Celková předpokládaná PC (v Kč včetně DPH)])</f>
        <v>23230540</v>
      </c>
      <c r="E19" s="21" t="s">
        <v>11</v>
      </c>
      <c r="F19" s="21" t="s">
        <v>11</v>
      </c>
      <c r="G19" s="21" t="s">
        <v>11</v>
      </c>
    </row>
    <row r="30" spans="1:14" x14ac:dyDescent="0.25">
      <c r="N30" s="12" t="s">
        <v>3</v>
      </c>
    </row>
    <row r="31" spans="1:14" x14ac:dyDescent="0.25">
      <c r="N31" s="12" t="s">
        <v>2</v>
      </c>
    </row>
  </sheetData>
  <mergeCells count="3">
    <mergeCell ref="A3:B3"/>
    <mergeCell ref="C3:G3"/>
    <mergeCell ref="A4:B4"/>
  </mergeCells>
  <dataValidations count="4">
    <dataValidation allowBlank="1" showInputMessage="1" showErrorMessage="1" promptTitle="Obor" prompt="Uveďte pro který obor NP bude přístroj využíván." sqref="G8:G18"/>
    <dataValidation allowBlank="1" showInputMessage="1" showErrorMessage="1" promptTitle="Stáří přístroje" prompt="Vyplňte pokud se jedná o obnovu." sqref="F8:F18"/>
    <dataValidation type="list" allowBlank="1" showInputMessage="1" showErrorMessage="1" sqref="E8:E18">
      <formula1>$N$30:$N$31</formula1>
    </dataValidation>
    <dataValidation allowBlank="1" showInputMessage="1" showErrorMessage="1" prompt="Udávejte částku v Kč včetně DPH." sqref="C8:C18"/>
  </dataValidations>
  <pageMargins left="0.7" right="0.7" top="0.78740157499999996" bottom="0.78740157499999996" header="0.3" footer="0.3"/>
  <pageSetup paperSize="9" scale="67"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55"/>
  <sheetViews>
    <sheetView view="pageBreakPreview" zoomScale="60" zoomScaleNormal="100" workbookViewId="0">
      <selection activeCell="A5" sqref="A5:A6"/>
    </sheetView>
  </sheetViews>
  <sheetFormatPr defaultRowHeight="15" x14ac:dyDescent="0.25"/>
  <cols>
    <col min="1" max="1" width="18.42578125" customWidth="1"/>
    <col min="2" max="2" width="17.85546875" customWidth="1"/>
    <col min="4" max="4" width="17.5703125" customWidth="1"/>
    <col min="5" max="5" width="16.85546875" customWidth="1"/>
    <col min="6" max="6" width="13.28515625" customWidth="1"/>
    <col min="7" max="7" width="12" customWidth="1"/>
  </cols>
  <sheetData>
    <row r="2" spans="1:7" ht="11.25" customHeight="1" x14ac:dyDescent="0.25"/>
    <row r="3" spans="1:7" ht="38.25" customHeight="1" x14ac:dyDescent="0.25">
      <c r="A3" s="32" t="s">
        <v>8</v>
      </c>
      <c r="B3" s="32"/>
      <c r="C3" s="33" t="s">
        <v>15</v>
      </c>
      <c r="D3" s="33"/>
      <c r="E3" s="33"/>
      <c r="F3" s="33"/>
      <c r="G3" s="33"/>
    </row>
    <row r="4" spans="1:7" ht="26.25" customHeight="1" x14ac:dyDescent="0.25">
      <c r="A4" s="32" t="s">
        <v>9</v>
      </c>
      <c r="B4" s="32"/>
      <c r="C4" t="s">
        <v>16</v>
      </c>
      <c r="D4" s="4"/>
      <c r="E4" s="4"/>
      <c r="F4" s="4"/>
      <c r="G4" s="4"/>
    </row>
    <row r="5" spans="1:7" x14ac:dyDescent="0.25">
      <c r="A5" s="31" t="s">
        <v>173</v>
      </c>
      <c r="B5">
        <v>1</v>
      </c>
    </row>
    <row r="6" spans="1:7" x14ac:dyDescent="0.25">
      <c r="A6" s="31" t="s">
        <v>172</v>
      </c>
      <c r="B6">
        <v>1</v>
      </c>
    </row>
    <row r="7" spans="1:7" ht="45" x14ac:dyDescent="0.25">
      <c r="A7" s="3" t="s">
        <v>0</v>
      </c>
      <c r="B7" s="3" t="s">
        <v>6</v>
      </c>
      <c r="C7" s="3" t="s">
        <v>7</v>
      </c>
      <c r="D7" s="3" t="s">
        <v>12</v>
      </c>
      <c r="E7" s="3" t="s">
        <v>1</v>
      </c>
      <c r="F7" s="3" t="s">
        <v>4</v>
      </c>
      <c r="G7" s="3" t="s">
        <v>5</v>
      </c>
    </row>
    <row r="8" spans="1:7" ht="135" x14ac:dyDescent="0.25">
      <c r="A8" t="s">
        <v>125</v>
      </c>
      <c r="B8" s="13">
        <v>36000000</v>
      </c>
      <c r="C8">
        <v>1</v>
      </c>
      <c r="D8" s="1">
        <f>Tabulka115[[#This Row],[Předpokládaná pořizovací cena / ks]]*Tabulka115[[#This Row],[Počet kusů]]</f>
        <v>36000000</v>
      </c>
      <c r="E8" t="s">
        <v>2</v>
      </c>
      <c r="G8" s="10" t="s">
        <v>140</v>
      </c>
    </row>
    <row r="9" spans="1:7" x14ac:dyDescent="0.25">
      <c r="A9" t="s">
        <v>10</v>
      </c>
      <c r="B9">
        <f>SUBTOTAL(109,Tabulka115[Předpokládaná pořizovací cena / ks])</f>
        <v>36000000</v>
      </c>
      <c r="C9">
        <f>SUBTOTAL(109,Tabulka115[Počet kusů])</f>
        <v>1</v>
      </c>
      <c r="D9">
        <f>SUBTOTAL(109,Tabulka115[Celková předpokládaná PC (v Kč včetně DPH)])</f>
        <v>36000000</v>
      </c>
      <c r="E9" s="2" t="s">
        <v>11</v>
      </c>
      <c r="F9" s="2" t="s">
        <v>11</v>
      </c>
      <c r="G9" s="2" t="s">
        <v>11</v>
      </c>
    </row>
    <row r="54" spans="14:14" x14ac:dyDescent="0.25">
      <c r="N54" t="s">
        <v>3</v>
      </c>
    </row>
    <row r="55" spans="14:14" x14ac:dyDescent="0.25">
      <c r="N55" t="s">
        <v>2</v>
      </c>
    </row>
  </sheetData>
  <mergeCells count="3">
    <mergeCell ref="A3:B3"/>
    <mergeCell ref="C3:G3"/>
    <mergeCell ref="A4:B4"/>
  </mergeCells>
  <dataValidations count="4">
    <dataValidation type="list" allowBlank="1" showInputMessage="1" showErrorMessage="1" sqref="E8">
      <formula1>$N$54:$N$55</formula1>
    </dataValidation>
    <dataValidation allowBlank="1" showInputMessage="1" showErrorMessage="1" promptTitle="Stáří přístroje" prompt="Vyplňte pokud se jedná o obnovu." sqref="F8"/>
    <dataValidation allowBlank="1" showInputMessage="1" showErrorMessage="1" promptTitle="Obor" prompt="Uveďte pro který obor NP bude přístroj využíván." sqref="G8"/>
    <dataValidation allowBlank="1" showInputMessage="1" showErrorMessage="1" prompt="Udávejte částku v Kč včetně DPH." sqref="B8"/>
  </dataValidations>
  <pageMargins left="0.7" right="0.7" top="0.78740157499999996" bottom="0.78740157499999996" header="0.3" footer="0.3"/>
  <pageSetup paperSize="9" scale="83" orientation="portrait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59"/>
  <sheetViews>
    <sheetView view="pageBreakPreview" zoomScale="60" zoomScaleNormal="100" workbookViewId="0">
      <selection activeCell="A5" sqref="A5:A6"/>
    </sheetView>
  </sheetViews>
  <sheetFormatPr defaultRowHeight="15" x14ac:dyDescent="0.25"/>
  <cols>
    <col min="1" max="1" width="47.85546875" style="12" customWidth="1"/>
    <col min="2" max="2" width="17.85546875" style="12" customWidth="1"/>
    <col min="3" max="3" width="9.140625" style="12"/>
    <col min="4" max="4" width="17.5703125" style="12" customWidth="1"/>
    <col min="5" max="5" width="16.85546875" style="12" customWidth="1"/>
    <col min="6" max="6" width="13.28515625" style="12" customWidth="1"/>
    <col min="7" max="7" width="12" style="12" customWidth="1"/>
    <col min="8" max="16384" width="9.140625" style="12"/>
  </cols>
  <sheetData>
    <row r="2" spans="1:7" ht="11.25" customHeight="1" x14ac:dyDescent="0.25"/>
    <row r="3" spans="1:7" ht="38.25" customHeight="1" x14ac:dyDescent="0.25">
      <c r="A3" s="34" t="s">
        <v>8</v>
      </c>
      <c r="B3" s="34"/>
      <c r="C3" s="35" t="s">
        <v>15</v>
      </c>
      <c r="D3" s="35"/>
      <c r="E3" s="35"/>
      <c r="F3" s="35"/>
      <c r="G3" s="35"/>
    </row>
    <row r="4" spans="1:7" ht="26.25" customHeight="1" x14ac:dyDescent="0.25">
      <c r="A4" s="34" t="s">
        <v>9</v>
      </c>
      <c r="B4" s="34"/>
      <c r="C4" s="12" t="s">
        <v>17</v>
      </c>
      <c r="D4" s="19"/>
      <c r="E4" s="19"/>
      <c r="F4" s="19"/>
      <c r="G4" s="19"/>
    </row>
    <row r="5" spans="1:7" x14ac:dyDescent="0.25">
      <c r="A5" s="31" t="s">
        <v>173</v>
      </c>
      <c r="B5" s="12">
        <v>1</v>
      </c>
    </row>
    <row r="6" spans="1:7" x14ac:dyDescent="0.25">
      <c r="A6" s="31" t="s">
        <v>172</v>
      </c>
      <c r="B6" s="15">
        <v>8</v>
      </c>
      <c r="C6" s="15"/>
      <c r="D6" s="15"/>
      <c r="E6" s="15"/>
      <c r="F6" s="15"/>
      <c r="G6" s="15"/>
    </row>
    <row r="7" spans="1:7" ht="45" x14ac:dyDescent="0.25">
      <c r="A7" s="28" t="s">
        <v>0</v>
      </c>
      <c r="B7" s="28" t="s">
        <v>6</v>
      </c>
      <c r="C7" s="28" t="s">
        <v>7</v>
      </c>
      <c r="D7" s="28" t="s">
        <v>12</v>
      </c>
      <c r="E7" s="28" t="s">
        <v>1</v>
      </c>
      <c r="F7" s="28" t="s">
        <v>4</v>
      </c>
      <c r="G7" s="28" t="s">
        <v>5</v>
      </c>
    </row>
    <row r="8" spans="1:7" ht="45" x14ac:dyDescent="0.25">
      <c r="A8" s="22" t="s">
        <v>71</v>
      </c>
      <c r="B8" s="30">
        <v>133221</v>
      </c>
      <c r="C8" s="24">
        <v>1</v>
      </c>
      <c r="D8" s="16">
        <f>Tabulka1153[[#This Row],[Předpokládaná pořizovací cena / ks]]*Tabulka1153[[#This Row],[Počet kusů]]</f>
        <v>133221</v>
      </c>
      <c r="E8" s="15" t="s">
        <v>2</v>
      </c>
      <c r="F8" s="15"/>
      <c r="G8" s="17" t="s">
        <v>145</v>
      </c>
    </row>
    <row r="9" spans="1:7" ht="45" x14ac:dyDescent="0.25">
      <c r="A9" s="22" t="s">
        <v>72</v>
      </c>
      <c r="B9" s="24">
        <v>332437</v>
      </c>
      <c r="C9" s="24">
        <v>2</v>
      </c>
      <c r="D9" s="16">
        <f>Tabulka1153[[#This Row],[Předpokládaná pořizovací cena / ks]]*Tabulka1153[[#This Row],[Počet kusů]]</f>
        <v>664874</v>
      </c>
      <c r="E9" s="15" t="s">
        <v>3</v>
      </c>
      <c r="F9" s="15" t="s">
        <v>148</v>
      </c>
      <c r="G9" s="17" t="s">
        <v>145</v>
      </c>
    </row>
    <row r="10" spans="1:7" ht="45" x14ac:dyDescent="0.25">
      <c r="A10" s="22" t="s">
        <v>73</v>
      </c>
      <c r="B10" s="24">
        <v>14997</v>
      </c>
      <c r="C10" s="25">
        <v>12</v>
      </c>
      <c r="D10" s="16">
        <f>Tabulka1153[[#This Row],[Předpokládaná pořizovací cena / ks]]*Tabulka1153[[#This Row],[Počet kusů]]</f>
        <v>179964</v>
      </c>
      <c r="E10" s="15" t="s">
        <v>3</v>
      </c>
      <c r="F10" s="15" t="s">
        <v>166</v>
      </c>
      <c r="G10" s="17" t="s">
        <v>145</v>
      </c>
    </row>
    <row r="11" spans="1:7" ht="45" x14ac:dyDescent="0.25">
      <c r="A11" s="22" t="s">
        <v>74</v>
      </c>
      <c r="B11" s="24">
        <v>4174</v>
      </c>
      <c r="C11" s="25">
        <v>12</v>
      </c>
      <c r="D11" s="16">
        <f>Tabulka1153[[#This Row],[Předpokládaná pořizovací cena / ks]]*Tabulka1153[[#This Row],[Počet kusů]]</f>
        <v>50088</v>
      </c>
      <c r="E11" s="15" t="s">
        <v>3</v>
      </c>
      <c r="F11" s="15" t="s">
        <v>166</v>
      </c>
      <c r="G11" s="17" t="s">
        <v>145</v>
      </c>
    </row>
    <row r="12" spans="1:7" ht="45" x14ac:dyDescent="0.25">
      <c r="A12" s="22" t="s">
        <v>75</v>
      </c>
      <c r="B12" s="24">
        <v>299224</v>
      </c>
      <c r="C12" s="24">
        <v>2</v>
      </c>
      <c r="D12" s="16">
        <f>Tabulka1153[[#This Row],[Předpokládaná pořizovací cena / ks]]*Tabulka1153[[#This Row],[Počet kusů]]</f>
        <v>598448</v>
      </c>
      <c r="E12" s="15" t="s">
        <v>3</v>
      </c>
      <c r="F12" s="15" t="s">
        <v>168</v>
      </c>
      <c r="G12" s="17" t="s">
        <v>145</v>
      </c>
    </row>
    <row r="13" spans="1:7" ht="45" x14ac:dyDescent="0.25">
      <c r="A13" s="22" t="s">
        <v>76</v>
      </c>
      <c r="B13" s="24">
        <v>30339</v>
      </c>
      <c r="C13" s="25">
        <v>39</v>
      </c>
      <c r="D13" s="16">
        <f>Tabulka1153[[#This Row],[Předpokládaná pořizovací cena / ks]]*Tabulka1153[[#This Row],[Počet kusů]]</f>
        <v>1183221</v>
      </c>
      <c r="E13" s="15" t="s">
        <v>3</v>
      </c>
      <c r="F13" s="15" t="s">
        <v>168</v>
      </c>
      <c r="G13" s="17" t="s">
        <v>145</v>
      </c>
    </row>
    <row r="14" spans="1:7" ht="45" x14ac:dyDescent="0.25">
      <c r="A14" s="22" t="s">
        <v>77</v>
      </c>
      <c r="B14" s="24">
        <v>524030</v>
      </c>
      <c r="C14" s="25">
        <v>1</v>
      </c>
      <c r="D14" s="16">
        <f>Tabulka1153[[#This Row],[Předpokládaná pořizovací cena / ks]]*Tabulka1153[[#This Row],[Počet kusů]]</f>
        <v>524030</v>
      </c>
      <c r="E14" s="15" t="s">
        <v>2</v>
      </c>
      <c r="F14" s="15"/>
      <c r="G14" s="17" t="s">
        <v>145</v>
      </c>
    </row>
    <row r="15" spans="1:7" ht="45" x14ac:dyDescent="0.25">
      <c r="A15" s="22" t="s">
        <v>78</v>
      </c>
      <c r="B15" s="24">
        <v>555686</v>
      </c>
      <c r="C15" s="25">
        <v>2</v>
      </c>
      <c r="D15" s="16">
        <f>Tabulka1153[[#This Row],[Předpokládaná pořizovací cena / ks]]*Tabulka1153[[#This Row],[Počet kusů]]</f>
        <v>1111372</v>
      </c>
      <c r="E15" s="15" t="s">
        <v>3</v>
      </c>
      <c r="F15" s="15" t="s">
        <v>149</v>
      </c>
      <c r="G15" s="17" t="s">
        <v>145</v>
      </c>
    </row>
    <row r="16" spans="1:7" ht="45" x14ac:dyDescent="0.25">
      <c r="A16" s="22" t="s">
        <v>79</v>
      </c>
      <c r="B16" s="24">
        <v>524088</v>
      </c>
      <c r="C16" s="25">
        <v>1</v>
      </c>
      <c r="D16" s="16">
        <f>Tabulka1153[[#This Row],[Předpokládaná pořizovací cena / ks]]*Tabulka1153[[#This Row],[Počet kusů]]</f>
        <v>524088</v>
      </c>
      <c r="E16" s="15" t="s">
        <v>2</v>
      </c>
      <c r="F16" s="15"/>
      <c r="G16" s="17" t="s">
        <v>145</v>
      </c>
    </row>
    <row r="17" spans="1:7" ht="45" x14ac:dyDescent="0.25">
      <c r="A17" s="22" t="s">
        <v>80</v>
      </c>
      <c r="B17" s="24">
        <v>561676</v>
      </c>
      <c r="C17" s="25">
        <v>1</v>
      </c>
      <c r="D17" s="16">
        <f>Tabulka1153[[#This Row],[Předpokládaná pořizovací cena / ks]]*Tabulka1153[[#This Row],[Počet kusů]]</f>
        <v>561676</v>
      </c>
      <c r="E17" s="15" t="s">
        <v>2</v>
      </c>
      <c r="F17" s="15"/>
      <c r="G17" s="17" t="s">
        <v>145</v>
      </c>
    </row>
    <row r="18" spans="1:7" ht="45" x14ac:dyDescent="0.25">
      <c r="A18" s="22" t="s">
        <v>81</v>
      </c>
      <c r="B18" s="24">
        <v>83300</v>
      </c>
      <c r="C18" s="25">
        <v>10</v>
      </c>
      <c r="D18" s="16">
        <f>Tabulka1153[[#This Row],[Předpokládaná pořizovací cena / ks]]*Tabulka1153[[#This Row],[Počet kusů]]</f>
        <v>833000</v>
      </c>
      <c r="E18" s="15" t="s">
        <v>3</v>
      </c>
      <c r="F18" s="15" t="s">
        <v>150</v>
      </c>
      <c r="G18" s="17" t="s">
        <v>145</v>
      </c>
    </row>
    <row r="19" spans="1:7" ht="45" x14ac:dyDescent="0.25">
      <c r="A19" s="22" t="s">
        <v>82</v>
      </c>
      <c r="B19" s="24">
        <v>582398</v>
      </c>
      <c r="C19" s="25">
        <v>4</v>
      </c>
      <c r="D19" s="16">
        <f>Tabulka1153[[#This Row],[Předpokládaná pořizovací cena / ks]]*Tabulka1153[[#This Row],[Počet kusů]]</f>
        <v>2329592</v>
      </c>
      <c r="E19" s="15" t="s">
        <v>3</v>
      </c>
      <c r="F19" s="15" t="s">
        <v>151</v>
      </c>
      <c r="G19" s="17" t="s">
        <v>145</v>
      </c>
    </row>
    <row r="20" spans="1:7" ht="45" x14ac:dyDescent="0.25">
      <c r="A20" s="22" t="s">
        <v>83</v>
      </c>
      <c r="B20" s="24">
        <v>1261444</v>
      </c>
      <c r="C20" s="25">
        <v>2</v>
      </c>
      <c r="D20" s="16">
        <f>Tabulka1153[[#This Row],[Předpokládaná pořizovací cena / ks]]*Tabulka1153[[#This Row],[Počet kusů]]</f>
        <v>2522888</v>
      </c>
      <c r="E20" s="15" t="s">
        <v>3</v>
      </c>
      <c r="F20" s="15" t="s">
        <v>152</v>
      </c>
      <c r="G20" s="17" t="s">
        <v>145</v>
      </c>
    </row>
    <row r="21" spans="1:7" ht="45" x14ac:dyDescent="0.25">
      <c r="A21" s="22" t="s">
        <v>83</v>
      </c>
      <c r="B21" s="24">
        <v>1818302</v>
      </c>
      <c r="C21" s="25">
        <v>1</v>
      </c>
      <c r="D21" s="16">
        <f>Tabulka1153[[#This Row],[Předpokládaná pořizovací cena / ks]]*Tabulka1153[[#This Row],[Počet kusů]]</f>
        <v>1818302</v>
      </c>
      <c r="E21" s="15" t="s">
        <v>3</v>
      </c>
      <c r="F21" s="15" t="s">
        <v>152</v>
      </c>
      <c r="G21" s="17" t="s">
        <v>145</v>
      </c>
    </row>
    <row r="22" spans="1:7" ht="45" x14ac:dyDescent="0.25">
      <c r="A22" s="22" t="s">
        <v>84</v>
      </c>
      <c r="B22" s="24">
        <v>13084</v>
      </c>
      <c r="C22" s="25">
        <v>20</v>
      </c>
      <c r="D22" s="16">
        <f>Tabulka1153[[#This Row],[Předpokládaná pořizovací cena / ks]]*Tabulka1153[[#This Row],[Počet kusů]]</f>
        <v>261680</v>
      </c>
      <c r="E22" s="15" t="s">
        <v>3</v>
      </c>
      <c r="F22" s="15" t="s">
        <v>166</v>
      </c>
      <c r="G22" s="17" t="s">
        <v>145</v>
      </c>
    </row>
    <row r="23" spans="1:7" ht="45" x14ac:dyDescent="0.25">
      <c r="A23" s="22" t="s">
        <v>85</v>
      </c>
      <c r="B23" s="24">
        <v>16032</v>
      </c>
      <c r="C23" s="25">
        <v>5</v>
      </c>
      <c r="D23" s="16">
        <f>Tabulka1153[[#This Row],[Předpokládaná pořizovací cena / ks]]*Tabulka1153[[#This Row],[Počet kusů]]</f>
        <v>80160</v>
      </c>
      <c r="E23" s="15" t="s">
        <v>3</v>
      </c>
      <c r="F23" s="15" t="s">
        <v>166</v>
      </c>
      <c r="G23" s="17" t="s">
        <v>145</v>
      </c>
    </row>
    <row r="24" spans="1:7" ht="45" x14ac:dyDescent="0.25">
      <c r="A24" s="22" t="s">
        <v>86</v>
      </c>
      <c r="B24" s="24">
        <v>167827</v>
      </c>
      <c r="C24" s="25">
        <v>1</v>
      </c>
      <c r="D24" s="16">
        <f>Tabulka1153[[#This Row],[Předpokládaná pořizovací cena / ks]]*Tabulka1153[[#This Row],[Počet kusů]]</f>
        <v>167827</v>
      </c>
      <c r="E24" s="15" t="s">
        <v>3</v>
      </c>
      <c r="F24" s="15" t="s">
        <v>153</v>
      </c>
      <c r="G24" s="17" t="s">
        <v>145</v>
      </c>
    </row>
    <row r="25" spans="1:7" ht="45" x14ac:dyDescent="0.25">
      <c r="A25" s="22" t="s">
        <v>87</v>
      </c>
      <c r="B25" s="24">
        <v>317690</v>
      </c>
      <c r="C25" s="24">
        <v>1</v>
      </c>
      <c r="D25" s="16">
        <f>Tabulka1153[[#This Row],[Předpokládaná pořizovací cena / ks]]*Tabulka1153[[#This Row],[Počet kusů]]</f>
        <v>317690</v>
      </c>
      <c r="E25" s="15" t="s">
        <v>3</v>
      </c>
      <c r="F25" s="15" t="s">
        <v>167</v>
      </c>
      <c r="G25" s="17" t="s">
        <v>145</v>
      </c>
    </row>
    <row r="26" spans="1:7" ht="45" x14ac:dyDescent="0.25">
      <c r="A26" s="22" t="s">
        <v>88</v>
      </c>
      <c r="B26" s="24">
        <v>154481</v>
      </c>
      <c r="C26" s="24">
        <v>2</v>
      </c>
      <c r="D26" s="16">
        <f>Tabulka1153[[#This Row],[Předpokládaná pořizovací cena / ks]]*Tabulka1153[[#This Row],[Počet kusů]]</f>
        <v>308962</v>
      </c>
      <c r="E26" s="15" t="s">
        <v>3</v>
      </c>
      <c r="F26" s="15" t="s">
        <v>167</v>
      </c>
      <c r="G26" s="17" t="s">
        <v>145</v>
      </c>
    </row>
    <row r="27" spans="1:7" ht="45" x14ac:dyDescent="0.25">
      <c r="A27" s="22" t="s">
        <v>89</v>
      </c>
      <c r="B27" s="24">
        <v>3492</v>
      </c>
      <c r="C27" s="25">
        <v>10</v>
      </c>
      <c r="D27" s="16">
        <f>Tabulka1153[[#This Row],[Předpokládaná pořizovací cena / ks]]*Tabulka1153[[#This Row],[Počet kusů]]</f>
        <v>34920</v>
      </c>
      <c r="E27" s="15" t="s">
        <v>3</v>
      </c>
      <c r="F27" s="15" t="s">
        <v>166</v>
      </c>
      <c r="G27" s="17" t="s">
        <v>145</v>
      </c>
    </row>
    <row r="28" spans="1:7" ht="45" x14ac:dyDescent="0.25">
      <c r="A28" s="22" t="s">
        <v>160</v>
      </c>
      <c r="B28" s="24">
        <v>29282</v>
      </c>
      <c r="C28" s="24">
        <v>4</v>
      </c>
      <c r="D28" s="16">
        <f>Tabulka1153[[#This Row],[Předpokládaná pořizovací cena / ks]]*Tabulka1153[[#This Row],[Počet kusů]]</f>
        <v>117128</v>
      </c>
      <c r="E28" s="15" t="s">
        <v>2</v>
      </c>
      <c r="F28" s="15"/>
      <c r="G28" s="17" t="s">
        <v>145</v>
      </c>
    </row>
    <row r="29" spans="1:7" ht="45" x14ac:dyDescent="0.25">
      <c r="A29" s="22" t="s">
        <v>90</v>
      </c>
      <c r="B29" s="24">
        <v>32186</v>
      </c>
      <c r="C29" s="25">
        <v>10</v>
      </c>
      <c r="D29" s="16">
        <f>Tabulka1153[[#This Row],[Předpokládaná pořizovací cena / ks]]*Tabulka1153[[#This Row],[Počet kusů]]</f>
        <v>321860</v>
      </c>
      <c r="E29" s="15" t="s">
        <v>3</v>
      </c>
      <c r="F29" s="15" t="s">
        <v>166</v>
      </c>
      <c r="G29" s="17" t="s">
        <v>145</v>
      </c>
    </row>
    <row r="30" spans="1:7" ht="45" x14ac:dyDescent="0.25">
      <c r="A30" s="22" t="s">
        <v>91</v>
      </c>
      <c r="B30" s="24">
        <v>201642</v>
      </c>
      <c r="C30" s="25">
        <v>1</v>
      </c>
      <c r="D30" s="16">
        <f>Tabulka1153[[#This Row],[Předpokládaná pořizovací cena / ks]]*Tabulka1153[[#This Row],[Počet kusů]]</f>
        <v>201642</v>
      </c>
      <c r="E30" s="15" t="s">
        <v>2</v>
      </c>
      <c r="F30" s="15"/>
      <c r="G30" s="17" t="s">
        <v>145</v>
      </c>
    </row>
    <row r="31" spans="1:7" ht="45" x14ac:dyDescent="0.25">
      <c r="A31" s="22" t="s">
        <v>92</v>
      </c>
      <c r="B31" s="24">
        <v>186888</v>
      </c>
      <c r="C31" s="24">
        <v>1</v>
      </c>
      <c r="D31" s="16">
        <f>Tabulka1153[[#This Row],[Předpokládaná pořizovací cena / ks]]*Tabulka1153[[#This Row],[Počet kusů]]</f>
        <v>186888</v>
      </c>
      <c r="E31" s="15" t="s">
        <v>3</v>
      </c>
      <c r="F31" s="15" t="s">
        <v>154</v>
      </c>
      <c r="G31" s="17" t="s">
        <v>145</v>
      </c>
    </row>
    <row r="32" spans="1:7" ht="45" x14ac:dyDescent="0.25">
      <c r="A32" s="22" t="s">
        <v>93</v>
      </c>
      <c r="B32" s="24">
        <v>284350</v>
      </c>
      <c r="C32" s="24">
        <v>1</v>
      </c>
      <c r="D32" s="16">
        <f>Tabulka1153[[#This Row],[Předpokládaná pořizovací cena / ks]]*Tabulka1153[[#This Row],[Počet kusů]]</f>
        <v>284350</v>
      </c>
      <c r="E32" s="15" t="s">
        <v>3</v>
      </c>
      <c r="F32" s="15" t="s">
        <v>154</v>
      </c>
      <c r="G32" s="17" t="s">
        <v>145</v>
      </c>
    </row>
    <row r="33" spans="1:7" ht="45" x14ac:dyDescent="0.25">
      <c r="A33" s="22" t="s">
        <v>94</v>
      </c>
      <c r="B33" s="24">
        <v>145345</v>
      </c>
      <c r="C33" s="24">
        <v>3</v>
      </c>
      <c r="D33" s="16">
        <f>Tabulka1153[[#This Row],[Předpokládaná pořizovací cena / ks]]*Tabulka1153[[#This Row],[Počet kusů]]</f>
        <v>436035</v>
      </c>
      <c r="E33" s="15" t="s">
        <v>3</v>
      </c>
      <c r="F33" s="15" t="s">
        <v>151</v>
      </c>
      <c r="G33" s="17" t="s">
        <v>145</v>
      </c>
    </row>
    <row r="34" spans="1:7" ht="45" x14ac:dyDescent="0.25">
      <c r="A34" s="22" t="s">
        <v>95</v>
      </c>
      <c r="B34" s="24">
        <v>202433</v>
      </c>
      <c r="C34" s="24">
        <v>1</v>
      </c>
      <c r="D34" s="16">
        <f>Tabulka1153[[#This Row],[Předpokládaná pořizovací cena / ks]]*Tabulka1153[[#This Row],[Počet kusů]]</f>
        <v>202433</v>
      </c>
      <c r="E34" s="15" t="s">
        <v>3</v>
      </c>
      <c r="F34" s="15" t="s">
        <v>148</v>
      </c>
      <c r="G34" s="17" t="s">
        <v>145</v>
      </c>
    </row>
    <row r="35" spans="1:7" ht="45" x14ac:dyDescent="0.25">
      <c r="A35" s="22" t="s">
        <v>96</v>
      </c>
      <c r="B35" s="24">
        <v>35109</v>
      </c>
      <c r="C35" s="24">
        <v>2</v>
      </c>
      <c r="D35" s="16">
        <f>Tabulka1153[[#This Row],[Předpokládaná pořizovací cena / ks]]*Tabulka1153[[#This Row],[Počet kusů]]</f>
        <v>70218</v>
      </c>
      <c r="E35" s="15" t="s">
        <v>2</v>
      </c>
      <c r="F35" s="15"/>
      <c r="G35" s="17" t="s">
        <v>145</v>
      </c>
    </row>
    <row r="36" spans="1:7" ht="45" x14ac:dyDescent="0.25">
      <c r="A36" s="22" t="s">
        <v>97</v>
      </c>
      <c r="B36" s="24">
        <v>4150</v>
      </c>
      <c r="C36" s="24">
        <v>3</v>
      </c>
      <c r="D36" s="16">
        <f>Tabulka1153[[#This Row],[Předpokládaná pořizovací cena / ks]]*Tabulka1153[[#This Row],[Počet kusů]]</f>
        <v>12450</v>
      </c>
      <c r="E36" s="15" t="s">
        <v>2</v>
      </c>
      <c r="F36" s="15"/>
      <c r="G36" s="17" t="s">
        <v>145</v>
      </c>
    </row>
    <row r="37" spans="1:7" ht="45" x14ac:dyDescent="0.25">
      <c r="A37" s="22" t="s">
        <v>161</v>
      </c>
      <c r="B37" s="24">
        <v>152671</v>
      </c>
      <c r="C37" s="24">
        <v>1</v>
      </c>
      <c r="D37" s="16">
        <f>Tabulka1153[[#This Row],[Předpokládaná pořizovací cena / ks]]*Tabulka1153[[#This Row],[Počet kusů]]</f>
        <v>152671</v>
      </c>
      <c r="E37" s="15" t="s">
        <v>2</v>
      </c>
      <c r="F37" s="15"/>
      <c r="G37" s="17" t="s">
        <v>145</v>
      </c>
    </row>
    <row r="38" spans="1:7" ht="45" x14ac:dyDescent="0.25">
      <c r="A38" s="22" t="s">
        <v>98</v>
      </c>
      <c r="B38" s="24">
        <v>2958</v>
      </c>
      <c r="C38" s="24">
        <v>5</v>
      </c>
      <c r="D38" s="16">
        <f>Tabulka1153[[#This Row],[Předpokládaná pořizovací cena / ks]]*Tabulka1153[[#This Row],[Počet kusů]]</f>
        <v>14790</v>
      </c>
      <c r="E38" s="15" t="s">
        <v>3</v>
      </c>
      <c r="F38" s="15" t="s">
        <v>167</v>
      </c>
      <c r="G38" s="17" t="s">
        <v>145</v>
      </c>
    </row>
    <row r="39" spans="1:7" ht="45" x14ac:dyDescent="0.25">
      <c r="A39" s="22" t="s">
        <v>99</v>
      </c>
      <c r="B39" s="24">
        <v>294030</v>
      </c>
      <c r="C39" s="25">
        <v>1</v>
      </c>
      <c r="D39" s="16">
        <f>Tabulka1153[[#This Row],[Předpokládaná pořizovací cena / ks]]*Tabulka1153[[#This Row],[Počet kusů]]</f>
        <v>294030</v>
      </c>
      <c r="E39" s="15" t="s">
        <v>2</v>
      </c>
      <c r="F39" s="15"/>
      <c r="G39" s="17" t="s">
        <v>145</v>
      </c>
    </row>
    <row r="40" spans="1:7" ht="45" x14ac:dyDescent="0.25">
      <c r="A40" s="22" t="s">
        <v>100</v>
      </c>
      <c r="B40" s="24">
        <v>451693</v>
      </c>
      <c r="C40" s="25">
        <v>1</v>
      </c>
      <c r="D40" s="29">
        <f>Tabulka1153[[#This Row],[Předpokládaná pořizovací cena / ks]]*Tabulka1153[[#This Row],[Počet kusů]]</f>
        <v>451693</v>
      </c>
      <c r="E40" s="15" t="s">
        <v>2</v>
      </c>
      <c r="F40" s="15"/>
      <c r="G40" s="17" t="s">
        <v>145</v>
      </c>
    </row>
    <row r="41" spans="1:7" ht="45" x14ac:dyDescent="0.25">
      <c r="A41" s="22" t="s">
        <v>101</v>
      </c>
      <c r="B41" s="24">
        <v>387563</v>
      </c>
      <c r="C41" s="25">
        <v>1</v>
      </c>
      <c r="D41" s="29">
        <f>Tabulka1153[[#This Row],[Předpokládaná pořizovací cena / ks]]*Tabulka1153[[#This Row],[Počet kusů]]</f>
        <v>387563</v>
      </c>
      <c r="E41" s="15" t="s">
        <v>2</v>
      </c>
      <c r="F41" s="15"/>
      <c r="G41" s="17" t="s">
        <v>145</v>
      </c>
    </row>
    <row r="42" spans="1:7" ht="45" x14ac:dyDescent="0.25">
      <c r="A42" s="22" t="s">
        <v>102</v>
      </c>
      <c r="B42" s="24">
        <v>363427</v>
      </c>
      <c r="C42" s="25">
        <v>1</v>
      </c>
      <c r="D42" s="29">
        <f>Tabulka1153[[#This Row],[Předpokládaná pořizovací cena / ks]]*Tabulka1153[[#This Row],[Počet kusů]]</f>
        <v>363427</v>
      </c>
      <c r="E42" s="15" t="s">
        <v>2</v>
      </c>
      <c r="F42" s="15"/>
      <c r="G42" s="17" t="s">
        <v>145</v>
      </c>
    </row>
    <row r="43" spans="1:7" ht="45" x14ac:dyDescent="0.25">
      <c r="A43" s="22" t="s">
        <v>103</v>
      </c>
      <c r="B43" s="24">
        <v>563418</v>
      </c>
      <c r="C43" s="25">
        <v>1</v>
      </c>
      <c r="D43" s="29">
        <f>Tabulka1153[[#This Row],[Předpokládaná pořizovací cena / ks]]*Tabulka1153[[#This Row],[Počet kusů]]</f>
        <v>563418</v>
      </c>
      <c r="E43" s="15" t="s">
        <v>2</v>
      </c>
      <c r="F43" s="15"/>
      <c r="G43" s="17" t="s">
        <v>145</v>
      </c>
    </row>
    <row r="44" spans="1:7" ht="45" x14ac:dyDescent="0.25">
      <c r="A44" s="22" t="s">
        <v>104</v>
      </c>
      <c r="B44" s="24">
        <v>168009</v>
      </c>
      <c r="C44" s="25">
        <v>1</v>
      </c>
      <c r="D44" s="29">
        <f>Tabulka1153[[#This Row],[Předpokládaná pořizovací cena / ks]]*Tabulka1153[[#This Row],[Počet kusů]]</f>
        <v>168009</v>
      </c>
      <c r="E44" s="15" t="s">
        <v>2</v>
      </c>
      <c r="F44" s="15"/>
      <c r="G44" s="17" t="s">
        <v>145</v>
      </c>
    </row>
    <row r="45" spans="1:7" ht="45" x14ac:dyDescent="0.25">
      <c r="A45" s="22" t="s">
        <v>105</v>
      </c>
      <c r="B45" s="24">
        <v>137891</v>
      </c>
      <c r="C45" s="25">
        <v>20</v>
      </c>
      <c r="D45" s="29">
        <f>Tabulka1153[[#This Row],[Předpokládaná pořizovací cena / ks]]*Tabulka1153[[#This Row],[Počet kusů]]</f>
        <v>2757820</v>
      </c>
      <c r="E45" s="15" t="s">
        <v>3</v>
      </c>
      <c r="F45" s="15" t="s">
        <v>167</v>
      </c>
      <c r="G45" s="17" t="s">
        <v>145</v>
      </c>
    </row>
    <row r="46" spans="1:7" ht="45" x14ac:dyDescent="0.25">
      <c r="A46" s="22" t="s">
        <v>106</v>
      </c>
      <c r="B46" s="24">
        <v>197026</v>
      </c>
      <c r="C46" s="25">
        <v>9</v>
      </c>
      <c r="D46" s="29">
        <f>Tabulka1153[[#This Row],[Předpokládaná pořizovací cena / ks]]*Tabulka1153[[#This Row],[Počet kusů]]</f>
        <v>1773234</v>
      </c>
      <c r="E46" s="15" t="s">
        <v>3</v>
      </c>
      <c r="F46" s="15" t="s">
        <v>167</v>
      </c>
      <c r="G46" s="17" t="s">
        <v>145</v>
      </c>
    </row>
    <row r="47" spans="1:7" ht="45" x14ac:dyDescent="0.25">
      <c r="A47" s="22" t="s">
        <v>169</v>
      </c>
      <c r="B47" s="24">
        <v>84700</v>
      </c>
      <c r="C47" s="25">
        <v>3</v>
      </c>
      <c r="D47" s="29">
        <f>Tabulka1153[[#This Row],[Předpokládaná pořizovací cena / ks]]*Tabulka1153[[#This Row],[Počet kusů]]</f>
        <v>254100</v>
      </c>
      <c r="E47" s="15" t="s">
        <v>3</v>
      </c>
      <c r="F47" s="15" t="s">
        <v>167</v>
      </c>
      <c r="G47" s="17" t="s">
        <v>145</v>
      </c>
    </row>
    <row r="48" spans="1:7" ht="45" x14ac:dyDescent="0.25">
      <c r="A48" s="22" t="s">
        <v>107</v>
      </c>
      <c r="B48" s="24">
        <v>101854</v>
      </c>
      <c r="C48" s="25">
        <v>13</v>
      </c>
      <c r="D48" s="29">
        <f>Tabulka1153[[#This Row],[Předpokládaná pořizovací cena / ks]]*Tabulka1153[[#This Row],[Počet kusů]]</f>
        <v>1324102</v>
      </c>
      <c r="E48" s="15" t="s">
        <v>3</v>
      </c>
      <c r="F48" s="15" t="s">
        <v>167</v>
      </c>
      <c r="G48" s="17" t="s">
        <v>145</v>
      </c>
    </row>
    <row r="49" spans="1:14" ht="45" x14ac:dyDescent="0.25">
      <c r="A49" s="22" t="s">
        <v>108</v>
      </c>
      <c r="B49" s="24">
        <v>314879</v>
      </c>
      <c r="C49" s="25">
        <v>1</v>
      </c>
      <c r="D49" s="29">
        <f>Tabulka1153[[#This Row],[Předpokládaná pořizovací cena / ks]]*Tabulka1153[[#This Row],[Počet kusů]]</f>
        <v>314879</v>
      </c>
      <c r="E49" s="15" t="s">
        <v>3</v>
      </c>
      <c r="F49" s="15" t="s">
        <v>167</v>
      </c>
      <c r="G49" s="17" t="s">
        <v>145</v>
      </c>
    </row>
    <row r="50" spans="1:14" ht="45" x14ac:dyDescent="0.25">
      <c r="A50" s="22" t="s">
        <v>109</v>
      </c>
      <c r="B50" s="24">
        <v>242000</v>
      </c>
      <c r="C50" s="25">
        <v>3</v>
      </c>
      <c r="D50" s="29">
        <f>Tabulka1153[[#This Row],[Předpokládaná pořizovací cena / ks]]*Tabulka1153[[#This Row],[Počet kusů]]</f>
        <v>726000</v>
      </c>
      <c r="E50" s="15" t="s">
        <v>3</v>
      </c>
      <c r="F50" s="15" t="s">
        <v>167</v>
      </c>
      <c r="G50" s="17" t="s">
        <v>145</v>
      </c>
    </row>
    <row r="51" spans="1:14" ht="45" x14ac:dyDescent="0.25">
      <c r="A51" s="22" t="s">
        <v>163</v>
      </c>
      <c r="B51" s="24">
        <v>2052765</v>
      </c>
      <c r="C51" s="25">
        <v>1</v>
      </c>
      <c r="D51" s="29">
        <f>Tabulka1153[[#This Row],[Předpokládaná pořizovací cena / ks]]*Tabulka1153[[#This Row],[Počet kusů]]</f>
        <v>2052765</v>
      </c>
      <c r="E51" s="15" t="s">
        <v>3</v>
      </c>
      <c r="F51" s="15" t="s">
        <v>168</v>
      </c>
      <c r="G51" s="17" t="s">
        <v>145</v>
      </c>
    </row>
    <row r="52" spans="1:14" ht="45" x14ac:dyDescent="0.25">
      <c r="A52" s="22" t="s">
        <v>164</v>
      </c>
      <c r="B52" s="24">
        <v>673268</v>
      </c>
      <c r="C52" s="25">
        <v>1</v>
      </c>
      <c r="D52" s="29">
        <f>Tabulka1153[[#This Row],[Předpokládaná pořizovací cena / ks]]*Tabulka1153[[#This Row],[Počet kusů]]</f>
        <v>673268</v>
      </c>
      <c r="E52" s="15" t="s">
        <v>3</v>
      </c>
      <c r="F52" s="15" t="s">
        <v>168</v>
      </c>
      <c r="G52" s="17" t="s">
        <v>145</v>
      </c>
    </row>
    <row r="53" spans="1:14" ht="45" x14ac:dyDescent="0.25">
      <c r="A53" s="22" t="s">
        <v>165</v>
      </c>
      <c r="B53" s="24">
        <v>301519</v>
      </c>
      <c r="C53" s="25">
        <v>1</v>
      </c>
      <c r="D53" s="29">
        <f>Tabulka1153[[#This Row],[Předpokládaná pořizovací cena / ks]]*Tabulka1153[[#This Row],[Počet kusů]]</f>
        <v>301519</v>
      </c>
      <c r="E53" s="15" t="s">
        <v>3</v>
      </c>
      <c r="F53" s="15" t="s">
        <v>168</v>
      </c>
      <c r="G53" s="17" t="s">
        <v>145</v>
      </c>
    </row>
    <row r="54" spans="1:14" ht="45" x14ac:dyDescent="0.25">
      <c r="A54" s="22" t="s">
        <v>110</v>
      </c>
      <c r="B54" s="24">
        <v>254670</v>
      </c>
      <c r="C54" s="25">
        <v>4</v>
      </c>
      <c r="D54" s="29">
        <f>Tabulka1153[[#This Row],[Předpokládaná pořizovací cena / ks]]*Tabulka1153[[#This Row],[Počet kusů]]</f>
        <v>1018680</v>
      </c>
      <c r="E54" s="15" t="s">
        <v>3</v>
      </c>
      <c r="F54" s="15" t="s">
        <v>148</v>
      </c>
      <c r="G54" s="17" t="s">
        <v>145</v>
      </c>
      <c r="N54" s="12" t="s">
        <v>3</v>
      </c>
    </row>
    <row r="55" spans="1:14" ht="45" x14ac:dyDescent="0.25">
      <c r="A55" s="22" t="s">
        <v>162</v>
      </c>
      <c r="B55" s="24">
        <v>252269</v>
      </c>
      <c r="C55" s="25">
        <v>2</v>
      </c>
      <c r="D55" s="29">
        <f>Tabulka1153[[#This Row],[Předpokládaná pořizovací cena / ks]]*Tabulka1153[[#This Row],[Počet kusů]]</f>
        <v>504538</v>
      </c>
      <c r="E55" s="15" t="s">
        <v>3</v>
      </c>
      <c r="F55" s="15" t="s">
        <v>148</v>
      </c>
      <c r="G55" s="17" t="s">
        <v>145</v>
      </c>
      <c r="N55" s="12" t="s">
        <v>2</v>
      </c>
    </row>
    <row r="56" spans="1:14" ht="45" x14ac:dyDescent="0.25">
      <c r="A56" s="22" t="s">
        <v>111</v>
      </c>
      <c r="B56" s="24">
        <v>192768</v>
      </c>
      <c r="C56" s="25">
        <v>2</v>
      </c>
      <c r="D56" s="29">
        <f>Tabulka1153[[#This Row],[Předpokládaná pořizovací cena / ks]]*Tabulka1153[[#This Row],[Počet kusů]]</f>
        <v>385536</v>
      </c>
      <c r="E56" s="15" t="s">
        <v>3</v>
      </c>
      <c r="F56" s="15" t="s">
        <v>168</v>
      </c>
      <c r="G56" s="17" t="s">
        <v>145</v>
      </c>
    </row>
    <row r="57" spans="1:14" ht="45" x14ac:dyDescent="0.25">
      <c r="A57" s="22" t="s">
        <v>112</v>
      </c>
      <c r="B57" s="24">
        <v>2766329</v>
      </c>
      <c r="C57" s="24">
        <v>1</v>
      </c>
      <c r="D57" s="29">
        <f>Tabulka1153[[#This Row],[Předpokládaná pořizovací cena / ks]]*Tabulka1153[[#This Row],[Počet kusů]]</f>
        <v>2766329</v>
      </c>
      <c r="E57" s="15" t="s">
        <v>2</v>
      </c>
      <c r="F57" s="15"/>
      <c r="G57" s="17" t="s">
        <v>145</v>
      </c>
    </row>
    <row r="58" spans="1:14" ht="45" x14ac:dyDescent="0.25">
      <c r="A58" s="22" t="s">
        <v>113</v>
      </c>
      <c r="B58" s="24">
        <v>2026750</v>
      </c>
      <c r="C58" s="24">
        <v>1</v>
      </c>
      <c r="D58" s="29">
        <f>Tabulka1153[[#This Row],[Předpokládaná pořizovací cena / ks]]*Tabulka1153[[#This Row],[Počet kusů]]</f>
        <v>2026750</v>
      </c>
      <c r="E58" s="15" t="s">
        <v>3</v>
      </c>
      <c r="F58" s="15" t="s">
        <v>155</v>
      </c>
      <c r="G58" s="17" t="s">
        <v>145</v>
      </c>
    </row>
    <row r="59" spans="1:14" x14ac:dyDescent="0.25">
      <c r="A59" s="12" t="s">
        <v>10</v>
      </c>
      <c r="B59" s="12">
        <f>SUBTOTAL(109,Tabulka1153[Předpokládaná pořizovací cena / ks])</f>
        <v>20501764</v>
      </c>
      <c r="C59" s="12">
        <f>SUBTOTAL(109,Tabulka1153[Počet kusů])</f>
        <v>229</v>
      </c>
      <c r="D59" s="12">
        <f>SUBTOTAL(109,Tabulka1153[Celková předpokládaná PC (v Kč včetně DPH)])</f>
        <v>35314128</v>
      </c>
      <c r="E59" s="21" t="s">
        <v>11</v>
      </c>
      <c r="F59" s="21" t="s">
        <v>11</v>
      </c>
      <c r="G59" s="21" t="s">
        <v>11</v>
      </c>
    </row>
  </sheetData>
  <mergeCells count="3">
    <mergeCell ref="A3:B3"/>
    <mergeCell ref="C3:G3"/>
    <mergeCell ref="A4:B4"/>
  </mergeCells>
  <dataValidations count="4">
    <dataValidation allowBlank="1" showInputMessage="1" showErrorMessage="1" prompt="Udávejte částku v Kč včetně DPH." sqref="C8:C58"/>
    <dataValidation allowBlank="1" showInputMessage="1" showErrorMessage="1" promptTitle="Obor" prompt="Uveďte pro který obor NP bude přístroj využíván." sqref="G8:G58"/>
    <dataValidation allowBlank="1" showInputMessage="1" showErrorMessage="1" promptTitle="Stáří přístroje" prompt="Vyplňte pokud se jedná o obnovu." sqref="F8:F58"/>
    <dataValidation type="list" allowBlank="1" showInputMessage="1" showErrorMessage="1" sqref="E8:E58">
      <formula1>$N$54:$N$55</formula1>
    </dataValidation>
  </dataValidations>
  <pageMargins left="0.7" right="0.7" top="0.78740157499999996" bottom="0.78740157499999996" header="0.3" footer="0.3"/>
  <pageSetup paperSize="9" scale="54" orientation="portrait" r:id="rId1"/>
  <rowBreaks count="1" manualBreakCount="1">
    <brk id="34" max="6" man="1"/>
  </rowBreaks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54"/>
  <sheetViews>
    <sheetView view="pageBreakPreview" zoomScale="60" zoomScaleNormal="100" workbookViewId="0">
      <selection activeCell="B20" sqref="B20"/>
    </sheetView>
  </sheetViews>
  <sheetFormatPr defaultRowHeight="15" x14ac:dyDescent="0.25"/>
  <cols>
    <col min="1" max="1" width="26.42578125" customWidth="1"/>
    <col min="2" max="2" width="17.85546875" customWidth="1"/>
    <col min="4" max="4" width="17.5703125" customWidth="1"/>
    <col min="5" max="5" width="16.85546875" customWidth="1"/>
    <col min="6" max="6" width="13.28515625" customWidth="1"/>
    <col min="7" max="7" width="12" customWidth="1"/>
  </cols>
  <sheetData>
    <row r="2" spans="1:7" ht="11.25" customHeight="1" x14ac:dyDescent="0.25"/>
    <row r="3" spans="1:7" ht="38.25" customHeight="1" x14ac:dyDescent="0.25">
      <c r="A3" s="32" t="s">
        <v>8</v>
      </c>
      <c r="B3" s="32"/>
      <c r="C3" s="33" t="s">
        <v>15</v>
      </c>
      <c r="D3" s="33"/>
      <c r="E3" s="33"/>
      <c r="F3" s="33"/>
      <c r="G3" s="33"/>
    </row>
    <row r="4" spans="1:7" ht="26.25" customHeight="1" x14ac:dyDescent="0.25">
      <c r="A4" s="32" t="s">
        <v>9</v>
      </c>
      <c r="B4" s="32"/>
      <c r="C4" t="s">
        <v>18</v>
      </c>
      <c r="D4" s="4"/>
      <c r="E4" s="4"/>
      <c r="F4" s="4"/>
      <c r="G4" s="4"/>
    </row>
    <row r="5" spans="1:7" x14ac:dyDescent="0.25">
      <c r="A5" s="31" t="s">
        <v>173</v>
      </c>
      <c r="B5">
        <v>1</v>
      </c>
    </row>
    <row r="6" spans="1:7" x14ac:dyDescent="0.25">
      <c r="A6" s="31" t="s">
        <v>172</v>
      </c>
      <c r="B6">
        <v>3</v>
      </c>
    </row>
    <row r="7" spans="1:7" ht="45" x14ac:dyDescent="0.25">
      <c r="A7" s="3" t="s">
        <v>0</v>
      </c>
      <c r="B7" s="3" t="s">
        <v>6</v>
      </c>
      <c r="C7" s="3" t="s">
        <v>7</v>
      </c>
      <c r="D7" s="3" t="s">
        <v>12</v>
      </c>
      <c r="E7" s="3" t="s">
        <v>1</v>
      </c>
      <c r="F7" s="3" t="s">
        <v>4</v>
      </c>
      <c r="G7" s="3" t="s">
        <v>5</v>
      </c>
    </row>
    <row r="8" spans="1:7" ht="45" x14ac:dyDescent="0.25">
      <c r="A8" s="22" t="s">
        <v>126</v>
      </c>
      <c r="B8">
        <v>260487</v>
      </c>
      <c r="C8" s="24">
        <v>1</v>
      </c>
      <c r="D8" s="1">
        <f>Tabulka1155[[#This Row],[Předpokládaná pořizovací cena / ks]]*Tabulka1155[[#This Row],[Počet kusů]]</f>
        <v>260487</v>
      </c>
      <c r="E8" t="s">
        <v>3</v>
      </c>
      <c r="F8" t="s">
        <v>146</v>
      </c>
      <c r="G8" s="10" t="s">
        <v>136</v>
      </c>
    </row>
    <row r="9" spans="1:7" ht="90" x14ac:dyDescent="0.25">
      <c r="A9" s="22" t="s">
        <v>127</v>
      </c>
      <c r="B9">
        <v>92739</v>
      </c>
      <c r="C9" s="24">
        <v>7</v>
      </c>
      <c r="D9" s="1">
        <f>Tabulka1155[[#This Row],[Předpokládaná pořizovací cena / ks]]*Tabulka1155[[#This Row],[Počet kusů]]</f>
        <v>649173</v>
      </c>
      <c r="E9" t="s">
        <v>3</v>
      </c>
      <c r="F9" t="s">
        <v>147</v>
      </c>
      <c r="G9" s="10" t="s">
        <v>138</v>
      </c>
    </row>
    <row r="10" spans="1:7" x14ac:dyDescent="0.25">
      <c r="A10" s="22" t="s">
        <v>128</v>
      </c>
      <c r="B10">
        <v>50481</v>
      </c>
      <c r="C10" s="25">
        <v>1</v>
      </c>
      <c r="D10" s="1">
        <f>Tabulka1155[[#This Row],[Předpokládaná pořizovací cena / ks]]*Tabulka1155[[#This Row],[Počet kusů]]</f>
        <v>50481</v>
      </c>
      <c r="E10" t="s">
        <v>2</v>
      </c>
      <c r="G10" t="s">
        <v>144</v>
      </c>
    </row>
    <row r="11" spans="1:7" ht="45" x14ac:dyDescent="0.25">
      <c r="A11" s="22" t="s">
        <v>129</v>
      </c>
      <c r="B11">
        <v>260487</v>
      </c>
      <c r="C11" s="25">
        <v>3</v>
      </c>
      <c r="D11" s="1">
        <f>Tabulka1155[[#This Row],[Předpokládaná pořizovací cena / ks]]*Tabulka1155[[#This Row],[Počet kusů]]</f>
        <v>781461</v>
      </c>
      <c r="E11" t="s">
        <v>3</v>
      </c>
      <c r="F11" t="s">
        <v>146</v>
      </c>
      <c r="G11" s="10" t="s">
        <v>137</v>
      </c>
    </row>
    <row r="12" spans="1:7" ht="45" x14ac:dyDescent="0.25">
      <c r="A12" s="22" t="s">
        <v>130</v>
      </c>
      <c r="B12">
        <v>5989500</v>
      </c>
      <c r="C12" s="24">
        <v>1</v>
      </c>
      <c r="D12" s="1">
        <f>Tabulka1155[[#This Row],[Předpokládaná pořizovací cena / ks]]*Tabulka1155[[#This Row],[Počet kusů]]</f>
        <v>5989500</v>
      </c>
      <c r="E12" t="s">
        <v>2</v>
      </c>
      <c r="G12" s="10" t="s">
        <v>137</v>
      </c>
    </row>
    <row r="13" spans="1:7" ht="30" x14ac:dyDescent="0.25">
      <c r="A13" s="22" t="s">
        <v>131</v>
      </c>
      <c r="B13">
        <v>280763</v>
      </c>
      <c r="C13" s="25">
        <v>1</v>
      </c>
      <c r="D13" s="1">
        <f>Tabulka1155[[#This Row],[Předpokládaná pořizovací cena / ks]]*Tabulka1155[[#This Row],[Počet kusů]]</f>
        <v>280763</v>
      </c>
      <c r="E13" t="s">
        <v>3</v>
      </c>
      <c r="F13" t="s">
        <v>146</v>
      </c>
      <c r="G13" s="10" t="s">
        <v>139</v>
      </c>
    </row>
    <row r="14" spans="1:7" x14ac:dyDescent="0.25">
      <c r="A14" t="s">
        <v>10</v>
      </c>
      <c r="B14">
        <f>SUBTOTAL(109,Tabulka1155[Předpokládaná pořizovací cena / ks])</f>
        <v>6934457</v>
      </c>
      <c r="C14">
        <f>SUBTOTAL(109,Tabulka1155[Počet kusů])</f>
        <v>14</v>
      </c>
      <c r="D14">
        <f>SUBTOTAL(109,Tabulka1155[Celková předpokládaná PC (v Kč včetně DPH)])</f>
        <v>8011865</v>
      </c>
      <c r="E14" s="2" t="s">
        <v>11</v>
      </c>
      <c r="F14" s="2" t="s">
        <v>11</v>
      </c>
      <c r="G14" s="2" t="s">
        <v>11</v>
      </c>
    </row>
    <row r="53" spans="14:14" x14ac:dyDescent="0.25">
      <c r="N53" t="s">
        <v>3</v>
      </c>
    </row>
    <row r="54" spans="14:14" x14ac:dyDescent="0.25">
      <c r="N54" t="s">
        <v>2</v>
      </c>
    </row>
  </sheetData>
  <mergeCells count="3">
    <mergeCell ref="A3:B3"/>
    <mergeCell ref="C3:G3"/>
    <mergeCell ref="A4:B4"/>
  </mergeCells>
  <dataValidations count="4">
    <dataValidation allowBlank="1" showInputMessage="1" showErrorMessage="1" promptTitle="Obor" prompt="Uveďte pro který obor NP bude přístroj využíván." sqref="G8:G9 G11:G13"/>
    <dataValidation allowBlank="1" showInputMessage="1" showErrorMessage="1" prompt="Udávejte částku v Kč včetně DPH." sqref="B8:B13"/>
    <dataValidation allowBlank="1" showInputMessage="1" showErrorMessage="1" promptTitle="Stáří přístroje" prompt="Vyplňte pokud se jedná o obnovu." sqref="F8:F13"/>
    <dataValidation type="list" allowBlank="1" showInputMessage="1" showErrorMessage="1" sqref="E8:E13">
      <formula1>$N$53:$N$54</formula1>
    </dataValidation>
  </dataValidations>
  <pageMargins left="0.7" right="0.7" top="0.78740157499999996" bottom="0.78740157499999996" header="0.3" footer="0.3"/>
  <pageSetup paperSize="9" scale="77" orientation="portrait"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55"/>
  <sheetViews>
    <sheetView tabSelected="1" view="pageBreakPreview" zoomScale="60" zoomScaleNormal="100" workbookViewId="0">
      <selection activeCell="I8" sqref="I8"/>
    </sheetView>
  </sheetViews>
  <sheetFormatPr defaultRowHeight="15" x14ac:dyDescent="0.25"/>
  <cols>
    <col min="1" max="1" width="18.42578125" customWidth="1"/>
    <col min="2" max="2" width="17.85546875" customWidth="1"/>
    <col min="4" max="4" width="17.5703125" customWidth="1"/>
    <col min="5" max="5" width="16.85546875" customWidth="1"/>
    <col min="6" max="6" width="13.28515625" customWidth="1"/>
    <col min="7" max="7" width="12" customWidth="1"/>
  </cols>
  <sheetData>
    <row r="2" spans="1:7" ht="11.25" customHeight="1" x14ac:dyDescent="0.25"/>
    <row r="3" spans="1:7" ht="38.25" customHeight="1" x14ac:dyDescent="0.25">
      <c r="A3" s="32" t="s">
        <v>8</v>
      </c>
      <c r="B3" s="32"/>
      <c r="C3" s="33" t="s">
        <v>15</v>
      </c>
      <c r="D3" s="33"/>
      <c r="E3" s="33"/>
      <c r="F3" s="33"/>
      <c r="G3" s="33"/>
    </row>
    <row r="4" spans="1:7" ht="26.25" customHeight="1" x14ac:dyDescent="0.25">
      <c r="A4" s="32" t="s">
        <v>9</v>
      </c>
      <c r="B4" s="32"/>
      <c r="C4" t="s">
        <v>19</v>
      </c>
      <c r="D4" s="4"/>
      <c r="E4" s="4"/>
      <c r="F4" s="4"/>
      <c r="G4" s="4"/>
    </row>
    <row r="5" spans="1:7" x14ac:dyDescent="0.25">
      <c r="A5" s="31" t="s">
        <v>173</v>
      </c>
      <c r="B5">
        <v>1</v>
      </c>
    </row>
    <row r="6" spans="1:7" x14ac:dyDescent="0.25">
      <c r="A6" s="31" t="s">
        <v>172</v>
      </c>
      <c r="B6">
        <v>1</v>
      </c>
    </row>
    <row r="7" spans="1:7" ht="45" x14ac:dyDescent="0.25">
      <c r="A7" s="3" t="s">
        <v>0</v>
      </c>
      <c r="B7" s="3" t="s">
        <v>6</v>
      </c>
      <c r="C7" s="3" t="s">
        <v>7</v>
      </c>
      <c r="D7" s="3" t="s">
        <v>12</v>
      </c>
      <c r="E7" s="3" t="s">
        <v>1</v>
      </c>
      <c r="F7" s="3" t="s">
        <v>4</v>
      </c>
      <c r="G7" s="3" t="s">
        <v>5</v>
      </c>
    </row>
    <row r="8" spans="1:7" ht="165" x14ac:dyDescent="0.25">
      <c r="A8" s="10" t="s">
        <v>132</v>
      </c>
      <c r="B8" s="13">
        <v>54450</v>
      </c>
      <c r="C8">
        <v>350</v>
      </c>
      <c r="D8" s="1">
        <f>Tabulka1156[[#This Row],[Předpokládaná pořizovací cena / ks]]*Tabulka1156[[#This Row],[Počet kusů]]</f>
        <v>19057500</v>
      </c>
      <c r="E8" t="s">
        <v>133</v>
      </c>
      <c r="F8" t="s">
        <v>134</v>
      </c>
      <c r="G8" s="10" t="s">
        <v>135</v>
      </c>
    </row>
    <row r="9" spans="1:7" x14ac:dyDescent="0.25">
      <c r="D9" s="1">
        <f>Tabulka1156[[#This Row],[Předpokládaná pořizovací cena / ks]]*Tabulka1156[[#This Row],[Počet kusů]]</f>
        <v>0</v>
      </c>
    </row>
    <row r="10" spans="1:7" x14ac:dyDescent="0.25">
      <c r="D10" s="1">
        <f>Tabulka1156[[#This Row],[Předpokládaná pořizovací cena / ks]]*Tabulka1156[[#This Row],[Počet kusů]]</f>
        <v>0</v>
      </c>
    </row>
    <row r="11" spans="1:7" x14ac:dyDescent="0.25">
      <c r="D11" s="1">
        <f>Tabulka1156[[#This Row],[Předpokládaná pořizovací cena / ks]]*Tabulka1156[[#This Row],[Počet kusů]]</f>
        <v>0</v>
      </c>
    </row>
    <row r="12" spans="1:7" x14ac:dyDescent="0.25">
      <c r="D12" s="1">
        <f>Tabulka1156[[#This Row],[Předpokládaná pořizovací cena / ks]]*Tabulka1156[[#This Row],[Počet kusů]]</f>
        <v>0</v>
      </c>
    </row>
    <row r="13" spans="1:7" x14ac:dyDescent="0.25">
      <c r="D13" s="1">
        <f>Tabulka1156[[#This Row],[Předpokládaná pořizovací cena / ks]]*Tabulka1156[[#This Row],[Počet kusů]]</f>
        <v>0</v>
      </c>
    </row>
    <row r="14" spans="1:7" x14ac:dyDescent="0.25">
      <c r="D14" s="1">
        <f>Tabulka1156[[#This Row],[Předpokládaná pořizovací cena / ks]]*Tabulka1156[[#This Row],[Počet kusů]]</f>
        <v>0</v>
      </c>
    </row>
    <row r="15" spans="1:7" x14ac:dyDescent="0.25">
      <c r="D15" s="1">
        <f>Tabulka1156[[#This Row],[Předpokládaná pořizovací cena / ks]]*Tabulka1156[[#This Row],[Počet kusů]]</f>
        <v>0</v>
      </c>
    </row>
    <row r="16" spans="1:7" x14ac:dyDescent="0.25">
      <c r="D16" s="1">
        <f>Tabulka1156[[#This Row],[Předpokládaná pořizovací cena / ks]]*Tabulka1156[[#This Row],[Počet kusů]]</f>
        <v>0</v>
      </c>
    </row>
    <row r="17" spans="4:4" x14ac:dyDescent="0.25">
      <c r="D17" s="1">
        <f>Tabulka1156[[#This Row],[Předpokládaná pořizovací cena / ks]]*Tabulka1156[[#This Row],[Počet kusů]]</f>
        <v>0</v>
      </c>
    </row>
    <row r="18" spans="4:4" x14ac:dyDescent="0.25">
      <c r="D18" s="1">
        <f>Tabulka1156[[#This Row],[Předpokládaná pořizovací cena / ks]]*Tabulka1156[[#This Row],[Počet kusů]]</f>
        <v>0</v>
      </c>
    </row>
    <row r="19" spans="4:4" x14ac:dyDescent="0.25">
      <c r="D19" s="1">
        <f>Tabulka1156[[#This Row],[Předpokládaná pořizovací cena / ks]]*Tabulka1156[[#This Row],[Počet kusů]]</f>
        <v>0</v>
      </c>
    </row>
    <row r="20" spans="4:4" x14ac:dyDescent="0.25">
      <c r="D20" s="1">
        <f>Tabulka1156[[#This Row],[Předpokládaná pořizovací cena / ks]]*Tabulka1156[[#This Row],[Počet kusů]]</f>
        <v>0</v>
      </c>
    </row>
    <row r="21" spans="4:4" x14ac:dyDescent="0.25">
      <c r="D21" s="1">
        <f>Tabulka1156[[#This Row],[Předpokládaná pořizovací cena / ks]]*Tabulka1156[[#This Row],[Počet kusů]]</f>
        <v>0</v>
      </c>
    </row>
    <row r="22" spans="4:4" x14ac:dyDescent="0.25">
      <c r="D22" s="1">
        <f>Tabulka1156[[#This Row],[Předpokládaná pořizovací cena / ks]]*Tabulka1156[[#This Row],[Počet kusů]]</f>
        <v>0</v>
      </c>
    </row>
    <row r="23" spans="4:4" x14ac:dyDescent="0.25">
      <c r="D23" s="1">
        <f>Tabulka1156[[#This Row],[Předpokládaná pořizovací cena / ks]]*Tabulka1156[[#This Row],[Počet kusů]]</f>
        <v>0</v>
      </c>
    </row>
    <row r="24" spans="4:4" x14ac:dyDescent="0.25">
      <c r="D24" s="1">
        <f>Tabulka1156[[#This Row],[Předpokládaná pořizovací cena / ks]]*Tabulka1156[[#This Row],[Počet kusů]]</f>
        <v>0</v>
      </c>
    </row>
    <row r="25" spans="4:4" x14ac:dyDescent="0.25">
      <c r="D25" s="1">
        <f>Tabulka1156[[#This Row],[Předpokládaná pořizovací cena / ks]]*Tabulka1156[[#This Row],[Počet kusů]]</f>
        <v>0</v>
      </c>
    </row>
    <row r="26" spans="4:4" x14ac:dyDescent="0.25">
      <c r="D26" s="1">
        <f>Tabulka1156[[#This Row],[Předpokládaná pořizovací cena / ks]]*Tabulka1156[[#This Row],[Počet kusů]]</f>
        <v>0</v>
      </c>
    </row>
    <row r="27" spans="4:4" x14ac:dyDescent="0.25">
      <c r="D27" s="1">
        <f>Tabulka1156[[#This Row],[Předpokládaná pořizovací cena / ks]]*Tabulka1156[[#This Row],[Počet kusů]]</f>
        <v>0</v>
      </c>
    </row>
    <row r="28" spans="4:4" x14ac:dyDescent="0.25">
      <c r="D28" s="1">
        <f>Tabulka1156[[#This Row],[Předpokládaná pořizovací cena / ks]]*Tabulka1156[[#This Row],[Počet kusů]]</f>
        <v>0</v>
      </c>
    </row>
    <row r="29" spans="4:4" x14ac:dyDescent="0.25">
      <c r="D29" s="1">
        <f>Tabulka1156[[#This Row],[Předpokládaná pořizovací cena / ks]]*Tabulka1156[[#This Row],[Počet kusů]]</f>
        <v>0</v>
      </c>
    </row>
    <row r="30" spans="4:4" x14ac:dyDescent="0.25">
      <c r="D30" s="1">
        <f>Tabulka1156[[#This Row],[Předpokládaná pořizovací cena / ks]]*Tabulka1156[[#This Row],[Počet kusů]]</f>
        <v>0</v>
      </c>
    </row>
    <row r="31" spans="4:4" x14ac:dyDescent="0.25">
      <c r="D31" s="1">
        <f>Tabulka1156[[#This Row],[Předpokládaná pořizovací cena / ks]]*Tabulka1156[[#This Row],[Počet kusů]]</f>
        <v>0</v>
      </c>
    </row>
    <row r="32" spans="4:4" x14ac:dyDescent="0.25">
      <c r="D32" s="1">
        <f>Tabulka1156[[#This Row],[Předpokládaná pořizovací cena / ks]]*Tabulka1156[[#This Row],[Počet kusů]]</f>
        <v>0</v>
      </c>
    </row>
    <row r="33" spans="1:7" x14ac:dyDescent="0.25">
      <c r="D33" s="1">
        <f>Tabulka1156[[#This Row],[Předpokládaná pořizovací cena / ks]]*Tabulka1156[[#This Row],[Počet kusů]]</f>
        <v>0</v>
      </c>
    </row>
    <row r="34" spans="1:7" x14ac:dyDescent="0.25">
      <c r="D34" s="1">
        <f>Tabulka1156[[#This Row],[Předpokládaná pořizovací cena / ks]]*Tabulka1156[[#This Row],[Počet kusů]]</f>
        <v>0</v>
      </c>
    </row>
    <row r="35" spans="1:7" x14ac:dyDescent="0.25">
      <c r="D35" s="1">
        <f>Tabulka1156[[#This Row],[Předpokládaná pořizovací cena / ks]]*Tabulka1156[[#This Row],[Počet kusů]]</f>
        <v>0</v>
      </c>
    </row>
    <row r="36" spans="1:7" x14ac:dyDescent="0.25">
      <c r="D36" s="1">
        <f>Tabulka1156[[#This Row],[Předpokládaná pořizovací cena / ks]]*Tabulka1156[[#This Row],[Počet kusů]]</f>
        <v>0</v>
      </c>
    </row>
    <row r="37" spans="1:7" x14ac:dyDescent="0.25">
      <c r="D37" s="1">
        <f>Tabulka1156[[#This Row],[Předpokládaná pořizovací cena / ks]]*Tabulka1156[[#This Row],[Počet kusů]]</f>
        <v>0</v>
      </c>
    </row>
    <row r="38" spans="1:7" x14ac:dyDescent="0.25">
      <c r="D38" s="1">
        <f>Tabulka1156[[#This Row],[Předpokládaná pořizovací cena / ks]]*Tabulka1156[[#This Row],[Počet kusů]]</f>
        <v>0</v>
      </c>
    </row>
    <row r="39" spans="1:7" x14ac:dyDescent="0.25">
      <c r="D39" s="1">
        <f>Tabulka1156[[#This Row],[Předpokládaná pořizovací cena / ks]]*Tabulka1156[[#This Row],[Počet kusů]]</f>
        <v>0</v>
      </c>
    </row>
    <row r="40" spans="1:7" x14ac:dyDescent="0.25">
      <c r="D40" s="1">
        <f>Tabulka1156[[#This Row],[Předpokládaná pořizovací cena / ks]]*Tabulka1156[[#This Row],[Počet kusů]]</f>
        <v>0</v>
      </c>
    </row>
    <row r="41" spans="1:7" x14ac:dyDescent="0.25">
      <c r="D41" s="1">
        <f>Tabulka1156[[#This Row],[Předpokládaná pořizovací cena / ks]]*Tabulka1156[[#This Row],[Počet kusů]]</f>
        <v>0</v>
      </c>
    </row>
    <row r="42" spans="1:7" x14ac:dyDescent="0.25">
      <c r="D42" s="1">
        <f>Tabulka1156[[#This Row],[Předpokládaná pořizovací cena / ks]]*Tabulka1156[[#This Row],[Počet kusů]]</f>
        <v>0</v>
      </c>
    </row>
    <row r="43" spans="1:7" x14ac:dyDescent="0.25">
      <c r="A43" t="s">
        <v>10</v>
      </c>
      <c r="B43">
        <f>SUBTOTAL(109,Tabulka1156[Předpokládaná pořizovací cena / ks])</f>
        <v>54450</v>
      </c>
      <c r="C43">
        <f>SUBTOTAL(109,Tabulka1156[Počet kusů])</f>
        <v>350</v>
      </c>
      <c r="D43">
        <f>SUBTOTAL(109,Tabulka1156[Celková předpokládaná PC (v Kč včetně DPH)])</f>
        <v>19057500</v>
      </c>
      <c r="E43" s="2" t="s">
        <v>11</v>
      </c>
      <c r="F43" s="2" t="s">
        <v>11</v>
      </c>
      <c r="G43" s="2" t="s">
        <v>11</v>
      </c>
    </row>
    <row r="54" spans="14:14" x14ac:dyDescent="0.25">
      <c r="N54" t="s">
        <v>3</v>
      </c>
    </row>
    <row r="55" spans="14:14" x14ac:dyDescent="0.25">
      <c r="N55" t="s">
        <v>2</v>
      </c>
    </row>
  </sheetData>
  <mergeCells count="3">
    <mergeCell ref="A3:B3"/>
    <mergeCell ref="C3:G3"/>
    <mergeCell ref="A4:B4"/>
  </mergeCells>
  <dataValidations count="4">
    <dataValidation allowBlank="1" showInputMessage="1" showErrorMessage="1" prompt="Udávejte částku v Kč včetně DPH." sqref="B8:B42"/>
    <dataValidation allowBlank="1" showInputMessage="1" showErrorMessage="1" promptTitle="Obor" prompt="Uveďte pro který obor NP bude přístroj využíván." sqref="G8:G42"/>
    <dataValidation allowBlank="1" showInputMessage="1" showErrorMessage="1" promptTitle="Stáří přístroje" prompt="Vyplňte pokud se jedná o obnovu." sqref="F8:F42"/>
    <dataValidation type="list" allowBlank="1" showInputMessage="1" showErrorMessage="1" sqref="E8:E42">
      <formula1>$N$54:$N$55</formula1>
    </dataValidation>
  </dataValidations>
  <pageMargins left="0.7" right="0.7" top="0.78740157499999996" bottom="0.78740157499999996" header="0.3" footer="0.3"/>
  <pageSetup paperSize="9" scale="83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Projekt I</vt:lpstr>
      <vt:lpstr>Projekt II</vt:lpstr>
      <vt:lpstr>Projekt III</vt:lpstr>
      <vt:lpstr>Projekt IV</vt:lpstr>
      <vt:lpstr>Projekt V</vt:lpstr>
      <vt:lpstr>Projekt VI</vt:lpstr>
      <vt:lpstr>'Projekt I'!Oblast_tisku</vt:lpstr>
      <vt:lpstr>'Projekt II'!Oblast_tisku</vt:lpstr>
      <vt:lpstr>'Projekt III'!Oblast_tisku</vt:lpstr>
      <vt:lpstr>'Projekt IV'!Oblast_tisku</vt:lpstr>
      <vt:lpstr>'Projekt V'!Oblast_tisku</vt:lpstr>
      <vt:lpstr>'Projekt VI'!Oblast_tisku</vt:lpstr>
    </vt:vector>
  </TitlesOfParts>
  <Company>MZČR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Klubalová Markéta Ing.</dc:creator>
  <cp:lastModifiedBy>Bubenikova Lucie</cp:lastModifiedBy>
  <cp:lastPrinted>2016-06-15T06:05:44Z</cp:lastPrinted>
  <dcterms:created xsi:type="dcterms:W3CDTF">2016-05-25T13:15:55Z</dcterms:created>
  <dcterms:modified xsi:type="dcterms:W3CDTF">2016-06-15T06:06:13Z</dcterms:modified>
</cp:coreProperties>
</file>