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 activeTab="1"/>
  </bookViews>
  <sheets>
    <sheet name="912 04" sheetId="2" r:id="rId1"/>
    <sheet name="920 14" sheetId="3" r:id="rId2"/>
    <sheet name="Bilance P a V" sheetId="4" r:id="rId3"/>
  </sheets>
  <definedNames>
    <definedName name="_xlnm.Print_Area" localSheetId="0">'912 04'!$A$1:$R$104</definedName>
    <definedName name="_xlnm.Print_Area" localSheetId="1">'920 14'!$A$1:$AE$73</definedName>
  </definedNames>
  <calcPr calcId="145621"/>
</workbook>
</file>

<file path=xl/calcChain.xml><?xml version="1.0" encoding="utf-8"?>
<calcChain xmlns="http://schemas.openxmlformats.org/spreadsheetml/2006/main">
  <c r="D46" i="4" l="1"/>
  <c r="C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5" i="4"/>
  <c r="E24" i="4"/>
  <c r="E23" i="4"/>
  <c r="E22" i="4"/>
  <c r="D21" i="4"/>
  <c r="C21" i="4"/>
  <c r="E21" i="4" s="1"/>
  <c r="E19" i="4"/>
  <c r="E18" i="4"/>
  <c r="E17" i="4"/>
  <c r="E16" i="4"/>
  <c r="D15" i="4"/>
  <c r="E15" i="4" s="1"/>
  <c r="C15" i="4"/>
  <c r="E14" i="4"/>
  <c r="E13" i="4"/>
  <c r="E12" i="4"/>
  <c r="E11" i="4"/>
  <c r="E10" i="4"/>
  <c r="D9" i="4"/>
  <c r="E9" i="4" s="1"/>
  <c r="C9" i="4"/>
  <c r="C8" i="4"/>
  <c r="C26" i="4" s="1"/>
  <c r="E7" i="4"/>
  <c r="E6" i="4"/>
  <c r="E5" i="4"/>
  <c r="E4" i="4"/>
  <c r="D4" i="4"/>
  <c r="C4" i="4"/>
  <c r="C20" i="4" s="1"/>
  <c r="E46" i="4" l="1"/>
  <c r="E20" i="4"/>
  <c r="D20" i="4"/>
  <c r="D26" i="4" s="1"/>
  <c r="E26" i="4" s="1"/>
  <c r="D8" i="4"/>
  <c r="E8" i="4"/>
  <c r="V71" i="3"/>
  <c r="X71" i="3" s="1"/>
  <c r="Z71" i="3" s="1"/>
  <c r="T71" i="3"/>
  <c r="N71" i="3"/>
  <c r="J71" i="3"/>
  <c r="L71" i="3" s="1"/>
  <c r="AA70" i="3"/>
  <c r="Y70" i="3"/>
  <c r="X70" i="3"/>
  <c r="W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T69" i="3"/>
  <c r="L69" i="3"/>
  <c r="J69" i="3"/>
  <c r="AA68" i="3"/>
  <c r="Y68" i="3"/>
  <c r="W68" i="3"/>
  <c r="U68" i="3"/>
  <c r="S68" i="3"/>
  <c r="R68" i="3"/>
  <c r="Q68" i="3"/>
  <c r="P68" i="3"/>
  <c r="O68" i="3"/>
  <c r="M68" i="3"/>
  <c r="K68" i="3"/>
  <c r="J68" i="3"/>
  <c r="I68" i="3"/>
  <c r="H68" i="3"/>
  <c r="AD67" i="3"/>
  <c r="Z67" i="3"/>
  <c r="AB67" i="3" s="1"/>
  <c r="AB66" i="3" s="1"/>
  <c r="AD66" i="3" s="1"/>
  <c r="V67" i="3"/>
  <c r="X67" i="3" s="1"/>
  <c r="T67" i="3"/>
  <c r="N67" i="3"/>
  <c r="N66" i="3" s="1"/>
  <c r="J67" i="3"/>
  <c r="L67" i="3" s="1"/>
  <c r="L66" i="3" s="1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M66" i="3"/>
  <c r="K66" i="3"/>
  <c r="J66" i="3"/>
  <c r="I66" i="3"/>
  <c r="H66" i="3"/>
  <c r="T65" i="3"/>
  <c r="L65" i="3"/>
  <c r="J65" i="3"/>
  <c r="AA64" i="3"/>
  <c r="Y64" i="3"/>
  <c r="W64" i="3"/>
  <c r="U64" i="3"/>
  <c r="S64" i="3"/>
  <c r="R64" i="3"/>
  <c r="Q64" i="3"/>
  <c r="P64" i="3"/>
  <c r="O64" i="3"/>
  <c r="M64" i="3"/>
  <c r="K64" i="3"/>
  <c r="J64" i="3"/>
  <c r="I64" i="3"/>
  <c r="H64" i="3"/>
  <c r="Z63" i="3"/>
  <c r="V63" i="3"/>
  <c r="X63" i="3" s="1"/>
  <c r="T63" i="3"/>
  <c r="J63" i="3"/>
  <c r="AA62" i="3"/>
  <c r="Y62" i="3"/>
  <c r="X62" i="3"/>
  <c r="W62" i="3"/>
  <c r="V62" i="3"/>
  <c r="U62" i="3"/>
  <c r="T62" i="3"/>
  <c r="S62" i="3"/>
  <c r="R62" i="3"/>
  <c r="Q62" i="3"/>
  <c r="P62" i="3"/>
  <c r="O62" i="3"/>
  <c r="M62" i="3"/>
  <c r="K62" i="3"/>
  <c r="I62" i="3"/>
  <c r="H62" i="3"/>
  <c r="T61" i="3"/>
  <c r="L61" i="3"/>
  <c r="J61" i="3"/>
  <c r="AA60" i="3"/>
  <c r="Y60" i="3"/>
  <c r="W60" i="3"/>
  <c r="U60" i="3"/>
  <c r="S60" i="3"/>
  <c r="R60" i="3"/>
  <c r="Q60" i="3"/>
  <c r="P60" i="3"/>
  <c r="O60" i="3"/>
  <c r="M60" i="3"/>
  <c r="K60" i="3"/>
  <c r="J60" i="3"/>
  <c r="I60" i="3"/>
  <c r="H60" i="3"/>
  <c r="V59" i="3"/>
  <c r="T59" i="3"/>
  <c r="J59" i="3"/>
  <c r="L59" i="3" s="1"/>
  <c r="N59" i="3" s="1"/>
  <c r="N58" i="3" s="1"/>
  <c r="AA58" i="3"/>
  <c r="Y58" i="3"/>
  <c r="W58" i="3"/>
  <c r="U58" i="3"/>
  <c r="T58" i="3"/>
  <c r="S58" i="3"/>
  <c r="R58" i="3"/>
  <c r="Q58" i="3"/>
  <c r="P58" i="3"/>
  <c r="O58" i="3"/>
  <c r="M58" i="3"/>
  <c r="L58" i="3"/>
  <c r="K58" i="3"/>
  <c r="I58" i="3"/>
  <c r="H58" i="3"/>
  <c r="T57" i="3"/>
  <c r="L57" i="3"/>
  <c r="J57" i="3"/>
  <c r="AA56" i="3"/>
  <c r="Y56" i="3"/>
  <c r="W56" i="3"/>
  <c r="U56" i="3"/>
  <c r="S56" i="3"/>
  <c r="R56" i="3"/>
  <c r="Q56" i="3"/>
  <c r="P56" i="3"/>
  <c r="O56" i="3"/>
  <c r="M56" i="3"/>
  <c r="K56" i="3"/>
  <c r="J56" i="3"/>
  <c r="I56" i="3"/>
  <c r="H56" i="3"/>
  <c r="V55" i="3"/>
  <c r="X55" i="3" s="1"/>
  <c r="Z55" i="3" s="1"/>
  <c r="T55" i="3"/>
  <c r="N55" i="3"/>
  <c r="J55" i="3"/>
  <c r="L55" i="3" s="1"/>
  <c r="AA54" i="3"/>
  <c r="Y54" i="3"/>
  <c r="X54" i="3"/>
  <c r="W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AB53" i="3"/>
  <c r="V53" i="3"/>
  <c r="X53" i="3" s="1"/>
  <c r="T53" i="3"/>
  <c r="J53" i="3"/>
  <c r="L53" i="3" s="1"/>
  <c r="L52" i="3" s="1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M52" i="3"/>
  <c r="K52" i="3"/>
  <c r="I52" i="3"/>
  <c r="H52" i="3"/>
  <c r="T51" i="3"/>
  <c r="L51" i="3"/>
  <c r="J51" i="3"/>
  <c r="AA50" i="3"/>
  <c r="Y50" i="3"/>
  <c r="W50" i="3"/>
  <c r="U50" i="3"/>
  <c r="S50" i="3"/>
  <c r="R50" i="3"/>
  <c r="Q50" i="3"/>
  <c r="P50" i="3"/>
  <c r="O50" i="3"/>
  <c r="M50" i="3"/>
  <c r="K50" i="3"/>
  <c r="J50" i="3"/>
  <c r="I50" i="3"/>
  <c r="H50" i="3"/>
  <c r="V49" i="3"/>
  <c r="T49" i="3"/>
  <c r="J49" i="3"/>
  <c r="AA48" i="3"/>
  <c r="Y48" i="3"/>
  <c r="W48" i="3"/>
  <c r="U48" i="3"/>
  <c r="T48" i="3"/>
  <c r="S48" i="3"/>
  <c r="R48" i="3"/>
  <c r="Q48" i="3"/>
  <c r="P48" i="3"/>
  <c r="O48" i="3"/>
  <c r="M48" i="3"/>
  <c r="K48" i="3"/>
  <c r="I48" i="3"/>
  <c r="H48" i="3"/>
  <c r="T47" i="3"/>
  <c r="L47" i="3"/>
  <c r="J47" i="3"/>
  <c r="AA46" i="3"/>
  <c r="Y46" i="3"/>
  <c r="W46" i="3"/>
  <c r="U46" i="3"/>
  <c r="S46" i="3"/>
  <c r="R46" i="3"/>
  <c r="Q46" i="3"/>
  <c r="P46" i="3"/>
  <c r="O46" i="3"/>
  <c r="M46" i="3"/>
  <c r="K46" i="3"/>
  <c r="J46" i="3"/>
  <c r="I46" i="3"/>
  <c r="H46" i="3"/>
  <c r="V45" i="3"/>
  <c r="T45" i="3"/>
  <c r="N45" i="3"/>
  <c r="J45" i="3"/>
  <c r="L45" i="3" s="1"/>
  <c r="AA44" i="3"/>
  <c r="Y44" i="3"/>
  <c r="W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T43" i="3"/>
  <c r="L43" i="3"/>
  <c r="J43" i="3"/>
  <c r="AA42" i="3"/>
  <c r="Y42" i="3"/>
  <c r="W42" i="3"/>
  <c r="U42" i="3"/>
  <c r="S42" i="3"/>
  <c r="R42" i="3"/>
  <c r="Q42" i="3"/>
  <c r="P42" i="3"/>
  <c r="O42" i="3"/>
  <c r="M42" i="3"/>
  <c r="K42" i="3"/>
  <c r="J42" i="3"/>
  <c r="I42" i="3"/>
  <c r="H42" i="3"/>
  <c r="AD41" i="3"/>
  <c r="Z41" i="3"/>
  <c r="AB41" i="3" s="1"/>
  <c r="AB40" i="3" s="1"/>
  <c r="AD40" i="3" s="1"/>
  <c r="V41" i="3"/>
  <c r="X41" i="3" s="1"/>
  <c r="T41" i="3"/>
  <c r="N41" i="3"/>
  <c r="N40" i="3" s="1"/>
  <c r="J41" i="3"/>
  <c r="L41" i="3" s="1"/>
  <c r="L40" i="3" s="1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M40" i="3"/>
  <c r="K40" i="3"/>
  <c r="J40" i="3"/>
  <c r="I40" i="3"/>
  <c r="H40" i="3"/>
  <c r="T39" i="3"/>
  <c r="L39" i="3"/>
  <c r="J39" i="3"/>
  <c r="AA38" i="3"/>
  <c r="Y38" i="3"/>
  <c r="W38" i="3"/>
  <c r="U38" i="3"/>
  <c r="S38" i="3"/>
  <c r="R38" i="3"/>
  <c r="Q38" i="3"/>
  <c r="P38" i="3"/>
  <c r="O38" i="3"/>
  <c r="M38" i="3"/>
  <c r="K38" i="3"/>
  <c r="J38" i="3"/>
  <c r="I38" i="3"/>
  <c r="H38" i="3"/>
  <c r="Z37" i="3"/>
  <c r="AB37" i="3" s="1"/>
  <c r="AB36" i="3" s="1"/>
  <c r="AD36" i="3" s="1"/>
  <c r="V37" i="3"/>
  <c r="X37" i="3" s="1"/>
  <c r="T37" i="3"/>
  <c r="J37" i="3"/>
  <c r="L37" i="3" s="1"/>
  <c r="L36" i="3" s="1"/>
  <c r="AA36" i="3"/>
  <c r="Y36" i="3"/>
  <c r="X36" i="3"/>
  <c r="W36" i="3"/>
  <c r="V36" i="3"/>
  <c r="U36" i="3"/>
  <c r="T36" i="3"/>
  <c r="S36" i="3"/>
  <c r="R36" i="3"/>
  <c r="Q36" i="3"/>
  <c r="P36" i="3"/>
  <c r="O36" i="3"/>
  <c r="M36" i="3"/>
  <c r="K36" i="3"/>
  <c r="I36" i="3"/>
  <c r="H36" i="3"/>
  <c r="T35" i="3"/>
  <c r="L35" i="3"/>
  <c r="J35" i="3"/>
  <c r="AA34" i="3"/>
  <c r="Y34" i="3"/>
  <c r="W34" i="3"/>
  <c r="U34" i="3"/>
  <c r="S34" i="3"/>
  <c r="R34" i="3"/>
  <c r="Q34" i="3"/>
  <c r="P34" i="3"/>
  <c r="O34" i="3"/>
  <c r="M34" i="3"/>
  <c r="K34" i="3"/>
  <c r="J34" i="3"/>
  <c r="I34" i="3"/>
  <c r="H34" i="3"/>
  <c r="V33" i="3"/>
  <c r="T33" i="3"/>
  <c r="J33" i="3"/>
  <c r="AA32" i="3"/>
  <c r="Y32" i="3"/>
  <c r="W32" i="3"/>
  <c r="U32" i="3"/>
  <c r="T32" i="3"/>
  <c r="S32" i="3"/>
  <c r="R32" i="3"/>
  <c r="Q32" i="3"/>
  <c r="P32" i="3"/>
  <c r="O32" i="3"/>
  <c r="M32" i="3"/>
  <c r="K32" i="3"/>
  <c r="I32" i="3"/>
  <c r="H32" i="3"/>
  <c r="AB31" i="3"/>
  <c r="T31" i="3"/>
  <c r="L31" i="3"/>
  <c r="J31" i="3"/>
  <c r="AA30" i="3"/>
  <c r="Z30" i="3"/>
  <c r="Y30" i="3"/>
  <c r="X30" i="3"/>
  <c r="W30" i="3"/>
  <c r="U30" i="3"/>
  <c r="S30" i="3"/>
  <c r="R30" i="3"/>
  <c r="Q30" i="3"/>
  <c r="P30" i="3"/>
  <c r="O30" i="3"/>
  <c r="M30" i="3"/>
  <c r="K30" i="3"/>
  <c r="J30" i="3"/>
  <c r="I30" i="3"/>
  <c r="H30" i="3"/>
  <c r="V29" i="3"/>
  <c r="X29" i="3" s="1"/>
  <c r="X28" i="3" s="1"/>
  <c r="R29" i="3"/>
  <c r="T29" i="3" s="1"/>
  <c r="T28" i="3" s="1"/>
  <c r="L29" i="3"/>
  <c r="N29" i="3" s="1"/>
  <c r="J29" i="3"/>
  <c r="AC28" i="3"/>
  <c r="AA28" i="3"/>
  <c r="Y28" i="3"/>
  <c r="W28" i="3"/>
  <c r="V28" i="3"/>
  <c r="U28" i="3"/>
  <c r="S28" i="3"/>
  <c r="R28" i="3"/>
  <c r="Q28" i="3"/>
  <c r="P28" i="3"/>
  <c r="O28" i="3"/>
  <c r="N28" i="3"/>
  <c r="M28" i="3"/>
  <c r="L28" i="3"/>
  <c r="K28" i="3"/>
  <c r="J28" i="3"/>
  <c r="I28" i="3"/>
  <c r="H28" i="3"/>
  <c r="T27" i="3"/>
  <c r="L27" i="3"/>
  <c r="J27" i="3"/>
  <c r="AA26" i="3"/>
  <c r="Y26" i="3"/>
  <c r="W26" i="3"/>
  <c r="U26" i="3"/>
  <c r="S26" i="3"/>
  <c r="R26" i="3"/>
  <c r="Q26" i="3"/>
  <c r="P26" i="3"/>
  <c r="O26" i="3"/>
  <c r="O9" i="3" s="1"/>
  <c r="M26" i="3"/>
  <c r="K26" i="3"/>
  <c r="J26" i="3"/>
  <c r="I26" i="3"/>
  <c r="H26" i="3"/>
  <c r="X25" i="3"/>
  <c r="X24" i="3" s="1"/>
  <c r="T25" i="3"/>
  <c r="V25" i="3" s="1"/>
  <c r="V24" i="3" s="1"/>
  <c r="N25" i="3"/>
  <c r="N24" i="3" s="1"/>
  <c r="L25" i="3"/>
  <c r="J25" i="3"/>
  <c r="AA24" i="3"/>
  <c r="Y24" i="3"/>
  <c r="W24" i="3"/>
  <c r="U24" i="3"/>
  <c r="T24" i="3"/>
  <c r="S24" i="3"/>
  <c r="R24" i="3"/>
  <c r="Q24" i="3"/>
  <c r="P24" i="3"/>
  <c r="O24" i="3"/>
  <c r="M24" i="3"/>
  <c r="L24" i="3"/>
  <c r="K24" i="3"/>
  <c r="J24" i="3"/>
  <c r="I24" i="3"/>
  <c r="H24" i="3"/>
  <c r="X23" i="3"/>
  <c r="Z23" i="3" s="1"/>
  <c r="V23" i="3"/>
  <c r="T23" i="3"/>
  <c r="L23" i="3"/>
  <c r="N23" i="3" s="1"/>
  <c r="N22" i="3" s="1"/>
  <c r="J23" i="3"/>
  <c r="AA22" i="3"/>
  <c r="Y22" i="3"/>
  <c r="X22" i="3"/>
  <c r="W22" i="3"/>
  <c r="V22" i="3"/>
  <c r="U22" i="3"/>
  <c r="T22" i="3"/>
  <c r="S22" i="3"/>
  <c r="R22" i="3"/>
  <c r="Q22" i="3"/>
  <c r="P22" i="3"/>
  <c r="O22" i="3"/>
  <c r="M22" i="3"/>
  <c r="L22" i="3"/>
  <c r="K22" i="3"/>
  <c r="J22" i="3"/>
  <c r="I22" i="3"/>
  <c r="H22" i="3"/>
  <c r="V21" i="3"/>
  <c r="V20" i="3" s="1"/>
  <c r="T21" i="3"/>
  <c r="T20" i="3" s="1"/>
  <c r="L21" i="3"/>
  <c r="J21" i="3"/>
  <c r="AA20" i="3"/>
  <c r="Y20" i="3"/>
  <c r="W20" i="3"/>
  <c r="U20" i="3"/>
  <c r="S20" i="3"/>
  <c r="R20" i="3"/>
  <c r="Q20" i="3"/>
  <c r="P20" i="3"/>
  <c r="O20" i="3"/>
  <c r="M20" i="3"/>
  <c r="K20" i="3"/>
  <c r="J20" i="3"/>
  <c r="I20" i="3"/>
  <c r="H20" i="3"/>
  <c r="T19" i="3"/>
  <c r="V19" i="3" s="1"/>
  <c r="J19" i="3"/>
  <c r="L19" i="3" s="1"/>
  <c r="L18" i="3" s="1"/>
  <c r="AA18" i="3"/>
  <c r="Y18" i="3"/>
  <c r="W18" i="3"/>
  <c r="U18" i="3"/>
  <c r="T18" i="3"/>
  <c r="S18" i="3"/>
  <c r="R18" i="3"/>
  <c r="Q18" i="3"/>
  <c r="P18" i="3"/>
  <c r="O18" i="3"/>
  <c r="M18" i="3"/>
  <c r="K18" i="3"/>
  <c r="J18" i="3"/>
  <c r="I18" i="3"/>
  <c r="H18" i="3"/>
  <c r="T17" i="3"/>
  <c r="V17" i="3" s="1"/>
  <c r="V16" i="3" s="1"/>
  <c r="L17" i="3"/>
  <c r="N17" i="3" s="1"/>
  <c r="N16" i="3" s="1"/>
  <c r="J17" i="3"/>
  <c r="AA16" i="3"/>
  <c r="Y16" i="3"/>
  <c r="W16" i="3"/>
  <c r="U16" i="3"/>
  <c r="S16" i="3"/>
  <c r="R16" i="3"/>
  <c r="Q16" i="3"/>
  <c r="P16" i="3"/>
  <c r="O16" i="3"/>
  <c r="M16" i="3"/>
  <c r="L16" i="3"/>
  <c r="K16" i="3"/>
  <c r="J16" i="3"/>
  <c r="I16" i="3"/>
  <c r="H16" i="3"/>
  <c r="V15" i="3"/>
  <c r="X15" i="3" s="1"/>
  <c r="T15" i="3"/>
  <c r="J15" i="3"/>
  <c r="L15" i="3" s="1"/>
  <c r="AA14" i="3"/>
  <c r="Y14" i="3"/>
  <c r="W14" i="3"/>
  <c r="W9" i="3" s="1"/>
  <c r="U14" i="3"/>
  <c r="T14" i="3"/>
  <c r="S14" i="3"/>
  <c r="R14" i="3"/>
  <c r="Q14" i="3"/>
  <c r="P14" i="3"/>
  <c r="O14" i="3"/>
  <c r="M14" i="3"/>
  <c r="K14" i="3"/>
  <c r="I14" i="3"/>
  <c r="H14" i="3"/>
  <c r="T13" i="3"/>
  <c r="T12" i="3" s="1"/>
  <c r="J13" i="3"/>
  <c r="L13" i="3" s="1"/>
  <c r="AA12" i="3"/>
  <c r="Y12" i="3"/>
  <c r="W12" i="3"/>
  <c r="U12" i="3"/>
  <c r="S12" i="3"/>
  <c r="R12" i="3"/>
  <c r="Q12" i="3"/>
  <c r="P12" i="3"/>
  <c r="O12" i="3"/>
  <c r="M12" i="3"/>
  <c r="K12" i="3"/>
  <c r="J12" i="3"/>
  <c r="I12" i="3"/>
  <c r="H12" i="3"/>
  <c r="V11" i="3"/>
  <c r="X11" i="3" s="1"/>
  <c r="Z11" i="3" s="1"/>
  <c r="T11" i="3"/>
  <c r="N11" i="3"/>
  <c r="N10" i="3" s="1"/>
  <c r="J11" i="3"/>
  <c r="L11" i="3" s="1"/>
  <c r="AA10" i="3"/>
  <c r="Y10" i="3"/>
  <c r="Y9" i="3" s="1"/>
  <c r="W10" i="3"/>
  <c r="U10" i="3"/>
  <c r="T10" i="3"/>
  <c r="S10" i="3"/>
  <c r="R10" i="3"/>
  <c r="Q10" i="3"/>
  <c r="Q9" i="3" s="1"/>
  <c r="P10" i="3"/>
  <c r="O10" i="3"/>
  <c r="M10" i="3"/>
  <c r="L10" i="3"/>
  <c r="K10" i="3"/>
  <c r="J10" i="3"/>
  <c r="J9" i="3" s="1"/>
  <c r="I10" i="3"/>
  <c r="I9" i="3" s="1"/>
  <c r="H10" i="3"/>
  <c r="AC9" i="3"/>
  <c r="AA9" i="3"/>
  <c r="U9" i="3"/>
  <c r="S9" i="3"/>
  <c r="P9" i="3"/>
  <c r="M9" i="3"/>
  <c r="K9" i="3"/>
  <c r="H9" i="3"/>
  <c r="Z10" i="3" l="1"/>
  <c r="AB11" i="3"/>
  <c r="X14" i="3"/>
  <c r="Z15" i="3"/>
  <c r="AB23" i="3"/>
  <c r="Z22" i="3"/>
  <c r="N13" i="3"/>
  <c r="N12" i="3" s="1"/>
  <c r="L12" i="3"/>
  <c r="L14" i="3"/>
  <c r="N15" i="3"/>
  <c r="N14" i="3" s="1"/>
  <c r="X19" i="3"/>
  <c r="V18" i="3"/>
  <c r="V27" i="3"/>
  <c r="T26" i="3"/>
  <c r="AD31" i="3"/>
  <c r="AB30" i="3"/>
  <c r="AD30" i="3" s="1"/>
  <c r="X33" i="3"/>
  <c r="V32" i="3"/>
  <c r="T46" i="3"/>
  <c r="V47" i="3"/>
  <c r="X49" i="3"/>
  <c r="V48" i="3"/>
  <c r="AD53" i="3"/>
  <c r="AB52" i="3"/>
  <c r="AD52" i="3" s="1"/>
  <c r="T60" i="3"/>
  <c r="V61" i="3"/>
  <c r="AB63" i="3"/>
  <c r="Z62" i="3"/>
  <c r="AB71" i="3"/>
  <c r="Z70" i="3"/>
  <c r="X10" i="3"/>
  <c r="J14" i="3"/>
  <c r="V14" i="3"/>
  <c r="N19" i="3"/>
  <c r="N18" i="3" s="1"/>
  <c r="X21" i="3"/>
  <c r="Z25" i="3"/>
  <c r="N37" i="3"/>
  <c r="N36" i="3" s="1"/>
  <c r="AD37" i="3"/>
  <c r="N53" i="3"/>
  <c r="N52" i="3" s="1"/>
  <c r="L63" i="3"/>
  <c r="J62" i="3"/>
  <c r="N21" i="3"/>
  <c r="N20" i="3" s="1"/>
  <c r="L20" i="3"/>
  <c r="N31" i="3"/>
  <c r="N30" i="3" s="1"/>
  <c r="L30" i="3"/>
  <c r="L33" i="3"/>
  <c r="J32" i="3"/>
  <c r="N35" i="3"/>
  <c r="N34" i="3" s="1"/>
  <c r="L34" i="3"/>
  <c r="Z36" i="3"/>
  <c r="N43" i="3"/>
  <c r="N42" i="3" s="1"/>
  <c r="L42" i="3"/>
  <c r="L49" i="3"/>
  <c r="J48" i="3"/>
  <c r="AB55" i="3"/>
  <c r="Z54" i="3"/>
  <c r="N57" i="3"/>
  <c r="N56" i="3" s="1"/>
  <c r="L56" i="3"/>
  <c r="R9" i="3"/>
  <c r="V10" i="3"/>
  <c r="V13" i="3"/>
  <c r="T16" i="3"/>
  <c r="T9" i="3" s="1"/>
  <c r="X17" i="3"/>
  <c r="Z29" i="3"/>
  <c r="V35" i="3"/>
  <c r="T34" i="3"/>
  <c r="J36" i="3"/>
  <c r="X45" i="3"/>
  <c r="V44" i="3"/>
  <c r="N47" i="3"/>
  <c r="N46" i="3" s="1"/>
  <c r="L46" i="3"/>
  <c r="V51" i="3"/>
  <c r="T50" i="3"/>
  <c r="J52" i="3"/>
  <c r="X59" i="3"/>
  <c r="V58" i="3"/>
  <c r="V57" i="3"/>
  <c r="T56" i="3"/>
  <c r="N69" i="3"/>
  <c r="N68" i="3" s="1"/>
  <c r="L68" i="3"/>
  <c r="N27" i="3"/>
  <c r="N26" i="3" s="1"/>
  <c r="N9" i="3" s="1"/>
  <c r="L26" i="3"/>
  <c r="L9" i="3" s="1"/>
  <c r="V31" i="3"/>
  <c r="V30" i="3" s="1"/>
  <c r="T30" i="3"/>
  <c r="N39" i="3"/>
  <c r="N38" i="3" s="1"/>
  <c r="L38" i="3"/>
  <c r="V43" i="3"/>
  <c r="T42" i="3"/>
  <c r="J58" i="3"/>
  <c r="N65" i="3"/>
  <c r="N64" i="3" s="1"/>
  <c r="L64" i="3"/>
  <c r="T68" i="3"/>
  <c r="V69" i="3"/>
  <c r="T38" i="3"/>
  <c r="V39" i="3"/>
  <c r="N51" i="3"/>
  <c r="N50" i="3" s="1"/>
  <c r="L50" i="3"/>
  <c r="V54" i="3"/>
  <c r="N61" i="3"/>
  <c r="N60" i="3" s="1"/>
  <c r="L60" i="3"/>
  <c r="V65" i="3"/>
  <c r="T64" i="3"/>
  <c r="V70" i="3"/>
  <c r="Q104" i="2"/>
  <c r="O104" i="2"/>
  <c r="Q103" i="2"/>
  <c r="P103" i="2"/>
  <c r="O103" i="2"/>
  <c r="N103" i="2"/>
  <c r="Q102" i="2"/>
  <c r="O102" i="2"/>
  <c r="Q101" i="2"/>
  <c r="N101" i="2"/>
  <c r="O101" i="2" s="1"/>
  <c r="O100" i="2"/>
  <c r="Q100" i="2" s="1"/>
  <c r="O99" i="2"/>
  <c r="Q99" i="2" s="1"/>
  <c r="N99" i="2"/>
  <c r="Q98" i="2"/>
  <c r="O98" i="2"/>
  <c r="N97" i="2"/>
  <c r="O97" i="2" s="1"/>
  <c r="Q97" i="2" s="1"/>
  <c r="K96" i="2"/>
  <c r="M96" i="2" s="1"/>
  <c r="O96" i="2" s="1"/>
  <c r="Q96" i="2" s="1"/>
  <c r="J95" i="2"/>
  <c r="I95" i="2"/>
  <c r="K95" i="2" s="1"/>
  <c r="M95" i="2" s="1"/>
  <c r="O95" i="2" s="1"/>
  <c r="Q95" i="2" s="1"/>
  <c r="H95" i="2"/>
  <c r="G95" i="2"/>
  <c r="K94" i="2"/>
  <c r="M94" i="2" s="1"/>
  <c r="O94" i="2" s="1"/>
  <c r="Q94" i="2" s="1"/>
  <c r="J93" i="2"/>
  <c r="I93" i="2"/>
  <c r="K93" i="2" s="1"/>
  <c r="M93" i="2" s="1"/>
  <c r="O93" i="2" s="1"/>
  <c r="Q93" i="2" s="1"/>
  <c r="H93" i="2"/>
  <c r="G93" i="2"/>
  <c r="K92" i="2"/>
  <c r="M92" i="2" s="1"/>
  <c r="O92" i="2" s="1"/>
  <c r="Q92" i="2" s="1"/>
  <c r="J91" i="2"/>
  <c r="I91" i="2"/>
  <c r="K91" i="2" s="1"/>
  <c r="M91" i="2" s="1"/>
  <c r="O91" i="2" s="1"/>
  <c r="Q91" i="2" s="1"/>
  <c r="H91" i="2"/>
  <c r="G91" i="2"/>
  <c r="K90" i="2"/>
  <c r="M90" i="2" s="1"/>
  <c r="O90" i="2" s="1"/>
  <c r="Q90" i="2" s="1"/>
  <c r="J89" i="2"/>
  <c r="I89" i="2"/>
  <c r="K89" i="2" s="1"/>
  <c r="M89" i="2" s="1"/>
  <c r="O89" i="2" s="1"/>
  <c r="Q89" i="2" s="1"/>
  <c r="H89" i="2"/>
  <c r="G89" i="2"/>
  <c r="K88" i="2"/>
  <c r="M88" i="2" s="1"/>
  <c r="O88" i="2" s="1"/>
  <c r="Q88" i="2" s="1"/>
  <c r="J87" i="2"/>
  <c r="I87" i="2"/>
  <c r="K87" i="2" s="1"/>
  <c r="M87" i="2" s="1"/>
  <c r="O87" i="2" s="1"/>
  <c r="Q87" i="2" s="1"/>
  <c r="H87" i="2"/>
  <c r="G87" i="2"/>
  <c r="K86" i="2"/>
  <c r="M86" i="2" s="1"/>
  <c r="O86" i="2" s="1"/>
  <c r="Q86" i="2" s="1"/>
  <c r="J85" i="2"/>
  <c r="I85" i="2"/>
  <c r="K85" i="2" s="1"/>
  <c r="M85" i="2" s="1"/>
  <c r="O85" i="2" s="1"/>
  <c r="Q85" i="2" s="1"/>
  <c r="H85" i="2"/>
  <c r="G85" i="2"/>
  <c r="K84" i="2"/>
  <c r="M84" i="2" s="1"/>
  <c r="O84" i="2" s="1"/>
  <c r="Q84" i="2" s="1"/>
  <c r="I84" i="2"/>
  <c r="I83" i="2"/>
  <c r="K83" i="2" s="1"/>
  <c r="M83" i="2" s="1"/>
  <c r="O83" i="2" s="1"/>
  <c r="Q83" i="2" s="1"/>
  <c r="H83" i="2"/>
  <c r="G83" i="2"/>
  <c r="K82" i="2"/>
  <c r="M82" i="2" s="1"/>
  <c r="O82" i="2" s="1"/>
  <c r="Q82" i="2" s="1"/>
  <c r="I82" i="2"/>
  <c r="I81" i="2"/>
  <c r="K81" i="2" s="1"/>
  <c r="M81" i="2" s="1"/>
  <c r="O81" i="2" s="1"/>
  <c r="Q81" i="2" s="1"/>
  <c r="H81" i="2"/>
  <c r="G81" i="2"/>
  <c r="K80" i="2"/>
  <c r="M80" i="2" s="1"/>
  <c r="O80" i="2" s="1"/>
  <c r="Q80" i="2" s="1"/>
  <c r="I80" i="2"/>
  <c r="I79" i="2"/>
  <c r="K79" i="2" s="1"/>
  <c r="M79" i="2" s="1"/>
  <c r="O79" i="2" s="1"/>
  <c r="Q79" i="2" s="1"/>
  <c r="H79" i="2"/>
  <c r="G79" i="2"/>
  <c r="K78" i="2"/>
  <c r="M78" i="2" s="1"/>
  <c r="O78" i="2" s="1"/>
  <c r="Q78" i="2" s="1"/>
  <c r="I78" i="2"/>
  <c r="I77" i="2"/>
  <c r="K77" i="2" s="1"/>
  <c r="M77" i="2" s="1"/>
  <c r="O77" i="2" s="1"/>
  <c r="Q77" i="2" s="1"/>
  <c r="H77" i="2"/>
  <c r="G77" i="2"/>
  <c r="K76" i="2"/>
  <c r="M76" i="2" s="1"/>
  <c r="O76" i="2" s="1"/>
  <c r="Q76" i="2" s="1"/>
  <c r="I76" i="2"/>
  <c r="I75" i="2"/>
  <c r="K75" i="2" s="1"/>
  <c r="M75" i="2" s="1"/>
  <c r="O75" i="2" s="1"/>
  <c r="Q75" i="2" s="1"/>
  <c r="H75" i="2"/>
  <c r="G75" i="2"/>
  <c r="K74" i="2"/>
  <c r="M74" i="2" s="1"/>
  <c r="O74" i="2" s="1"/>
  <c r="Q74" i="2" s="1"/>
  <c r="I74" i="2"/>
  <c r="I73" i="2"/>
  <c r="K73" i="2" s="1"/>
  <c r="M73" i="2" s="1"/>
  <c r="O73" i="2" s="1"/>
  <c r="Q73" i="2" s="1"/>
  <c r="H73" i="2"/>
  <c r="G73" i="2"/>
  <c r="O72" i="2"/>
  <c r="Q72" i="2" s="1"/>
  <c r="O71" i="2"/>
  <c r="Q71" i="2" s="1"/>
  <c r="K71" i="2"/>
  <c r="M71" i="2" s="1"/>
  <c r="I71" i="2"/>
  <c r="N70" i="2"/>
  <c r="H70" i="2"/>
  <c r="I70" i="2" s="1"/>
  <c r="K70" i="2" s="1"/>
  <c r="M70" i="2" s="1"/>
  <c r="O70" i="2" s="1"/>
  <c r="Q70" i="2" s="1"/>
  <c r="K69" i="2"/>
  <c r="M69" i="2" s="1"/>
  <c r="O69" i="2" s="1"/>
  <c r="Q69" i="2" s="1"/>
  <c r="I69" i="2"/>
  <c r="I68" i="2"/>
  <c r="K68" i="2" s="1"/>
  <c r="M68" i="2" s="1"/>
  <c r="O68" i="2" s="1"/>
  <c r="Q68" i="2" s="1"/>
  <c r="H68" i="2"/>
  <c r="I67" i="2"/>
  <c r="K67" i="2" s="1"/>
  <c r="M67" i="2" s="1"/>
  <c r="O67" i="2" s="1"/>
  <c r="Q67" i="2" s="1"/>
  <c r="K66" i="2"/>
  <c r="M66" i="2" s="1"/>
  <c r="O66" i="2" s="1"/>
  <c r="Q66" i="2" s="1"/>
  <c r="H66" i="2"/>
  <c r="I66" i="2" s="1"/>
  <c r="O65" i="2"/>
  <c r="Q65" i="2" s="1"/>
  <c r="K65" i="2"/>
  <c r="M65" i="2" s="1"/>
  <c r="I65" i="2"/>
  <c r="M64" i="2"/>
  <c r="O64" i="2" s="1"/>
  <c r="Q64" i="2" s="1"/>
  <c r="I64" i="2"/>
  <c r="K64" i="2" s="1"/>
  <c r="H64" i="2"/>
  <c r="M63" i="2"/>
  <c r="O63" i="2" s="1"/>
  <c r="Q63" i="2" s="1"/>
  <c r="I63" i="2"/>
  <c r="K63" i="2" s="1"/>
  <c r="H62" i="2"/>
  <c r="I62" i="2" s="1"/>
  <c r="K62" i="2" s="1"/>
  <c r="M62" i="2" s="1"/>
  <c r="O62" i="2" s="1"/>
  <c r="Q62" i="2" s="1"/>
  <c r="K61" i="2"/>
  <c r="M61" i="2" s="1"/>
  <c r="O61" i="2" s="1"/>
  <c r="Q61" i="2" s="1"/>
  <c r="I61" i="2"/>
  <c r="Q60" i="2"/>
  <c r="N60" i="2"/>
  <c r="K60" i="2"/>
  <c r="M60" i="2" s="1"/>
  <c r="O60" i="2" s="1"/>
  <c r="H60" i="2"/>
  <c r="I60" i="2" s="1"/>
  <c r="O59" i="2"/>
  <c r="Q59" i="2" s="1"/>
  <c r="K59" i="2"/>
  <c r="M59" i="2" s="1"/>
  <c r="I59" i="2"/>
  <c r="M58" i="2"/>
  <c r="O58" i="2" s="1"/>
  <c r="Q58" i="2" s="1"/>
  <c r="I58" i="2"/>
  <c r="K58" i="2" s="1"/>
  <c r="H58" i="2"/>
  <c r="Q57" i="2"/>
  <c r="O57" i="2"/>
  <c r="M56" i="2"/>
  <c r="O56" i="2" s="1"/>
  <c r="Q56" i="2" s="1"/>
  <c r="I56" i="2"/>
  <c r="K56" i="2" s="1"/>
  <c r="O55" i="2"/>
  <c r="Q55" i="2" s="1"/>
  <c r="N55" i="2"/>
  <c r="M55" i="2"/>
  <c r="I55" i="2"/>
  <c r="K55" i="2" s="1"/>
  <c r="H55" i="2"/>
  <c r="Q54" i="2"/>
  <c r="O54" i="2"/>
  <c r="M53" i="2"/>
  <c r="O53" i="2" s="1"/>
  <c r="Q53" i="2" s="1"/>
  <c r="I53" i="2"/>
  <c r="K53" i="2" s="1"/>
  <c r="N52" i="2"/>
  <c r="M52" i="2"/>
  <c r="O52" i="2" s="1"/>
  <c r="Q52" i="2" s="1"/>
  <c r="I52" i="2"/>
  <c r="K52" i="2" s="1"/>
  <c r="H52" i="2"/>
  <c r="Q51" i="2"/>
  <c r="O51" i="2"/>
  <c r="M50" i="2"/>
  <c r="O50" i="2" s="1"/>
  <c r="Q50" i="2" s="1"/>
  <c r="I50" i="2"/>
  <c r="K50" i="2" s="1"/>
  <c r="O49" i="2"/>
  <c r="Q49" i="2" s="1"/>
  <c r="N49" i="2"/>
  <c r="M49" i="2"/>
  <c r="I49" i="2"/>
  <c r="K49" i="2" s="1"/>
  <c r="H49" i="2"/>
  <c r="Q48" i="2"/>
  <c r="O48" i="2"/>
  <c r="M47" i="2"/>
  <c r="O47" i="2" s="1"/>
  <c r="Q47" i="2" s="1"/>
  <c r="I47" i="2"/>
  <c r="K47" i="2" s="1"/>
  <c r="N46" i="2"/>
  <c r="M46" i="2"/>
  <c r="O46" i="2" s="1"/>
  <c r="Q46" i="2" s="1"/>
  <c r="I46" i="2"/>
  <c r="K46" i="2" s="1"/>
  <c r="H46" i="2"/>
  <c r="M45" i="2"/>
  <c r="O45" i="2" s="1"/>
  <c r="Q45" i="2" s="1"/>
  <c r="I45" i="2"/>
  <c r="K45" i="2" s="1"/>
  <c r="H44" i="2"/>
  <c r="I44" i="2" s="1"/>
  <c r="K44" i="2" s="1"/>
  <c r="M44" i="2" s="1"/>
  <c r="O44" i="2" s="1"/>
  <c r="Q44" i="2" s="1"/>
  <c r="K43" i="2"/>
  <c r="M43" i="2" s="1"/>
  <c r="O43" i="2" s="1"/>
  <c r="Q43" i="2" s="1"/>
  <c r="I43" i="2"/>
  <c r="J42" i="2"/>
  <c r="H42" i="2"/>
  <c r="I42" i="2" s="1"/>
  <c r="O41" i="2"/>
  <c r="Q41" i="2" s="1"/>
  <c r="K41" i="2"/>
  <c r="M41" i="2" s="1"/>
  <c r="I41" i="2"/>
  <c r="M40" i="2"/>
  <c r="O40" i="2" s="1"/>
  <c r="Q40" i="2" s="1"/>
  <c r="I40" i="2"/>
  <c r="K40" i="2" s="1"/>
  <c r="H40" i="2"/>
  <c r="M39" i="2"/>
  <c r="O39" i="2" s="1"/>
  <c r="Q39" i="2" s="1"/>
  <c r="I39" i="2"/>
  <c r="K39" i="2" s="1"/>
  <c r="H38" i="2"/>
  <c r="I38" i="2" s="1"/>
  <c r="K38" i="2" s="1"/>
  <c r="M38" i="2" s="1"/>
  <c r="O38" i="2" s="1"/>
  <c r="Q38" i="2" s="1"/>
  <c r="K37" i="2"/>
  <c r="M37" i="2" s="1"/>
  <c r="O37" i="2" s="1"/>
  <c r="Q37" i="2" s="1"/>
  <c r="I37" i="2"/>
  <c r="H36" i="2"/>
  <c r="G36" i="2"/>
  <c r="I36" i="2" s="1"/>
  <c r="K36" i="2" s="1"/>
  <c r="M36" i="2" s="1"/>
  <c r="O36" i="2" s="1"/>
  <c r="Q36" i="2" s="1"/>
  <c r="K35" i="2"/>
  <c r="M35" i="2" s="1"/>
  <c r="O35" i="2" s="1"/>
  <c r="Q35" i="2" s="1"/>
  <c r="I35" i="2"/>
  <c r="I34" i="2"/>
  <c r="K34" i="2" s="1"/>
  <c r="M34" i="2" s="1"/>
  <c r="O34" i="2" s="1"/>
  <c r="Q34" i="2" s="1"/>
  <c r="G34" i="2"/>
  <c r="I33" i="2"/>
  <c r="K33" i="2" s="1"/>
  <c r="M33" i="2" s="1"/>
  <c r="O33" i="2" s="1"/>
  <c r="Q33" i="2" s="1"/>
  <c r="K32" i="2"/>
  <c r="M32" i="2" s="1"/>
  <c r="O32" i="2" s="1"/>
  <c r="Q32" i="2" s="1"/>
  <c r="G32" i="2"/>
  <c r="I32" i="2" s="1"/>
  <c r="O31" i="2"/>
  <c r="Q31" i="2" s="1"/>
  <c r="K31" i="2"/>
  <c r="M31" i="2" s="1"/>
  <c r="I31" i="2"/>
  <c r="M30" i="2"/>
  <c r="O30" i="2" s="1"/>
  <c r="Q30" i="2" s="1"/>
  <c r="I30" i="2"/>
  <c r="K30" i="2" s="1"/>
  <c r="G30" i="2"/>
  <c r="M29" i="2"/>
  <c r="O29" i="2" s="1"/>
  <c r="Q29" i="2" s="1"/>
  <c r="I29" i="2"/>
  <c r="K29" i="2" s="1"/>
  <c r="H28" i="2"/>
  <c r="I28" i="2" s="1"/>
  <c r="K28" i="2" s="1"/>
  <c r="M28" i="2" s="1"/>
  <c r="O28" i="2" s="1"/>
  <c r="Q28" i="2" s="1"/>
  <c r="K27" i="2"/>
  <c r="M27" i="2" s="1"/>
  <c r="O27" i="2" s="1"/>
  <c r="Q27" i="2" s="1"/>
  <c r="I27" i="2"/>
  <c r="I26" i="2"/>
  <c r="K26" i="2" s="1"/>
  <c r="M26" i="2" s="1"/>
  <c r="O26" i="2" s="1"/>
  <c r="Q26" i="2" s="1"/>
  <c r="H26" i="2"/>
  <c r="I25" i="2"/>
  <c r="K25" i="2" s="1"/>
  <c r="M25" i="2" s="1"/>
  <c r="O25" i="2" s="1"/>
  <c r="Q25" i="2" s="1"/>
  <c r="K24" i="2"/>
  <c r="M24" i="2" s="1"/>
  <c r="O24" i="2" s="1"/>
  <c r="Q24" i="2" s="1"/>
  <c r="H24" i="2"/>
  <c r="I24" i="2" s="1"/>
  <c r="O23" i="2"/>
  <c r="Q23" i="2" s="1"/>
  <c r="K23" i="2"/>
  <c r="M23" i="2" s="1"/>
  <c r="I23" i="2"/>
  <c r="M22" i="2"/>
  <c r="O22" i="2" s="1"/>
  <c r="Q22" i="2" s="1"/>
  <c r="I22" i="2"/>
  <c r="K22" i="2" s="1"/>
  <c r="H22" i="2"/>
  <c r="M21" i="2"/>
  <c r="O21" i="2" s="1"/>
  <c r="Q21" i="2" s="1"/>
  <c r="I21" i="2"/>
  <c r="K21" i="2" s="1"/>
  <c r="H20" i="2"/>
  <c r="I20" i="2" s="1"/>
  <c r="K20" i="2" s="1"/>
  <c r="M20" i="2" s="1"/>
  <c r="O20" i="2" s="1"/>
  <c r="Q20" i="2" s="1"/>
  <c r="K19" i="2"/>
  <c r="M19" i="2" s="1"/>
  <c r="O19" i="2" s="1"/>
  <c r="Q19" i="2" s="1"/>
  <c r="I19" i="2"/>
  <c r="I18" i="2"/>
  <c r="K18" i="2" s="1"/>
  <c r="M18" i="2" s="1"/>
  <c r="O18" i="2" s="1"/>
  <c r="Q18" i="2" s="1"/>
  <c r="H18" i="2"/>
  <c r="I17" i="2"/>
  <c r="K17" i="2" s="1"/>
  <c r="M17" i="2" s="1"/>
  <c r="O17" i="2" s="1"/>
  <c r="Q17" i="2" s="1"/>
  <c r="K16" i="2"/>
  <c r="M16" i="2" s="1"/>
  <c r="O16" i="2" s="1"/>
  <c r="Q16" i="2" s="1"/>
  <c r="H16" i="2"/>
  <c r="I16" i="2" s="1"/>
  <c r="I15" i="2"/>
  <c r="K15" i="2" s="1"/>
  <c r="M15" i="2" s="1"/>
  <c r="O15" i="2" s="1"/>
  <c r="Q15" i="2" s="1"/>
  <c r="H14" i="2"/>
  <c r="I14" i="2" s="1"/>
  <c r="K14" i="2" s="1"/>
  <c r="M14" i="2" s="1"/>
  <c r="O14" i="2" s="1"/>
  <c r="Q14" i="2" s="1"/>
  <c r="K13" i="2"/>
  <c r="M13" i="2" s="1"/>
  <c r="O13" i="2" s="1"/>
  <c r="Q13" i="2" s="1"/>
  <c r="I13" i="2"/>
  <c r="I12" i="2"/>
  <c r="K12" i="2" s="1"/>
  <c r="M12" i="2" s="1"/>
  <c r="O12" i="2" s="1"/>
  <c r="Q12" i="2" s="1"/>
  <c r="H12" i="2"/>
  <c r="I11" i="2"/>
  <c r="K11" i="2" s="1"/>
  <c r="M11" i="2" s="1"/>
  <c r="O11" i="2" s="1"/>
  <c r="Q11" i="2" s="1"/>
  <c r="L10" i="2"/>
  <c r="L9" i="2" s="1"/>
  <c r="J10" i="2"/>
  <c r="J9" i="2" s="1"/>
  <c r="H10" i="2"/>
  <c r="I10" i="2" s="1"/>
  <c r="K10" i="2" s="1"/>
  <c r="M10" i="2" s="1"/>
  <c r="O10" i="2" s="1"/>
  <c r="Q10" i="2" s="1"/>
  <c r="G10" i="2"/>
  <c r="P9" i="2"/>
  <c r="G9" i="2"/>
  <c r="V38" i="3" l="1"/>
  <c r="X39" i="3"/>
  <c r="V42" i="3"/>
  <c r="X43" i="3"/>
  <c r="Z59" i="3"/>
  <c r="X58" i="3"/>
  <c r="X16" i="3"/>
  <c r="Z17" i="3"/>
  <c r="AD55" i="3"/>
  <c r="AB54" i="3"/>
  <c r="AD54" i="3" s="1"/>
  <c r="Z21" i="3"/>
  <c r="X20" i="3"/>
  <c r="AB62" i="3"/>
  <c r="AD62" i="3" s="1"/>
  <c r="AD63" i="3"/>
  <c r="X18" i="3"/>
  <c r="Z19" i="3"/>
  <c r="AD23" i="3"/>
  <c r="AB22" i="3"/>
  <c r="AD22" i="3" s="1"/>
  <c r="N33" i="3"/>
  <c r="N32" i="3" s="1"/>
  <c r="L32" i="3"/>
  <c r="V60" i="3"/>
  <c r="X61" i="3"/>
  <c r="AB15" i="3"/>
  <c r="Z14" i="3"/>
  <c r="V64" i="3"/>
  <c r="X65" i="3"/>
  <c r="V68" i="3"/>
  <c r="X69" i="3"/>
  <c r="V56" i="3"/>
  <c r="X57" i="3"/>
  <c r="V34" i="3"/>
  <c r="X35" i="3"/>
  <c r="V12" i="3"/>
  <c r="X13" i="3"/>
  <c r="N49" i="3"/>
  <c r="N48" i="3" s="1"/>
  <c r="L48" i="3"/>
  <c r="AD71" i="3"/>
  <c r="AB70" i="3"/>
  <c r="AD70" i="3" s="1"/>
  <c r="X48" i="3"/>
  <c r="Z49" i="3"/>
  <c r="X32" i="3"/>
  <c r="Z33" i="3"/>
  <c r="V26" i="3"/>
  <c r="X27" i="3"/>
  <c r="V50" i="3"/>
  <c r="X51" i="3"/>
  <c r="Z45" i="3"/>
  <c r="X44" i="3"/>
  <c r="AB29" i="3"/>
  <c r="Z28" i="3"/>
  <c r="V9" i="3"/>
  <c r="L62" i="3"/>
  <c r="N63" i="3"/>
  <c r="N62" i="3" s="1"/>
  <c r="AB25" i="3"/>
  <c r="Z24" i="3"/>
  <c r="V46" i="3"/>
  <c r="X47" i="3"/>
  <c r="AD11" i="3"/>
  <c r="AB10" i="3"/>
  <c r="N9" i="2"/>
  <c r="H9" i="2"/>
  <c r="I9" i="2" s="1"/>
  <c r="K9" i="2" s="1"/>
  <c r="M9" i="2" s="1"/>
  <c r="O9" i="2" s="1"/>
  <c r="Q9" i="2" s="1"/>
  <c r="K42" i="2"/>
  <c r="M42" i="2" s="1"/>
  <c r="O42" i="2" s="1"/>
  <c r="Q42" i="2" s="1"/>
  <c r="AD10" i="3" l="1"/>
  <c r="AB45" i="3"/>
  <c r="Z44" i="3"/>
  <c r="AB19" i="3"/>
  <c r="Z18" i="3"/>
  <c r="AD25" i="3"/>
  <c r="AB24" i="3"/>
  <c r="AD24" i="3" s="1"/>
  <c r="Z51" i="3"/>
  <c r="X50" i="3"/>
  <c r="AB33" i="3"/>
  <c r="Z32" i="3"/>
  <c r="Z13" i="3"/>
  <c r="X12" i="3"/>
  <c r="Z57" i="3"/>
  <c r="X56" i="3"/>
  <c r="Z65" i="3"/>
  <c r="X64" i="3"/>
  <c r="Z61" i="3"/>
  <c r="X60" i="3"/>
  <c r="Z16" i="3"/>
  <c r="AB17" i="3"/>
  <c r="Z43" i="3"/>
  <c r="X42" i="3"/>
  <c r="Z47" i="3"/>
  <c r="X46" i="3"/>
  <c r="AD29" i="3"/>
  <c r="AB28" i="3"/>
  <c r="AD28" i="3" s="1"/>
  <c r="AB21" i="3"/>
  <c r="Z20" i="3"/>
  <c r="Z27" i="3"/>
  <c r="X26" i="3"/>
  <c r="AB49" i="3"/>
  <c r="Z48" i="3"/>
  <c r="Z35" i="3"/>
  <c r="X34" i="3"/>
  <c r="Z69" i="3"/>
  <c r="X68" i="3"/>
  <c r="Z39" i="3"/>
  <c r="X38" i="3"/>
  <c r="AD15" i="3"/>
  <c r="AB14" i="3"/>
  <c r="AD14" i="3" s="1"/>
  <c r="AB59" i="3"/>
  <c r="Z58" i="3"/>
  <c r="Z68" i="3" l="1"/>
  <c r="AB69" i="3"/>
  <c r="AD49" i="3"/>
  <c r="AB48" i="3"/>
  <c r="AD48" i="3" s="1"/>
  <c r="AB20" i="3"/>
  <c r="AD20" i="3" s="1"/>
  <c r="AD21" i="3"/>
  <c r="Z46" i="3"/>
  <c r="AB47" i="3"/>
  <c r="Z64" i="3"/>
  <c r="AB65" i="3"/>
  <c r="AB13" i="3"/>
  <c r="Z12" i="3"/>
  <c r="Z50" i="3"/>
  <c r="AB51" i="3"/>
  <c r="AD19" i="3"/>
  <c r="AB18" i="3"/>
  <c r="AD18" i="3" s="1"/>
  <c r="AD59" i="3"/>
  <c r="AB58" i="3"/>
  <c r="AD58" i="3" s="1"/>
  <c r="Z38" i="3"/>
  <c r="AB39" i="3"/>
  <c r="Z34" i="3"/>
  <c r="AB35" i="3"/>
  <c r="Z26" i="3"/>
  <c r="AB27" i="3"/>
  <c r="Z42" i="3"/>
  <c r="AB43" i="3"/>
  <c r="Z60" i="3"/>
  <c r="AB61" i="3"/>
  <c r="Z56" i="3"/>
  <c r="AB57" i="3"/>
  <c r="AD33" i="3"/>
  <c r="AB32" i="3"/>
  <c r="AD32" i="3" s="1"/>
  <c r="AD45" i="3"/>
  <c r="AB44" i="3"/>
  <c r="AD44" i="3" s="1"/>
  <c r="AD17" i="3"/>
  <c r="AB16" i="3"/>
  <c r="AD16" i="3" s="1"/>
  <c r="X9" i="3"/>
  <c r="AB60" i="3" l="1"/>
  <c r="AD60" i="3" s="1"/>
  <c r="AD61" i="3"/>
  <c r="AD27" i="3"/>
  <c r="AB26" i="3"/>
  <c r="AD26" i="3" s="1"/>
  <c r="AB38" i="3"/>
  <c r="AD38" i="3" s="1"/>
  <c r="AD39" i="3"/>
  <c r="Z9" i="3"/>
  <c r="AB46" i="3"/>
  <c r="AD46" i="3" s="1"/>
  <c r="AD47" i="3"/>
  <c r="AB12" i="3"/>
  <c r="AD13" i="3"/>
  <c r="AD57" i="3"/>
  <c r="AB56" i="3"/>
  <c r="AD56" i="3" s="1"/>
  <c r="AD43" i="3"/>
  <c r="AB42" i="3"/>
  <c r="AD42" i="3" s="1"/>
  <c r="AD35" i="3"/>
  <c r="AB34" i="3"/>
  <c r="AD34" i="3" s="1"/>
  <c r="AD51" i="3"/>
  <c r="AB50" i="3"/>
  <c r="AD50" i="3" s="1"/>
  <c r="AD65" i="3"/>
  <c r="AB64" i="3"/>
  <c r="AD64" i="3" s="1"/>
  <c r="AB68" i="3"/>
  <c r="AD68" i="3" s="1"/>
  <c r="AD69" i="3"/>
  <c r="AD12" i="3" l="1"/>
  <c r="AB9" i="3"/>
  <c r="AD9" i="3" s="1"/>
</calcChain>
</file>

<file path=xl/sharedStrings.xml><?xml version="1.0" encoding="utf-8"?>
<sst xmlns="http://schemas.openxmlformats.org/spreadsheetml/2006/main" count="693" uniqueCount="295">
  <si>
    <t>v tis. Kč</t>
  </si>
  <si>
    <t>pol.</t>
  </si>
  <si>
    <t>ZR-RO č.211/16</t>
  </si>
  <si>
    <t>Příloha č.1 - tab.část ke ZR-RO č.211/16</t>
  </si>
  <si>
    <t>Změna rozpočtu - rozpočtové opatření č. 211/16</t>
  </si>
  <si>
    <t>912 04 - ÚČELOVÉ PŘÍSPĚVKY PO</t>
  </si>
  <si>
    <t>Odbor školství, mládeže, tělovýchovy a sportu</t>
  </si>
  <si>
    <t>uk.</t>
  </si>
  <si>
    <t>č.a.</t>
  </si>
  <si>
    <t>§</t>
  </si>
  <si>
    <t>91204 - Ú Č E L O V É  P Ř Í S P Ě V K Y  P O</t>
  </si>
  <si>
    <t>SR 2016</t>
  </si>
  <si>
    <t>ZR-RO č. 26,42,43,55,68/16</t>
  </si>
  <si>
    <t>UR 2016</t>
  </si>
  <si>
    <t>ZR-RO č. 88,91/16</t>
  </si>
  <si>
    <t>ZR-RO č. 111/16</t>
  </si>
  <si>
    <t>RU č. 1/16, ZR č.144,154/16</t>
  </si>
  <si>
    <t>ZR-RO č. 211/16</t>
  </si>
  <si>
    <t>SU</t>
  </si>
  <si>
    <t>x</t>
  </si>
  <si>
    <t>Jmenovité inv. a neinv. akce resortu</t>
  </si>
  <si>
    <t>DU</t>
  </si>
  <si>
    <t>0450001</t>
  </si>
  <si>
    <t>0000</t>
  </si>
  <si>
    <t>Stipendijní program pro žáky odborných škol</t>
  </si>
  <si>
    <t>neinvestiční příspěvky zřízeným příspěvkovým organizacím</t>
  </si>
  <si>
    <t>0450011</t>
  </si>
  <si>
    <t>1437</t>
  </si>
  <si>
    <t>SOŠ a SOU, Česká Lípa, 28. října 2707, p.o. - Stipendijní program pro žáky středních škol</t>
  </si>
  <si>
    <t>0450012</t>
  </si>
  <si>
    <t>1433</t>
  </si>
  <si>
    <t>SŠSSaD, Liberec II, Truhlářská 360/3, p.o. - Stipendijní program pro žáky středních škol</t>
  </si>
  <si>
    <t>0450013</t>
  </si>
  <si>
    <t>1448</t>
  </si>
  <si>
    <t>SŠHaL, Frýdlant, Bělíkova 1387, p.o. - Stipendijní program pro žáky středních škol</t>
  </si>
  <si>
    <t>0450014</t>
  </si>
  <si>
    <t>1424</t>
  </si>
  <si>
    <t>VOŠ sklářská a SŠ, Nový Bor, Wolkerova 316 , p.o. - Stipendijní program pro žáky středních škol</t>
  </si>
  <si>
    <t>0450015</t>
  </si>
  <si>
    <t>1434</t>
  </si>
  <si>
    <t>ISŠ, Semily, 28. října 607, p.o. - Stipendijní program pro žáky středních škol</t>
  </si>
  <si>
    <t>0450016</t>
  </si>
  <si>
    <t>1452</t>
  </si>
  <si>
    <t>OA , HŠ a SOŠ, Turnov, Zborovská 519, p.o. - Stipendijní program pro žáky středních škol</t>
  </si>
  <si>
    <t>0450017</t>
  </si>
  <si>
    <t>1438</t>
  </si>
  <si>
    <t>SPŠ technická, Jablonec n/N, Belgická 4852, p.o. - Stipendijní program pro žáky středních škol</t>
  </si>
  <si>
    <t>0450018</t>
  </si>
  <si>
    <t>1432</t>
  </si>
  <si>
    <t>SŠ a MŠ, Liberec, Na Bojišti 15, p.o. - Stipendijní program pro žáky středních škol</t>
  </si>
  <si>
    <t>0450019</t>
  </si>
  <si>
    <t>1440</t>
  </si>
  <si>
    <t>SŠ řemesel a služeb, Jablonec n/N, Smetanova 66, p.o. - Stipendijní program pro žáky středních škol</t>
  </si>
  <si>
    <t>0450002</t>
  </si>
  <si>
    <t>Diagnostické nástroje pro školská poradenská zařízení</t>
  </si>
  <si>
    <t>0450003</t>
  </si>
  <si>
    <t>SOŠ a SOU, Česká Lípa, 28. října 2707, p.o. - Burza středních škol QUO VADIS 2016</t>
  </si>
  <si>
    <t>0450004</t>
  </si>
  <si>
    <t>OA, HŠ a SOŠ, Turnov, Zborovská 519, p.o. - 22. Burza středních škol 2016</t>
  </si>
  <si>
    <t>0450005</t>
  </si>
  <si>
    <t>Podpora aktivit příspěvkových organizací</t>
  </si>
  <si>
    <t>0450020</t>
  </si>
  <si>
    <t>1485</t>
  </si>
  <si>
    <t>DDM Větrník, Liberec 1, Riegrova 16, p.o. - Okresní a krajská kola soutěží MŠMT pro žáky SŠ v r. 2016</t>
  </si>
  <si>
    <t>0450021</t>
  </si>
  <si>
    <t>1412</t>
  </si>
  <si>
    <t>OA , Česká Lípa, nám. Osvobození 422, p.o. - Krajské kolo Mistrovství v grafických předmětech 2016</t>
  </si>
  <si>
    <t>0480302</t>
  </si>
  <si>
    <t>OA, HŠ a SOŠ, Turnov, Zborovská 519, p.o. - 21. BURZA STŘEDNÍCH ŠKOL 2015</t>
  </si>
  <si>
    <t/>
  </si>
  <si>
    <t>0480322</t>
  </si>
  <si>
    <t>SPŠ stavební, Liberec, Sokolovské nám. 14,p.o.-Oprava podlah a schodiště – Appeltův dům a hlavní budova</t>
  </si>
  <si>
    <t>0480323</t>
  </si>
  <si>
    <t>SPŠ stavební, Liberec, Sokolovské nám. 14,p.o.-Podhledy a osvětlení tříd 3. NP v hlavní budově</t>
  </si>
  <si>
    <t>investiční transfery zřízeným příspěvkovým organizacím</t>
  </si>
  <si>
    <t>0480324</t>
  </si>
  <si>
    <t>SZŠ a VOŠ zdravotnická, Liberec, Kostelní 9,p.o.-Nákup software pro výuku a oprava zasíťování počítačů</t>
  </si>
  <si>
    <t>0480325</t>
  </si>
  <si>
    <t>SZŠ a VOŠ zdravotnická, Liberec, Kostelní 9,p.o. - Nákup hardwarového vybavení pro výuku</t>
  </si>
  <si>
    <t>0480326</t>
  </si>
  <si>
    <t>SZŠ a VOŠ zdravotnická, Liberec, Kostelní 9,p.o.-Nákup učebních pomůcek pro obor Ošetřovatelství</t>
  </si>
  <si>
    <t>0480328</t>
  </si>
  <si>
    <t>SOŠ a SOU, Česká Lípa, 28. října 2707,p.o.-Další etapa oprav asfaltových komunikací v areálu školy</t>
  </si>
  <si>
    <t>0480329</t>
  </si>
  <si>
    <t xml:space="preserve">SPŠ technická, Jablonec n/N., Belgická 4852,p.o.-Oprava osobního výtahu – havarijní stav </t>
  </si>
  <si>
    <t>0480330</t>
  </si>
  <si>
    <t>SŠ gastro. a služeb, Liberec, Dvorská 447/29,p.o.-Oprava části topení v objektu Dvorská 458 (kosmetika, krejčovství)</t>
  </si>
  <si>
    <t>0480331</t>
  </si>
  <si>
    <t xml:space="preserve">ZŠ a mš logopedická, Liberec, E.Krásnohorské 921,p.o.-Oprava – výměna povrchu venkovního hřiště </t>
  </si>
  <si>
    <t>0480332</t>
  </si>
  <si>
    <t>ZŠ, Jablonec n/N., Liberecká 1734/31,p.o.-Úpravy a modernizace odborných učeben pro žáky zš praktické a přípravného stupně zš speciální</t>
  </si>
  <si>
    <t>0480333</t>
  </si>
  <si>
    <t>ZŠ a MŠ, Jablonec n/N., Kamenná 404/4,p.o.-Malířské a natěračské práce v budově školy</t>
  </si>
  <si>
    <t>0480334</t>
  </si>
  <si>
    <t>Dětský domov, Jablonec n/N., Pasecká 20,p.o.-Náklady spojené s pořízením nové bytové jednotky</t>
  </si>
  <si>
    <t>0049156</t>
  </si>
  <si>
    <t>1427</t>
  </si>
  <si>
    <t>SUPŠ sklářská, Železný Brod - výměna otvorových výplní</t>
  </si>
  <si>
    <t>0450006</t>
  </si>
  <si>
    <t>DDM Větrník, Liberec, Riegrova 16 - Umělecké přehlídky v roce 2016 (DS a DR)</t>
  </si>
  <si>
    <t>0450007</t>
  </si>
  <si>
    <t>1421</t>
  </si>
  <si>
    <t>SPŠSaE a VOŠ, Liberec, Masarykova 3 - výměna otvorových výplní a oprava fasády vč. termoizolačního nátěru</t>
  </si>
  <si>
    <t>0450008</t>
  </si>
  <si>
    <t>1411</t>
  </si>
  <si>
    <t>Gymnázium a SOŠ pedagogická, Liberec, Jeronýmova 27 - Výměna umělého trávníku víceúčelového hřiště a pořízení mantinelového systému</t>
  </si>
  <si>
    <t>0450009</t>
  </si>
  <si>
    <t>1420</t>
  </si>
  <si>
    <t>SPŠ stavební, Liberec, Sokolovské nám. 14 - úprava prostor šaten včetně pořízení vybavení</t>
  </si>
  <si>
    <t>0450010</t>
  </si>
  <si>
    <t>1418</t>
  </si>
  <si>
    <t>SPŠ, Česká Lípa, Havlíčkova 426 - Částečná oprava fasády hlavního objektu</t>
  </si>
  <si>
    <t>0049168</t>
  </si>
  <si>
    <t>Unifikace napětí v městském kabelovém systému v Liberci - projektová dokumentace</t>
  </si>
  <si>
    <t>0049170</t>
  </si>
  <si>
    <t>SŠ řemesel a služeb, Jablonec nad Nisou - oprava střechy Podhorská ul.</t>
  </si>
  <si>
    <t>0049171</t>
  </si>
  <si>
    <t>1472</t>
  </si>
  <si>
    <t>Dětský domov, ZŠ a MŠ, Krompach - rekonstrukce střechy 3. etapa</t>
  </si>
  <si>
    <t>0049172</t>
  </si>
  <si>
    <t>1406</t>
  </si>
  <si>
    <t>Gymnázium, Frýdlant - výměna otvorových výplní (PD a inžen.činnost)</t>
  </si>
  <si>
    <t>0049174</t>
  </si>
  <si>
    <t>1450</t>
  </si>
  <si>
    <t>SOŠ, Liberec - rekonstrukce fasády objektu školy</t>
  </si>
  <si>
    <t>0450022</t>
  </si>
  <si>
    <t>1473</t>
  </si>
  <si>
    <t>Dětský domov, Dubá-Deštná 6 -oprava čističky odpadních vod</t>
  </si>
  <si>
    <t>0450023</t>
  </si>
  <si>
    <t>1405</t>
  </si>
  <si>
    <t>Gymnázium F.X.Šaldy, Liberec 11, Partyzánská 530/3 - administrativa nadlimitní veřejné zakázky - zajištění stravování</t>
  </si>
  <si>
    <t>0450024</t>
  </si>
  <si>
    <t>SPŠ technická, Jablonec n/N, Belgická 4852, p.o. - Pořízení osobního výtahu</t>
  </si>
  <si>
    <t>0450035</t>
  </si>
  <si>
    <t>SUPŠ sklářská, Železný Brod, Smetanovo zátiší 470, p.o - Pořízení projekt.záměru a projetk.dokumentace k rekonstrukci domova mládeže</t>
  </si>
  <si>
    <t>14 - Odbor investic a správy nemovitého majetku</t>
  </si>
  <si>
    <t>920 14 - Kapitálové výdaje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</si>
  <si>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</si>
  <si>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</si>
  <si>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</si>
  <si>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</si>
  <si>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</si>
  <si>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</si>
  <si>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</si>
  <si>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ZR_RO č. 24/16</t>
  </si>
  <si>
    <t>ZR_RO  17/16 18/16</t>
  </si>
  <si>
    <t>UR I 2015</t>
  </si>
  <si>
    <t>ZR_RO  29/16</t>
  </si>
  <si>
    <t>UR II 2015</t>
  </si>
  <si>
    <t>ZR_RO OSV</t>
  </si>
  <si>
    <t>ZR_RO č. 183/16</t>
  </si>
  <si>
    <t>UR II 2016</t>
  </si>
  <si>
    <t>UR III 2016</t>
  </si>
  <si>
    <t>Kapitálové (investiční) výdaje resortu celkem</t>
  </si>
  <si>
    <t>049144</t>
  </si>
  <si>
    <t>Decentralizované vytápění areálu školy - Střední škola strojní, stavební a dopravní v Liberci, Letná 90</t>
  </si>
  <si>
    <t>budovy, haly, stavby</t>
  </si>
  <si>
    <t>049119</t>
  </si>
  <si>
    <t>Střední škola strojní, stavební a dopravní, Liberec, Truhlářská 360/3, p.o.-Rekonstrukce objektu DM v Truhlářské ul.</t>
  </si>
  <si>
    <t>049157</t>
  </si>
  <si>
    <t>1425</t>
  </si>
  <si>
    <t>SUPŠ sklářská, Kamenický Šenov - rekonstrukce ateliéru</t>
  </si>
  <si>
    <t>049166</t>
  </si>
  <si>
    <t>1413</t>
  </si>
  <si>
    <t>VOŠ mezinár. Obchodu a OA - zastřešení bočního vstupu</t>
  </si>
  <si>
    <t>059049</t>
  </si>
  <si>
    <t>1505</t>
  </si>
  <si>
    <t>Domov Sluneční Dvůr - Jestřebí - rekonstrukce objektu Partyzánská, ČL</t>
  </si>
  <si>
    <t>059051</t>
  </si>
  <si>
    <t>1516</t>
  </si>
  <si>
    <t>Příprava výstavby sociální zdravotníckého zařízení (DD Jindřichovice) - demolice</t>
  </si>
  <si>
    <t>059052</t>
  </si>
  <si>
    <t>1514</t>
  </si>
  <si>
    <t>DD Vratislavice nad Nisou - rekonstrukce bakonů a části střech</t>
  </si>
  <si>
    <t>149062</t>
  </si>
  <si>
    <t>1907</t>
  </si>
  <si>
    <t>LRN Cvikov - Modernizace pokojů TLRN Cvikov</t>
  </si>
  <si>
    <t>149066</t>
  </si>
  <si>
    <t>1501</t>
  </si>
  <si>
    <t>Sanace a podřezávka části zdiva, Jedličkův ústav, p.o.</t>
  </si>
  <si>
    <t>149067</t>
  </si>
  <si>
    <t>Rekonstrukce sociálního zařízení, SUŠ sklářská, Železný Brod</t>
  </si>
  <si>
    <t>149072</t>
  </si>
  <si>
    <t>1410</t>
  </si>
  <si>
    <t>Gymnázium a SOŠ Jilemnice - rek zdraovnim techniky a elektrotechniky</t>
  </si>
  <si>
    <t>149073</t>
  </si>
  <si>
    <t>"Rekonstrukce výtahu a výtahové šachty v budově U2, Střední škola a služeb, Smetanova 66, p.o., Jablonec nad Nisou"</t>
  </si>
  <si>
    <t>049149</t>
  </si>
  <si>
    <t>Gymnázium F.X.Šaldy - rekonstrukce kotelny, komínu</t>
  </si>
  <si>
    <t>049155</t>
  </si>
  <si>
    <t>VOŠ sklářská a SŠ Nový Bor - rekonstrukce půdních prostor</t>
  </si>
  <si>
    <t>049175</t>
  </si>
  <si>
    <t>Gymnázium Frýdlant,  Zateplení fasád</t>
  </si>
  <si>
    <t>049176</t>
  </si>
  <si>
    <t>VOŠ mezinár. Obchodu a OA, Jablonec n. Nisou</t>
  </si>
  <si>
    <t>059061</t>
  </si>
  <si>
    <t>1510</t>
  </si>
  <si>
    <t>DD Rokytnice n. J. - přístavba lůžk. a evakuačního výtahu</t>
  </si>
  <si>
    <t>059064</t>
  </si>
  <si>
    <t>Jedličkův ústav - rekonstrukce sociálního zázemí v CDS</t>
  </si>
  <si>
    <t>059065</t>
  </si>
  <si>
    <t>Jedličkův ústav - sanace a podřezávka budovy II</t>
  </si>
  <si>
    <t>059066</t>
  </si>
  <si>
    <t>1509</t>
  </si>
  <si>
    <t>DD Sloup v Čechách - rekonstrukce kuchyně</t>
  </si>
  <si>
    <t>059067</t>
  </si>
  <si>
    <t>DD Vratislavice  nad Nisou - příprava rekonstrukce</t>
  </si>
  <si>
    <t>059068</t>
  </si>
  <si>
    <t>1515</t>
  </si>
  <si>
    <t>DD Český Dub - výměna oken</t>
  </si>
  <si>
    <t>049172</t>
  </si>
  <si>
    <t>Výměna otvorových výplní - Gymnázium Frýdlant</t>
  </si>
  <si>
    <t>049173</t>
  </si>
  <si>
    <t>SŠ hospo. A lesnická, Frýdlant - rekonstrukce elektroinstalace DM Bělíkov</t>
  </si>
  <si>
    <t>059050</t>
  </si>
  <si>
    <t>1519</t>
  </si>
  <si>
    <t>Domov Raspenava - výstavba nového objektu</t>
  </si>
  <si>
    <t>059060</t>
  </si>
  <si>
    <t>1520</t>
  </si>
  <si>
    <t>APOSS - sanace vlhkého suterénu budova Zeyerova</t>
  </si>
  <si>
    <t>059063</t>
  </si>
  <si>
    <t>1502</t>
  </si>
  <si>
    <t>CIPS LK - rekonstrukce parkovací plochy Králův Háj</t>
  </si>
  <si>
    <t>149074</t>
  </si>
  <si>
    <t>Rekonstrukce sociálního zařízení, u schodiště A na SPŠT Jbc. N. N.</t>
  </si>
  <si>
    <t>149079</t>
  </si>
  <si>
    <t>LRN Cvikov - oprava vstupní haly</t>
  </si>
  <si>
    <t>149080</t>
  </si>
  <si>
    <t>1801</t>
  </si>
  <si>
    <t>Středisko ekologické výchovy - rekonstrukce objketu v Hejnicích</t>
  </si>
  <si>
    <t>149081</t>
  </si>
  <si>
    <t>1436</t>
  </si>
  <si>
    <t>Integrovaná střední škola Vysoké n. J. - rekonstrukce vzduchotechniky kuchyně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</si>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</sst>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00"/>
    <numFmt numFmtId="165" formatCode="#,##0.0000"/>
    <numFmt numFmtId="166" formatCode="#,##0.000000"/>
    <numFmt numFmtId="167" formatCode="#,##0.00000"/>
    <numFmt numFmtId="168" formatCode="#,##0.0"/>
  </numFmts>
  <fonts count="23" x14ac:knownFonts="1">
    <font>
      <sz val="10"/>
      <name val="Arial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4"/>
      <color rgb="FFFF0000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8"/>
      <color indexed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rgb="FF00008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238">
    <xf numFmtId="0" fontId="0" fillId="0" borderId="0" xfId="0"/>
    <xf numFmtId="0" fontId="3" fillId="0" borderId="0" xfId="1" applyFill="1"/>
    <xf numFmtId="0" fontId="2" fillId="0" borderId="0" xfId="1" applyFont="1" applyFill="1"/>
    <xf numFmtId="0" fontId="6" fillId="0" borderId="0" xfId="2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5" fillId="0" borderId="0" xfId="2" applyFill="1"/>
    <xf numFmtId="0" fontId="3" fillId="0" borderId="0" xfId="3" applyFill="1"/>
    <xf numFmtId="0" fontId="2" fillId="0" borderId="0" xfId="1" applyFont="1" applyFill="1" applyAlignment="1">
      <alignment horizontal="right"/>
    </xf>
    <xf numFmtId="0" fontId="9" fillId="0" borderId="8" xfId="4" applyFont="1" applyFill="1" applyBorder="1" applyAlignment="1">
      <alignment horizontal="center"/>
    </xf>
    <xf numFmtId="0" fontId="9" fillId="0" borderId="9" xfId="4" applyFont="1" applyFill="1" applyBorder="1" applyAlignment="1">
      <alignment horizontal="center"/>
    </xf>
    <xf numFmtId="0" fontId="9" fillId="0" borderId="11" xfId="4" applyFont="1" applyFill="1" applyBorder="1" applyAlignment="1">
      <alignment horizontal="center"/>
    </xf>
    <xf numFmtId="164" fontId="9" fillId="0" borderId="12" xfId="5" applyNumberFormat="1" applyFont="1" applyFill="1" applyBorder="1" applyAlignment="1">
      <alignment horizontal="center"/>
    </xf>
    <xf numFmtId="164" fontId="9" fillId="0" borderId="12" xfId="5" applyNumberFormat="1" applyFont="1" applyFill="1" applyBorder="1" applyAlignment="1">
      <alignment horizontal="center" wrapText="1"/>
    </xf>
    <xf numFmtId="0" fontId="3" fillId="0" borderId="0" xfId="5" applyFill="1"/>
    <xf numFmtId="0" fontId="9" fillId="0" borderId="16" xfId="6" applyFont="1" applyFill="1" applyBorder="1" applyAlignment="1">
      <alignment horizontal="center"/>
    </xf>
    <xf numFmtId="49" fontId="9" fillId="0" borderId="17" xfId="6" applyNumberFormat="1" applyFont="1" applyFill="1" applyBorder="1" applyAlignment="1">
      <alignment horizontal="center"/>
    </xf>
    <xf numFmtId="49" fontId="9" fillId="0" borderId="18" xfId="6" applyNumberFormat="1" applyFont="1" applyFill="1" applyBorder="1" applyAlignment="1">
      <alignment horizontal="center"/>
    </xf>
    <xf numFmtId="0" fontId="9" fillId="0" borderId="19" xfId="6" applyFont="1" applyFill="1" applyBorder="1" applyAlignment="1">
      <alignment horizontal="center"/>
    </xf>
    <xf numFmtId="0" fontId="9" fillId="0" borderId="17" xfId="6" applyFont="1" applyFill="1" applyBorder="1" applyAlignment="1">
      <alignment horizontal="center"/>
    </xf>
    <xf numFmtId="0" fontId="9" fillId="0" borderId="20" xfId="6" applyFont="1" applyFill="1" applyBorder="1" applyAlignment="1"/>
    <xf numFmtId="164" fontId="9" fillId="0" borderId="21" xfId="6" applyNumberFormat="1" applyFont="1" applyFill="1" applyBorder="1" applyAlignment="1"/>
    <xf numFmtId="164" fontId="9" fillId="0" borderId="21" xfId="5" applyNumberFormat="1" applyFont="1" applyFill="1" applyBorder="1" applyAlignment="1"/>
    <xf numFmtId="164" fontId="9" fillId="0" borderId="21" xfId="5" applyNumberFormat="1" applyFont="1" applyFill="1" applyBorder="1"/>
    <xf numFmtId="164" fontId="9" fillId="0" borderId="22" xfId="5" applyNumberFormat="1" applyFont="1" applyFill="1" applyBorder="1"/>
    <xf numFmtId="0" fontId="2" fillId="0" borderId="0" xfId="5" applyFont="1" applyFill="1"/>
    <xf numFmtId="0" fontId="2" fillId="0" borderId="4" xfId="6" applyFont="1" applyFill="1" applyBorder="1" applyAlignment="1">
      <alignment horizontal="center"/>
    </xf>
    <xf numFmtId="49" fontId="2" fillId="0" borderId="23" xfId="6" applyNumberFormat="1" applyFont="1" applyFill="1" applyBorder="1" applyAlignment="1">
      <alignment horizontal="center"/>
    </xf>
    <xf numFmtId="49" fontId="2" fillId="0" borderId="24" xfId="6" applyNumberFormat="1" applyFont="1" applyFill="1" applyBorder="1" applyAlignment="1">
      <alignment horizontal="center"/>
    </xf>
    <xf numFmtId="0" fontId="2" fillId="0" borderId="5" xfId="6" applyFont="1" applyFill="1" applyBorder="1" applyAlignment="1">
      <alignment horizontal="center"/>
    </xf>
    <xf numFmtId="0" fontId="2" fillId="0" borderId="23" xfId="6" applyFont="1" applyFill="1" applyBorder="1" applyAlignment="1">
      <alignment horizontal="center"/>
    </xf>
    <xf numFmtId="0" fontId="2" fillId="0" borderId="6" xfId="6" applyFont="1" applyFill="1" applyBorder="1" applyAlignment="1"/>
    <xf numFmtId="164" fontId="2" fillId="0" borderId="25" xfId="6" applyNumberFormat="1" applyFont="1" applyFill="1" applyBorder="1" applyAlignment="1"/>
    <xf numFmtId="164" fontId="2" fillId="0" borderId="25" xfId="5" applyNumberFormat="1" applyFont="1" applyFill="1" applyBorder="1" applyAlignment="1"/>
    <xf numFmtId="164" fontId="2" fillId="0" borderId="25" xfId="5" applyNumberFormat="1" applyFont="1" applyFill="1" applyBorder="1"/>
    <xf numFmtId="0" fontId="9" fillId="0" borderId="4" xfId="6" applyFont="1" applyFill="1" applyBorder="1" applyAlignment="1">
      <alignment horizontal="center"/>
    </xf>
    <xf numFmtId="49" fontId="9" fillId="0" borderId="23" xfId="6" applyNumberFormat="1" applyFont="1" applyFill="1" applyBorder="1" applyAlignment="1">
      <alignment horizontal="center"/>
    </xf>
    <xf numFmtId="49" fontId="9" fillId="0" borderId="24" xfId="6" applyNumberFormat="1" applyFont="1" applyFill="1" applyBorder="1" applyAlignment="1">
      <alignment horizontal="center"/>
    </xf>
    <xf numFmtId="0" fontId="9" fillId="0" borderId="5" xfId="6" applyFont="1" applyFill="1" applyBorder="1" applyAlignment="1">
      <alignment horizontal="center"/>
    </xf>
    <xf numFmtId="0" fontId="9" fillId="0" borderId="23" xfId="6" applyFont="1" applyFill="1" applyBorder="1" applyAlignment="1">
      <alignment horizontal="center"/>
    </xf>
    <xf numFmtId="0" fontId="9" fillId="0" borderId="6" xfId="6" applyFont="1" applyFill="1" applyBorder="1" applyAlignment="1">
      <alignment wrapText="1"/>
    </xf>
    <xf numFmtId="164" fontId="9" fillId="0" borderId="25" xfId="6" applyNumberFormat="1" applyFont="1" applyFill="1" applyBorder="1" applyAlignment="1"/>
    <xf numFmtId="164" fontId="9" fillId="0" borderId="25" xfId="5" applyNumberFormat="1" applyFont="1" applyFill="1" applyBorder="1" applyAlignment="1"/>
    <xf numFmtId="164" fontId="9" fillId="0" borderId="25" xfId="5" applyNumberFormat="1" applyFont="1" applyFill="1" applyBorder="1"/>
    <xf numFmtId="0" fontId="2" fillId="0" borderId="6" xfId="6" applyFont="1" applyFill="1" applyBorder="1" applyAlignment="1">
      <alignment wrapText="1"/>
    </xf>
    <xf numFmtId="0" fontId="9" fillId="0" borderId="6" xfId="6" applyFont="1" applyFill="1" applyBorder="1" applyAlignment="1"/>
    <xf numFmtId="49" fontId="9" fillId="0" borderId="26" xfId="6" applyNumberFormat="1" applyFont="1" applyFill="1" applyBorder="1" applyAlignment="1">
      <alignment horizontal="center"/>
    </xf>
    <xf numFmtId="0" fontId="10" fillId="0" borderId="4" xfId="6" applyFont="1" applyFill="1" applyBorder="1" applyAlignment="1">
      <alignment horizontal="center"/>
    </xf>
    <xf numFmtId="0" fontId="10" fillId="0" borderId="23" xfId="6" applyFont="1" applyFill="1" applyBorder="1" applyAlignment="1">
      <alignment horizontal="center"/>
    </xf>
    <xf numFmtId="0" fontId="9" fillId="0" borderId="24" xfId="7" applyFont="1" applyFill="1" applyBorder="1" applyAlignment="1">
      <alignment horizontal="center"/>
    </xf>
    <xf numFmtId="0" fontId="9" fillId="0" borderId="6" xfId="0" applyFont="1" applyFill="1" applyBorder="1" applyAlignment="1">
      <alignment wrapText="1"/>
    </xf>
    <xf numFmtId="164" fontId="9" fillId="0" borderId="25" xfId="6" applyNumberFormat="1" applyFont="1" applyFill="1" applyBorder="1" applyAlignment="1">
      <alignment horizontal="right"/>
    </xf>
    <xf numFmtId="0" fontId="9" fillId="0" borderId="24" xfId="1" applyFont="1" applyFill="1" applyBorder="1" applyAlignment="1"/>
    <xf numFmtId="164" fontId="2" fillId="0" borderId="25" xfId="6" applyNumberFormat="1" applyFont="1" applyFill="1" applyBorder="1" applyAlignment="1">
      <alignment horizontal="right"/>
    </xf>
    <xf numFmtId="0" fontId="9" fillId="0" borderId="6" xfId="0" applyFont="1" applyFill="1" applyBorder="1" applyAlignment="1">
      <alignment horizontal="left" wrapText="1"/>
    </xf>
    <xf numFmtId="164" fontId="2" fillId="0" borderId="25" xfId="1" applyNumberFormat="1" applyFont="1" applyFill="1" applyBorder="1" applyAlignment="1"/>
    <xf numFmtId="0" fontId="9" fillId="0" borderId="4" xfId="6" applyFont="1" applyFill="1" applyBorder="1" applyAlignment="1">
      <alignment horizontal="center" wrapText="1"/>
    </xf>
    <xf numFmtId="49" fontId="9" fillId="0" borderId="23" xfId="6" applyNumberFormat="1" applyFont="1" applyFill="1" applyBorder="1" applyAlignment="1">
      <alignment horizontal="center" wrapText="1"/>
    </xf>
    <xf numFmtId="49" fontId="9" fillId="0" borderId="24" xfId="6" applyNumberFormat="1" applyFont="1" applyFill="1" applyBorder="1" applyAlignment="1">
      <alignment horizontal="center" wrapText="1"/>
    </xf>
    <xf numFmtId="0" fontId="9" fillId="0" borderId="5" xfId="6" applyFont="1" applyFill="1" applyBorder="1" applyAlignment="1">
      <alignment horizontal="center" wrapText="1"/>
    </xf>
    <xf numFmtId="0" fontId="9" fillId="0" borderId="23" xfId="6" applyFont="1" applyFill="1" applyBorder="1" applyAlignment="1">
      <alignment horizontal="center" wrapText="1"/>
    </xf>
    <xf numFmtId="164" fontId="9" fillId="0" borderId="25" xfId="6" applyNumberFormat="1" applyFont="1" applyFill="1" applyBorder="1" applyAlignment="1">
      <alignment wrapText="1"/>
    </xf>
    <xf numFmtId="0" fontId="2" fillId="0" borderId="4" xfId="6" applyFont="1" applyFill="1" applyBorder="1" applyAlignment="1">
      <alignment horizontal="center" wrapText="1"/>
    </xf>
    <xf numFmtId="49" fontId="2" fillId="0" borderId="23" xfId="6" applyNumberFormat="1" applyFont="1" applyFill="1" applyBorder="1" applyAlignment="1">
      <alignment horizontal="center" wrapText="1"/>
    </xf>
    <xf numFmtId="49" fontId="2" fillId="0" borderId="24" xfId="6" applyNumberFormat="1" applyFont="1" applyFill="1" applyBorder="1" applyAlignment="1">
      <alignment horizontal="center" wrapText="1"/>
    </xf>
    <xf numFmtId="0" fontId="2" fillId="0" borderId="5" xfId="6" applyFont="1" applyFill="1" applyBorder="1" applyAlignment="1">
      <alignment horizontal="center" wrapText="1"/>
    </xf>
    <xf numFmtId="0" fontId="2" fillId="0" borderId="23" xfId="6" applyFont="1" applyFill="1" applyBorder="1" applyAlignment="1">
      <alignment horizontal="center" wrapText="1"/>
    </xf>
    <xf numFmtId="164" fontId="2" fillId="0" borderId="25" xfId="6" applyNumberFormat="1" applyFont="1" applyFill="1" applyBorder="1" applyAlignment="1">
      <alignment wrapText="1"/>
    </xf>
    <xf numFmtId="0" fontId="11" fillId="0" borderId="27" xfId="1" applyFont="1" applyFill="1" applyBorder="1" applyAlignment="1">
      <alignment wrapText="1"/>
    </xf>
    <xf numFmtId="0" fontId="2" fillId="0" borderId="27" xfId="6" applyFont="1" applyFill="1" applyBorder="1" applyAlignment="1"/>
    <xf numFmtId="0" fontId="2" fillId="0" borderId="27" xfId="6" applyFont="1" applyFill="1" applyBorder="1" applyAlignment="1">
      <alignment wrapText="1"/>
    </xf>
    <xf numFmtId="49" fontId="10" fillId="0" borderId="23" xfId="6" applyNumberFormat="1" applyFont="1" applyFill="1" applyBorder="1" applyAlignment="1">
      <alignment horizontal="center"/>
    </xf>
    <xf numFmtId="49" fontId="10" fillId="0" borderId="24" xfId="6" applyNumberFormat="1" applyFont="1" applyFill="1" applyBorder="1" applyAlignment="1">
      <alignment horizontal="center"/>
    </xf>
    <xf numFmtId="0" fontId="10" fillId="0" borderId="5" xfId="6" applyFont="1" applyFill="1" applyBorder="1" applyAlignment="1">
      <alignment horizontal="center"/>
    </xf>
    <xf numFmtId="164" fontId="9" fillId="0" borderId="25" xfId="1" applyNumberFormat="1" applyFont="1" applyFill="1" applyBorder="1"/>
    <xf numFmtId="164" fontId="2" fillId="0" borderId="25" xfId="1" applyNumberFormat="1" applyFont="1" applyFill="1" applyBorder="1"/>
    <xf numFmtId="0" fontId="3" fillId="0" borderId="0" xfId="1" applyFont="1" applyFill="1" applyAlignment="1"/>
    <xf numFmtId="0" fontId="12" fillId="0" borderId="0" xfId="1" applyFont="1" applyFill="1" applyAlignment="1"/>
    <xf numFmtId="0" fontId="13" fillId="0" borderId="0" xfId="0" applyFont="1" applyFill="1" applyAlignment="1"/>
    <xf numFmtId="0" fontId="12" fillId="0" borderId="0" xfId="0" applyFont="1" applyFill="1" applyAlignment="1"/>
    <xf numFmtId="4" fontId="3" fillId="0" borderId="0" xfId="1" applyNumberFormat="1" applyFont="1" applyFill="1" applyAlignment="1"/>
    <xf numFmtId="0" fontId="3" fillId="0" borderId="0" xfId="1" applyFill="1" applyAlignment="1"/>
    <xf numFmtId="0" fontId="3" fillId="0" borderId="0" xfId="1" applyFont="1" applyFill="1"/>
    <xf numFmtId="4" fontId="3" fillId="0" borderId="0" xfId="1" applyNumberFormat="1" applyFont="1" applyFill="1"/>
    <xf numFmtId="4" fontId="3" fillId="0" borderId="0" xfId="1" applyNumberFormat="1" applyFill="1"/>
    <xf numFmtId="0" fontId="9" fillId="0" borderId="1" xfId="6" applyFont="1" applyFill="1" applyBorder="1" applyAlignment="1">
      <alignment horizontal="center"/>
    </xf>
    <xf numFmtId="49" fontId="9" fillId="0" borderId="28" xfId="6" applyNumberFormat="1" applyFont="1" applyFill="1" applyBorder="1" applyAlignment="1">
      <alignment horizontal="center"/>
    </xf>
    <xf numFmtId="49" fontId="9" fillId="0" borderId="29" xfId="6" applyNumberFormat="1" applyFont="1" applyFill="1" applyBorder="1" applyAlignment="1">
      <alignment horizontal="center"/>
    </xf>
    <xf numFmtId="0" fontId="9" fillId="0" borderId="2" xfId="6" applyFont="1" applyFill="1" applyBorder="1" applyAlignment="1">
      <alignment horizontal="center"/>
    </xf>
    <xf numFmtId="0" fontId="9" fillId="0" borderId="28" xfId="6" applyFont="1" applyFill="1" applyBorder="1" applyAlignment="1">
      <alignment horizontal="center"/>
    </xf>
    <xf numFmtId="0" fontId="9" fillId="0" borderId="3" xfId="6" applyFont="1" applyFill="1" applyBorder="1" applyAlignment="1">
      <alignment wrapText="1"/>
    </xf>
    <xf numFmtId="164" fontId="9" fillId="0" borderId="22" xfId="1" applyNumberFormat="1" applyFont="1" applyFill="1" applyBorder="1"/>
    <xf numFmtId="0" fontId="10" fillId="0" borderId="30" xfId="6" applyFont="1" applyFill="1" applyBorder="1" applyAlignment="1">
      <alignment horizontal="center"/>
    </xf>
    <xf numFmtId="49" fontId="10" fillId="0" borderId="31" xfId="6" applyNumberFormat="1" applyFont="1" applyFill="1" applyBorder="1" applyAlignment="1">
      <alignment horizontal="center"/>
    </xf>
    <xf numFmtId="49" fontId="10" fillId="0" borderId="32" xfId="6" applyNumberFormat="1" applyFont="1" applyFill="1" applyBorder="1" applyAlignment="1">
      <alignment horizontal="center"/>
    </xf>
    <xf numFmtId="0" fontId="10" fillId="0" borderId="33" xfId="6" applyFont="1" applyFill="1" applyBorder="1" applyAlignment="1">
      <alignment horizontal="center"/>
    </xf>
    <xf numFmtId="0" fontId="2" fillId="0" borderId="33" xfId="6" applyFont="1" applyFill="1" applyBorder="1" applyAlignment="1">
      <alignment horizontal="center"/>
    </xf>
    <xf numFmtId="0" fontId="2" fillId="0" borderId="34" xfId="6" applyFont="1" applyFill="1" applyBorder="1" applyAlignment="1">
      <alignment wrapText="1"/>
    </xf>
    <xf numFmtId="164" fontId="2" fillId="0" borderId="35" xfId="1" applyNumberFormat="1" applyFont="1" applyFill="1" applyBorder="1"/>
    <xf numFmtId="164" fontId="2" fillId="0" borderId="35" xfId="5" applyNumberFormat="1" applyFont="1" applyFill="1" applyBorder="1"/>
    <xf numFmtId="49" fontId="16" fillId="2" borderId="24" xfId="8" applyNumberFormat="1" applyFont="1" applyFill="1" applyBorder="1" applyAlignment="1">
      <alignment horizontal="center"/>
    </xf>
    <xf numFmtId="49" fontId="16" fillId="2" borderId="5" xfId="8" applyNumberFormat="1" applyFont="1" applyFill="1" applyBorder="1" applyAlignment="1">
      <alignment horizontal="center"/>
    </xf>
    <xf numFmtId="0" fontId="16" fillId="2" borderId="26" xfId="8" applyFont="1" applyFill="1" applyBorder="1" applyAlignment="1">
      <alignment horizontal="center"/>
    </xf>
    <xf numFmtId="0" fontId="16" fillId="2" borderId="25" xfId="10" applyFont="1" applyFill="1" applyBorder="1" applyAlignment="1">
      <alignment vertical="center" wrapText="1"/>
    </xf>
    <xf numFmtId="165" fontId="16" fillId="2" borderId="25" xfId="8" applyNumberFormat="1" applyFont="1" applyFill="1" applyBorder="1" applyAlignment="1">
      <alignment horizontal="right"/>
    </xf>
    <xf numFmtId="165" fontId="16" fillId="2" borderId="25" xfId="8" applyNumberFormat="1" applyFont="1" applyFill="1" applyBorder="1"/>
    <xf numFmtId="166" fontId="16" fillId="2" borderId="25" xfId="8" applyNumberFormat="1" applyFont="1" applyFill="1" applyBorder="1" applyAlignment="1">
      <alignment horizontal="right"/>
    </xf>
    <xf numFmtId="167" fontId="16" fillId="2" borderId="25" xfId="8" applyNumberFormat="1" applyFont="1" applyFill="1" applyBorder="1"/>
    <xf numFmtId="0" fontId="2" fillId="2" borderId="5" xfId="8" applyFont="1" applyFill="1" applyBorder="1" applyAlignment="1">
      <alignment horizontal="center"/>
    </xf>
    <xf numFmtId="0" fontId="2" fillId="2" borderId="23" xfId="8" applyFont="1" applyFill="1" applyBorder="1" applyAlignment="1">
      <alignment horizontal="center"/>
    </xf>
    <xf numFmtId="0" fontId="2" fillId="2" borderId="25" xfId="8" applyFont="1" applyFill="1" applyBorder="1" applyAlignment="1">
      <alignment wrapText="1"/>
    </xf>
    <xf numFmtId="165" fontId="2" fillId="2" borderId="25" xfId="9" applyNumberFormat="1" applyFont="1" applyFill="1" applyBorder="1" applyAlignment="1">
      <alignment horizontal="right"/>
    </xf>
    <xf numFmtId="165" fontId="2" fillId="2" borderId="25" xfId="8" applyNumberFormat="1" applyFont="1" applyFill="1" applyBorder="1"/>
    <xf numFmtId="166" fontId="2" fillId="2" borderId="25" xfId="9" applyNumberFormat="1" applyFont="1" applyFill="1" applyBorder="1" applyAlignment="1">
      <alignment horizontal="right"/>
    </xf>
    <xf numFmtId="167" fontId="2" fillId="2" borderId="25" xfId="8" applyNumberFormat="1" applyFont="1" applyFill="1" applyBorder="1"/>
    <xf numFmtId="0" fontId="16" fillId="2" borderId="25" xfId="8" applyFont="1" applyFill="1" applyBorder="1" applyAlignment="1">
      <alignment wrapText="1"/>
    </xf>
    <xf numFmtId="49" fontId="16" fillId="2" borderId="32" xfId="8" applyNumberFormat="1" applyFont="1" applyFill="1" applyBorder="1" applyAlignment="1">
      <alignment horizontal="center"/>
    </xf>
    <xf numFmtId="0" fontId="2" fillId="2" borderId="33" xfId="8" applyFont="1" applyFill="1" applyBorder="1" applyAlignment="1">
      <alignment horizontal="center"/>
    </xf>
    <xf numFmtId="0" fontId="2" fillId="2" borderId="31" xfId="8" applyFont="1" applyFill="1" applyBorder="1" applyAlignment="1">
      <alignment horizontal="center"/>
    </xf>
    <xf numFmtId="0" fontId="2" fillId="2" borderId="35" xfId="8" applyFont="1" applyFill="1" applyBorder="1" applyAlignment="1">
      <alignment wrapText="1"/>
    </xf>
    <xf numFmtId="165" fontId="2" fillId="2" borderId="35" xfId="9" applyNumberFormat="1" applyFont="1" applyFill="1" applyBorder="1" applyAlignment="1">
      <alignment horizontal="right"/>
    </xf>
    <xf numFmtId="165" fontId="2" fillId="2" borderId="35" xfId="8" applyNumberFormat="1" applyFont="1" applyFill="1" applyBorder="1"/>
    <xf numFmtId="166" fontId="2" fillId="2" borderId="35" xfId="9" applyNumberFormat="1" applyFont="1" applyFill="1" applyBorder="1" applyAlignment="1">
      <alignment horizontal="right"/>
    </xf>
    <xf numFmtId="167" fontId="2" fillId="2" borderId="35" xfId="8" applyNumberFormat="1" applyFont="1" applyFill="1" applyBorder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  <xf numFmtId="167" fontId="0" fillId="2" borderId="0" xfId="0" applyNumberFormat="1" applyFill="1"/>
    <xf numFmtId="0" fontId="5" fillId="2" borderId="0" xfId="2" applyFill="1"/>
    <xf numFmtId="165" fontId="5" fillId="2" borderId="0" xfId="2" applyNumberFormat="1" applyFill="1"/>
    <xf numFmtId="0" fontId="8" fillId="2" borderId="0" xfId="0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9" fillId="2" borderId="10" xfId="1" applyFont="1" applyFill="1" applyBorder="1" applyAlignment="1">
      <alignment vertical="center"/>
    </xf>
    <xf numFmtId="0" fontId="9" fillId="2" borderId="36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6" fontId="9" fillId="2" borderId="15" xfId="0" applyNumberFormat="1" applyFont="1" applyFill="1" applyBorder="1" applyAlignment="1">
      <alignment horizontal="center" vertical="center"/>
    </xf>
    <xf numFmtId="167" fontId="9" fillId="2" borderId="15" xfId="0" applyNumberFormat="1" applyFont="1" applyFill="1" applyBorder="1" applyAlignment="1">
      <alignment horizontal="center" vertical="center"/>
    </xf>
    <xf numFmtId="166" fontId="9" fillId="2" borderId="15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4" fillId="2" borderId="13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4" fillId="2" borderId="12" xfId="1" applyFont="1" applyFill="1" applyBorder="1" applyAlignment="1">
      <alignment horizontal="left"/>
    </xf>
    <xf numFmtId="165" fontId="14" fillId="2" borderId="12" xfId="1" applyNumberFormat="1" applyFont="1" applyFill="1" applyBorder="1"/>
    <xf numFmtId="166" fontId="14" fillId="2" borderId="12" xfId="1" applyNumberFormat="1" applyFont="1" applyFill="1" applyBorder="1"/>
    <xf numFmtId="167" fontId="14" fillId="2" borderId="12" xfId="1" applyNumberFormat="1" applyFont="1" applyFill="1" applyBorder="1"/>
    <xf numFmtId="167" fontId="15" fillId="2" borderId="12" xfId="0" applyNumberFormat="1" applyFont="1" applyFill="1" applyBorder="1"/>
    <xf numFmtId="0" fontId="16" fillId="2" borderId="1" xfId="8" applyFont="1" applyFill="1" applyBorder="1" applyAlignment="1">
      <alignment horizontal="center"/>
    </xf>
    <xf numFmtId="49" fontId="16" fillId="2" borderId="28" xfId="8" applyNumberFormat="1" applyFont="1" applyFill="1" applyBorder="1" applyAlignment="1">
      <alignment horizontal="center"/>
    </xf>
    <xf numFmtId="49" fontId="16" fillId="2" borderId="29" xfId="8" applyNumberFormat="1" applyFont="1" applyFill="1" applyBorder="1" applyAlignment="1">
      <alignment horizontal="center"/>
    </xf>
    <xf numFmtId="49" fontId="16" fillId="2" borderId="2" xfId="8" applyNumberFormat="1" applyFont="1" applyFill="1" applyBorder="1" applyAlignment="1">
      <alignment horizontal="center"/>
    </xf>
    <xf numFmtId="0" fontId="16" fillId="2" borderId="37" xfId="8" applyFont="1" applyFill="1" applyBorder="1" applyAlignment="1">
      <alignment horizontal="center"/>
    </xf>
    <xf numFmtId="0" fontId="16" fillId="2" borderId="22" xfId="8" applyFont="1" applyFill="1" applyBorder="1" applyAlignment="1">
      <alignment wrapText="1"/>
    </xf>
    <xf numFmtId="165" fontId="16" fillId="2" borderId="22" xfId="8" applyNumberFormat="1" applyFont="1" applyFill="1" applyBorder="1" applyAlignment="1">
      <alignment horizontal="right"/>
    </xf>
    <xf numFmtId="165" fontId="16" fillId="2" borderId="22" xfId="8" applyNumberFormat="1" applyFont="1" applyFill="1" applyBorder="1"/>
    <xf numFmtId="166" fontId="16" fillId="2" borderId="22" xfId="8" applyNumberFormat="1" applyFont="1" applyFill="1" applyBorder="1" applyAlignment="1">
      <alignment horizontal="right"/>
    </xf>
    <xf numFmtId="167" fontId="16" fillId="2" borderId="22" xfId="8" applyNumberFormat="1" applyFont="1" applyFill="1" applyBorder="1"/>
    <xf numFmtId="167" fontId="16" fillId="2" borderId="22" xfId="0" applyNumberFormat="1" applyFont="1" applyFill="1" applyBorder="1"/>
    <xf numFmtId="0" fontId="17" fillId="2" borderId="4" xfId="8" applyFont="1" applyFill="1" applyBorder="1" applyAlignment="1">
      <alignment horizontal="center"/>
    </xf>
    <xf numFmtId="49" fontId="17" fillId="2" borderId="23" xfId="8" applyNumberFormat="1" applyFont="1" applyFill="1" applyBorder="1" applyAlignment="1">
      <alignment horizontal="center"/>
    </xf>
    <xf numFmtId="49" fontId="17" fillId="2" borderId="24" xfId="8" applyNumberFormat="1" applyFont="1" applyFill="1" applyBorder="1" applyAlignment="1">
      <alignment horizontal="center"/>
    </xf>
    <xf numFmtId="167" fontId="2" fillId="2" borderId="25" xfId="0" applyNumberFormat="1" applyFont="1" applyFill="1" applyBorder="1"/>
    <xf numFmtId="0" fontId="9" fillId="2" borderId="0" xfId="0" applyFont="1" applyFill="1" applyBorder="1" applyAlignment="1">
      <alignment horizontal="center" vertical="center" textRotation="90"/>
    </xf>
    <xf numFmtId="0" fontId="16" fillId="2" borderId="4" xfId="8" applyFont="1" applyFill="1" applyBorder="1" applyAlignment="1">
      <alignment horizontal="center"/>
    </xf>
    <xf numFmtId="49" fontId="16" fillId="2" borderId="23" xfId="8" applyNumberFormat="1" applyFont="1" applyFill="1" applyBorder="1" applyAlignment="1">
      <alignment horizontal="center"/>
    </xf>
    <xf numFmtId="167" fontId="16" fillId="2" borderId="25" xfId="0" applyNumberFormat="1" applyFont="1" applyFill="1" applyBorder="1"/>
    <xf numFmtId="0" fontId="17" fillId="2" borderId="30" xfId="8" applyFont="1" applyFill="1" applyBorder="1" applyAlignment="1">
      <alignment horizontal="center"/>
    </xf>
    <xf numFmtId="49" fontId="16" fillId="2" borderId="31" xfId="8" applyNumberFormat="1" applyFont="1" applyFill="1" applyBorder="1" applyAlignment="1">
      <alignment horizontal="center"/>
    </xf>
    <xf numFmtId="167" fontId="2" fillId="2" borderId="35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7" fontId="2" fillId="2" borderId="0" xfId="0" applyNumberFormat="1" applyFont="1" applyFill="1"/>
    <xf numFmtId="14" fontId="2" fillId="2" borderId="0" xfId="0" applyNumberFormat="1" applyFont="1" applyFill="1"/>
    <xf numFmtId="0" fontId="15" fillId="0" borderId="13" xfId="6" applyFont="1" applyFill="1" applyBorder="1" applyAlignment="1">
      <alignment horizontal="center"/>
    </xf>
    <xf numFmtId="0" fontId="15" fillId="0" borderId="7" xfId="6" applyFont="1" applyFill="1" applyBorder="1" applyAlignment="1">
      <alignment horizontal="center"/>
    </xf>
    <xf numFmtId="0" fontId="15" fillId="0" borderId="11" xfId="6" applyFont="1" applyFill="1" applyBorder="1" applyAlignment="1">
      <alignment horizontal="center"/>
    </xf>
    <xf numFmtId="0" fontId="15" fillId="0" borderId="11" xfId="6" applyFont="1" applyFill="1" applyBorder="1" applyAlignment="1">
      <alignment horizontal="left"/>
    </xf>
    <xf numFmtId="164" fontId="15" fillId="0" borderId="15" xfId="6" applyNumberFormat="1" applyFont="1" applyFill="1" applyBorder="1" applyAlignment="1"/>
    <xf numFmtId="164" fontId="15" fillId="0" borderId="15" xfId="5" applyNumberFormat="1" applyFont="1" applyFill="1" applyBorder="1" applyAlignment="1"/>
    <xf numFmtId="164" fontId="15" fillId="0" borderId="15" xfId="5" applyNumberFormat="1" applyFont="1" applyFill="1" applyBorder="1"/>
    <xf numFmtId="164" fontId="15" fillId="0" borderId="12" xfId="5" applyNumberFormat="1" applyFont="1" applyFill="1" applyBorder="1"/>
    <xf numFmtId="0" fontId="19" fillId="0" borderId="0" xfId="0" applyFont="1" applyFill="1"/>
    <xf numFmtId="0" fontId="19" fillId="0" borderId="0" xfId="0" applyFont="1" applyFill="1" applyAlignment="1">
      <alignment horizontal="right"/>
    </xf>
    <xf numFmtId="0" fontId="20" fillId="3" borderId="40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4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horizontal="right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4" fontId="22" fillId="0" borderId="5" xfId="0" applyNumberFormat="1" applyFont="1" applyBorder="1" applyAlignment="1">
      <alignment vertical="center"/>
    </xf>
    <xf numFmtId="4" fontId="22" fillId="0" borderId="6" xfId="0" applyNumberFormat="1" applyFont="1" applyBorder="1" applyAlignment="1">
      <alignment vertical="center"/>
    </xf>
    <xf numFmtId="4" fontId="0" fillId="0" borderId="0" xfId="0" applyNumberFormat="1"/>
    <xf numFmtId="4" fontId="22" fillId="0" borderId="2" xfId="0" applyNumberFormat="1" applyFont="1" applyBorder="1" applyAlignment="1">
      <alignment horizontal="right" vertical="center" wrapText="1"/>
    </xf>
    <xf numFmtId="0" fontId="21" fillId="0" borderId="4" xfId="0" applyFont="1" applyBorder="1" applyAlignment="1">
      <alignment vertical="center" wrapText="1"/>
    </xf>
    <xf numFmtId="4" fontId="21" fillId="0" borderId="5" xfId="0" applyNumberFormat="1" applyFont="1" applyBorder="1" applyAlignment="1">
      <alignment horizontal="right" vertical="center" wrapText="1"/>
    </xf>
    <xf numFmtId="4" fontId="21" fillId="0" borderId="6" xfId="0" applyNumberFormat="1" applyFont="1" applyBorder="1" applyAlignment="1">
      <alignment horizontal="right" vertical="center" wrapText="1"/>
    </xf>
    <xf numFmtId="4" fontId="22" fillId="0" borderId="6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22" fillId="0" borderId="42" xfId="0" applyFont="1" applyBorder="1" applyAlignment="1">
      <alignment vertical="center" wrapText="1"/>
    </xf>
    <xf numFmtId="0" fontId="22" fillId="0" borderId="43" xfId="0" applyFont="1" applyBorder="1" applyAlignment="1">
      <alignment horizontal="right" vertical="center" wrapText="1"/>
    </xf>
    <xf numFmtId="4" fontId="22" fillId="0" borderId="43" xfId="0" applyNumberFormat="1" applyFont="1" applyBorder="1" applyAlignment="1">
      <alignment horizontal="right" vertical="center" wrapText="1"/>
    </xf>
    <xf numFmtId="4" fontId="22" fillId="0" borderId="44" xfId="0" applyNumberFormat="1" applyFont="1" applyBorder="1" applyAlignment="1">
      <alignment horizontal="right" vertical="center" wrapText="1"/>
    </xf>
    <xf numFmtId="0" fontId="21" fillId="0" borderId="40" xfId="0" applyFont="1" applyBorder="1" applyAlignment="1">
      <alignment vertical="center" wrapText="1"/>
    </xf>
    <xf numFmtId="0" fontId="21" fillId="0" borderId="7" xfId="0" applyFont="1" applyBorder="1" applyAlignment="1">
      <alignment horizontal="right" vertical="center" wrapText="1"/>
    </xf>
    <xf numFmtId="4" fontId="21" fillId="0" borderId="7" xfId="0" applyNumberFormat="1" applyFont="1" applyBorder="1" applyAlignment="1">
      <alignment horizontal="right" vertical="center" wrapText="1"/>
    </xf>
    <xf numFmtId="4" fontId="21" fillId="0" borderId="41" xfId="0" applyNumberFormat="1" applyFont="1" applyBorder="1" applyAlignment="1">
      <alignment horizontal="right" vertical="center" wrapText="1"/>
    </xf>
    <xf numFmtId="0" fontId="19" fillId="0" borderId="0" xfId="0" applyFont="1" applyFill="1" applyBorder="1"/>
    <xf numFmtId="168" fontId="19" fillId="0" borderId="39" xfId="0" applyNumberFormat="1" applyFont="1" applyFill="1" applyBorder="1" applyAlignment="1">
      <alignment horizontal="right"/>
    </xf>
    <xf numFmtId="0" fontId="22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right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15" fillId="0" borderId="11" xfId="6" applyFont="1" applyFill="1" applyBorder="1" applyAlignment="1">
      <alignment horizontal="center"/>
    </xf>
    <xf numFmtId="0" fontId="15" fillId="0" borderId="14" xfId="6" applyFont="1" applyFill="1" applyBorder="1" applyAlignment="1">
      <alignment horizontal="center"/>
    </xf>
    <xf numFmtId="4" fontId="2" fillId="0" borderId="0" xfId="1" applyNumberFormat="1" applyFont="1" applyFill="1" applyAlignment="1"/>
    <xf numFmtId="0" fontId="4" fillId="0" borderId="0" xfId="0" applyFont="1" applyFill="1" applyAlignment="1"/>
    <xf numFmtId="0" fontId="0" fillId="0" borderId="0" xfId="0" applyFill="1" applyAlignment="1"/>
    <xf numFmtId="0" fontId="6" fillId="0" borderId="0" xfId="2" applyFont="1" applyFill="1" applyAlignment="1">
      <alignment horizontal="center"/>
    </xf>
    <xf numFmtId="0" fontId="8" fillId="0" borderId="0" xfId="3" applyFont="1" applyFill="1" applyAlignment="1">
      <alignment horizontal="center"/>
    </xf>
    <xf numFmtId="0" fontId="9" fillId="0" borderId="9" xfId="4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Border="1" applyAlignment="1"/>
    <xf numFmtId="0" fontId="0" fillId="0" borderId="0" xfId="0" applyAlignment="1"/>
    <xf numFmtId="0" fontId="6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38" xfId="0" applyFont="1" applyFill="1" applyBorder="1" applyAlignment="1">
      <alignment horizontal="center" vertical="center" textRotation="90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/>
    </xf>
    <xf numFmtId="0" fontId="14" fillId="2" borderId="14" xfId="1" applyFont="1" applyFill="1" applyBorder="1" applyAlignment="1">
      <alignment horizontal="center"/>
    </xf>
    <xf numFmtId="0" fontId="18" fillId="3" borderId="39" xfId="0" applyFont="1" applyFill="1" applyBorder="1" applyAlignment="1">
      <alignment horizontal="center"/>
    </xf>
  </cellXfs>
  <cellStyles count="11">
    <cellStyle name="čárky 3 2" xfId="9"/>
    <cellStyle name="Normální" xfId="0" builtinId="0"/>
    <cellStyle name="normální 2" xfId="3"/>
    <cellStyle name="normální 2 2" xfId="10"/>
    <cellStyle name="Normální 3" xfId="5"/>
    <cellStyle name="normální_03 Podrobny_rozpis_rozpoctu_2010_Klíma" xfId="7"/>
    <cellStyle name="normální_04 - OSMTVS" xfId="4"/>
    <cellStyle name="normální_2. Rozpočet 2007 - tabulky" xfId="2"/>
    <cellStyle name="normální_Rozpis výdajů 03 bez PO 2 2" xfId="1"/>
    <cellStyle name="normální_Rozpis výdajů 03 bez PO 3" xfId="8"/>
    <cellStyle name="normální_Rozpis výdajů 03 bez PO_04 - OSMTV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opLeftCell="A100" zoomScaleNormal="100" workbookViewId="0">
      <selection activeCell="P4" sqref="P4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83" customWidth="1"/>
    <col min="8" max="9" width="8.7109375" style="1" hidden="1" customWidth="1"/>
    <col min="10" max="10" width="9.42578125" style="2" hidden="1" customWidth="1"/>
    <col min="11" max="12" width="9.140625" style="2" hidden="1" customWidth="1"/>
    <col min="13" max="13" width="9.5703125" style="2" hidden="1" customWidth="1"/>
    <col min="14" max="14" width="9.5703125" style="1" hidden="1" customWidth="1"/>
    <col min="15" max="15" width="10.42578125" style="1" customWidth="1"/>
    <col min="16" max="17" width="9.140625" style="1" customWidth="1"/>
    <col min="18" max="18" width="11.5703125" style="1" customWidth="1"/>
    <col min="19" max="254" width="9.140625" style="1" customWidth="1"/>
    <col min="255" max="16384" width="3.140625" style="1"/>
  </cols>
  <sheetData>
    <row r="1" spans="1:18" ht="16.899999999999999" customHeight="1" x14ac:dyDescent="0.2">
      <c r="G1" s="220"/>
      <c r="H1" s="221"/>
      <c r="I1" s="221"/>
      <c r="O1" s="220" t="s">
        <v>3</v>
      </c>
      <c r="P1" s="221"/>
      <c r="Q1" s="221"/>
      <c r="R1" s="222"/>
    </row>
    <row r="2" spans="1:18" ht="18" x14ac:dyDescent="0.25">
      <c r="A2" s="223" t="s">
        <v>4</v>
      </c>
      <c r="B2" s="223"/>
      <c r="C2" s="223"/>
      <c r="D2" s="223"/>
      <c r="E2" s="223"/>
      <c r="F2" s="223"/>
      <c r="G2" s="223"/>
      <c r="H2" s="223"/>
      <c r="I2" s="223"/>
    </row>
    <row r="3" spans="1:18" ht="18" x14ac:dyDescent="0.25">
      <c r="A3" s="3"/>
      <c r="B3" s="3"/>
      <c r="C3" s="3"/>
      <c r="D3" s="3"/>
      <c r="E3" s="3"/>
      <c r="F3" s="4"/>
      <c r="G3" s="3"/>
      <c r="H3" s="3"/>
      <c r="I3" s="3"/>
    </row>
    <row r="4" spans="1:18" ht="18" x14ac:dyDescent="0.25">
      <c r="A4" s="223" t="s">
        <v>5</v>
      </c>
      <c r="B4" s="223"/>
      <c r="C4" s="223"/>
      <c r="D4" s="223"/>
      <c r="E4" s="223"/>
      <c r="F4" s="223"/>
      <c r="G4" s="223"/>
      <c r="H4" s="223"/>
      <c r="I4" s="223"/>
    </row>
    <row r="5" spans="1:18" ht="12" customHeight="1" x14ac:dyDescent="0.2">
      <c r="A5" s="5"/>
      <c r="B5" s="5"/>
      <c r="C5" s="5"/>
      <c r="D5" s="5"/>
      <c r="E5" s="5"/>
      <c r="F5" s="5"/>
      <c r="G5" s="5"/>
      <c r="H5" s="6"/>
      <c r="I5" s="6"/>
      <c r="P5" s="227"/>
      <c r="Q5" s="228"/>
      <c r="R5" s="229"/>
    </row>
    <row r="6" spans="1:18" ht="15.75" x14ac:dyDescent="0.25">
      <c r="A6" s="224" t="s">
        <v>6</v>
      </c>
      <c r="B6" s="224"/>
      <c r="C6" s="224"/>
      <c r="D6" s="224"/>
      <c r="E6" s="224"/>
      <c r="F6" s="224"/>
      <c r="G6" s="224"/>
      <c r="H6" s="224"/>
      <c r="I6" s="224"/>
    </row>
    <row r="7" spans="1:18" ht="12" customHeight="1" thickBot="1" x14ac:dyDescent="0.25">
      <c r="A7" s="5"/>
      <c r="B7" s="5"/>
      <c r="C7" s="5"/>
      <c r="D7" s="5"/>
      <c r="E7" s="5"/>
      <c r="F7" s="5"/>
      <c r="G7" s="5"/>
      <c r="H7" s="6"/>
      <c r="I7" s="6"/>
      <c r="N7" s="2"/>
      <c r="O7" s="7"/>
      <c r="P7" s="2"/>
      <c r="Q7" s="7" t="s">
        <v>0</v>
      </c>
    </row>
    <row r="8" spans="1:18" s="13" customFormat="1" ht="31.9" customHeight="1" thickBot="1" x14ac:dyDescent="0.25">
      <c r="A8" s="8" t="s">
        <v>7</v>
      </c>
      <c r="B8" s="225" t="s">
        <v>8</v>
      </c>
      <c r="C8" s="226"/>
      <c r="D8" s="9" t="s">
        <v>9</v>
      </c>
      <c r="E8" s="9" t="s">
        <v>1</v>
      </c>
      <c r="F8" s="10" t="s">
        <v>10</v>
      </c>
      <c r="G8" s="11" t="s">
        <v>11</v>
      </c>
      <c r="H8" s="12" t="s">
        <v>12</v>
      </c>
      <c r="I8" s="11" t="s">
        <v>13</v>
      </c>
      <c r="J8" s="12" t="s">
        <v>14</v>
      </c>
      <c r="K8" s="11" t="s">
        <v>13</v>
      </c>
      <c r="L8" s="12" t="s">
        <v>15</v>
      </c>
      <c r="M8" s="11" t="s">
        <v>13</v>
      </c>
      <c r="N8" s="12" t="s">
        <v>16</v>
      </c>
      <c r="O8" s="11" t="s">
        <v>13</v>
      </c>
      <c r="P8" s="12" t="s">
        <v>17</v>
      </c>
      <c r="Q8" s="11" t="s">
        <v>13</v>
      </c>
    </row>
    <row r="9" spans="1:18" s="13" customFormat="1" ht="13.5" thickBot="1" x14ac:dyDescent="0.25">
      <c r="A9" s="174" t="s">
        <v>18</v>
      </c>
      <c r="B9" s="218" t="s">
        <v>19</v>
      </c>
      <c r="C9" s="219"/>
      <c r="D9" s="175" t="s">
        <v>19</v>
      </c>
      <c r="E9" s="176" t="s">
        <v>19</v>
      </c>
      <c r="F9" s="177" t="s">
        <v>20</v>
      </c>
      <c r="G9" s="178">
        <f>+G10+G30+G32+G34+G36</f>
        <v>3310</v>
      </c>
      <c r="H9" s="178">
        <f>+H10+H12+H14+H16+H18+H20+H22+H24+H26+H28+H30+H32+H34+H36+H38+H40+H42+H44+H46+H49+H52+H55+H58+H60+H62+H64+H66+H68+H70+H73+H77+H79+H81+H83+H75</f>
        <v>34155</v>
      </c>
      <c r="I9" s="178">
        <f>+G9+H9</f>
        <v>37465</v>
      </c>
      <c r="J9" s="179">
        <f>+J10+J42+J85+J87+J89+J91+J93+J95</f>
        <v>21883.200000000001</v>
      </c>
      <c r="K9" s="179">
        <f>+I9+J9</f>
        <v>59348.2</v>
      </c>
      <c r="L9" s="180">
        <f>+L10</f>
        <v>258.39999999999998</v>
      </c>
      <c r="M9" s="180">
        <f>+K9+L9</f>
        <v>59606.6</v>
      </c>
      <c r="N9" s="180">
        <f>+N97+N99+N101+N60</f>
        <v>1715</v>
      </c>
      <c r="O9" s="180">
        <f>+M9+N9</f>
        <v>61321.599999999999</v>
      </c>
      <c r="P9" s="181">
        <f>+P103</f>
        <v>290.2</v>
      </c>
      <c r="Q9" s="181">
        <f>+O9+P9</f>
        <v>61611.799999999996</v>
      </c>
      <c r="R9" s="2" t="s">
        <v>17</v>
      </c>
    </row>
    <row r="10" spans="1:18" s="13" customFormat="1" x14ac:dyDescent="0.2">
      <c r="A10" s="14" t="s">
        <v>21</v>
      </c>
      <c r="B10" s="15" t="s">
        <v>22</v>
      </c>
      <c r="C10" s="16" t="s">
        <v>23</v>
      </c>
      <c r="D10" s="17" t="s">
        <v>19</v>
      </c>
      <c r="E10" s="18" t="s">
        <v>19</v>
      </c>
      <c r="F10" s="19" t="s">
        <v>24</v>
      </c>
      <c r="G10" s="20">
        <f>+G11</f>
        <v>2500</v>
      </c>
      <c r="H10" s="20">
        <f>+H11</f>
        <v>-2500</v>
      </c>
      <c r="I10" s="20">
        <f t="shared" ref="I10:I84" si="0">+G10+H10</f>
        <v>0</v>
      </c>
      <c r="J10" s="21">
        <f>+J11</f>
        <v>301.2</v>
      </c>
      <c r="K10" s="21">
        <f t="shared" ref="K10:K78" si="1">+I10+J10</f>
        <v>301.2</v>
      </c>
      <c r="L10" s="21">
        <f>+L11</f>
        <v>258.39999999999998</v>
      </c>
      <c r="M10" s="22">
        <f t="shared" ref="M10:M78" si="2">+K10+L10</f>
        <v>559.59999999999991</v>
      </c>
      <c r="N10" s="22">
        <v>0</v>
      </c>
      <c r="O10" s="22">
        <f t="shared" ref="O10:O78" si="3">+M10+N10</f>
        <v>559.59999999999991</v>
      </c>
      <c r="P10" s="23">
        <v>0</v>
      </c>
      <c r="Q10" s="23">
        <f t="shared" ref="Q10:Q73" si="4">+O10+P10</f>
        <v>559.59999999999991</v>
      </c>
      <c r="R10" s="24"/>
    </row>
    <row r="11" spans="1:18" s="13" customFormat="1" x14ac:dyDescent="0.2">
      <c r="A11" s="25"/>
      <c r="B11" s="26"/>
      <c r="C11" s="27"/>
      <c r="D11" s="28">
        <v>3299</v>
      </c>
      <c r="E11" s="29">
        <v>5331</v>
      </c>
      <c r="F11" s="30" t="s">
        <v>25</v>
      </c>
      <c r="G11" s="31">
        <v>2500</v>
      </c>
      <c r="H11" s="31">
        <v>-2500</v>
      </c>
      <c r="I11" s="31">
        <f t="shared" si="0"/>
        <v>0</v>
      </c>
      <c r="J11" s="32">
        <v>301.2</v>
      </c>
      <c r="K11" s="32">
        <f t="shared" si="1"/>
        <v>301.2</v>
      </c>
      <c r="L11" s="32">
        <v>258.39999999999998</v>
      </c>
      <c r="M11" s="33">
        <f t="shared" si="2"/>
        <v>559.59999999999991</v>
      </c>
      <c r="N11" s="33">
        <v>0</v>
      </c>
      <c r="O11" s="33">
        <f t="shared" si="3"/>
        <v>559.59999999999991</v>
      </c>
      <c r="P11" s="33">
        <v>0</v>
      </c>
      <c r="Q11" s="33">
        <f t="shared" si="4"/>
        <v>559.59999999999991</v>
      </c>
      <c r="R11" s="24"/>
    </row>
    <row r="12" spans="1:18" s="13" customFormat="1" ht="22.5" x14ac:dyDescent="0.2">
      <c r="A12" s="34" t="s">
        <v>21</v>
      </c>
      <c r="B12" s="35" t="s">
        <v>26</v>
      </c>
      <c r="C12" s="36" t="s">
        <v>27</v>
      </c>
      <c r="D12" s="37" t="s">
        <v>19</v>
      </c>
      <c r="E12" s="38" t="s">
        <v>19</v>
      </c>
      <c r="F12" s="39" t="s">
        <v>28</v>
      </c>
      <c r="G12" s="40">
        <v>0</v>
      </c>
      <c r="H12" s="40">
        <f>+H13</f>
        <v>550</v>
      </c>
      <c r="I12" s="40">
        <f>+G12+H12</f>
        <v>550</v>
      </c>
      <c r="J12" s="41">
        <v>0</v>
      </c>
      <c r="K12" s="41">
        <f t="shared" si="1"/>
        <v>550</v>
      </c>
      <c r="L12" s="42">
        <v>0</v>
      </c>
      <c r="M12" s="42">
        <f t="shared" si="2"/>
        <v>550</v>
      </c>
      <c r="N12" s="42">
        <v>0</v>
      </c>
      <c r="O12" s="42">
        <f t="shared" si="3"/>
        <v>550</v>
      </c>
      <c r="P12" s="42">
        <v>0</v>
      </c>
      <c r="Q12" s="42">
        <f t="shared" si="4"/>
        <v>550</v>
      </c>
      <c r="R12" s="24"/>
    </row>
    <row r="13" spans="1:18" s="13" customFormat="1" ht="22.5" x14ac:dyDescent="0.2">
      <c r="A13" s="25"/>
      <c r="B13" s="26"/>
      <c r="C13" s="27"/>
      <c r="D13" s="28">
        <v>3123</v>
      </c>
      <c r="E13" s="29">
        <v>5331</v>
      </c>
      <c r="F13" s="43" t="s">
        <v>25</v>
      </c>
      <c r="G13" s="31">
        <v>0</v>
      </c>
      <c r="H13" s="31">
        <v>550</v>
      </c>
      <c r="I13" s="31">
        <f>+G13+H13</f>
        <v>550</v>
      </c>
      <c r="J13" s="32">
        <v>0</v>
      </c>
      <c r="K13" s="32">
        <f t="shared" si="1"/>
        <v>550</v>
      </c>
      <c r="L13" s="33">
        <v>0</v>
      </c>
      <c r="M13" s="33">
        <f t="shared" si="2"/>
        <v>550</v>
      </c>
      <c r="N13" s="33">
        <v>0</v>
      </c>
      <c r="O13" s="33">
        <f t="shared" si="3"/>
        <v>550</v>
      </c>
      <c r="P13" s="33">
        <v>0</v>
      </c>
      <c r="Q13" s="33">
        <f t="shared" si="4"/>
        <v>550</v>
      </c>
      <c r="R13" s="24"/>
    </row>
    <row r="14" spans="1:18" s="13" customFormat="1" ht="22.5" x14ac:dyDescent="0.2">
      <c r="A14" s="34" t="s">
        <v>21</v>
      </c>
      <c r="B14" s="35" t="s">
        <v>29</v>
      </c>
      <c r="C14" s="36" t="s">
        <v>30</v>
      </c>
      <c r="D14" s="37" t="s">
        <v>19</v>
      </c>
      <c r="E14" s="38" t="s">
        <v>19</v>
      </c>
      <c r="F14" s="39" t="s">
        <v>31</v>
      </c>
      <c r="G14" s="40">
        <v>0</v>
      </c>
      <c r="H14" s="40">
        <f>+H15</f>
        <v>500</v>
      </c>
      <c r="I14" s="40">
        <f t="shared" ref="I14:I29" si="5">+G14+H14</f>
        <v>500</v>
      </c>
      <c r="J14" s="41">
        <v>0</v>
      </c>
      <c r="K14" s="41">
        <f t="shared" si="1"/>
        <v>500</v>
      </c>
      <c r="L14" s="42">
        <v>0</v>
      </c>
      <c r="M14" s="42">
        <f t="shared" si="2"/>
        <v>500</v>
      </c>
      <c r="N14" s="42">
        <v>0</v>
      </c>
      <c r="O14" s="42">
        <f t="shared" si="3"/>
        <v>500</v>
      </c>
      <c r="P14" s="42">
        <v>0</v>
      </c>
      <c r="Q14" s="42">
        <f t="shared" si="4"/>
        <v>500</v>
      </c>
      <c r="R14" s="24"/>
    </row>
    <row r="15" spans="1:18" s="13" customFormat="1" ht="22.5" x14ac:dyDescent="0.2">
      <c r="A15" s="25"/>
      <c r="B15" s="26"/>
      <c r="C15" s="27"/>
      <c r="D15" s="28">
        <v>3123</v>
      </c>
      <c r="E15" s="29">
        <v>5331</v>
      </c>
      <c r="F15" s="43" t="s">
        <v>25</v>
      </c>
      <c r="G15" s="31">
        <v>0</v>
      </c>
      <c r="H15" s="31">
        <v>500</v>
      </c>
      <c r="I15" s="31">
        <f t="shared" si="5"/>
        <v>500</v>
      </c>
      <c r="J15" s="32">
        <v>0</v>
      </c>
      <c r="K15" s="32">
        <f t="shared" si="1"/>
        <v>500</v>
      </c>
      <c r="L15" s="33">
        <v>0</v>
      </c>
      <c r="M15" s="33">
        <f t="shared" si="2"/>
        <v>500</v>
      </c>
      <c r="N15" s="33">
        <v>0</v>
      </c>
      <c r="O15" s="33">
        <f t="shared" si="3"/>
        <v>500</v>
      </c>
      <c r="P15" s="33">
        <v>0</v>
      </c>
      <c r="Q15" s="33">
        <f t="shared" si="4"/>
        <v>500</v>
      </c>
      <c r="R15" s="24"/>
    </row>
    <row r="16" spans="1:18" s="13" customFormat="1" ht="22.5" x14ac:dyDescent="0.2">
      <c r="A16" s="34" t="s">
        <v>21</v>
      </c>
      <c r="B16" s="35" t="s">
        <v>32</v>
      </c>
      <c r="C16" s="36" t="s">
        <v>33</v>
      </c>
      <c r="D16" s="37" t="s">
        <v>19</v>
      </c>
      <c r="E16" s="38" t="s">
        <v>19</v>
      </c>
      <c r="F16" s="39" t="s">
        <v>34</v>
      </c>
      <c r="G16" s="40">
        <v>0</v>
      </c>
      <c r="H16" s="40">
        <f t="shared" ref="H16" si="6">+H17</f>
        <v>122.2</v>
      </c>
      <c r="I16" s="40">
        <f t="shared" si="5"/>
        <v>122.2</v>
      </c>
      <c r="J16" s="41">
        <v>0</v>
      </c>
      <c r="K16" s="41">
        <f t="shared" si="1"/>
        <v>122.2</v>
      </c>
      <c r="L16" s="42">
        <v>0</v>
      </c>
      <c r="M16" s="42">
        <f t="shared" si="2"/>
        <v>122.2</v>
      </c>
      <c r="N16" s="42">
        <v>0</v>
      </c>
      <c r="O16" s="42">
        <f t="shared" si="3"/>
        <v>122.2</v>
      </c>
      <c r="P16" s="42">
        <v>0</v>
      </c>
      <c r="Q16" s="42">
        <f t="shared" si="4"/>
        <v>122.2</v>
      </c>
      <c r="R16" s="24"/>
    </row>
    <row r="17" spans="1:18" s="13" customFormat="1" ht="22.5" x14ac:dyDescent="0.2">
      <c r="A17" s="25"/>
      <c r="B17" s="26"/>
      <c r="C17" s="27"/>
      <c r="D17" s="28">
        <v>3123</v>
      </c>
      <c r="E17" s="29">
        <v>5331</v>
      </c>
      <c r="F17" s="43" t="s">
        <v>25</v>
      </c>
      <c r="G17" s="31">
        <v>0</v>
      </c>
      <c r="H17" s="31">
        <v>122.2</v>
      </c>
      <c r="I17" s="31">
        <f t="shared" si="5"/>
        <v>122.2</v>
      </c>
      <c r="J17" s="32">
        <v>0</v>
      </c>
      <c r="K17" s="32">
        <f t="shared" si="1"/>
        <v>122.2</v>
      </c>
      <c r="L17" s="33">
        <v>0</v>
      </c>
      <c r="M17" s="33">
        <f t="shared" si="2"/>
        <v>122.2</v>
      </c>
      <c r="N17" s="33">
        <v>0</v>
      </c>
      <c r="O17" s="33">
        <f t="shared" si="3"/>
        <v>122.2</v>
      </c>
      <c r="P17" s="33">
        <v>0</v>
      </c>
      <c r="Q17" s="33">
        <f t="shared" si="4"/>
        <v>122.2</v>
      </c>
      <c r="R17" s="24"/>
    </row>
    <row r="18" spans="1:18" s="13" customFormat="1" ht="22.5" x14ac:dyDescent="0.2">
      <c r="A18" s="34" t="s">
        <v>21</v>
      </c>
      <c r="B18" s="35" t="s">
        <v>35</v>
      </c>
      <c r="C18" s="36" t="s">
        <v>36</v>
      </c>
      <c r="D18" s="37" t="s">
        <v>19</v>
      </c>
      <c r="E18" s="38" t="s">
        <v>19</v>
      </c>
      <c r="F18" s="39" t="s">
        <v>37</v>
      </c>
      <c r="G18" s="40">
        <v>0</v>
      </c>
      <c r="H18" s="40">
        <f t="shared" ref="H18" si="7">+H19</f>
        <v>150</v>
      </c>
      <c r="I18" s="40">
        <f t="shared" si="5"/>
        <v>150</v>
      </c>
      <c r="J18" s="41">
        <v>0</v>
      </c>
      <c r="K18" s="41">
        <f t="shared" si="1"/>
        <v>150</v>
      </c>
      <c r="L18" s="42">
        <v>0</v>
      </c>
      <c r="M18" s="42">
        <f t="shared" si="2"/>
        <v>150</v>
      </c>
      <c r="N18" s="42">
        <v>0</v>
      </c>
      <c r="O18" s="42">
        <f t="shared" si="3"/>
        <v>150</v>
      </c>
      <c r="P18" s="42">
        <v>0</v>
      </c>
      <c r="Q18" s="42">
        <f t="shared" si="4"/>
        <v>150</v>
      </c>
      <c r="R18" s="24"/>
    </row>
    <row r="19" spans="1:18" s="13" customFormat="1" ht="22.5" x14ac:dyDescent="0.2">
      <c r="A19" s="25"/>
      <c r="B19" s="26"/>
      <c r="C19" s="27"/>
      <c r="D19" s="28">
        <v>3122</v>
      </c>
      <c r="E19" s="29">
        <v>5331</v>
      </c>
      <c r="F19" s="43" t="s">
        <v>25</v>
      </c>
      <c r="G19" s="31">
        <v>0</v>
      </c>
      <c r="H19" s="31">
        <v>150</v>
      </c>
      <c r="I19" s="31">
        <f t="shared" si="5"/>
        <v>150</v>
      </c>
      <c r="J19" s="32">
        <v>0</v>
      </c>
      <c r="K19" s="32">
        <f t="shared" si="1"/>
        <v>150</v>
      </c>
      <c r="L19" s="33">
        <v>0</v>
      </c>
      <c r="M19" s="33">
        <f t="shared" si="2"/>
        <v>150</v>
      </c>
      <c r="N19" s="33">
        <v>0</v>
      </c>
      <c r="O19" s="33">
        <f t="shared" si="3"/>
        <v>150</v>
      </c>
      <c r="P19" s="33">
        <v>0</v>
      </c>
      <c r="Q19" s="33">
        <f t="shared" si="4"/>
        <v>150</v>
      </c>
      <c r="R19" s="24"/>
    </row>
    <row r="20" spans="1:18" s="13" customFormat="1" ht="22.5" x14ac:dyDescent="0.2">
      <c r="A20" s="34" t="s">
        <v>21</v>
      </c>
      <c r="B20" s="35" t="s">
        <v>38</v>
      </c>
      <c r="C20" s="36" t="s">
        <v>39</v>
      </c>
      <c r="D20" s="37" t="s">
        <v>19</v>
      </c>
      <c r="E20" s="38" t="s">
        <v>19</v>
      </c>
      <c r="F20" s="39" t="s">
        <v>40</v>
      </c>
      <c r="G20" s="40">
        <v>0</v>
      </c>
      <c r="H20" s="40">
        <f t="shared" ref="H20" si="8">+H21</f>
        <v>300</v>
      </c>
      <c r="I20" s="40">
        <f t="shared" si="5"/>
        <v>300</v>
      </c>
      <c r="J20" s="41">
        <v>0</v>
      </c>
      <c r="K20" s="41">
        <f t="shared" si="1"/>
        <v>300</v>
      </c>
      <c r="L20" s="42">
        <v>0</v>
      </c>
      <c r="M20" s="42">
        <f t="shared" si="2"/>
        <v>300</v>
      </c>
      <c r="N20" s="42">
        <v>0</v>
      </c>
      <c r="O20" s="42">
        <f t="shared" si="3"/>
        <v>300</v>
      </c>
      <c r="P20" s="42">
        <v>0</v>
      </c>
      <c r="Q20" s="42">
        <f t="shared" si="4"/>
        <v>300</v>
      </c>
      <c r="R20" s="24"/>
    </row>
    <row r="21" spans="1:18" s="13" customFormat="1" ht="22.5" x14ac:dyDescent="0.2">
      <c r="A21" s="25"/>
      <c r="B21" s="26"/>
      <c r="C21" s="27"/>
      <c r="D21" s="28">
        <v>3123</v>
      </c>
      <c r="E21" s="29">
        <v>5331</v>
      </c>
      <c r="F21" s="43" t="s">
        <v>25</v>
      </c>
      <c r="G21" s="31">
        <v>0</v>
      </c>
      <c r="H21" s="31">
        <v>300</v>
      </c>
      <c r="I21" s="31">
        <f t="shared" si="5"/>
        <v>300</v>
      </c>
      <c r="J21" s="32">
        <v>0</v>
      </c>
      <c r="K21" s="32">
        <f t="shared" si="1"/>
        <v>300</v>
      </c>
      <c r="L21" s="33">
        <v>0</v>
      </c>
      <c r="M21" s="33">
        <f t="shared" si="2"/>
        <v>300</v>
      </c>
      <c r="N21" s="33">
        <v>0</v>
      </c>
      <c r="O21" s="33">
        <f t="shared" si="3"/>
        <v>300</v>
      </c>
      <c r="P21" s="33">
        <v>0</v>
      </c>
      <c r="Q21" s="33">
        <f t="shared" si="4"/>
        <v>300</v>
      </c>
      <c r="R21" s="24"/>
    </row>
    <row r="22" spans="1:18" s="13" customFormat="1" ht="22.5" x14ac:dyDescent="0.2">
      <c r="A22" s="34" t="s">
        <v>21</v>
      </c>
      <c r="B22" s="35" t="s">
        <v>41</v>
      </c>
      <c r="C22" s="36" t="s">
        <v>42</v>
      </c>
      <c r="D22" s="37" t="s">
        <v>19</v>
      </c>
      <c r="E22" s="38" t="s">
        <v>19</v>
      </c>
      <c r="F22" s="39" t="s">
        <v>43</v>
      </c>
      <c r="G22" s="40">
        <v>0</v>
      </c>
      <c r="H22" s="40">
        <f t="shared" ref="H22" si="9">+H23</f>
        <v>380</v>
      </c>
      <c r="I22" s="40">
        <f t="shared" si="5"/>
        <v>380</v>
      </c>
      <c r="J22" s="41">
        <v>0</v>
      </c>
      <c r="K22" s="41">
        <f t="shared" si="1"/>
        <v>380</v>
      </c>
      <c r="L22" s="42">
        <v>0</v>
      </c>
      <c r="M22" s="42">
        <f t="shared" si="2"/>
        <v>380</v>
      </c>
      <c r="N22" s="42">
        <v>0</v>
      </c>
      <c r="O22" s="42">
        <f t="shared" si="3"/>
        <v>380</v>
      </c>
      <c r="P22" s="42">
        <v>0</v>
      </c>
      <c r="Q22" s="42">
        <f t="shared" si="4"/>
        <v>380</v>
      </c>
      <c r="R22" s="24"/>
    </row>
    <row r="23" spans="1:18" s="13" customFormat="1" ht="22.5" x14ac:dyDescent="0.2">
      <c r="A23" s="25"/>
      <c r="B23" s="26"/>
      <c r="C23" s="27"/>
      <c r="D23" s="28">
        <v>3122</v>
      </c>
      <c r="E23" s="29">
        <v>5331</v>
      </c>
      <c r="F23" s="43" t="s">
        <v>25</v>
      </c>
      <c r="G23" s="31">
        <v>0</v>
      </c>
      <c r="H23" s="31">
        <v>380</v>
      </c>
      <c r="I23" s="31">
        <f t="shared" si="5"/>
        <v>380</v>
      </c>
      <c r="J23" s="32">
        <v>0</v>
      </c>
      <c r="K23" s="32">
        <f t="shared" si="1"/>
        <v>380</v>
      </c>
      <c r="L23" s="33">
        <v>0</v>
      </c>
      <c r="M23" s="33">
        <f t="shared" si="2"/>
        <v>380</v>
      </c>
      <c r="N23" s="33">
        <v>0</v>
      </c>
      <c r="O23" s="33">
        <f t="shared" si="3"/>
        <v>380</v>
      </c>
      <c r="P23" s="33">
        <v>0</v>
      </c>
      <c r="Q23" s="33">
        <f t="shared" si="4"/>
        <v>380</v>
      </c>
      <c r="R23" s="24"/>
    </row>
    <row r="24" spans="1:18" s="13" customFormat="1" ht="22.5" x14ac:dyDescent="0.2">
      <c r="A24" s="34" t="s">
        <v>21</v>
      </c>
      <c r="B24" s="35" t="s">
        <v>44</v>
      </c>
      <c r="C24" s="36" t="s">
        <v>45</v>
      </c>
      <c r="D24" s="37" t="s">
        <v>19</v>
      </c>
      <c r="E24" s="38" t="s">
        <v>19</v>
      </c>
      <c r="F24" s="39" t="s">
        <v>46</v>
      </c>
      <c r="G24" s="40">
        <v>0</v>
      </c>
      <c r="H24" s="40">
        <f t="shared" ref="H24" si="10">+H25</f>
        <v>250</v>
      </c>
      <c r="I24" s="40">
        <f t="shared" si="5"/>
        <v>250</v>
      </c>
      <c r="J24" s="41">
        <v>0</v>
      </c>
      <c r="K24" s="41">
        <f t="shared" si="1"/>
        <v>250</v>
      </c>
      <c r="L24" s="42">
        <v>0</v>
      </c>
      <c r="M24" s="42">
        <f t="shared" si="2"/>
        <v>250</v>
      </c>
      <c r="N24" s="42">
        <v>0</v>
      </c>
      <c r="O24" s="42">
        <f t="shared" si="3"/>
        <v>250</v>
      </c>
      <c r="P24" s="42">
        <v>0</v>
      </c>
      <c r="Q24" s="42">
        <f t="shared" si="4"/>
        <v>250</v>
      </c>
      <c r="R24" s="24"/>
    </row>
    <row r="25" spans="1:18" s="13" customFormat="1" ht="22.5" x14ac:dyDescent="0.2">
      <c r="A25" s="25"/>
      <c r="B25" s="26"/>
      <c r="C25" s="27"/>
      <c r="D25" s="28">
        <v>3123</v>
      </c>
      <c r="E25" s="29">
        <v>5331</v>
      </c>
      <c r="F25" s="43" t="s">
        <v>25</v>
      </c>
      <c r="G25" s="31">
        <v>0</v>
      </c>
      <c r="H25" s="31">
        <v>250</v>
      </c>
      <c r="I25" s="31">
        <f t="shared" si="5"/>
        <v>250</v>
      </c>
      <c r="J25" s="32">
        <v>0</v>
      </c>
      <c r="K25" s="32">
        <f t="shared" si="1"/>
        <v>250</v>
      </c>
      <c r="L25" s="33">
        <v>0</v>
      </c>
      <c r="M25" s="33">
        <f t="shared" si="2"/>
        <v>250</v>
      </c>
      <c r="N25" s="33">
        <v>0</v>
      </c>
      <c r="O25" s="33">
        <f t="shared" si="3"/>
        <v>250</v>
      </c>
      <c r="P25" s="33">
        <v>0</v>
      </c>
      <c r="Q25" s="33">
        <f t="shared" si="4"/>
        <v>250</v>
      </c>
      <c r="R25" s="24"/>
    </row>
    <row r="26" spans="1:18" s="13" customFormat="1" ht="22.5" x14ac:dyDescent="0.2">
      <c r="A26" s="34" t="s">
        <v>21</v>
      </c>
      <c r="B26" s="35" t="s">
        <v>47</v>
      </c>
      <c r="C26" s="36" t="s">
        <v>48</v>
      </c>
      <c r="D26" s="37" t="s">
        <v>19</v>
      </c>
      <c r="E26" s="38" t="s">
        <v>19</v>
      </c>
      <c r="F26" s="39" t="s">
        <v>49</v>
      </c>
      <c r="G26" s="40">
        <v>0</v>
      </c>
      <c r="H26" s="40">
        <f t="shared" ref="H26" si="11">+H27</f>
        <v>212.8</v>
      </c>
      <c r="I26" s="40">
        <f t="shared" si="5"/>
        <v>212.8</v>
      </c>
      <c r="J26" s="41">
        <v>0</v>
      </c>
      <c r="K26" s="41">
        <f t="shared" si="1"/>
        <v>212.8</v>
      </c>
      <c r="L26" s="42">
        <v>0</v>
      </c>
      <c r="M26" s="42">
        <f t="shared" si="2"/>
        <v>212.8</v>
      </c>
      <c r="N26" s="42">
        <v>0</v>
      </c>
      <c r="O26" s="42">
        <f t="shared" si="3"/>
        <v>212.8</v>
      </c>
      <c r="P26" s="42">
        <v>0</v>
      </c>
      <c r="Q26" s="42">
        <f t="shared" si="4"/>
        <v>212.8</v>
      </c>
      <c r="R26" s="24"/>
    </row>
    <row r="27" spans="1:18" s="13" customFormat="1" ht="22.5" x14ac:dyDescent="0.2">
      <c r="A27" s="25"/>
      <c r="B27" s="26"/>
      <c r="C27" s="27"/>
      <c r="D27" s="28">
        <v>3123</v>
      </c>
      <c r="E27" s="29">
        <v>5331</v>
      </c>
      <c r="F27" s="43" t="s">
        <v>25</v>
      </c>
      <c r="G27" s="31">
        <v>0</v>
      </c>
      <c r="H27" s="31">
        <v>212.8</v>
      </c>
      <c r="I27" s="31">
        <f t="shared" si="5"/>
        <v>212.8</v>
      </c>
      <c r="J27" s="32">
        <v>0</v>
      </c>
      <c r="K27" s="32">
        <f t="shared" si="1"/>
        <v>212.8</v>
      </c>
      <c r="L27" s="33">
        <v>0</v>
      </c>
      <c r="M27" s="33">
        <f t="shared" si="2"/>
        <v>212.8</v>
      </c>
      <c r="N27" s="33">
        <v>0</v>
      </c>
      <c r="O27" s="33">
        <f t="shared" si="3"/>
        <v>212.8</v>
      </c>
      <c r="P27" s="33">
        <v>0</v>
      </c>
      <c r="Q27" s="33">
        <f t="shared" si="4"/>
        <v>212.8</v>
      </c>
      <c r="R27" s="24"/>
    </row>
    <row r="28" spans="1:18" s="13" customFormat="1" ht="33.75" x14ac:dyDescent="0.2">
      <c r="A28" s="34" t="s">
        <v>21</v>
      </c>
      <c r="B28" s="35" t="s">
        <v>50</v>
      </c>
      <c r="C28" s="36" t="s">
        <v>51</v>
      </c>
      <c r="D28" s="37" t="s">
        <v>19</v>
      </c>
      <c r="E28" s="38" t="s">
        <v>19</v>
      </c>
      <c r="F28" s="39" t="s">
        <v>52</v>
      </c>
      <c r="G28" s="40">
        <v>0</v>
      </c>
      <c r="H28" s="40">
        <f t="shared" ref="H28" si="12">+H29</f>
        <v>35</v>
      </c>
      <c r="I28" s="40">
        <f t="shared" si="5"/>
        <v>35</v>
      </c>
      <c r="J28" s="41">
        <v>0</v>
      </c>
      <c r="K28" s="41">
        <f t="shared" si="1"/>
        <v>35</v>
      </c>
      <c r="L28" s="42">
        <v>0</v>
      </c>
      <c r="M28" s="42">
        <f t="shared" si="2"/>
        <v>35</v>
      </c>
      <c r="N28" s="42">
        <v>0</v>
      </c>
      <c r="O28" s="42">
        <f t="shared" si="3"/>
        <v>35</v>
      </c>
      <c r="P28" s="42">
        <v>0</v>
      </c>
      <c r="Q28" s="42">
        <f t="shared" si="4"/>
        <v>35</v>
      </c>
      <c r="R28" s="24"/>
    </row>
    <row r="29" spans="1:18" s="13" customFormat="1" ht="22.5" x14ac:dyDescent="0.2">
      <c r="A29" s="25"/>
      <c r="B29" s="26"/>
      <c r="C29" s="27"/>
      <c r="D29" s="28">
        <v>3123</v>
      </c>
      <c r="E29" s="29">
        <v>5331</v>
      </c>
      <c r="F29" s="43" t="s">
        <v>25</v>
      </c>
      <c r="G29" s="31">
        <v>0</v>
      </c>
      <c r="H29" s="31">
        <v>35</v>
      </c>
      <c r="I29" s="31">
        <f t="shared" si="5"/>
        <v>35</v>
      </c>
      <c r="J29" s="32">
        <v>0</v>
      </c>
      <c r="K29" s="32">
        <f t="shared" si="1"/>
        <v>35</v>
      </c>
      <c r="L29" s="33">
        <v>0</v>
      </c>
      <c r="M29" s="33">
        <f t="shared" si="2"/>
        <v>35</v>
      </c>
      <c r="N29" s="33">
        <v>0</v>
      </c>
      <c r="O29" s="33">
        <f t="shared" si="3"/>
        <v>35</v>
      </c>
      <c r="P29" s="33">
        <v>0</v>
      </c>
      <c r="Q29" s="33">
        <f t="shared" si="4"/>
        <v>35</v>
      </c>
      <c r="R29" s="24"/>
    </row>
    <row r="30" spans="1:18" s="13" customFormat="1" ht="24.75" customHeight="1" x14ac:dyDescent="0.2">
      <c r="A30" s="34" t="s">
        <v>21</v>
      </c>
      <c r="B30" s="35" t="s">
        <v>53</v>
      </c>
      <c r="C30" s="36" t="s">
        <v>23</v>
      </c>
      <c r="D30" s="37" t="s">
        <v>19</v>
      </c>
      <c r="E30" s="38" t="s">
        <v>19</v>
      </c>
      <c r="F30" s="39" t="s">
        <v>54</v>
      </c>
      <c r="G30" s="40">
        <f>+G31</f>
        <v>270</v>
      </c>
      <c r="H30" s="40">
        <v>0</v>
      </c>
      <c r="I30" s="40">
        <f t="shared" si="0"/>
        <v>270</v>
      </c>
      <c r="J30" s="41">
        <v>0</v>
      </c>
      <c r="K30" s="41">
        <f t="shared" si="1"/>
        <v>270</v>
      </c>
      <c r="L30" s="42">
        <v>0</v>
      </c>
      <c r="M30" s="42">
        <f t="shared" si="2"/>
        <v>270</v>
      </c>
      <c r="N30" s="42">
        <v>0</v>
      </c>
      <c r="O30" s="42">
        <f t="shared" si="3"/>
        <v>270</v>
      </c>
      <c r="P30" s="42">
        <v>0</v>
      </c>
      <c r="Q30" s="42">
        <f t="shared" si="4"/>
        <v>270</v>
      </c>
      <c r="R30" s="24"/>
    </row>
    <row r="31" spans="1:18" s="13" customFormat="1" x14ac:dyDescent="0.2">
      <c r="A31" s="25"/>
      <c r="B31" s="26"/>
      <c r="C31" s="27"/>
      <c r="D31" s="28">
        <v>3299</v>
      </c>
      <c r="E31" s="29">
        <v>5331</v>
      </c>
      <c r="F31" s="30" t="s">
        <v>25</v>
      </c>
      <c r="G31" s="31">
        <v>270</v>
      </c>
      <c r="H31" s="31">
        <v>0</v>
      </c>
      <c r="I31" s="31">
        <f t="shared" si="0"/>
        <v>270</v>
      </c>
      <c r="J31" s="32">
        <v>0</v>
      </c>
      <c r="K31" s="32">
        <f t="shared" si="1"/>
        <v>270</v>
      </c>
      <c r="L31" s="33">
        <v>0</v>
      </c>
      <c r="M31" s="33">
        <f t="shared" si="2"/>
        <v>270</v>
      </c>
      <c r="N31" s="33">
        <v>0</v>
      </c>
      <c r="O31" s="33">
        <f t="shared" si="3"/>
        <v>270</v>
      </c>
      <c r="P31" s="33">
        <v>0</v>
      </c>
      <c r="Q31" s="33">
        <f t="shared" si="4"/>
        <v>270</v>
      </c>
      <c r="R31" s="24"/>
    </row>
    <row r="32" spans="1:18" s="13" customFormat="1" ht="24.75" customHeight="1" x14ac:dyDescent="0.2">
      <c r="A32" s="34" t="s">
        <v>21</v>
      </c>
      <c r="B32" s="35" t="s">
        <v>55</v>
      </c>
      <c r="C32" s="36" t="s">
        <v>27</v>
      </c>
      <c r="D32" s="37" t="s">
        <v>19</v>
      </c>
      <c r="E32" s="38" t="s">
        <v>19</v>
      </c>
      <c r="F32" s="39" t="s">
        <v>56</v>
      </c>
      <c r="G32" s="40">
        <f>+G33</f>
        <v>20</v>
      </c>
      <c r="H32" s="40">
        <v>0</v>
      </c>
      <c r="I32" s="40">
        <f t="shared" si="0"/>
        <v>20</v>
      </c>
      <c r="J32" s="41">
        <v>0</v>
      </c>
      <c r="K32" s="41">
        <f t="shared" si="1"/>
        <v>20</v>
      </c>
      <c r="L32" s="42">
        <v>0</v>
      </c>
      <c r="M32" s="42">
        <f t="shared" si="2"/>
        <v>20</v>
      </c>
      <c r="N32" s="42">
        <v>0</v>
      </c>
      <c r="O32" s="42">
        <f t="shared" si="3"/>
        <v>20</v>
      </c>
      <c r="P32" s="42">
        <v>0</v>
      </c>
      <c r="Q32" s="42">
        <f t="shared" si="4"/>
        <v>20</v>
      </c>
      <c r="R32" s="24"/>
    </row>
    <row r="33" spans="1:18" s="13" customFormat="1" x14ac:dyDescent="0.2">
      <c r="A33" s="25"/>
      <c r="B33" s="26"/>
      <c r="C33" s="27"/>
      <c r="D33" s="28">
        <v>3123</v>
      </c>
      <c r="E33" s="29">
        <v>5331</v>
      </c>
      <c r="F33" s="30" t="s">
        <v>25</v>
      </c>
      <c r="G33" s="31">
        <v>20</v>
      </c>
      <c r="H33" s="31">
        <v>0</v>
      </c>
      <c r="I33" s="31">
        <f t="shared" si="0"/>
        <v>20</v>
      </c>
      <c r="J33" s="32">
        <v>0</v>
      </c>
      <c r="K33" s="32">
        <f t="shared" si="1"/>
        <v>20</v>
      </c>
      <c r="L33" s="33">
        <v>0</v>
      </c>
      <c r="M33" s="33">
        <f t="shared" si="2"/>
        <v>20</v>
      </c>
      <c r="N33" s="33">
        <v>0</v>
      </c>
      <c r="O33" s="33">
        <f t="shared" si="3"/>
        <v>20</v>
      </c>
      <c r="P33" s="33">
        <v>0</v>
      </c>
      <c r="Q33" s="33">
        <f t="shared" si="4"/>
        <v>20</v>
      </c>
      <c r="R33" s="24"/>
    </row>
    <row r="34" spans="1:18" s="13" customFormat="1" ht="24.75" customHeight="1" x14ac:dyDescent="0.2">
      <c r="A34" s="34" t="s">
        <v>21</v>
      </c>
      <c r="B34" s="35" t="s">
        <v>57</v>
      </c>
      <c r="C34" s="36" t="s">
        <v>42</v>
      </c>
      <c r="D34" s="37" t="s">
        <v>19</v>
      </c>
      <c r="E34" s="38" t="s">
        <v>19</v>
      </c>
      <c r="F34" s="39" t="s">
        <v>58</v>
      </c>
      <c r="G34" s="40">
        <f>+G35</f>
        <v>20</v>
      </c>
      <c r="H34" s="40">
        <v>0</v>
      </c>
      <c r="I34" s="40">
        <f t="shared" si="0"/>
        <v>20</v>
      </c>
      <c r="J34" s="41">
        <v>0</v>
      </c>
      <c r="K34" s="41">
        <f t="shared" si="1"/>
        <v>20</v>
      </c>
      <c r="L34" s="42">
        <v>0</v>
      </c>
      <c r="M34" s="42">
        <f t="shared" si="2"/>
        <v>20</v>
      </c>
      <c r="N34" s="42">
        <v>0</v>
      </c>
      <c r="O34" s="42">
        <f t="shared" si="3"/>
        <v>20</v>
      </c>
      <c r="P34" s="42">
        <v>0</v>
      </c>
      <c r="Q34" s="42">
        <f t="shared" si="4"/>
        <v>20</v>
      </c>
      <c r="R34" s="24"/>
    </row>
    <row r="35" spans="1:18" s="13" customFormat="1" x14ac:dyDescent="0.2">
      <c r="A35" s="25"/>
      <c r="B35" s="26"/>
      <c r="C35" s="27"/>
      <c r="D35" s="28">
        <v>3122</v>
      </c>
      <c r="E35" s="29">
        <v>5331</v>
      </c>
      <c r="F35" s="30" t="s">
        <v>25</v>
      </c>
      <c r="G35" s="31">
        <v>20</v>
      </c>
      <c r="H35" s="31">
        <v>0</v>
      </c>
      <c r="I35" s="31">
        <f t="shared" si="0"/>
        <v>20</v>
      </c>
      <c r="J35" s="32">
        <v>0</v>
      </c>
      <c r="K35" s="32">
        <f t="shared" si="1"/>
        <v>20</v>
      </c>
      <c r="L35" s="33">
        <v>0</v>
      </c>
      <c r="M35" s="33">
        <f t="shared" si="2"/>
        <v>20</v>
      </c>
      <c r="N35" s="33">
        <v>0</v>
      </c>
      <c r="O35" s="33">
        <f t="shared" si="3"/>
        <v>20</v>
      </c>
      <c r="P35" s="33">
        <v>0</v>
      </c>
      <c r="Q35" s="33">
        <f t="shared" si="4"/>
        <v>20</v>
      </c>
      <c r="R35" s="24"/>
    </row>
    <row r="36" spans="1:18" s="13" customFormat="1" x14ac:dyDescent="0.2">
      <c r="A36" s="34" t="s">
        <v>21</v>
      </c>
      <c r="B36" s="35" t="s">
        <v>59</v>
      </c>
      <c r="C36" s="36" t="s">
        <v>23</v>
      </c>
      <c r="D36" s="37" t="s">
        <v>19</v>
      </c>
      <c r="E36" s="38" t="s">
        <v>19</v>
      </c>
      <c r="F36" s="44" t="s">
        <v>60</v>
      </c>
      <c r="G36" s="40">
        <f>+G37</f>
        <v>500</v>
      </c>
      <c r="H36" s="40">
        <f>+H37</f>
        <v>-54</v>
      </c>
      <c r="I36" s="40">
        <f t="shared" si="0"/>
        <v>446</v>
      </c>
      <c r="J36" s="41">
        <v>0</v>
      </c>
      <c r="K36" s="41">
        <f t="shared" si="1"/>
        <v>446</v>
      </c>
      <c r="L36" s="42">
        <v>0</v>
      </c>
      <c r="M36" s="42">
        <f t="shared" si="2"/>
        <v>446</v>
      </c>
      <c r="N36" s="42">
        <v>0</v>
      </c>
      <c r="O36" s="42">
        <f t="shared" si="3"/>
        <v>446</v>
      </c>
      <c r="P36" s="42">
        <v>0</v>
      </c>
      <c r="Q36" s="42">
        <f t="shared" si="4"/>
        <v>446</v>
      </c>
      <c r="R36" s="24"/>
    </row>
    <row r="37" spans="1:18" s="13" customFormat="1" x14ac:dyDescent="0.2">
      <c r="A37" s="25"/>
      <c r="B37" s="26"/>
      <c r="C37" s="27"/>
      <c r="D37" s="28">
        <v>3299</v>
      </c>
      <c r="E37" s="29">
        <v>5331</v>
      </c>
      <c r="F37" s="30" t="s">
        <v>25</v>
      </c>
      <c r="G37" s="31">
        <v>500</v>
      </c>
      <c r="H37" s="31">
        <v>-54</v>
      </c>
      <c r="I37" s="31">
        <f t="shared" si="0"/>
        <v>446</v>
      </c>
      <c r="J37" s="32">
        <v>0</v>
      </c>
      <c r="K37" s="32">
        <f t="shared" si="1"/>
        <v>446</v>
      </c>
      <c r="L37" s="33">
        <v>0</v>
      </c>
      <c r="M37" s="33">
        <f t="shared" si="2"/>
        <v>446</v>
      </c>
      <c r="N37" s="33">
        <v>0</v>
      </c>
      <c r="O37" s="33">
        <f t="shared" si="3"/>
        <v>446</v>
      </c>
      <c r="P37" s="33">
        <v>0</v>
      </c>
      <c r="Q37" s="33">
        <f t="shared" si="4"/>
        <v>446</v>
      </c>
      <c r="R37" s="24"/>
    </row>
    <row r="38" spans="1:18" s="13" customFormat="1" ht="33.75" x14ac:dyDescent="0.2">
      <c r="A38" s="34" t="s">
        <v>21</v>
      </c>
      <c r="B38" s="35" t="s">
        <v>61</v>
      </c>
      <c r="C38" s="36" t="s">
        <v>62</v>
      </c>
      <c r="D38" s="37" t="s">
        <v>19</v>
      </c>
      <c r="E38" s="38" t="s">
        <v>19</v>
      </c>
      <c r="F38" s="39" t="s">
        <v>63</v>
      </c>
      <c r="G38" s="40">
        <v>0</v>
      </c>
      <c r="H38" s="40">
        <f t="shared" ref="H38" si="13">+H39</f>
        <v>40</v>
      </c>
      <c r="I38" s="40">
        <f t="shared" si="0"/>
        <v>40</v>
      </c>
      <c r="J38" s="41">
        <v>0</v>
      </c>
      <c r="K38" s="41">
        <f t="shared" si="1"/>
        <v>40</v>
      </c>
      <c r="L38" s="42">
        <v>0</v>
      </c>
      <c r="M38" s="42">
        <f t="shared" si="2"/>
        <v>40</v>
      </c>
      <c r="N38" s="42">
        <v>0</v>
      </c>
      <c r="O38" s="42">
        <f t="shared" si="3"/>
        <v>40</v>
      </c>
      <c r="P38" s="42">
        <v>0</v>
      </c>
      <c r="Q38" s="42">
        <f t="shared" si="4"/>
        <v>40</v>
      </c>
      <c r="R38" s="24"/>
    </row>
    <row r="39" spans="1:18" s="13" customFormat="1" ht="22.5" x14ac:dyDescent="0.2">
      <c r="A39" s="25"/>
      <c r="B39" s="26"/>
      <c r="C39" s="27"/>
      <c r="D39" s="28">
        <v>3233</v>
      </c>
      <c r="E39" s="29">
        <v>5331</v>
      </c>
      <c r="F39" s="43" t="s">
        <v>25</v>
      </c>
      <c r="G39" s="31">
        <v>0</v>
      </c>
      <c r="H39" s="31">
        <v>40</v>
      </c>
      <c r="I39" s="31">
        <f t="shared" si="0"/>
        <v>40</v>
      </c>
      <c r="J39" s="32">
        <v>0</v>
      </c>
      <c r="K39" s="32">
        <f t="shared" si="1"/>
        <v>40</v>
      </c>
      <c r="L39" s="33">
        <v>0</v>
      </c>
      <c r="M39" s="33">
        <f t="shared" si="2"/>
        <v>40</v>
      </c>
      <c r="N39" s="33">
        <v>0</v>
      </c>
      <c r="O39" s="33">
        <f t="shared" si="3"/>
        <v>40</v>
      </c>
      <c r="P39" s="33">
        <v>0</v>
      </c>
      <c r="Q39" s="33">
        <f t="shared" si="4"/>
        <v>40</v>
      </c>
      <c r="R39" s="24"/>
    </row>
    <row r="40" spans="1:18" s="13" customFormat="1" ht="33.75" x14ac:dyDescent="0.2">
      <c r="A40" s="34" t="s">
        <v>21</v>
      </c>
      <c r="B40" s="35" t="s">
        <v>64</v>
      </c>
      <c r="C40" s="36" t="s">
        <v>65</v>
      </c>
      <c r="D40" s="37" t="s">
        <v>19</v>
      </c>
      <c r="E40" s="38" t="s">
        <v>19</v>
      </c>
      <c r="F40" s="39" t="s">
        <v>66</v>
      </c>
      <c r="G40" s="40">
        <v>0</v>
      </c>
      <c r="H40" s="40">
        <f t="shared" ref="H40" si="14">+H41</f>
        <v>14</v>
      </c>
      <c r="I40" s="40">
        <f t="shared" si="0"/>
        <v>14</v>
      </c>
      <c r="J40" s="41">
        <v>0</v>
      </c>
      <c r="K40" s="41">
        <f t="shared" si="1"/>
        <v>14</v>
      </c>
      <c r="L40" s="42">
        <v>0</v>
      </c>
      <c r="M40" s="42">
        <f t="shared" si="2"/>
        <v>14</v>
      </c>
      <c r="N40" s="42">
        <v>0</v>
      </c>
      <c r="O40" s="42">
        <f t="shared" si="3"/>
        <v>14</v>
      </c>
      <c r="P40" s="42">
        <v>0</v>
      </c>
      <c r="Q40" s="42">
        <f t="shared" si="4"/>
        <v>14</v>
      </c>
      <c r="R40" s="24"/>
    </row>
    <row r="41" spans="1:18" s="13" customFormat="1" ht="22.5" x14ac:dyDescent="0.2">
      <c r="A41" s="25"/>
      <c r="B41" s="26"/>
      <c r="C41" s="27"/>
      <c r="D41" s="28">
        <v>3122</v>
      </c>
      <c r="E41" s="29">
        <v>5331</v>
      </c>
      <c r="F41" s="43" t="s">
        <v>25</v>
      </c>
      <c r="G41" s="31">
        <v>0</v>
      </c>
      <c r="H41" s="31">
        <v>14</v>
      </c>
      <c r="I41" s="31">
        <f t="shared" si="0"/>
        <v>14</v>
      </c>
      <c r="J41" s="32">
        <v>0</v>
      </c>
      <c r="K41" s="32">
        <f t="shared" si="1"/>
        <v>14</v>
      </c>
      <c r="L41" s="33">
        <v>0</v>
      </c>
      <c r="M41" s="33">
        <f t="shared" si="2"/>
        <v>14</v>
      </c>
      <c r="N41" s="33">
        <v>0</v>
      </c>
      <c r="O41" s="33">
        <f t="shared" si="3"/>
        <v>14</v>
      </c>
      <c r="P41" s="33">
        <v>0</v>
      </c>
      <c r="Q41" s="33">
        <f t="shared" si="4"/>
        <v>14</v>
      </c>
      <c r="R41" s="24"/>
    </row>
    <row r="42" spans="1:18" s="13" customFormat="1" ht="22.5" x14ac:dyDescent="0.2">
      <c r="A42" s="34" t="s">
        <v>21</v>
      </c>
      <c r="B42" s="45" t="s">
        <v>67</v>
      </c>
      <c r="C42" s="36" t="s">
        <v>42</v>
      </c>
      <c r="D42" s="37" t="s">
        <v>19</v>
      </c>
      <c r="E42" s="38" t="s">
        <v>19</v>
      </c>
      <c r="F42" s="39" t="s">
        <v>68</v>
      </c>
      <c r="G42" s="40">
        <v>0</v>
      </c>
      <c r="H42" s="40">
        <f>+H43</f>
        <v>20</v>
      </c>
      <c r="I42" s="40">
        <f t="shared" si="0"/>
        <v>20</v>
      </c>
      <c r="J42" s="41">
        <f>+J43</f>
        <v>-20</v>
      </c>
      <c r="K42" s="41">
        <f t="shared" si="1"/>
        <v>0</v>
      </c>
      <c r="L42" s="42">
        <v>0</v>
      </c>
      <c r="M42" s="42">
        <f t="shared" si="2"/>
        <v>0</v>
      </c>
      <c r="N42" s="42">
        <v>0</v>
      </c>
      <c r="O42" s="42">
        <f t="shared" si="3"/>
        <v>0</v>
      </c>
      <c r="P42" s="42">
        <v>0</v>
      </c>
      <c r="Q42" s="42">
        <f t="shared" si="4"/>
        <v>0</v>
      </c>
      <c r="R42" s="24"/>
    </row>
    <row r="43" spans="1:18" s="13" customFormat="1" x14ac:dyDescent="0.2">
      <c r="A43" s="46"/>
      <c r="B43" s="45" t="s">
        <v>69</v>
      </c>
      <c r="C43" s="36"/>
      <c r="D43" s="47">
        <v>3122</v>
      </c>
      <c r="E43" s="47">
        <v>5331</v>
      </c>
      <c r="F43" s="30" t="s">
        <v>25</v>
      </c>
      <c r="G43" s="31">
        <v>0</v>
      </c>
      <c r="H43" s="31">
        <v>20</v>
      </c>
      <c r="I43" s="31">
        <f t="shared" si="0"/>
        <v>20</v>
      </c>
      <c r="J43" s="32">
        <v>-20</v>
      </c>
      <c r="K43" s="32">
        <f t="shared" si="1"/>
        <v>0</v>
      </c>
      <c r="L43" s="33">
        <v>0</v>
      </c>
      <c r="M43" s="33">
        <f t="shared" si="2"/>
        <v>0</v>
      </c>
      <c r="N43" s="33">
        <v>0</v>
      </c>
      <c r="O43" s="33">
        <f t="shared" si="3"/>
        <v>0</v>
      </c>
      <c r="P43" s="33">
        <v>0</v>
      </c>
      <c r="Q43" s="33">
        <f t="shared" si="4"/>
        <v>0</v>
      </c>
      <c r="R43" s="24"/>
    </row>
    <row r="44" spans="1:18" s="13" customFormat="1" ht="24" customHeight="1" x14ac:dyDescent="0.2">
      <c r="A44" s="34" t="s">
        <v>21</v>
      </c>
      <c r="B44" s="45" t="s">
        <v>70</v>
      </c>
      <c r="C44" s="48">
        <v>1420</v>
      </c>
      <c r="D44" s="37" t="s">
        <v>19</v>
      </c>
      <c r="E44" s="38" t="s">
        <v>19</v>
      </c>
      <c r="F44" s="49" t="s">
        <v>71</v>
      </c>
      <c r="G44" s="40">
        <v>0</v>
      </c>
      <c r="H44" s="50">
        <f>H45</f>
        <v>105</v>
      </c>
      <c r="I44" s="40">
        <f t="shared" si="0"/>
        <v>105</v>
      </c>
      <c r="J44" s="41">
        <v>0</v>
      </c>
      <c r="K44" s="41">
        <f t="shared" si="1"/>
        <v>105</v>
      </c>
      <c r="L44" s="42">
        <v>0</v>
      </c>
      <c r="M44" s="42">
        <f t="shared" si="2"/>
        <v>105</v>
      </c>
      <c r="N44" s="42">
        <v>0</v>
      </c>
      <c r="O44" s="42">
        <f t="shared" si="3"/>
        <v>105</v>
      </c>
      <c r="P44" s="42">
        <v>0</v>
      </c>
      <c r="Q44" s="42">
        <f t="shared" si="4"/>
        <v>105</v>
      </c>
      <c r="R44" s="24"/>
    </row>
    <row r="45" spans="1:18" ht="22.5" x14ac:dyDescent="0.2">
      <c r="A45" s="25"/>
      <c r="B45" s="45" t="s">
        <v>69</v>
      </c>
      <c r="C45" s="51"/>
      <c r="D45" s="28">
        <v>3122</v>
      </c>
      <c r="E45" s="29">
        <v>5331</v>
      </c>
      <c r="F45" s="43" t="s">
        <v>25</v>
      </c>
      <c r="G45" s="31">
        <v>0</v>
      </c>
      <c r="H45" s="52">
        <v>105</v>
      </c>
      <c r="I45" s="31">
        <f t="shared" si="0"/>
        <v>105</v>
      </c>
      <c r="J45" s="32">
        <v>0</v>
      </c>
      <c r="K45" s="32">
        <f t="shared" si="1"/>
        <v>105</v>
      </c>
      <c r="L45" s="33">
        <v>0</v>
      </c>
      <c r="M45" s="33">
        <f t="shared" si="2"/>
        <v>105</v>
      </c>
      <c r="N45" s="33">
        <v>0</v>
      </c>
      <c r="O45" s="33">
        <f t="shared" si="3"/>
        <v>105</v>
      </c>
      <c r="P45" s="33">
        <v>0</v>
      </c>
      <c r="Q45" s="33">
        <f t="shared" si="4"/>
        <v>105</v>
      </c>
      <c r="R45" s="2"/>
    </row>
    <row r="46" spans="1:18" ht="22.5" x14ac:dyDescent="0.2">
      <c r="A46" s="34" t="s">
        <v>21</v>
      </c>
      <c r="B46" s="45" t="s">
        <v>72</v>
      </c>
      <c r="C46" s="51">
        <v>1420</v>
      </c>
      <c r="D46" s="37" t="s">
        <v>19</v>
      </c>
      <c r="E46" s="38" t="s">
        <v>19</v>
      </c>
      <c r="F46" s="53" t="s">
        <v>73</v>
      </c>
      <c r="G46" s="40">
        <v>0</v>
      </c>
      <c r="H46" s="50">
        <f>H47</f>
        <v>105</v>
      </c>
      <c r="I46" s="40">
        <f t="shared" si="0"/>
        <v>105</v>
      </c>
      <c r="J46" s="41">
        <v>0</v>
      </c>
      <c r="K46" s="41">
        <f t="shared" si="1"/>
        <v>105</v>
      </c>
      <c r="L46" s="42">
        <v>0</v>
      </c>
      <c r="M46" s="42">
        <f t="shared" si="2"/>
        <v>105</v>
      </c>
      <c r="N46" s="42">
        <f>SUM(N47:N48)</f>
        <v>0</v>
      </c>
      <c r="O46" s="42">
        <f t="shared" si="3"/>
        <v>105</v>
      </c>
      <c r="P46" s="42">
        <v>0</v>
      </c>
      <c r="Q46" s="42">
        <f t="shared" si="4"/>
        <v>105</v>
      </c>
      <c r="R46" s="2"/>
    </row>
    <row r="47" spans="1:18" ht="22.5" x14ac:dyDescent="0.2">
      <c r="A47" s="25"/>
      <c r="B47" s="45" t="s">
        <v>69</v>
      </c>
      <c r="C47" s="51"/>
      <c r="D47" s="28">
        <v>3122</v>
      </c>
      <c r="E47" s="29">
        <v>5331</v>
      </c>
      <c r="F47" s="43" t="s">
        <v>25</v>
      </c>
      <c r="G47" s="31">
        <v>0</v>
      </c>
      <c r="H47" s="52">
        <v>105</v>
      </c>
      <c r="I47" s="31">
        <f t="shared" si="0"/>
        <v>105</v>
      </c>
      <c r="J47" s="32">
        <v>0</v>
      </c>
      <c r="K47" s="32">
        <f t="shared" si="1"/>
        <v>105</v>
      </c>
      <c r="L47" s="33">
        <v>0</v>
      </c>
      <c r="M47" s="33">
        <f t="shared" si="2"/>
        <v>105</v>
      </c>
      <c r="N47" s="33">
        <v>-105</v>
      </c>
      <c r="O47" s="33">
        <f t="shared" si="3"/>
        <v>0</v>
      </c>
      <c r="P47" s="33">
        <v>0</v>
      </c>
      <c r="Q47" s="33">
        <f t="shared" si="4"/>
        <v>0</v>
      </c>
      <c r="R47" s="2"/>
    </row>
    <row r="48" spans="1:18" x14ac:dyDescent="0.2">
      <c r="A48" s="25"/>
      <c r="B48" s="45"/>
      <c r="C48" s="51"/>
      <c r="D48" s="28">
        <v>3122</v>
      </c>
      <c r="E48" s="29">
        <v>6351</v>
      </c>
      <c r="F48" s="43" t="s">
        <v>74</v>
      </c>
      <c r="G48" s="31">
        <v>0</v>
      </c>
      <c r="H48" s="52"/>
      <c r="I48" s="31"/>
      <c r="J48" s="32"/>
      <c r="K48" s="32"/>
      <c r="L48" s="33"/>
      <c r="M48" s="33">
        <v>0</v>
      </c>
      <c r="N48" s="33">
        <v>105</v>
      </c>
      <c r="O48" s="33">
        <f t="shared" si="3"/>
        <v>105</v>
      </c>
      <c r="P48" s="33">
        <v>0</v>
      </c>
      <c r="Q48" s="33">
        <f t="shared" si="4"/>
        <v>105</v>
      </c>
      <c r="R48" s="2"/>
    </row>
    <row r="49" spans="1:18" ht="33.75" x14ac:dyDescent="0.2">
      <c r="A49" s="34" t="s">
        <v>21</v>
      </c>
      <c r="B49" s="45" t="s">
        <v>75</v>
      </c>
      <c r="C49" s="51">
        <v>1429</v>
      </c>
      <c r="D49" s="37" t="s">
        <v>19</v>
      </c>
      <c r="E49" s="38" t="s">
        <v>19</v>
      </c>
      <c r="F49" s="39" t="s">
        <v>76</v>
      </c>
      <c r="G49" s="40">
        <v>0</v>
      </c>
      <c r="H49" s="50">
        <f>H50</f>
        <v>100</v>
      </c>
      <c r="I49" s="40">
        <f t="shared" si="0"/>
        <v>100</v>
      </c>
      <c r="J49" s="41">
        <v>0</v>
      </c>
      <c r="K49" s="41">
        <f t="shared" si="1"/>
        <v>100</v>
      </c>
      <c r="L49" s="42">
        <v>0</v>
      </c>
      <c r="M49" s="42">
        <f t="shared" si="2"/>
        <v>100</v>
      </c>
      <c r="N49" s="42">
        <f>SUM(N50:N51)</f>
        <v>0</v>
      </c>
      <c r="O49" s="42">
        <f t="shared" si="3"/>
        <v>100</v>
      </c>
      <c r="P49" s="42">
        <v>0</v>
      </c>
      <c r="Q49" s="42">
        <f t="shared" si="4"/>
        <v>100</v>
      </c>
      <c r="R49" s="2"/>
    </row>
    <row r="50" spans="1:18" ht="22.5" x14ac:dyDescent="0.2">
      <c r="A50" s="25"/>
      <c r="B50" s="45" t="s">
        <v>69</v>
      </c>
      <c r="C50" s="51"/>
      <c r="D50" s="28">
        <v>3122</v>
      </c>
      <c r="E50" s="29">
        <v>5331</v>
      </c>
      <c r="F50" s="43" t="s">
        <v>25</v>
      </c>
      <c r="G50" s="31">
        <v>0</v>
      </c>
      <c r="H50" s="52">
        <v>100</v>
      </c>
      <c r="I50" s="31">
        <f t="shared" si="0"/>
        <v>100</v>
      </c>
      <c r="J50" s="32">
        <v>0</v>
      </c>
      <c r="K50" s="32">
        <f t="shared" si="1"/>
        <v>100</v>
      </c>
      <c r="L50" s="33">
        <v>0</v>
      </c>
      <c r="M50" s="33">
        <f t="shared" si="2"/>
        <v>100</v>
      </c>
      <c r="N50" s="33">
        <v>-100</v>
      </c>
      <c r="O50" s="33">
        <f t="shared" si="3"/>
        <v>0</v>
      </c>
      <c r="P50" s="33">
        <v>0</v>
      </c>
      <c r="Q50" s="33">
        <f t="shared" si="4"/>
        <v>0</v>
      </c>
      <c r="R50" s="2"/>
    </row>
    <row r="51" spans="1:18" x14ac:dyDescent="0.2">
      <c r="A51" s="25"/>
      <c r="B51" s="45"/>
      <c r="C51" s="51"/>
      <c r="D51" s="28">
        <v>3122</v>
      </c>
      <c r="E51" s="29">
        <v>6351</v>
      </c>
      <c r="F51" s="43" t="s">
        <v>74</v>
      </c>
      <c r="G51" s="31">
        <v>0</v>
      </c>
      <c r="H51" s="52"/>
      <c r="I51" s="31"/>
      <c r="J51" s="32"/>
      <c r="K51" s="32"/>
      <c r="L51" s="33"/>
      <c r="M51" s="33">
        <v>0</v>
      </c>
      <c r="N51" s="33">
        <v>100</v>
      </c>
      <c r="O51" s="33">
        <f t="shared" si="3"/>
        <v>100</v>
      </c>
      <c r="P51" s="33">
        <v>0</v>
      </c>
      <c r="Q51" s="33">
        <f t="shared" si="4"/>
        <v>100</v>
      </c>
      <c r="R51" s="2"/>
    </row>
    <row r="52" spans="1:18" ht="22.5" x14ac:dyDescent="0.2">
      <c r="A52" s="34" t="s">
        <v>21</v>
      </c>
      <c r="B52" s="45" t="s">
        <v>77</v>
      </c>
      <c r="C52" s="51">
        <v>1429</v>
      </c>
      <c r="D52" s="37" t="s">
        <v>19</v>
      </c>
      <c r="E52" s="38" t="s">
        <v>19</v>
      </c>
      <c r="F52" s="53" t="s">
        <v>78</v>
      </c>
      <c r="G52" s="40">
        <v>0</v>
      </c>
      <c r="H52" s="50">
        <f>H53</f>
        <v>150</v>
      </c>
      <c r="I52" s="40">
        <f t="shared" si="0"/>
        <v>150</v>
      </c>
      <c r="J52" s="41">
        <v>0</v>
      </c>
      <c r="K52" s="41">
        <f t="shared" si="1"/>
        <v>150</v>
      </c>
      <c r="L52" s="42">
        <v>0</v>
      </c>
      <c r="M52" s="42">
        <f t="shared" si="2"/>
        <v>150</v>
      </c>
      <c r="N52" s="42">
        <f>SUM(N53:N54)</f>
        <v>0</v>
      </c>
      <c r="O52" s="42">
        <f t="shared" si="3"/>
        <v>150</v>
      </c>
      <c r="P52" s="42">
        <v>0</v>
      </c>
      <c r="Q52" s="42">
        <f t="shared" si="4"/>
        <v>150</v>
      </c>
      <c r="R52" s="2"/>
    </row>
    <row r="53" spans="1:18" ht="22.5" x14ac:dyDescent="0.2">
      <c r="A53" s="25"/>
      <c r="B53" s="45" t="s">
        <v>69</v>
      </c>
      <c r="C53" s="51"/>
      <c r="D53" s="28">
        <v>3122</v>
      </c>
      <c r="E53" s="29">
        <v>5331</v>
      </c>
      <c r="F53" s="43" t="s">
        <v>25</v>
      </c>
      <c r="G53" s="31">
        <v>0</v>
      </c>
      <c r="H53" s="52">
        <v>150</v>
      </c>
      <c r="I53" s="31">
        <f t="shared" si="0"/>
        <v>150</v>
      </c>
      <c r="J53" s="32">
        <v>0</v>
      </c>
      <c r="K53" s="32">
        <f t="shared" si="1"/>
        <v>150</v>
      </c>
      <c r="L53" s="33">
        <v>0</v>
      </c>
      <c r="M53" s="33">
        <f t="shared" si="2"/>
        <v>150</v>
      </c>
      <c r="N53" s="33">
        <v>-150</v>
      </c>
      <c r="O53" s="33">
        <f t="shared" si="3"/>
        <v>0</v>
      </c>
      <c r="P53" s="33">
        <v>0</v>
      </c>
      <c r="Q53" s="33">
        <f t="shared" si="4"/>
        <v>0</v>
      </c>
      <c r="R53" s="2"/>
    </row>
    <row r="54" spans="1:18" x14ac:dyDescent="0.2">
      <c r="A54" s="25"/>
      <c r="B54" s="45"/>
      <c r="C54" s="51"/>
      <c r="D54" s="28">
        <v>3122</v>
      </c>
      <c r="E54" s="29">
        <v>6351</v>
      </c>
      <c r="F54" s="43" t="s">
        <v>74</v>
      </c>
      <c r="G54" s="31">
        <v>0</v>
      </c>
      <c r="H54" s="52"/>
      <c r="I54" s="31"/>
      <c r="J54" s="32"/>
      <c r="K54" s="32"/>
      <c r="L54" s="33"/>
      <c r="M54" s="33">
        <v>0</v>
      </c>
      <c r="N54" s="33">
        <v>150</v>
      </c>
      <c r="O54" s="33">
        <f t="shared" si="3"/>
        <v>150</v>
      </c>
      <c r="P54" s="33">
        <v>0</v>
      </c>
      <c r="Q54" s="33">
        <f t="shared" si="4"/>
        <v>150</v>
      </c>
      <c r="R54" s="2"/>
    </row>
    <row r="55" spans="1:18" ht="33.75" x14ac:dyDescent="0.2">
      <c r="A55" s="34" t="s">
        <v>21</v>
      </c>
      <c r="B55" s="45" t="s">
        <v>79</v>
      </c>
      <c r="C55" s="51">
        <v>1429</v>
      </c>
      <c r="D55" s="37" t="s">
        <v>19</v>
      </c>
      <c r="E55" s="38" t="s">
        <v>19</v>
      </c>
      <c r="F55" s="49" t="s">
        <v>80</v>
      </c>
      <c r="G55" s="40">
        <v>0</v>
      </c>
      <c r="H55" s="50">
        <f>H56</f>
        <v>200</v>
      </c>
      <c r="I55" s="40">
        <f t="shared" si="0"/>
        <v>200</v>
      </c>
      <c r="J55" s="41">
        <v>0</v>
      </c>
      <c r="K55" s="41">
        <f t="shared" si="1"/>
        <v>200</v>
      </c>
      <c r="L55" s="42">
        <v>0</v>
      </c>
      <c r="M55" s="42">
        <f t="shared" si="2"/>
        <v>200</v>
      </c>
      <c r="N55" s="42">
        <f>SUM(N56:N57)</f>
        <v>0</v>
      </c>
      <c r="O55" s="42">
        <f t="shared" si="3"/>
        <v>200</v>
      </c>
      <c r="P55" s="42">
        <v>0</v>
      </c>
      <c r="Q55" s="42">
        <f t="shared" si="4"/>
        <v>200</v>
      </c>
      <c r="R55" s="2"/>
    </row>
    <row r="56" spans="1:18" ht="22.5" x14ac:dyDescent="0.2">
      <c r="A56" s="25"/>
      <c r="B56" s="45" t="s">
        <v>69</v>
      </c>
      <c r="C56" s="51"/>
      <c r="D56" s="28">
        <v>3122</v>
      </c>
      <c r="E56" s="29">
        <v>5331</v>
      </c>
      <c r="F56" s="43" t="s">
        <v>25</v>
      </c>
      <c r="G56" s="31">
        <v>0</v>
      </c>
      <c r="H56" s="52">
        <v>200</v>
      </c>
      <c r="I56" s="31">
        <f t="shared" si="0"/>
        <v>200</v>
      </c>
      <c r="J56" s="32">
        <v>0</v>
      </c>
      <c r="K56" s="32">
        <f t="shared" si="1"/>
        <v>200</v>
      </c>
      <c r="L56" s="33">
        <v>0</v>
      </c>
      <c r="M56" s="33">
        <f t="shared" si="2"/>
        <v>200</v>
      </c>
      <c r="N56" s="33">
        <v>-200</v>
      </c>
      <c r="O56" s="33">
        <f t="shared" si="3"/>
        <v>0</v>
      </c>
      <c r="P56" s="33">
        <v>0</v>
      </c>
      <c r="Q56" s="33">
        <f t="shared" si="4"/>
        <v>0</v>
      </c>
      <c r="R56" s="2"/>
    </row>
    <row r="57" spans="1:18" x14ac:dyDescent="0.2">
      <c r="A57" s="25"/>
      <c r="B57" s="45"/>
      <c r="C57" s="51"/>
      <c r="D57" s="28">
        <v>3122</v>
      </c>
      <c r="E57" s="29">
        <v>6351</v>
      </c>
      <c r="F57" s="43" t="s">
        <v>74</v>
      </c>
      <c r="G57" s="31">
        <v>0</v>
      </c>
      <c r="H57" s="52"/>
      <c r="I57" s="31"/>
      <c r="J57" s="32"/>
      <c r="K57" s="32"/>
      <c r="L57" s="33"/>
      <c r="M57" s="33">
        <v>0</v>
      </c>
      <c r="N57" s="33">
        <v>200</v>
      </c>
      <c r="O57" s="33">
        <f t="shared" si="3"/>
        <v>200</v>
      </c>
      <c r="P57" s="33">
        <v>0</v>
      </c>
      <c r="Q57" s="33">
        <f t="shared" si="4"/>
        <v>200</v>
      </c>
      <c r="R57" s="2"/>
    </row>
    <row r="58" spans="1:18" ht="33.75" x14ac:dyDescent="0.2">
      <c r="A58" s="34" t="s">
        <v>21</v>
      </c>
      <c r="B58" s="45" t="s">
        <v>81</v>
      </c>
      <c r="C58" s="51">
        <v>1437</v>
      </c>
      <c r="D58" s="37" t="s">
        <v>19</v>
      </c>
      <c r="E58" s="38" t="s">
        <v>19</v>
      </c>
      <c r="F58" s="49" t="s">
        <v>82</v>
      </c>
      <c r="G58" s="40">
        <v>0</v>
      </c>
      <c r="H58" s="50">
        <f>H59</f>
        <v>100</v>
      </c>
      <c r="I58" s="40">
        <f t="shared" si="0"/>
        <v>100</v>
      </c>
      <c r="J58" s="41">
        <v>0</v>
      </c>
      <c r="K58" s="41">
        <f t="shared" si="1"/>
        <v>100</v>
      </c>
      <c r="L58" s="42">
        <v>0</v>
      </c>
      <c r="M58" s="42">
        <f t="shared" si="2"/>
        <v>100</v>
      </c>
      <c r="N58" s="42">
        <v>0</v>
      </c>
      <c r="O58" s="42">
        <f t="shared" si="3"/>
        <v>100</v>
      </c>
      <c r="P58" s="42">
        <v>0</v>
      </c>
      <c r="Q58" s="42">
        <f t="shared" si="4"/>
        <v>100</v>
      </c>
      <c r="R58" s="2"/>
    </row>
    <row r="59" spans="1:18" ht="22.5" x14ac:dyDescent="0.2">
      <c r="A59" s="25"/>
      <c r="B59" s="45" t="s">
        <v>69</v>
      </c>
      <c r="C59" s="51"/>
      <c r="D59" s="28">
        <v>3123</v>
      </c>
      <c r="E59" s="29">
        <v>5331</v>
      </c>
      <c r="F59" s="43" t="s">
        <v>25</v>
      </c>
      <c r="G59" s="31">
        <v>0</v>
      </c>
      <c r="H59" s="52">
        <v>100</v>
      </c>
      <c r="I59" s="31">
        <f t="shared" si="0"/>
        <v>100</v>
      </c>
      <c r="J59" s="32">
        <v>0</v>
      </c>
      <c r="K59" s="32">
        <f t="shared" si="1"/>
        <v>100</v>
      </c>
      <c r="L59" s="33">
        <v>0</v>
      </c>
      <c r="M59" s="33">
        <f t="shared" si="2"/>
        <v>100</v>
      </c>
      <c r="N59" s="33">
        <v>0</v>
      </c>
      <c r="O59" s="33">
        <f t="shared" si="3"/>
        <v>100</v>
      </c>
      <c r="P59" s="33">
        <v>0</v>
      </c>
      <c r="Q59" s="33">
        <f t="shared" si="4"/>
        <v>100</v>
      </c>
      <c r="R59" s="2"/>
    </row>
    <row r="60" spans="1:18" ht="22.5" x14ac:dyDescent="0.2">
      <c r="A60" s="34" t="s">
        <v>21</v>
      </c>
      <c r="B60" s="45" t="s">
        <v>83</v>
      </c>
      <c r="C60" s="51">
        <v>1438</v>
      </c>
      <c r="D60" s="37" t="s">
        <v>19</v>
      </c>
      <c r="E60" s="38" t="s">
        <v>19</v>
      </c>
      <c r="F60" s="49" t="s">
        <v>84</v>
      </c>
      <c r="G60" s="40">
        <v>0</v>
      </c>
      <c r="H60" s="50">
        <f>H61</f>
        <v>200</v>
      </c>
      <c r="I60" s="40">
        <f t="shared" si="0"/>
        <v>200</v>
      </c>
      <c r="J60" s="41">
        <v>0</v>
      </c>
      <c r="K60" s="41">
        <f t="shared" si="1"/>
        <v>200</v>
      </c>
      <c r="L60" s="42">
        <v>0</v>
      </c>
      <c r="M60" s="42">
        <f t="shared" si="2"/>
        <v>200</v>
      </c>
      <c r="N60" s="42">
        <f>+N61</f>
        <v>-200</v>
      </c>
      <c r="O60" s="42">
        <f t="shared" si="3"/>
        <v>0</v>
      </c>
      <c r="P60" s="42">
        <v>0</v>
      </c>
      <c r="Q60" s="42">
        <f t="shared" si="4"/>
        <v>0</v>
      </c>
      <c r="R60" s="2"/>
    </row>
    <row r="61" spans="1:18" ht="22.5" x14ac:dyDescent="0.2">
      <c r="A61" s="25"/>
      <c r="B61" s="45" t="s">
        <v>69</v>
      </c>
      <c r="C61" s="51"/>
      <c r="D61" s="28">
        <v>3123</v>
      </c>
      <c r="E61" s="29">
        <v>5331</v>
      </c>
      <c r="F61" s="43" t="s">
        <v>25</v>
      </c>
      <c r="G61" s="31">
        <v>0</v>
      </c>
      <c r="H61" s="52">
        <v>200</v>
      </c>
      <c r="I61" s="31">
        <f t="shared" si="0"/>
        <v>200</v>
      </c>
      <c r="J61" s="32">
        <v>0</v>
      </c>
      <c r="K61" s="32">
        <f t="shared" si="1"/>
        <v>200</v>
      </c>
      <c r="L61" s="33">
        <v>0</v>
      </c>
      <c r="M61" s="33">
        <f t="shared" si="2"/>
        <v>200</v>
      </c>
      <c r="N61" s="33">
        <v>-200</v>
      </c>
      <c r="O61" s="33">
        <f t="shared" si="3"/>
        <v>0</v>
      </c>
      <c r="P61" s="33">
        <v>0</v>
      </c>
      <c r="Q61" s="33">
        <f t="shared" si="4"/>
        <v>0</v>
      </c>
      <c r="R61" s="2"/>
    </row>
    <row r="62" spans="1:18" ht="33.75" x14ac:dyDescent="0.2">
      <c r="A62" s="34" t="s">
        <v>21</v>
      </c>
      <c r="B62" s="45" t="s">
        <v>85</v>
      </c>
      <c r="C62" s="51">
        <v>1442</v>
      </c>
      <c r="D62" s="37" t="s">
        <v>19</v>
      </c>
      <c r="E62" s="38" t="s">
        <v>19</v>
      </c>
      <c r="F62" s="49" t="s">
        <v>86</v>
      </c>
      <c r="G62" s="40">
        <v>0</v>
      </c>
      <c r="H62" s="50">
        <f>H63</f>
        <v>230</v>
      </c>
      <c r="I62" s="40">
        <f t="shared" si="0"/>
        <v>230</v>
      </c>
      <c r="J62" s="41">
        <v>0</v>
      </c>
      <c r="K62" s="41">
        <f t="shared" si="1"/>
        <v>230</v>
      </c>
      <c r="L62" s="42">
        <v>0</v>
      </c>
      <c r="M62" s="42">
        <f t="shared" si="2"/>
        <v>230</v>
      </c>
      <c r="N62" s="42">
        <v>0</v>
      </c>
      <c r="O62" s="42">
        <f t="shared" si="3"/>
        <v>230</v>
      </c>
      <c r="P62" s="42">
        <v>0</v>
      </c>
      <c r="Q62" s="42">
        <f t="shared" si="4"/>
        <v>230</v>
      </c>
      <c r="R62" s="2"/>
    </row>
    <row r="63" spans="1:18" ht="22.5" x14ac:dyDescent="0.2">
      <c r="A63" s="25"/>
      <c r="B63" s="45" t="s">
        <v>69</v>
      </c>
      <c r="C63" s="51"/>
      <c r="D63" s="28">
        <v>3123</v>
      </c>
      <c r="E63" s="29">
        <v>5331</v>
      </c>
      <c r="F63" s="43" t="s">
        <v>25</v>
      </c>
      <c r="G63" s="31">
        <v>0</v>
      </c>
      <c r="H63" s="52">
        <v>230</v>
      </c>
      <c r="I63" s="31">
        <f t="shared" si="0"/>
        <v>230</v>
      </c>
      <c r="J63" s="32">
        <v>0</v>
      </c>
      <c r="K63" s="32">
        <f t="shared" si="1"/>
        <v>230</v>
      </c>
      <c r="L63" s="33">
        <v>0</v>
      </c>
      <c r="M63" s="33">
        <f t="shared" si="2"/>
        <v>230</v>
      </c>
      <c r="N63" s="33">
        <v>0</v>
      </c>
      <c r="O63" s="33">
        <f t="shared" si="3"/>
        <v>230</v>
      </c>
      <c r="P63" s="33">
        <v>0</v>
      </c>
      <c r="Q63" s="33">
        <f t="shared" si="4"/>
        <v>230</v>
      </c>
      <c r="R63" s="2"/>
    </row>
    <row r="64" spans="1:18" ht="33.75" x14ac:dyDescent="0.2">
      <c r="A64" s="34" t="s">
        <v>21</v>
      </c>
      <c r="B64" s="45" t="s">
        <v>87</v>
      </c>
      <c r="C64" s="51">
        <v>1455</v>
      </c>
      <c r="D64" s="37" t="s">
        <v>19</v>
      </c>
      <c r="E64" s="38" t="s">
        <v>19</v>
      </c>
      <c r="F64" s="49" t="s">
        <v>88</v>
      </c>
      <c r="G64" s="40">
        <v>0</v>
      </c>
      <c r="H64" s="50">
        <f>H65</f>
        <v>300</v>
      </c>
      <c r="I64" s="40">
        <f t="shared" si="0"/>
        <v>300</v>
      </c>
      <c r="J64" s="41">
        <v>0</v>
      </c>
      <c r="K64" s="41">
        <f t="shared" si="1"/>
        <v>300</v>
      </c>
      <c r="L64" s="42">
        <v>0</v>
      </c>
      <c r="M64" s="42">
        <f t="shared" si="2"/>
        <v>300</v>
      </c>
      <c r="N64" s="42">
        <v>0</v>
      </c>
      <c r="O64" s="42">
        <f t="shared" si="3"/>
        <v>300</v>
      </c>
      <c r="P64" s="42">
        <v>0</v>
      </c>
      <c r="Q64" s="42">
        <f t="shared" si="4"/>
        <v>300</v>
      </c>
      <c r="R64" s="2"/>
    </row>
    <row r="65" spans="1:18" ht="22.5" x14ac:dyDescent="0.2">
      <c r="A65" s="25"/>
      <c r="B65" s="45" t="s">
        <v>69</v>
      </c>
      <c r="C65" s="51"/>
      <c r="D65" s="28">
        <v>3113</v>
      </c>
      <c r="E65" s="29">
        <v>5331</v>
      </c>
      <c r="F65" s="43" t="s">
        <v>25</v>
      </c>
      <c r="G65" s="31">
        <v>0</v>
      </c>
      <c r="H65" s="52">
        <v>300</v>
      </c>
      <c r="I65" s="31">
        <f t="shared" si="0"/>
        <v>300</v>
      </c>
      <c r="J65" s="32">
        <v>0</v>
      </c>
      <c r="K65" s="32">
        <f t="shared" si="1"/>
        <v>300</v>
      </c>
      <c r="L65" s="33">
        <v>0</v>
      </c>
      <c r="M65" s="33">
        <f t="shared" si="2"/>
        <v>300</v>
      </c>
      <c r="N65" s="33">
        <v>0</v>
      </c>
      <c r="O65" s="33">
        <f t="shared" si="3"/>
        <v>300</v>
      </c>
      <c r="P65" s="33">
        <v>0</v>
      </c>
      <c r="Q65" s="33">
        <f t="shared" si="4"/>
        <v>300</v>
      </c>
      <c r="R65" s="2"/>
    </row>
    <row r="66" spans="1:18" ht="33.75" x14ac:dyDescent="0.2">
      <c r="A66" s="34" t="s">
        <v>21</v>
      </c>
      <c r="B66" s="45" t="s">
        <v>89</v>
      </c>
      <c r="C66" s="51">
        <v>1457</v>
      </c>
      <c r="D66" s="37" t="s">
        <v>19</v>
      </c>
      <c r="E66" s="38" t="s">
        <v>19</v>
      </c>
      <c r="F66" s="49" t="s">
        <v>90</v>
      </c>
      <c r="G66" s="40">
        <v>0</v>
      </c>
      <c r="H66" s="50">
        <f>H67</f>
        <v>370</v>
      </c>
      <c r="I66" s="40">
        <f t="shared" si="0"/>
        <v>370</v>
      </c>
      <c r="J66" s="41">
        <v>0</v>
      </c>
      <c r="K66" s="41">
        <f t="shared" si="1"/>
        <v>370</v>
      </c>
      <c r="L66" s="42">
        <v>0</v>
      </c>
      <c r="M66" s="42">
        <f t="shared" si="2"/>
        <v>370</v>
      </c>
      <c r="N66" s="42">
        <v>0</v>
      </c>
      <c r="O66" s="42">
        <f t="shared" si="3"/>
        <v>370</v>
      </c>
      <c r="P66" s="42">
        <v>0</v>
      </c>
      <c r="Q66" s="42">
        <f t="shared" si="4"/>
        <v>370</v>
      </c>
      <c r="R66" s="2"/>
    </row>
    <row r="67" spans="1:18" ht="22.5" x14ac:dyDescent="0.2">
      <c r="A67" s="25"/>
      <c r="B67" s="45" t="s">
        <v>69</v>
      </c>
      <c r="C67" s="51"/>
      <c r="D67" s="28">
        <v>3113</v>
      </c>
      <c r="E67" s="29">
        <v>5331</v>
      </c>
      <c r="F67" s="43" t="s">
        <v>25</v>
      </c>
      <c r="G67" s="31">
        <v>0</v>
      </c>
      <c r="H67" s="52">
        <v>370</v>
      </c>
      <c r="I67" s="31">
        <f t="shared" si="0"/>
        <v>370</v>
      </c>
      <c r="J67" s="32">
        <v>0</v>
      </c>
      <c r="K67" s="32">
        <f t="shared" si="1"/>
        <v>370</v>
      </c>
      <c r="L67" s="33">
        <v>0</v>
      </c>
      <c r="M67" s="33">
        <f t="shared" si="2"/>
        <v>370</v>
      </c>
      <c r="N67" s="33">
        <v>0</v>
      </c>
      <c r="O67" s="33">
        <f t="shared" si="3"/>
        <v>370</v>
      </c>
      <c r="P67" s="33">
        <v>0</v>
      </c>
      <c r="Q67" s="33">
        <f t="shared" si="4"/>
        <v>370</v>
      </c>
      <c r="R67" s="2"/>
    </row>
    <row r="68" spans="1:18" ht="22.5" x14ac:dyDescent="0.2">
      <c r="A68" s="34" t="s">
        <v>21</v>
      </c>
      <c r="B68" s="45" t="s">
        <v>91</v>
      </c>
      <c r="C68" s="51">
        <v>1462</v>
      </c>
      <c r="D68" s="37" t="s">
        <v>19</v>
      </c>
      <c r="E68" s="38" t="s">
        <v>19</v>
      </c>
      <c r="F68" s="49" t="s">
        <v>92</v>
      </c>
      <c r="G68" s="40">
        <v>0</v>
      </c>
      <c r="H68" s="50">
        <f>H69</f>
        <v>200</v>
      </c>
      <c r="I68" s="40">
        <f t="shared" si="0"/>
        <v>200</v>
      </c>
      <c r="J68" s="41">
        <v>0</v>
      </c>
      <c r="K68" s="41">
        <f t="shared" si="1"/>
        <v>200</v>
      </c>
      <c r="L68" s="42">
        <v>0</v>
      </c>
      <c r="M68" s="42">
        <f t="shared" si="2"/>
        <v>200</v>
      </c>
      <c r="N68" s="42">
        <v>0</v>
      </c>
      <c r="O68" s="42">
        <f t="shared" si="3"/>
        <v>200</v>
      </c>
      <c r="P68" s="42">
        <v>0</v>
      </c>
      <c r="Q68" s="42">
        <f t="shared" si="4"/>
        <v>200</v>
      </c>
      <c r="R68" s="2"/>
    </row>
    <row r="69" spans="1:18" ht="22.5" x14ac:dyDescent="0.2">
      <c r="A69" s="25"/>
      <c r="B69" s="45" t="s">
        <v>69</v>
      </c>
      <c r="C69" s="51"/>
      <c r="D69" s="28">
        <v>3113</v>
      </c>
      <c r="E69" s="29">
        <v>5331</v>
      </c>
      <c r="F69" s="43" t="s">
        <v>25</v>
      </c>
      <c r="G69" s="31">
        <v>0</v>
      </c>
      <c r="H69" s="52">
        <v>200</v>
      </c>
      <c r="I69" s="31">
        <f t="shared" si="0"/>
        <v>200</v>
      </c>
      <c r="J69" s="32">
        <v>0</v>
      </c>
      <c r="K69" s="32">
        <f t="shared" si="1"/>
        <v>200</v>
      </c>
      <c r="L69" s="33">
        <v>0</v>
      </c>
      <c r="M69" s="33">
        <f t="shared" si="2"/>
        <v>200</v>
      </c>
      <c r="N69" s="33">
        <v>0</v>
      </c>
      <c r="O69" s="33">
        <f t="shared" si="3"/>
        <v>200</v>
      </c>
      <c r="P69" s="33">
        <v>0</v>
      </c>
      <c r="Q69" s="33">
        <f t="shared" si="4"/>
        <v>200</v>
      </c>
      <c r="R69" s="2"/>
    </row>
    <row r="70" spans="1:18" ht="33.75" x14ac:dyDescent="0.2">
      <c r="A70" s="34" t="s">
        <v>21</v>
      </c>
      <c r="B70" s="45" t="s">
        <v>93</v>
      </c>
      <c r="C70" s="51">
        <v>1474</v>
      </c>
      <c r="D70" s="37" t="s">
        <v>19</v>
      </c>
      <c r="E70" s="38" t="s">
        <v>19</v>
      </c>
      <c r="F70" s="49" t="s">
        <v>94</v>
      </c>
      <c r="G70" s="40">
        <v>0</v>
      </c>
      <c r="H70" s="50">
        <f>H71</f>
        <v>150</v>
      </c>
      <c r="I70" s="40">
        <f t="shared" si="0"/>
        <v>150</v>
      </c>
      <c r="J70" s="41">
        <v>0</v>
      </c>
      <c r="K70" s="41">
        <f t="shared" si="1"/>
        <v>150</v>
      </c>
      <c r="L70" s="42">
        <v>0</v>
      </c>
      <c r="M70" s="42">
        <f t="shared" si="2"/>
        <v>150</v>
      </c>
      <c r="N70" s="42">
        <f>SUM(N71:N72)</f>
        <v>0</v>
      </c>
      <c r="O70" s="42">
        <f t="shared" si="3"/>
        <v>150</v>
      </c>
      <c r="P70" s="42">
        <v>0</v>
      </c>
      <c r="Q70" s="42">
        <f t="shared" si="4"/>
        <v>150</v>
      </c>
      <c r="R70" s="2"/>
    </row>
    <row r="71" spans="1:18" ht="22.5" x14ac:dyDescent="0.2">
      <c r="A71" s="25"/>
      <c r="B71" s="45" t="s">
        <v>69</v>
      </c>
      <c r="C71" s="51"/>
      <c r="D71" s="28">
        <v>3133</v>
      </c>
      <c r="E71" s="29">
        <v>5331</v>
      </c>
      <c r="F71" s="43" t="s">
        <v>25</v>
      </c>
      <c r="G71" s="54">
        <v>0</v>
      </c>
      <c r="H71" s="52">
        <v>150</v>
      </c>
      <c r="I71" s="31">
        <f t="shared" si="0"/>
        <v>150</v>
      </c>
      <c r="J71" s="32">
        <v>0</v>
      </c>
      <c r="K71" s="32">
        <f t="shared" si="1"/>
        <v>150</v>
      </c>
      <c r="L71" s="33">
        <v>0</v>
      </c>
      <c r="M71" s="33">
        <f t="shared" si="2"/>
        <v>150</v>
      </c>
      <c r="N71" s="33">
        <v>-150</v>
      </c>
      <c r="O71" s="33">
        <f t="shared" si="3"/>
        <v>0</v>
      </c>
      <c r="P71" s="33">
        <v>0</v>
      </c>
      <c r="Q71" s="33">
        <f t="shared" si="4"/>
        <v>0</v>
      </c>
      <c r="R71" s="2"/>
    </row>
    <row r="72" spans="1:18" x14ac:dyDescent="0.2">
      <c r="A72" s="25"/>
      <c r="B72" s="45"/>
      <c r="C72" s="51"/>
      <c r="D72" s="28">
        <v>3133</v>
      </c>
      <c r="E72" s="29">
        <v>6351</v>
      </c>
      <c r="F72" s="43" t="s">
        <v>74</v>
      </c>
      <c r="G72" s="54">
        <v>0</v>
      </c>
      <c r="H72" s="52"/>
      <c r="I72" s="31"/>
      <c r="J72" s="32"/>
      <c r="K72" s="32"/>
      <c r="L72" s="33"/>
      <c r="M72" s="33">
        <v>0</v>
      </c>
      <c r="N72" s="33">
        <v>150</v>
      </c>
      <c r="O72" s="33">
        <f t="shared" si="3"/>
        <v>150</v>
      </c>
      <c r="P72" s="33">
        <v>0</v>
      </c>
      <c r="Q72" s="33">
        <f t="shared" si="4"/>
        <v>150</v>
      </c>
      <c r="R72" s="2"/>
    </row>
    <row r="73" spans="1:18" ht="22.5" x14ac:dyDescent="0.2">
      <c r="A73" s="34" t="s">
        <v>21</v>
      </c>
      <c r="B73" s="35" t="s">
        <v>95</v>
      </c>
      <c r="C73" s="36" t="s">
        <v>96</v>
      </c>
      <c r="D73" s="37" t="s">
        <v>19</v>
      </c>
      <c r="E73" s="38" t="s">
        <v>19</v>
      </c>
      <c r="F73" s="39" t="s">
        <v>97</v>
      </c>
      <c r="G73" s="40">
        <f>+G74</f>
        <v>0</v>
      </c>
      <c r="H73" s="40">
        <f>+H74</f>
        <v>9000</v>
      </c>
      <c r="I73" s="40">
        <f t="shared" si="0"/>
        <v>9000</v>
      </c>
      <c r="J73" s="41">
        <v>0</v>
      </c>
      <c r="K73" s="41">
        <f t="shared" si="1"/>
        <v>9000</v>
      </c>
      <c r="L73" s="42">
        <v>0</v>
      </c>
      <c r="M73" s="42">
        <f t="shared" si="2"/>
        <v>9000</v>
      </c>
      <c r="N73" s="42">
        <v>0</v>
      </c>
      <c r="O73" s="42">
        <f t="shared" si="3"/>
        <v>9000</v>
      </c>
      <c r="P73" s="42">
        <v>0</v>
      </c>
      <c r="Q73" s="42">
        <f t="shared" si="4"/>
        <v>9000</v>
      </c>
      <c r="R73" s="2"/>
    </row>
    <row r="74" spans="1:18" x14ac:dyDescent="0.2">
      <c r="A74" s="25"/>
      <c r="B74" s="26"/>
      <c r="C74" s="27"/>
      <c r="D74" s="28">
        <v>3122</v>
      </c>
      <c r="E74" s="29">
        <v>5331</v>
      </c>
      <c r="F74" s="30" t="s">
        <v>25</v>
      </c>
      <c r="G74" s="31">
        <v>0</v>
      </c>
      <c r="H74" s="31">
        <v>9000</v>
      </c>
      <c r="I74" s="31">
        <f t="shared" si="0"/>
        <v>9000</v>
      </c>
      <c r="J74" s="32">
        <v>0</v>
      </c>
      <c r="K74" s="32">
        <f t="shared" si="1"/>
        <v>9000</v>
      </c>
      <c r="L74" s="33">
        <v>0</v>
      </c>
      <c r="M74" s="33">
        <f t="shared" si="2"/>
        <v>9000</v>
      </c>
      <c r="N74" s="33">
        <v>0</v>
      </c>
      <c r="O74" s="33">
        <f t="shared" si="3"/>
        <v>9000</v>
      </c>
      <c r="P74" s="33">
        <v>0</v>
      </c>
      <c r="Q74" s="33">
        <f t="shared" ref="Q74:Q104" si="15">+O74+P74</f>
        <v>9000</v>
      </c>
      <c r="R74" s="2"/>
    </row>
    <row r="75" spans="1:18" ht="22.5" x14ac:dyDescent="0.2">
      <c r="A75" s="55" t="s">
        <v>21</v>
      </c>
      <c r="B75" s="56" t="s">
        <v>98</v>
      </c>
      <c r="C75" s="57" t="s">
        <v>62</v>
      </c>
      <c r="D75" s="58" t="s">
        <v>19</v>
      </c>
      <c r="E75" s="59" t="s">
        <v>19</v>
      </c>
      <c r="F75" s="39" t="s">
        <v>99</v>
      </c>
      <c r="G75" s="60">
        <f>+G76</f>
        <v>0</v>
      </c>
      <c r="H75" s="60">
        <f>+H76</f>
        <v>25</v>
      </c>
      <c r="I75" s="60">
        <f t="shared" si="0"/>
        <v>25</v>
      </c>
      <c r="J75" s="41">
        <v>0</v>
      </c>
      <c r="K75" s="41">
        <f t="shared" si="1"/>
        <v>25</v>
      </c>
      <c r="L75" s="42">
        <v>0</v>
      </c>
      <c r="M75" s="42">
        <f t="shared" si="2"/>
        <v>25</v>
      </c>
      <c r="N75" s="42">
        <v>0</v>
      </c>
      <c r="O75" s="42">
        <f t="shared" si="3"/>
        <v>25</v>
      </c>
      <c r="P75" s="42">
        <v>0</v>
      </c>
      <c r="Q75" s="42">
        <f t="shared" si="15"/>
        <v>25</v>
      </c>
      <c r="R75" s="2"/>
    </row>
    <row r="76" spans="1:18" ht="22.5" x14ac:dyDescent="0.2">
      <c r="A76" s="61"/>
      <c r="B76" s="62"/>
      <c r="C76" s="63"/>
      <c r="D76" s="64">
        <v>3233</v>
      </c>
      <c r="E76" s="65">
        <v>5331</v>
      </c>
      <c r="F76" s="43" t="s">
        <v>25</v>
      </c>
      <c r="G76" s="66">
        <v>0</v>
      </c>
      <c r="H76" s="66">
        <v>25</v>
      </c>
      <c r="I76" s="66">
        <f t="shared" si="0"/>
        <v>25</v>
      </c>
      <c r="J76" s="32">
        <v>0</v>
      </c>
      <c r="K76" s="32">
        <f t="shared" si="1"/>
        <v>25</v>
      </c>
      <c r="L76" s="33">
        <v>0</v>
      </c>
      <c r="M76" s="33">
        <f t="shared" si="2"/>
        <v>25</v>
      </c>
      <c r="N76" s="33">
        <v>0</v>
      </c>
      <c r="O76" s="33">
        <f t="shared" si="3"/>
        <v>25</v>
      </c>
      <c r="P76" s="33">
        <v>0</v>
      </c>
      <c r="Q76" s="33">
        <f t="shared" si="15"/>
        <v>25</v>
      </c>
      <c r="R76" s="2"/>
    </row>
    <row r="77" spans="1:18" ht="33.75" x14ac:dyDescent="0.2">
      <c r="A77" s="34" t="s">
        <v>21</v>
      </c>
      <c r="B77" s="35" t="s">
        <v>100</v>
      </c>
      <c r="C77" s="36" t="s">
        <v>101</v>
      </c>
      <c r="D77" s="37" t="s">
        <v>19</v>
      </c>
      <c r="E77" s="37" t="s">
        <v>19</v>
      </c>
      <c r="F77" s="67" t="s">
        <v>102</v>
      </c>
      <c r="G77" s="40">
        <f t="shared" ref="G77" si="16">+G78</f>
        <v>0</v>
      </c>
      <c r="H77" s="40">
        <f>+H78</f>
        <v>14000</v>
      </c>
      <c r="I77" s="40">
        <f t="shared" si="0"/>
        <v>14000</v>
      </c>
      <c r="J77" s="41">
        <v>0</v>
      </c>
      <c r="K77" s="41">
        <f t="shared" si="1"/>
        <v>14000</v>
      </c>
      <c r="L77" s="42">
        <v>0</v>
      </c>
      <c r="M77" s="42">
        <f t="shared" si="2"/>
        <v>14000</v>
      </c>
      <c r="N77" s="42">
        <v>0</v>
      </c>
      <c r="O77" s="42">
        <f t="shared" si="3"/>
        <v>14000</v>
      </c>
      <c r="P77" s="42">
        <v>0</v>
      </c>
      <c r="Q77" s="42">
        <f t="shared" si="15"/>
        <v>14000</v>
      </c>
      <c r="R77" s="2"/>
    </row>
    <row r="78" spans="1:18" x14ac:dyDescent="0.2">
      <c r="A78" s="25"/>
      <c r="B78" s="26"/>
      <c r="C78" s="27"/>
      <c r="D78" s="28">
        <v>3122</v>
      </c>
      <c r="E78" s="28">
        <v>5331</v>
      </c>
      <c r="F78" s="68" t="s">
        <v>25</v>
      </c>
      <c r="G78" s="31">
        <v>0</v>
      </c>
      <c r="H78" s="31">
        <v>14000</v>
      </c>
      <c r="I78" s="31">
        <f t="shared" si="0"/>
        <v>14000</v>
      </c>
      <c r="J78" s="32">
        <v>0</v>
      </c>
      <c r="K78" s="32">
        <f t="shared" si="1"/>
        <v>14000</v>
      </c>
      <c r="L78" s="33">
        <v>0</v>
      </c>
      <c r="M78" s="33">
        <f t="shared" si="2"/>
        <v>14000</v>
      </c>
      <c r="N78" s="33">
        <v>0</v>
      </c>
      <c r="O78" s="33">
        <f t="shared" si="3"/>
        <v>14000</v>
      </c>
      <c r="P78" s="33">
        <v>0</v>
      </c>
      <c r="Q78" s="33">
        <f t="shared" si="15"/>
        <v>14000</v>
      </c>
      <c r="R78" s="2"/>
    </row>
    <row r="79" spans="1:18" ht="45" x14ac:dyDescent="0.2">
      <c r="A79" s="34" t="s">
        <v>21</v>
      </c>
      <c r="B79" s="35" t="s">
        <v>103</v>
      </c>
      <c r="C79" s="36" t="s">
        <v>104</v>
      </c>
      <c r="D79" s="37" t="s">
        <v>19</v>
      </c>
      <c r="E79" s="37" t="s">
        <v>19</v>
      </c>
      <c r="F79" s="67" t="s">
        <v>105</v>
      </c>
      <c r="G79" s="40">
        <f t="shared" ref="G79" si="17">+G80</f>
        <v>0</v>
      </c>
      <c r="H79" s="40">
        <f>+H80</f>
        <v>1900</v>
      </c>
      <c r="I79" s="40">
        <f t="shared" si="0"/>
        <v>1900</v>
      </c>
      <c r="J79" s="41">
        <v>0</v>
      </c>
      <c r="K79" s="41">
        <f t="shared" ref="K79:K96" si="18">+I79+J79</f>
        <v>1900</v>
      </c>
      <c r="L79" s="42">
        <v>0</v>
      </c>
      <c r="M79" s="42">
        <f t="shared" ref="M79:M96" si="19">+K79+L79</f>
        <v>1900</v>
      </c>
      <c r="N79" s="42">
        <v>0</v>
      </c>
      <c r="O79" s="42">
        <f t="shared" ref="O79:O104" si="20">+M79+N79</f>
        <v>1900</v>
      </c>
      <c r="P79" s="42">
        <v>0</v>
      </c>
      <c r="Q79" s="42">
        <f t="shared" si="15"/>
        <v>1900</v>
      </c>
      <c r="R79" s="2"/>
    </row>
    <row r="80" spans="1:18" ht="22.5" x14ac:dyDescent="0.2">
      <c r="A80" s="25"/>
      <c r="B80" s="26"/>
      <c r="C80" s="27"/>
      <c r="D80" s="28">
        <v>3121</v>
      </c>
      <c r="E80" s="28">
        <v>5331</v>
      </c>
      <c r="F80" s="69" t="s">
        <v>25</v>
      </c>
      <c r="G80" s="31">
        <v>0</v>
      </c>
      <c r="H80" s="31">
        <v>1900</v>
      </c>
      <c r="I80" s="31">
        <f t="shared" si="0"/>
        <v>1900</v>
      </c>
      <c r="J80" s="32">
        <v>0</v>
      </c>
      <c r="K80" s="32">
        <f t="shared" si="18"/>
        <v>1900</v>
      </c>
      <c r="L80" s="33">
        <v>0</v>
      </c>
      <c r="M80" s="33">
        <f t="shared" si="19"/>
        <v>1900</v>
      </c>
      <c r="N80" s="33">
        <v>0</v>
      </c>
      <c r="O80" s="33">
        <f t="shared" si="20"/>
        <v>1900</v>
      </c>
      <c r="P80" s="33">
        <v>0</v>
      </c>
      <c r="Q80" s="33">
        <f t="shared" si="15"/>
        <v>1900</v>
      </c>
      <c r="R80" s="2"/>
    </row>
    <row r="81" spans="1:18" ht="22.5" x14ac:dyDescent="0.2">
      <c r="A81" s="34" t="s">
        <v>21</v>
      </c>
      <c r="B81" s="35" t="s">
        <v>106</v>
      </c>
      <c r="C81" s="36" t="s">
        <v>107</v>
      </c>
      <c r="D81" s="37" t="s">
        <v>19</v>
      </c>
      <c r="E81" s="37" t="s">
        <v>19</v>
      </c>
      <c r="F81" s="67" t="s">
        <v>108</v>
      </c>
      <c r="G81" s="40">
        <f t="shared" ref="G81:G83" si="21">+G82</f>
        <v>0</v>
      </c>
      <c r="H81" s="40">
        <f>+H82</f>
        <v>1000</v>
      </c>
      <c r="I81" s="40">
        <f t="shared" si="0"/>
        <v>1000</v>
      </c>
      <c r="J81" s="41">
        <v>0</v>
      </c>
      <c r="K81" s="41">
        <f t="shared" si="18"/>
        <v>1000</v>
      </c>
      <c r="L81" s="42">
        <v>0</v>
      </c>
      <c r="M81" s="42">
        <f t="shared" si="19"/>
        <v>1000</v>
      </c>
      <c r="N81" s="42">
        <v>0</v>
      </c>
      <c r="O81" s="42">
        <f t="shared" si="20"/>
        <v>1000</v>
      </c>
      <c r="P81" s="42">
        <v>0</v>
      </c>
      <c r="Q81" s="42">
        <f t="shared" si="15"/>
        <v>1000</v>
      </c>
      <c r="R81" s="2"/>
    </row>
    <row r="82" spans="1:18" ht="22.5" x14ac:dyDescent="0.2">
      <c r="A82" s="25"/>
      <c r="B82" s="26"/>
      <c r="C82" s="27"/>
      <c r="D82" s="28">
        <v>3122</v>
      </c>
      <c r="E82" s="28">
        <v>5331</v>
      </c>
      <c r="F82" s="69" t="s">
        <v>25</v>
      </c>
      <c r="G82" s="31">
        <v>0</v>
      </c>
      <c r="H82" s="31">
        <v>1000</v>
      </c>
      <c r="I82" s="31">
        <f t="shared" si="0"/>
        <v>1000</v>
      </c>
      <c r="J82" s="32">
        <v>0</v>
      </c>
      <c r="K82" s="32">
        <f t="shared" si="18"/>
        <v>1000</v>
      </c>
      <c r="L82" s="33">
        <v>0</v>
      </c>
      <c r="M82" s="33">
        <f t="shared" si="19"/>
        <v>1000</v>
      </c>
      <c r="N82" s="33">
        <v>0</v>
      </c>
      <c r="O82" s="33">
        <f t="shared" si="20"/>
        <v>1000</v>
      </c>
      <c r="P82" s="33">
        <v>0</v>
      </c>
      <c r="Q82" s="33">
        <f t="shared" si="15"/>
        <v>1000</v>
      </c>
      <c r="R82" s="2"/>
    </row>
    <row r="83" spans="1:18" ht="22.5" x14ac:dyDescent="0.2">
      <c r="A83" s="34" t="s">
        <v>21</v>
      </c>
      <c r="B83" s="35" t="s">
        <v>109</v>
      </c>
      <c r="C83" s="36" t="s">
        <v>110</v>
      </c>
      <c r="D83" s="37" t="s">
        <v>19</v>
      </c>
      <c r="E83" s="37" t="s">
        <v>19</v>
      </c>
      <c r="F83" s="67" t="s">
        <v>111</v>
      </c>
      <c r="G83" s="40">
        <f t="shared" si="21"/>
        <v>0</v>
      </c>
      <c r="H83" s="40">
        <f>+H84</f>
        <v>6000</v>
      </c>
      <c r="I83" s="40">
        <f t="shared" si="0"/>
        <v>6000</v>
      </c>
      <c r="J83" s="41">
        <v>0</v>
      </c>
      <c r="K83" s="41">
        <f t="shared" si="18"/>
        <v>6000</v>
      </c>
      <c r="L83" s="42">
        <v>0</v>
      </c>
      <c r="M83" s="42">
        <f t="shared" si="19"/>
        <v>6000</v>
      </c>
      <c r="N83" s="42">
        <v>0</v>
      </c>
      <c r="O83" s="42">
        <f t="shared" si="20"/>
        <v>6000</v>
      </c>
      <c r="P83" s="42">
        <v>0</v>
      </c>
      <c r="Q83" s="42">
        <f t="shared" si="15"/>
        <v>6000</v>
      </c>
      <c r="R83" s="2"/>
    </row>
    <row r="84" spans="1:18" ht="22.5" x14ac:dyDescent="0.2">
      <c r="A84" s="25"/>
      <c r="B84" s="26"/>
      <c r="C84" s="27"/>
      <c r="D84" s="28">
        <v>3122</v>
      </c>
      <c r="E84" s="28">
        <v>5331</v>
      </c>
      <c r="F84" s="69" t="s">
        <v>25</v>
      </c>
      <c r="G84" s="31">
        <v>0</v>
      </c>
      <c r="H84" s="31">
        <v>6000</v>
      </c>
      <c r="I84" s="31">
        <f t="shared" si="0"/>
        <v>6000</v>
      </c>
      <c r="J84" s="32">
        <v>0</v>
      </c>
      <c r="K84" s="32">
        <f t="shared" si="18"/>
        <v>6000</v>
      </c>
      <c r="L84" s="33">
        <v>0</v>
      </c>
      <c r="M84" s="33">
        <f t="shared" si="19"/>
        <v>6000</v>
      </c>
      <c r="N84" s="33">
        <v>0</v>
      </c>
      <c r="O84" s="33">
        <f t="shared" si="20"/>
        <v>6000</v>
      </c>
      <c r="P84" s="33">
        <v>0</v>
      </c>
      <c r="Q84" s="33">
        <f t="shared" si="15"/>
        <v>6000</v>
      </c>
      <c r="R84" s="2"/>
    </row>
    <row r="85" spans="1:18" ht="22.5" x14ac:dyDescent="0.2">
      <c r="A85" s="34" t="s">
        <v>21</v>
      </c>
      <c r="B85" s="35" t="s">
        <v>95</v>
      </c>
      <c r="C85" s="36" t="s">
        <v>96</v>
      </c>
      <c r="D85" s="37" t="s">
        <v>19</v>
      </c>
      <c r="E85" s="38" t="s">
        <v>19</v>
      </c>
      <c r="F85" s="39" t="s">
        <v>97</v>
      </c>
      <c r="G85" s="40">
        <f t="shared" ref="G85:I95" si="22">+G86</f>
        <v>0</v>
      </c>
      <c r="H85" s="40">
        <f t="shared" si="22"/>
        <v>0</v>
      </c>
      <c r="I85" s="40">
        <f t="shared" si="22"/>
        <v>0</v>
      </c>
      <c r="J85" s="40">
        <f>+J86</f>
        <v>5000</v>
      </c>
      <c r="K85" s="41">
        <f t="shared" si="18"/>
        <v>5000</v>
      </c>
      <c r="L85" s="42">
        <v>0</v>
      </c>
      <c r="M85" s="42">
        <f t="shared" si="19"/>
        <v>5000</v>
      </c>
      <c r="N85" s="42">
        <v>0</v>
      </c>
      <c r="O85" s="42">
        <f t="shared" si="20"/>
        <v>5000</v>
      </c>
      <c r="P85" s="42">
        <v>0</v>
      </c>
      <c r="Q85" s="42">
        <f t="shared" si="15"/>
        <v>5000</v>
      </c>
      <c r="R85" s="2"/>
    </row>
    <row r="86" spans="1:18" ht="22.5" x14ac:dyDescent="0.2">
      <c r="A86" s="46"/>
      <c r="B86" s="70"/>
      <c r="C86" s="71"/>
      <c r="D86" s="72">
        <v>3122</v>
      </c>
      <c r="E86" s="28">
        <v>5331</v>
      </c>
      <c r="F86" s="69" t="s">
        <v>25</v>
      </c>
      <c r="G86" s="31">
        <v>0</v>
      </c>
      <c r="H86" s="31">
        <v>0</v>
      </c>
      <c r="I86" s="31">
        <v>0</v>
      </c>
      <c r="J86" s="31">
        <v>5000</v>
      </c>
      <c r="K86" s="32">
        <f t="shared" si="18"/>
        <v>5000</v>
      </c>
      <c r="L86" s="33">
        <v>0</v>
      </c>
      <c r="M86" s="33">
        <f t="shared" si="19"/>
        <v>5000</v>
      </c>
      <c r="N86" s="33">
        <v>0</v>
      </c>
      <c r="O86" s="33">
        <f t="shared" si="20"/>
        <v>5000</v>
      </c>
      <c r="P86" s="33">
        <v>0</v>
      </c>
      <c r="Q86" s="33">
        <f t="shared" si="15"/>
        <v>5000</v>
      </c>
      <c r="R86" s="2"/>
    </row>
    <row r="87" spans="1:18" ht="22.5" x14ac:dyDescent="0.2">
      <c r="A87" s="34" t="s">
        <v>21</v>
      </c>
      <c r="B87" s="35" t="s">
        <v>112</v>
      </c>
      <c r="C87" s="36" t="s">
        <v>23</v>
      </c>
      <c r="D87" s="37" t="s">
        <v>19</v>
      </c>
      <c r="E87" s="38" t="s">
        <v>19</v>
      </c>
      <c r="F87" s="39" t="s">
        <v>113</v>
      </c>
      <c r="G87" s="40">
        <f t="shared" si="22"/>
        <v>0</v>
      </c>
      <c r="H87" s="40">
        <f t="shared" si="22"/>
        <v>0</v>
      </c>
      <c r="I87" s="40">
        <f t="shared" si="22"/>
        <v>0</v>
      </c>
      <c r="J87" s="40">
        <f>+J88</f>
        <v>800</v>
      </c>
      <c r="K87" s="41">
        <f t="shared" si="18"/>
        <v>800</v>
      </c>
      <c r="L87" s="42">
        <v>0</v>
      </c>
      <c r="M87" s="42">
        <f t="shared" si="19"/>
        <v>800</v>
      </c>
      <c r="N87" s="42">
        <v>0</v>
      </c>
      <c r="O87" s="42">
        <f t="shared" si="20"/>
        <v>800</v>
      </c>
      <c r="P87" s="42">
        <v>0</v>
      </c>
      <c r="Q87" s="42">
        <f t="shared" si="15"/>
        <v>800</v>
      </c>
      <c r="R87" s="2"/>
    </row>
    <row r="88" spans="1:18" ht="22.5" x14ac:dyDescent="0.2">
      <c r="A88" s="46"/>
      <c r="B88" s="70"/>
      <c r="C88" s="71"/>
      <c r="D88" s="72">
        <v>3299</v>
      </c>
      <c r="E88" s="28">
        <v>5331</v>
      </c>
      <c r="F88" s="69" t="s">
        <v>25</v>
      </c>
      <c r="G88" s="31">
        <v>0</v>
      </c>
      <c r="H88" s="31">
        <v>0</v>
      </c>
      <c r="I88" s="31">
        <v>0</v>
      </c>
      <c r="J88" s="31">
        <v>800</v>
      </c>
      <c r="K88" s="32">
        <f t="shared" si="18"/>
        <v>800</v>
      </c>
      <c r="L88" s="33">
        <v>0</v>
      </c>
      <c r="M88" s="33">
        <f t="shared" si="19"/>
        <v>800</v>
      </c>
      <c r="N88" s="33">
        <v>0</v>
      </c>
      <c r="O88" s="33">
        <f t="shared" si="20"/>
        <v>800</v>
      </c>
      <c r="P88" s="33">
        <v>0</v>
      </c>
      <c r="Q88" s="33">
        <f t="shared" si="15"/>
        <v>800</v>
      </c>
      <c r="R88" s="2"/>
    </row>
    <row r="89" spans="1:18" ht="22.5" x14ac:dyDescent="0.2">
      <c r="A89" s="34" t="s">
        <v>21</v>
      </c>
      <c r="B89" s="35" t="s">
        <v>114</v>
      </c>
      <c r="C89" s="36" t="s">
        <v>51</v>
      </c>
      <c r="D89" s="37" t="s">
        <v>19</v>
      </c>
      <c r="E89" s="38" t="s">
        <v>19</v>
      </c>
      <c r="F89" s="39" t="s">
        <v>115</v>
      </c>
      <c r="G89" s="40">
        <f t="shared" si="22"/>
        <v>0</v>
      </c>
      <c r="H89" s="40">
        <f t="shared" si="22"/>
        <v>0</v>
      </c>
      <c r="I89" s="40">
        <f t="shared" si="22"/>
        <v>0</v>
      </c>
      <c r="J89" s="40">
        <f>+J90</f>
        <v>2000</v>
      </c>
      <c r="K89" s="41">
        <f t="shared" si="18"/>
        <v>2000</v>
      </c>
      <c r="L89" s="42">
        <v>0</v>
      </c>
      <c r="M89" s="42">
        <f t="shared" si="19"/>
        <v>2000</v>
      </c>
      <c r="N89" s="42">
        <v>0</v>
      </c>
      <c r="O89" s="42">
        <f t="shared" si="20"/>
        <v>2000</v>
      </c>
      <c r="P89" s="42">
        <v>0</v>
      </c>
      <c r="Q89" s="42">
        <f t="shared" si="15"/>
        <v>2000</v>
      </c>
      <c r="R89" s="2"/>
    </row>
    <row r="90" spans="1:18" ht="22.5" x14ac:dyDescent="0.2">
      <c r="A90" s="46"/>
      <c r="B90" s="70"/>
      <c r="C90" s="71"/>
      <c r="D90" s="72">
        <v>3123</v>
      </c>
      <c r="E90" s="28">
        <v>5331</v>
      </c>
      <c r="F90" s="69" t="s">
        <v>25</v>
      </c>
      <c r="G90" s="31">
        <v>0</v>
      </c>
      <c r="H90" s="31">
        <v>0</v>
      </c>
      <c r="I90" s="31">
        <v>0</v>
      </c>
      <c r="J90" s="31">
        <v>2000</v>
      </c>
      <c r="K90" s="32">
        <f t="shared" si="18"/>
        <v>2000</v>
      </c>
      <c r="L90" s="33">
        <v>0</v>
      </c>
      <c r="M90" s="33">
        <f t="shared" si="19"/>
        <v>2000</v>
      </c>
      <c r="N90" s="33">
        <v>0</v>
      </c>
      <c r="O90" s="33">
        <f t="shared" si="20"/>
        <v>2000</v>
      </c>
      <c r="P90" s="33">
        <v>0</v>
      </c>
      <c r="Q90" s="33">
        <f t="shared" si="15"/>
        <v>2000</v>
      </c>
      <c r="R90" s="2"/>
    </row>
    <row r="91" spans="1:18" ht="22.5" x14ac:dyDescent="0.2">
      <c r="A91" s="34" t="s">
        <v>21</v>
      </c>
      <c r="B91" s="35" t="s">
        <v>116</v>
      </c>
      <c r="C91" s="36" t="s">
        <v>117</v>
      </c>
      <c r="D91" s="37" t="s">
        <v>19</v>
      </c>
      <c r="E91" s="38" t="s">
        <v>19</v>
      </c>
      <c r="F91" s="39" t="s">
        <v>118</v>
      </c>
      <c r="G91" s="40">
        <f t="shared" si="22"/>
        <v>0</v>
      </c>
      <c r="H91" s="40">
        <f t="shared" si="22"/>
        <v>0</v>
      </c>
      <c r="I91" s="40">
        <f t="shared" si="22"/>
        <v>0</v>
      </c>
      <c r="J91" s="40">
        <f>+J92</f>
        <v>2000</v>
      </c>
      <c r="K91" s="41">
        <f t="shared" si="18"/>
        <v>2000</v>
      </c>
      <c r="L91" s="42">
        <v>0</v>
      </c>
      <c r="M91" s="42">
        <f t="shared" si="19"/>
        <v>2000</v>
      </c>
      <c r="N91" s="42">
        <v>0</v>
      </c>
      <c r="O91" s="42">
        <f t="shared" si="20"/>
        <v>2000</v>
      </c>
      <c r="P91" s="42">
        <v>0</v>
      </c>
      <c r="Q91" s="42">
        <f t="shared" si="15"/>
        <v>2000</v>
      </c>
      <c r="R91" s="2"/>
    </row>
    <row r="92" spans="1:18" ht="22.5" x14ac:dyDescent="0.2">
      <c r="A92" s="46"/>
      <c r="B92" s="70"/>
      <c r="C92" s="71"/>
      <c r="D92" s="72">
        <v>3133</v>
      </c>
      <c r="E92" s="28">
        <v>5331</v>
      </c>
      <c r="F92" s="69" t="s">
        <v>25</v>
      </c>
      <c r="G92" s="31">
        <v>0</v>
      </c>
      <c r="H92" s="31">
        <v>0</v>
      </c>
      <c r="I92" s="31">
        <v>0</v>
      </c>
      <c r="J92" s="31">
        <v>2000</v>
      </c>
      <c r="K92" s="32">
        <f t="shared" si="18"/>
        <v>2000</v>
      </c>
      <c r="L92" s="33">
        <v>0</v>
      </c>
      <c r="M92" s="33">
        <f t="shared" si="19"/>
        <v>2000</v>
      </c>
      <c r="N92" s="33">
        <v>0</v>
      </c>
      <c r="O92" s="33">
        <f t="shared" si="20"/>
        <v>2000</v>
      </c>
      <c r="P92" s="33">
        <v>0</v>
      </c>
      <c r="Q92" s="33">
        <f t="shared" si="15"/>
        <v>2000</v>
      </c>
      <c r="R92" s="2"/>
    </row>
    <row r="93" spans="1:18" ht="22.5" x14ac:dyDescent="0.2">
      <c r="A93" s="34" t="s">
        <v>21</v>
      </c>
      <c r="B93" s="35" t="s">
        <v>119</v>
      </c>
      <c r="C93" s="36" t="s">
        <v>120</v>
      </c>
      <c r="D93" s="37" t="s">
        <v>19</v>
      </c>
      <c r="E93" s="38" t="s">
        <v>19</v>
      </c>
      <c r="F93" s="39" t="s">
        <v>121</v>
      </c>
      <c r="G93" s="40">
        <f t="shared" si="22"/>
        <v>0</v>
      </c>
      <c r="H93" s="40">
        <f t="shared" si="22"/>
        <v>0</v>
      </c>
      <c r="I93" s="40">
        <f t="shared" si="22"/>
        <v>0</v>
      </c>
      <c r="J93" s="40">
        <f>+J94</f>
        <v>300</v>
      </c>
      <c r="K93" s="41">
        <f t="shared" si="18"/>
        <v>300</v>
      </c>
      <c r="L93" s="42">
        <v>0</v>
      </c>
      <c r="M93" s="42">
        <f t="shared" si="19"/>
        <v>300</v>
      </c>
      <c r="N93" s="42">
        <v>0</v>
      </c>
      <c r="O93" s="42">
        <f t="shared" si="20"/>
        <v>300</v>
      </c>
      <c r="P93" s="42">
        <v>0</v>
      </c>
      <c r="Q93" s="42">
        <f t="shared" si="15"/>
        <v>300</v>
      </c>
      <c r="R93" s="2"/>
    </row>
    <row r="94" spans="1:18" x14ac:dyDescent="0.2">
      <c r="A94" s="46"/>
      <c r="B94" s="70"/>
      <c r="C94" s="71"/>
      <c r="D94" s="72">
        <v>3121</v>
      </c>
      <c r="E94" s="28">
        <v>6351</v>
      </c>
      <c r="F94" s="69" t="s">
        <v>74</v>
      </c>
      <c r="G94" s="31">
        <v>0</v>
      </c>
      <c r="H94" s="31">
        <v>0</v>
      </c>
      <c r="I94" s="31">
        <v>0</v>
      </c>
      <c r="J94" s="31">
        <v>300</v>
      </c>
      <c r="K94" s="32">
        <f t="shared" si="18"/>
        <v>300</v>
      </c>
      <c r="L94" s="33">
        <v>0</v>
      </c>
      <c r="M94" s="33">
        <f t="shared" si="19"/>
        <v>300</v>
      </c>
      <c r="N94" s="33">
        <v>0</v>
      </c>
      <c r="O94" s="33">
        <f t="shared" si="20"/>
        <v>300</v>
      </c>
      <c r="P94" s="33">
        <v>0</v>
      </c>
      <c r="Q94" s="33">
        <f t="shared" si="15"/>
        <v>300</v>
      </c>
      <c r="R94" s="2"/>
    </row>
    <row r="95" spans="1:18" ht="22.5" x14ac:dyDescent="0.2">
      <c r="A95" s="34" t="s">
        <v>21</v>
      </c>
      <c r="B95" s="35" t="s">
        <v>122</v>
      </c>
      <c r="C95" s="36" t="s">
        <v>123</v>
      </c>
      <c r="D95" s="37" t="s">
        <v>19</v>
      </c>
      <c r="E95" s="38" t="s">
        <v>19</v>
      </c>
      <c r="F95" s="39" t="s">
        <v>124</v>
      </c>
      <c r="G95" s="40">
        <f t="shared" si="22"/>
        <v>0</v>
      </c>
      <c r="H95" s="40">
        <f t="shared" si="22"/>
        <v>0</v>
      </c>
      <c r="I95" s="40">
        <f t="shared" si="22"/>
        <v>0</v>
      </c>
      <c r="J95" s="40">
        <f>+J96</f>
        <v>11502</v>
      </c>
      <c r="K95" s="41">
        <f t="shared" si="18"/>
        <v>11502</v>
      </c>
      <c r="L95" s="42">
        <v>0</v>
      </c>
      <c r="M95" s="42">
        <f t="shared" si="19"/>
        <v>11502</v>
      </c>
      <c r="N95" s="42">
        <v>0</v>
      </c>
      <c r="O95" s="42">
        <f t="shared" si="20"/>
        <v>11502</v>
      </c>
      <c r="P95" s="42">
        <v>0</v>
      </c>
      <c r="Q95" s="42">
        <f t="shared" si="15"/>
        <v>11502</v>
      </c>
      <c r="R95" s="2"/>
    </row>
    <row r="96" spans="1:18" ht="22.5" x14ac:dyDescent="0.2">
      <c r="A96" s="46"/>
      <c r="B96" s="70"/>
      <c r="C96" s="71"/>
      <c r="D96" s="72">
        <v>3124</v>
      </c>
      <c r="E96" s="28">
        <v>5331</v>
      </c>
      <c r="F96" s="69" t="s">
        <v>25</v>
      </c>
      <c r="G96" s="31">
        <v>0</v>
      </c>
      <c r="H96" s="31">
        <v>0</v>
      </c>
      <c r="I96" s="31">
        <v>0</v>
      </c>
      <c r="J96" s="31">
        <v>11502</v>
      </c>
      <c r="K96" s="32">
        <f t="shared" si="18"/>
        <v>11502</v>
      </c>
      <c r="L96" s="33">
        <v>0</v>
      </c>
      <c r="M96" s="33">
        <f t="shared" si="19"/>
        <v>11502</v>
      </c>
      <c r="N96" s="33">
        <v>0</v>
      </c>
      <c r="O96" s="33">
        <f t="shared" si="20"/>
        <v>11502</v>
      </c>
      <c r="P96" s="33">
        <v>0</v>
      </c>
      <c r="Q96" s="33">
        <f t="shared" si="15"/>
        <v>11502</v>
      </c>
      <c r="R96" s="2"/>
    </row>
    <row r="97" spans="1:18" ht="22.5" x14ac:dyDescent="0.2">
      <c r="A97" s="34" t="s">
        <v>21</v>
      </c>
      <c r="B97" s="35" t="s">
        <v>125</v>
      </c>
      <c r="C97" s="36" t="s">
        <v>126</v>
      </c>
      <c r="D97" s="37" t="s">
        <v>19</v>
      </c>
      <c r="E97" s="38" t="s">
        <v>19</v>
      </c>
      <c r="F97" s="39" t="s">
        <v>127</v>
      </c>
      <c r="G97" s="73">
        <v>0</v>
      </c>
      <c r="H97" s="74"/>
      <c r="I97" s="74"/>
      <c r="J97" s="74"/>
      <c r="K97" s="74"/>
      <c r="L97" s="74"/>
      <c r="M97" s="74">
        <v>0</v>
      </c>
      <c r="N97" s="42">
        <f>+N98</f>
        <v>650</v>
      </c>
      <c r="O97" s="42">
        <f t="shared" si="20"/>
        <v>650</v>
      </c>
      <c r="P97" s="42">
        <v>0</v>
      </c>
      <c r="Q97" s="42">
        <f t="shared" si="15"/>
        <v>650</v>
      </c>
      <c r="R97" s="2"/>
    </row>
    <row r="98" spans="1:18" ht="22.5" x14ac:dyDescent="0.2">
      <c r="A98" s="46"/>
      <c r="B98" s="70"/>
      <c r="C98" s="71"/>
      <c r="D98" s="72">
        <v>3133</v>
      </c>
      <c r="E98" s="28">
        <v>5331</v>
      </c>
      <c r="F98" s="69" t="s">
        <v>25</v>
      </c>
      <c r="G98" s="74">
        <v>0</v>
      </c>
      <c r="H98" s="74"/>
      <c r="I98" s="74"/>
      <c r="J98" s="74"/>
      <c r="K98" s="74"/>
      <c r="L98" s="74"/>
      <c r="M98" s="74">
        <v>0</v>
      </c>
      <c r="N98" s="33">
        <v>650</v>
      </c>
      <c r="O98" s="33">
        <f t="shared" si="20"/>
        <v>650</v>
      </c>
      <c r="P98" s="33">
        <v>0</v>
      </c>
      <c r="Q98" s="33">
        <f t="shared" si="15"/>
        <v>650</v>
      </c>
      <c r="R98" s="2"/>
    </row>
    <row r="99" spans="1:18" ht="33.75" x14ac:dyDescent="0.2">
      <c r="A99" s="34" t="s">
        <v>21</v>
      </c>
      <c r="B99" s="35" t="s">
        <v>128</v>
      </c>
      <c r="C99" s="36" t="s">
        <v>129</v>
      </c>
      <c r="D99" s="37" t="s">
        <v>19</v>
      </c>
      <c r="E99" s="38" t="s">
        <v>19</v>
      </c>
      <c r="F99" s="39" t="s">
        <v>130</v>
      </c>
      <c r="G99" s="73">
        <v>0</v>
      </c>
      <c r="H99" s="74"/>
      <c r="I99" s="74"/>
      <c r="J99" s="74"/>
      <c r="K99" s="74"/>
      <c r="L99" s="74"/>
      <c r="M99" s="74">
        <v>0</v>
      </c>
      <c r="N99" s="42">
        <f>+N100</f>
        <v>65</v>
      </c>
      <c r="O99" s="42">
        <f t="shared" si="20"/>
        <v>65</v>
      </c>
      <c r="P99" s="42">
        <v>0</v>
      </c>
      <c r="Q99" s="42">
        <f t="shared" si="15"/>
        <v>65</v>
      </c>
      <c r="R99" s="2"/>
    </row>
    <row r="100" spans="1:18" ht="22.5" x14ac:dyDescent="0.2">
      <c r="A100" s="46"/>
      <c r="B100" s="70"/>
      <c r="C100" s="71"/>
      <c r="D100" s="72">
        <v>3121</v>
      </c>
      <c r="E100" s="28">
        <v>5331</v>
      </c>
      <c r="F100" s="69" t="s">
        <v>25</v>
      </c>
      <c r="G100" s="74">
        <v>0</v>
      </c>
      <c r="H100" s="74"/>
      <c r="I100" s="74"/>
      <c r="J100" s="74"/>
      <c r="K100" s="74"/>
      <c r="L100" s="74"/>
      <c r="M100" s="74">
        <v>0</v>
      </c>
      <c r="N100" s="33">
        <v>65</v>
      </c>
      <c r="O100" s="33">
        <f t="shared" si="20"/>
        <v>65</v>
      </c>
      <c r="P100" s="33">
        <v>0</v>
      </c>
      <c r="Q100" s="33">
        <f t="shared" si="15"/>
        <v>65</v>
      </c>
      <c r="R100" s="2"/>
    </row>
    <row r="101" spans="1:18" ht="22.5" x14ac:dyDescent="0.2">
      <c r="A101" s="34" t="s">
        <v>21</v>
      </c>
      <c r="B101" s="35" t="s">
        <v>131</v>
      </c>
      <c r="C101" s="36" t="s">
        <v>45</v>
      </c>
      <c r="D101" s="37" t="s">
        <v>19</v>
      </c>
      <c r="E101" s="38" t="s">
        <v>19</v>
      </c>
      <c r="F101" s="39" t="s">
        <v>132</v>
      </c>
      <c r="G101" s="73">
        <v>0</v>
      </c>
      <c r="H101" s="74"/>
      <c r="I101" s="74"/>
      <c r="J101" s="74"/>
      <c r="K101" s="74"/>
      <c r="L101" s="74"/>
      <c r="M101" s="74">
        <v>0</v>
      </c>
      <c r="N101" s="73">
        <f>+N102</f>
        <v>1200</v>
      </c>
      <c r="O101" s="42">
        <f t="shared" si="20"/>
        <v>1200</v>
      </c>
      <c r="P101" s="42">
        <v>0</v>
      </c>
      <c r="Q101" s="42">
        <f t="shared" si="15"/>
        <v>1200</v>
      </c>
      <c r="R101" s="2"/>
    </row>
    <row r="102" spans="1:18" x14ac:dyDescent="0.2">
      <c r="A102" s="46"/>
      <c r="B102" s="70"/>
      <c r="C102" s="71"/>
      <c r="D102" s="72">
        <v>3123</v>
      </c>
      <c r="E102" s="28">
        <v>6351</v>
      </c>
      <c r="F102" s="69" t="s">
        <v>74</v>
      </c>
      <c r="G102" s="74">
        <v>0</v>
      </c>
      <c r="H102" s="74"/>
      <c r="I102" s="74"/>
      <c r="J102" s="74"/>
      <c r="K102" s="74"/>
      <c r="L102" s="74"/>
      <c r="M102" s="74">
        <v>0</v>
      </c>
      <c r="N102" s="74">
        <v>1200</v>
      </c>
      <c r="O102" s="33">
        <f t="shared" si="20"/>
        <v>1200</v>
      </c>
      <c r="P102" s="33">
        <v>0</v>
      </c>
      <c r="Q102" s="33">
        <f t="shared" si="15"/>
        <v>1200</v>
      </c>
      <c r="R102" s="2"/>
    </row>
    <row r="103" spans="1:18" ht="34.15" customHeight="1" x14ac:dyDescent="0.2">
      <c r="A103" s="84" t="s">
        <v>21</v>
      </c>
      <c r="B103" s="85" t="s">
        <v>133</v>
      </c>
      <c r="C103" s="86" t="s">
        <v>96</v>
      </c>
      <c r="D103" s="87" t="s">
        <v>19</v>
      </c>
      <c r="E103" s="88" t="s">
        <v>19</v>
      </c>
      <c r="F103" s="89" t="s">
        <v>134</v>
      </c>
      <c r="G103" s="90">
        <v>0</v>
      </c>
      <c r="H103" s="90"/>
      <c r="I103" s="90"/>
      <c r="J103" s="90"/>
      <c r="K103" s="90"/>
      <c r="L103" s="90"/>
      <c r="M103" s="90">
        <v>0</v>
      </c>
      <c r="N103" s="90">
        <f>+N104</f>
        <v>0</v>
      </c>
      <c r="O103" s="23">
        <f t="shared" si="20"/>
        <v>0</v>
      </c>
      <c r="P103" s="73">
        <f>+P104</f>
        <v>290.2</v>
      </c>
      <c r="Q103" s="42">
        <f t="shared" si="15"/>
        <v>290.2</v>
      </c>
      <c r="R103" s="2" t="s">
        <v>17</v>
      </c>
    </row>
    <row r="104" spans="1:18" ht="13.5" thickBot="1" x14ac:dyDescent="0.25">
      <c r="A104" s="91"/>
      <c r="B104" s="92"/>
      <c r="C104" s="93"/>
      <c r="D104" s="94">
        <v>3122</v>
      </c>
      <c r="E104" s="95">
        <v>6351</v>
      </c>
      <c r="F104" s="96" t="s">
        <v>74</v>
      </c>
      <c r="G104" s="97">
        <v>0</v>
      </c>
      <c r="H104" s="97"/>
      <c r="I104" s="97"/>
      <c r="J104" s="97"/>
      <c r="K104" s="97"/>
      <c r="L104" s="97"/>
      <c r="M104" s="97">
        <v>0</v>
      </c>
      <c r="N104" s="97">
        <v>0</v>
      </c>
      <c r="O104" s="98">
        <f t="shared" si="20"/>
        <v>0</v>
      </c>
      <c r="P104" s="97">
        <v>290.2</v>
      </c>
      <c r="Q104" s="98">
        <f t="shared" si="15"/>
        <v>290.2</v>
      </c>
      <c r="R104" s="2"/>
    </row>
    <row r="105" spans="1:18" x14ac:dyDescent="0.2">
      <c r="A105" s="75"/>
      <c r="B105" s="76"/>
      <c r="C105" s="77"/>
      <c r="D105" s="77"/>
      <c r="E105" s="78"/>
      <c r="F105" s="78"/>
      <c r="G105" s="79"/>
      <c r="H105" s="75"/>
      <c r="I105" s="75"/>
      <c r="J105" s="80"/>
      <c r="K105" s="80"/>
      <c r="L105" s="80"/>
      <c r="M105" s="80"/>
      <c r="N105" s="80"/>
      <c r="O105" s="80"/>
    </row>
    <row r="106" spans="1:18" ht="13.9" customHeight="1" x14ac:dyDescent="0.2">
      <c r="A106" s="75"/>
      <c r="B106" s="76"/>
      <c r="C106" s="76"/>
      <c r="D106" s="76"/>
      <c r="E106" s="77"/>
      <c r="F106" s="77"/>
      <c r="G106" s="79"/>
      <c r="H106" s="75"/>
      <c r="I106" s="75"/>
      <c r="J106" s="80"/>
      <c r="K106" s="80"/>
      <c r="L106" s="80"/>
      <c r="M106" s="80"/>
      <c r="N106" s="80"/>
      <c r="O106" s="80"/>
    </row>
    <row r="107" spans="1:18" x14ac:dyDescent="0.2">
      <c r="A107" s="81"/>
      <c r="B107" s="81"/>
      <c r="C107" s="81"/>
      <c r="D107" s="81"/>
      <c r="E107" s="81"/>
      <c r="F107" s="81"/>
      <c r="G107" s="82"/>
      <c r="H107" s="81"/>
      <c r="I107" s="81"/>
      <c r="J107" s="1"/>
      <c r="K107" s="1"/>
      <c r="L107" s="1"/>
      <c r="M107" s="1"/>
    </row>
    <row r="108" spans="1:18" x14ac:dyDescent="0.2">
      <c r="A108" s="81"/>
      <c r="B108" s="81"/>
      <c r="C108" s="81"/>
      <c r="D108" s="81"/>
      <c r="E108" s="81"/>
      <c r="F108" s="81"/>
      <c r="G108" s="82"/>
      <c r="H108" s="81"/>
      <c r="I108" s="81"/>
      <c r="J108" s="1"/>
      <c r="K108" s="1"/>
      <c r="L108" s="1"/>
      <c r="M108" s="1"/>
    </row>
    <row r="109" spans="1:18" x14ac:dyDescent="0.2">
      <c r="A109" s="81"/>
      <c r="B109" s="81"/>
      <c r="C109" s="81"/>
      <c r="D109" s="81"/>
      <c r="E109" s="81"/>
      <c r="F109" s="81"/>
      <c r="G109" s="82"/>
      <c r="H109" s="81"/>
      <c r="I109" s="81"/>
      <c r="J109" s="1"/>
      <c r="K109" s="1"/>
      <c r="L109" s="1"/>
      <c r="M109" s="1"/>
    </row>
    <row r="110" spans="1:18" x14ac:dyDescent="0.2">
      <c r="A110" s="81"/>
      <c r="B110" s="81"/>
      <c r="C110" s="81"/>
      <c r="D110" s="81"/>
      <c r="E110" s="81"/>
      <c r="F110" s="81"/>
      <c r="G110" s="82"/>
      <c r="H110" s="81"/>
      <c r="I110" s="81"/>
      <c r="J110" s="1"/>
      <c r="K110" s="1"/>
      <c r="L110" s="1"/>
      <c r="M110" s="1"/>
    </row>
    <row r="111" spans="1:18" x14ac:dyDescent="0.2">
      <c r="A111" s="81"/>
      <c r="B111" s="81"/>
      <c r="C111" s="81"/>
      <c r="D111" s="81"/>
      <c r="E111" s="81"/>
      <c r="F111" s="81"/>
      <c r="G111" s="82"/>
      <c r="H111" s="81"/>
      <c r="I111" s="81"/>
      <c r="J111" s="1"/>
      <c r="K111" s="1"/>
      <c r="L111" s="1"/>
      <c r="M111" s="1"/>
    </row>
    <row r="112" spans="1:18" x14ac:dyDescent="0.2">
      <c r="A112" s="81"/>
      <c r="B112" s="81"/>
      <c r="C112" s="81"/>
      <c r="D112" s="81"/>
      <c r="E112" s="81"/>
      <c r="F112" s="81"/>
      <c r="G112" s="82"/>
      <c r="H112" s="81"/>
      <c r="I112" s="81"/>
      <c r="J112" s="1"/>
      <c r="K112" s="1"/>
      <c r="L112" s="1"/>
      <c r="M112" s="1"/>
    </row>
    <row r="113" spans="1:13" x14ac:dyDescent="0.2">
      <c r="A113" s="81"/>
      <c r="B113" s="81"/>
      <c r="C113" s="81"/>
      <c r="D113" s="81"/>
      <c r="E113" s="81"/>
      <c r="F113" s="81"/>
      <c r="G113" s="82"/>
      <c r="H113" s="81"/>
      <c r="I113" s="81"/>
      <c r="J113" s="1"/>
      <c r="K113" s="1"/>
      <c r="L113" s="1"/>
      <c r="M113" s="1"/>
    </row>
    <row r="114" spans="1:13" x14ac:dyDescent="0.2">
      <c r="A114" s="81"/>
      <c r="B114" s="81"/>
      <c r="C114" s="81"/>
      <c r="D114" s="81"/>
      <c r="E114" s="81"/>
      <c r="F114" s="81"/>
      <c r="G114" s="82"/>
      <c r="H114" s="81"/>
      <c r="I114" s="81"/>
      <c r="J114" s="1"/>
      <c r="K114" s="1"/>
      <c r="L114" s="1"/>
      <c r="M114" s="1"/>
    </row>
    <row r="115" spans="1:13" x14ac:dyDescent="0.2">
      <c r="A115" s="81"/>
      <c r="B115" s="81"/>
      <c r="C115" s="81"/>
      <c r="D115" s="81"/>
      <c r="E115" s="81"/>
      <c r="F115" s="81"/>
      <c r="G115" s="82"/>
      <c r="H115" s="81"/>
      <c r="I115" s="81"/>
      <c r="J115" s="1"/>
      <c r="K115" s="1"/>
      <c r="L115" s="1"/>
      <c r="M115" s="1"/>
    </row>
    <row r="116" spans="1:13" x14ac:dyDescent="0.2">
      <c r="A116" s="81"/>
      <c r="B116" s="81"/>
      <c r="C116" s="81"/>
      <c r="D116" s="81"/>
      <c r="E116" s="81"/>
      <c r="F116" s="81"/>
      <c r="G116" s="82"/>
      <c r="H116" s="81"/>
      <c r="I116" s="81"/>
      <c r="J116" s="1"/>
      <c r="K116" s="1"/>
      <c r="L116" s="1"/>
      <c r="M116" s="1"/>
    </row>
    <row r="117" spans="1:13" x14ac:dyDescent="0.2">
      <c r="A117" s="81"/>
      <c r="B117" s="81"/>
      <c r="C117" s="81"/>
      <c r="D117" s="81"/>
      <c r="E117" s="81"/>
      <c r="F117" s="81"/>
      <c r="G117" s="82"/>
      <c r="H117" s="81"/>
      <c r="I117" s="81"/>
      <c r="J117" s="1"/>
      <c r="K117" s="1"/>
      <c r="L117" s="1"/>
      <c r="M117" s="1"/>
    </row>
    <row r="118" spans="1:13" x14ac:dyDescent="0.2">
      <c r="A118" s="81"/>
      <c r="B118" s="81"/>
      <c r="C118" s="81"/>
      <c r="D118" s="81"/>
      <c r="E118" s="81"/>
      <c r="F118" s="81"/>
      <c r="G118" s="82"/>
      <c r="H118" s="81"/>
      <c r="I118" s="81"/>
      <c r="J118" s="1"/>
      <c r="K118" s="1"/>
      <c r="L118" s="1"/>
      <c r="M118" s="1"/>
    </row>
    <row r="119" spans="1:13" x14ac:dyDescent="0.2">
      <c r="A119" s="81"/>
      <c r="B119" s="81"/>
      <c r="C119" s="81"/>
      <c r="D119" s="81"/>
      <c r="E119" s="81"/>
      <c r="F119" s="81"/>
      <c r="G119" s="82"/>
      <c r="H119" s="81"/>
      <c r="I119" s="81"/>
      <c r="J119" s="1"/>
      <c r="K119" s="1"/>
      <c r="L119" s="1"/>
      <c r="M119" s="1"/>
    </row>
    <row r="120" spans="1:13" x14ac:dyDescent="0.2">
      <c r="A120" s="81"/>
      <c r="B120" s="81"/>
      <c r="C120" s="81"/>
      <c r="D120" s="81"/>
      <c r="E120" s="81"/>
      <c r="F120" s="81"/>
      <c r="G120" s="82"/>
      <c r="H120" s="81"/>
      <c r="I120" s="81"/>
      <c r="J120" s="1"/>
      <c r="K120" s="1"/>
      <c r="L120" s="1"/>
      <c r="M120" s="1"/>
    </row>
    <row r="121" spans="1:13" x14ac:dyDescent="0.2">
      <c r="A121" s="81"/>
      <c r="B121" s="81"/>
      <c r="C121" s="81"/>
      <c r="D121" s="81"/>
      <c r="E121" s="81"/>
      <c r="F121" s="81"/>
      <c r="G121" s="82"/>
      <c r="H121" s="81"/>
      <c r="I121" s="81"/>
      <c r="J121" s="1"/>
      <c r="K121" s="1"/>
      <c r="L121" s="1"/>
      <c r="M121" s="1"/>
    </row>
    <row r="122" spans="1:13" x14ac:dyDescent="0.2">
      <c r="A122" s="81"/>
      <c r="B122" s="81"/>
      <c r="C122" s="81"/>
      <c r="D122" s="81"/>
      <c r="E122" s="81"/>
      <c r="F122" s="81"/>
      <c r="G122" s="82"/>
      <c r="H122" s="81"/>
      <c r="I122" s="81"/>
      <c r="J122" s="1"/>
      <c r="K122" s="1"/>
      <c r="L122" s="1"/>
      <c r="M122" s="1"/>
    </row>
    <row r="123" spans="1:13" x14ac:dyDescent="0.2">
      <c r="A123" s="81"/>
      <c r="B123" s="81"/>
      <c r="C123" s="81"/>
      <c r="D123" s="81"/>
      <c r="E123" s="81"/>
      <c r="F123" s="81"/>
      <c r="G123" s="82"/>
      <c r="H123" s="81"/>
      <c r="I123" s="81"/>
      <c r="J123" s="1"/>
      <c r="K123" s="1"/>
      <c r="L123" s="1"/>
      <c r="M123" s="1"/>
    </row>
    <row r="124" spans="1:13" x14ac:dyDescent="0.2">
      <c r="A124" s="81"/>
      <c r="B124" s="81"/>
      <c r="C124" s="81"/>
      <c r="D124" s="81"/>
      <c r="E124" s="81"/>
      <c r="F124" s="81"/>
      <c r="G124" s="82"/>
      <c r="H124" s="81"/>
      <c r="I124" s="81"/>
      <c r="J124" s="1"/>
      <c r="K124" s="1"/>
      <c r="L124" s="1"/>
      <c r="M124" s="1"/>
    </row>
    <row r="125" spans="1:13" x14ac:dyDescent="0.2">
      <c r="A125" s="81"/>
      <c r="B125" s="81"/>
      <c r="C125" s="81"/>
      <c r="D125" s="81"/>
      <c r="E125" s="81"/>
      <c r="F125" s="81"/>
      <c r="G125" s="82"/>
      <c r="H125" s="81"/>
      <c r="I125" s="81"/>
      <c r="J125" s="1"/>
      <c r="K125" s="1"/>
      <c r="L125" s="1"/>
      <c r="M125" s="1"/>
    </row>
    <row r="126" spans="1:13" x14ac:dyDescent="0.2">
      <c r="A126" s="81"/>
      <c r="B126" s="81"/>
      <c r="C126" s="81"/>
      <c r="D126" s="81"/>
      <c r="E126" s="81"/>
      <c r="F126" s="81"/>
      <c r="G126" s="82"/>
      <c r="H126" s="81"/>
      <c r="I126" s="81"/>
      <c r="J126" s="1"/>
      <c r="K126" s="1"/>
      <c r="L126" s="1"/>
      <c r="M126" s="1"/>
    </row>
    <row r="127" spans="1:13" x14ac:dyDescent="0.2">
      <c r="A127" s="81"/>
      <c r="B127" s="81"/>
      <c r="C127" s="81"/>
      <c r="D127" s="81"/>
      <c r="E127" s="81"/>
      <c r="F127" s="81"/>
      <c r="G127" s="82"/>
      <c r="H127" s="81"/>
      <c r="I127" s="81"/>
      <c r="J127" s="1"/>
      <c r="K127" s="1"/>
      <c r="L127" s="1"/>
      <c r="M127" s="1"/>
    </row>
    <row r="128" spans="1:13" x14ac:dyDescent="0.2">
      <c r="A128" s="81"/>
      <c r="B128" s="81"/>
      <c r="C128" s="81"/>
      <c r="D128" s="81"/>
      <c r="E128" s="81"/>
      <c r="F128" s="81"/>
      <c r="G128" s="82"/>
      <c r="H128" s="81"/>
      <c r="I128" s="81"/>
      <c r="J128" s="1"/>
      <c r="K128" s="1"/>
      <c r="L128" s="1"/>
      <c r="M128" s="1"/>
    </row>
    <row r="129" spans="1:13" x14ac:dyDescent="0.2">
      <c r="A129" s="81"/>
      <c r="B129" s="81"/>
      <c r="C129" s="81"/>
      <c r="D129" s="81"/>
      <c r="E129" s="81"/>
      <c r="F129" s="81"/>
      <c r="G129" s="82"/>
      <c r="H129" s="81"/>
      <c r="I129" s="81"/>
      <c r="J129" s="1"/>
      <c r="K129" s="1"/>
      <c r="L129" s="1"/>
      <c r="M129" s="1"/>
    </row>
    <row r="130" spans="1:13" x14ac:dyDescent="0.2">
      <c r="A130" s="81"/>
      <c r="B130" s="81"/>
      <c r="C130" s="81"/>
      <c r="D130" s="81"/>
      <c r="E130" s="81"/>
      <c r="F130" s="81"/>
      <c r="G130" s="82"/>
      <c r="H130" s="81"/>
      <c r="I130" s="81"/>
      <c r="J130" s="1"/>
      <c r="K130" s="1"/>
      <c r="L130" s="1"/>
      <c r="M130" s="1"/>
    </row>
    <row r="131" spans="1:13" x14ac:dyDescent="0.2">
      <c r="A131" s="81"/>
      <c r="B131" s="81"/>
      <c r="C131" s="81"/>
      <c r="D131" s="81"/>
      <c r="E131" s="81"/>
      <c r="F131" s="81"/>
      <c r="G131" s="82"/>
      <c r="H131" s="81"/>
      <c r="I131" s="81"/>
      <c r="J131" s="1"/>
      <c r="K131" s="1"/>
      <c r="L131" s="1"/>
      <c r="M131" s="1"/>
    </row>
    <row r="132" spans="1:13" x14ac:dyDescent="0.2">
      <c r="A132" s="81"/>
      <c r="B132" s="81"/>
      <c r="C132" s="81"/>
      <c r="D132" s="81"/>
      <c r="E132" s="81"/>
      <c r="F132" s="81"/>
      <c r="G132" s="82"/>
      <c r="H132" s="81"/>
      <c r="I132" s="81"/>
      <c r="J132" s="1"/>
      <c r="K132" s="1"/>
      <c r="L132" s="1"/>
      <c r="M132" s="1"/>
    </row>
    <row r="133" spans="1:13" x14ac:dyDescent="0.2">
      <c r="A133" s="81"/>
      <c r="B133" s="81"/>
      <c r="C133" s="81"/>
      <c r="D133" s="81"/>
      <c r="E133" s="81"/>
      <c r="F133" s="81"/>
      <c r="G133" s="82"/>
      <c r="H133" s="81"/>
      <c r="I133" s="81"/>
      <c r="J133" s="1"/>
      <c r="K133" s="1"/>
      <c r="L133" s="1"/>
      <c r="M133" s="1"/>
    </row>
    <row r="134" spans="1:13" x14ac:dyDescent="0.2">
      <c r="A134" s="81"/>
      <c r="B134" s="81"/>
      <c r="C134" s="81"/>
      <c r="D134" s="81"/>
      <c r="E134" s="81"/>
      <c r="F134" s="81"/>
      <c r="G134" s="82"/>
      <c r="H134" s="81"/>
      <c r="I134" s="81"/>
      <c r="J134" s="1"/>
      <c r="K134" s="1"/>
      <c r="L134" s="1"/>
      <c r="M134" s="1"/>
    </row>
    <row r="135" spans="1:13" x14ac:dyDescent="0.2">
      <c r="A135" s="81"/>
      <c r="B135" s="81"/>
      <c r="C135" s="81"/>
      <c r="D135" s="81"/>
      <c r="E135" s="81"/>
      <c r="F135" s="81"/>
      <c r="G135" s="82"/>
      <c r="H135" s="81"/>
      <c r="I135" s="81"/>
      <c r="J135" s="1"/>
      <c r="K135" s="1"/>
      <c r="L135" s="1"/>
      <c r="M135" s="1"/>
    </row>
    <row r="136" spans="1:13" x14ac:dyDescent="0.2">
      <c r="A136" s="81"/>
      <c r="B136" s="81"/>
      <c r="C136" s="81"/>
      <c r="D136" s="81"/>
      <c r="E136" s="81"/>
      <c r="F136" s="81"/>
      <c r="G136" s="82"/>
      <c r="H136" s="81"/>
      <c r="I136" s="81"/>
      <c r="J136" s="1"/>
      <c r="K136" s="1"/>
      <c r="L136" s="1"/>
      <c r="M136" s="1"/>
    </row>
    <row r="137" spans="1:13" x14ac:dyDescent="0.2">
      <c r="A137" s="81"/>
      <c r="B137" s="81"/>
      <c r="C137" s="81"/>
      <c r="D137" s="81"/>
      <c r="E137" s="81"/>
      <c r="F137" s="81"/>
      <c r="G137" s="82"/>
      <c r="H137" s="81"/>
      <c r="I137" s="81"/>
      <c r="J137" s="1"/>
      <c r="K137" s="1"/>
      <c r="L137" s="1"/>
      <c r="M137" s="1"/>
    </row>
    <row r="138" spans="1:13" x14ac:dyDescent="0.2">
      <c r="A138" s="81"/>
      <c r="B138" s="81"/>
      <c r="C138" s="81"/>
      <c r="D138" s="81"/>
      <c r="E138" s="81"/>
      <c r="F138" s="81"/>
      <c r="G138" s="82"/>
      <c r="H138" s="81"/>
      <c r="I138" s="81"/>
      <c r="J138" s="1"/>
      <c r="K138" s="1"/>
      <c r="L138" s="1"/>
      <c r="M138" s="1"/>
    </row>
    <row r="139" spans="1:13" x14ac:dyDescent="0.2">
      <c r="A139" s="81"/>
      <c r="B139" s="81"/>
      <c r="C139" s="81"/>
      <c r="D139" s="81"/>
      <c r="E139" s="81"/>
      <c r="F139" s="81"/>
      <c r="G139" s="82"/>
      <c r="H139" s="81"/>
      <c r="I139" s="81"/>
      <c r="J139" s="1"/>
      <c r="K139" s="1"/>
      <c r="L139" s="1"/>
      <c r="M139" s="1"/>
    </row>
    <row r="140" spans="1:13" x14ac:dyDescent="0.2">
      <c r="A140" s="81"/>
      <c r="B140" s="81"/>
      <c r="C140" s="81"/>
      <c r="D140" s="81"/>
      <c r="E140" s="81"/>
      <c r="F140" s="81"/>
      <c r="G140" s="82"/>
      <c r="H140" s="81"/>
      <c r="I140" s="81"/>
      <c r="J140" s="1"/>
      <c r="K140" s="1"/>
      <c r="L140" s="1"/>
      <c r="M140" s="1"/>
    </row>
    <row r="141" spans="1:13" x14ac:dyDescent="0.2">
      <c r="A141" s="81"/>
      <c r="B141" s="81"/>
      <c r="C141" s="81"/>
      <c r="D141" s="81"/>
      <c r="E141" s="81"/>
      <c r="F141" s="81"/>
      <c r="G141" s="82"/>
      <c r="H141" s="81"/>
      <c r="I141" s="81"/>
      <c r="J141" s="1"/>
      <c r="K141" s="1"/>
      <c r="L141" s="1"/>
      <c r="M141" s="1"/>
    </row>
    <row r="142" spans="1:13" x14ac:dyDescent="0.2">
      <c r="A142" s="81"/>
      <c r="B142" s="81"/>
      <c r="C142" s="81"/>
      <c r="D142" s="81"/>
      <c r="E142" s="81"/>
      <c r="F142" s="81"/>
      <c r="G142" s="82"/>
      <c r="H142" s="81"/>
      <c r="I142" s="81"/>
      <c r="J142" s="1"/>
      <c r="K142" s="1"/>
      <c r="L142" s="1"/>
      <c r="M142" s="1"/>
    </row>
    <row r="143" spans="1:13" x14ac:dyDescent="0.2">
      <c r="A143" s="81"/>
      <c r="B143" s="81"/>
      <c r="C143" s="81"/>
      <c r="D143" s="81"/>
      <c r="E143" s="81"/>
      <c r="F143" s="81"/>
      <c r="G143" s="82"/>
      <c r="H143" s="81"/>
      <c r="I143" s="81"/>
      <c r="J143" s="1"/>
      <c r="K143" s="1"/>
      <c r="L143" s="1"/>
      <c r="M143" s="1"/>
    </row>
    <row r="144" spans="1:13" x14ac:dyDescent="0.2">
      <c r="A144" s="81"/>
      <c r="B144" s="81"/>
      <c r="C144" s="81"/>
      <c r="D144" s="81"/>
      <c r="E144" s="81"/>
      <c r="F144" s="81"/>
      <c r="G144" s="82"/>
      <c r="H144" s="81"/>
      <c r="I144" s="81"/>
      <c r="J144" s="1"/>
      <c r="K144" s="1"/>
      <c r="L144" s="1"/>
      <c r="M144" s="1"/>
    </row>
    <row r="145" spans="1:13" x14ac:dyDescent="0.2">
      <c r="A145" s="81"/>
      <c r="B145" s="81"/>
      <c r="C145" s="81"/>
      <c r="D145" s="81"/>
      <c r="E145" s="81"/>
      <c r="F145" s="81"/>
      <c r="G145" s="82"/>
      <c r="H145" s="81"/>
      <c r="I145" s="81"/>
      <c r="J145" s="1"/>
      <c r="K145" s="1"/>
      <c r="L145" s="1"/>
      <c r="M145" s="1"/>
    </row>
    <row r="146" spans="1:13" x14ac:dyDescent="0.2">
      <c r="A146" s="81"/>
      <c r="B146" s="81"/>
      <c r="C146" s="81"/>
      <c r="D146" s="81"/>
      <c r="E146" s="81"/>
      <c r="F146" s="81"/>
      <c r="G146" s="82"/>
      <c r="H146" s="81"/>
      <c r="I146" s="81"/>
      <c r="J146" s="1"/>
      <c r="K146" s="1"/>
      <c r="L146" s="1"/>
      <c r="M146" s="1"/>
    </row>
    <row r="147" spans="1:13" x14ac:dyDescent="0.2">
      <c r="A147" s="81"/>
      <c r="B147" s="81"/>
      <c r="C147" s="81"/>
      <c r="D147" s="81"/>
      <c r="E147" s="81"/>
      <c r="F147" s="81"/>
      <c r="G147" s="82"/>
      <c r="H147" s="81"/>
      <c r="I147" s="81"/>
      <c r="J147" s="1"/>
      <c r="K147" s="1"/>
      <c r="L147" s="1"/>
      <c r="M147" s="1"/>
    </row>
    <row r="148" spans="1:13" x14ac:dyDescent="0.2">
      <c r="A148" s="81"/>
      <c r="B148" s="81"/>
      <c r="C148" s="81"/>
      <c r="D148" s="81"/>
      <c r="E148" s="81"/>
      <c r="F148" s="81"/>
      <c r="G148" s="82"/>
      <c r="H148" s="81"/>
      <c r="I148" s="81"/>
      <c r="J148" s="1"/>
      <c r="K148" s="1"/>
      <c r="L148" s="1"/>
      <c r="M148" s="1"/>
    </row>
    <row r="149" spans="1:13" x14ac:dyDescent="0.2">
      <c r="A149" s="81"/>
      <c r="B149" s="81"/>
      <c r="C149" s="81"/>
      <c r="D149" s="81"/>
      <c r="E149" s="81"/>
      <c r="F149" s="81"/>
      <c r="G149" s="82"/>
      <c r="H149" s="81"/>
      <c r="I149" s="81"/>
      <c r="J149" s="1"/>
      <c r="K149" s="1"/>
      <c r="L149" s="1"/>
      <c r="M149" s="1"/>
    </row>
    <row r="150" spans="1:13" x14ac:dyDescent="0.2">
      <c r="A150" s="81"/>
      <c r="B150" s="81"/>
      <c r="C150" s="81"/>
      <c r="D150" s="81"/>
      <c r="E150" s="81"/>
      <c r="F150" s="81"/>
      <c r="G150" s="82"/>
      <c r="H150" s="81"/>
      <c r="I150" s="81"/>
      <c r="J150" s="1"/>
      <c r="K150" s="1"/>
      <c r="L150" s="1"/>
      <c r="M150" s="1"/>
    </row>
    <row r="151" spans="1:13" x14ac:dyDescent="0.2">
      <c r="A151" s="81"/>
      <c r="B151" s="81"/>
      <c r="C151" s="81"/>
      <c r="D151" s="81"/>
      <c r="E151" s="81"/>
      <c r="F151" s="81"/>
      <c r="G151" s="82"/>
      <c r="H151" s="81"/>
      <c r="I151" s="81"/>
      <c r="J151" s="1"/>
      <c r="K151" s="1"/>
      <c r="L151" s="1"/>
      <c r="M151" s="1"/>
    </row>
    <row r="152" spans="1:13" x14ac:dyDescent="0.2">
      <c r="A152" s="81"/>
      <c r="B152" s="81"/>
      <c r="C152" s="81"/>
      <c r="D152" s="81"/>
      <c r="E152" s="81"/>
      <c r="F152" s="81"/>
      <c r="G152" s="82"/>
      <c r="H152" s="81"/>
      <c r="I152" s="81"/>
      <c r="J152" s="1"/>
      <c r="K152" s="1"/>
      <c r="L152" s="1"/>
      <c r="M152" s="1"/>
    </row>
    <row r="153" spans="1:13" x14ac:dyDescent="0.2">
      <c r="A153" s="81"/>
      <c r="B153" s="81"/>
      <c r="C153" s="81"/>
      <c r="D153" s="81"/>
      <c r="E153" s="81"/>
      <c r="F153" s="81"/>
      <c r="G153" s="82"/>
      <c r="H153" s="81"/>
      <c r="I153" s="81"/>
      <c r="J153" s="1"/>
      <c r="K153" s="1"/>
      <c r="L153" s="1"/>
      <c r="M153" s="1"/>
    </row>
    <row r="154" spans="1:13" x14ac:dyDescent="0.2">
      <c r="A154" s="81"/>
      <c r="B154" s="81"/>
      <c r="C154" s="81"/>
      <c r="D154" s="81"/>
      <c r="E154" s="81"/>
      <c r="F154" s="81"/>
      <c r="G154" s="82"/>
      <c r="H154" s="81"/>
      <c r="I154" s="81"/>
      <c r="J154" s="1"/>
      <c r="K154" s="1"/>
      <c r="L154" s="1"/>
      <c r="M154" s="1"/>
    </row>
    <row r="155" spans="1:13" x14ac:dyDescent="0.2">
      <c r="A155" s="81"/>
      <c r="B155" s="81"/>
      <c r="C155" s="81"/>
      <c r="D155" s="81"/>
      <c r="E155" s="81"/>
      <c r="F155" s="81"/>
      <c r="G155" s="82"/>
      <c r="H155" s="81"/>
      <c r="I155" s="81"/>
      <c r="J155" s="1"/>
      <c r="K155" s="1"/>
      <c r="L155" s="1"/>
      <c r="M155" s="1"/>
    </row>
    <row r="156" spans="1:13" x14ac:dyDescent="0.2">
      <c r="A156" s="81"/>
      <c r="B156" s="81"/>
      <c r="C156" s="81"/>
      <c r="D156" s="81"/>
      <c r="E156" s="81"/>
      <c r="F156" s="81"/>
      <c r="G156" s="82"/>
      <c r="H156" s="81"/>
      <c r="I156" s="81"/>
      <c r="J156" s="1"/>
      <c r="K156" s="1"/>
      <c r="L156" s="1"/>
      <c r="M156" s="1"/>
    </row>
    <row r="157" spans="1:13" x14ac:dyDescent="0.2">
      <c r="A157" s="81"/>
      <c r="B157" s="81"/>
      <c r="C157" s="81"/>
      <c r="D157" s="81"/>
      <c r="E157" s="81"/>
      <c r="F157" s="81"/>
      <c r="G157" s="82"/>
      <c r="H157" s="81"/>
      <c r="I157" s="81"/>
      <c r="J157" s="1"/>
      <c r="K157" s="1"/>
      <c r="L157" s="1"/>
      <c r="M157" s="1"/>
    </row>
    <row r="158" spans="1:13" x14ac:dyDescent="0.2">
      <c r="A158" s="81"/>
      <c r="B158" s="81"/>
      <c r="C158" s="81"/>
      <c r="D158" s="81"/>
      <c r="E158" s="81"/>
      <c r="F158" s="81"/>
      <c r="G158" s="82"/>
      <c r="H158" s="81"/>
      <c r="I158" s="81"/>
      <c r="J158" s="1"/>
      <c r="K158" s="1"/>
      <c r="L158" s="1"/>
      <c r="M158" s="1"/>
    </row>
    <row r="159" spans="1:13" x14ac:dyDescent="0.2">
      <c r="A159" s="81"/>
      <c r="B159" s="81"/>
      <c r="C159" s="81"/>
      <c r="D159" s="81"/>
      <c r="E159" s="81"/>
      <c r="F159" s="81"/>
      <c r="G159" s="82"/>
      <c r="H159" s="81"/>
      <c r="I159" s="81"/>
      <c r="J159" s="1"/>
      <c r="K159" s="1"/>
      <c r="L159" s="1"/>
      <c r="M159" s="1"/>
    </row>
    <row r="160" spans="1:13" x14ac:dyDescent="0.2">
      <c r="A160" s="81"/>
      <c r="B160" s="81"/>
      <c r="C160" s="81"/>
      <c r="D160" s="81"/>
      <c r="E160" s="81"/>
      <c r="F160" s="81"/>
      <c r="G160" s="82"/>
      <c r="H160" s="81"/>
      <c r="I160" s="81"/>
      <c r="J160" s="1"/>
      <c r="K160" s="1"/>
      <c r="L160" s="1"/>
      <c r="M160" s="1"/>
    </row>
    <row r="161" spans="1:13" x14ac:dyDescent="0.2">
      <c r="A161" s="81"/>
      <c r="B161" s="81"/>
      <c r="C161" s="81"/>
      <c r="D161" s="81"/>
      <c r="E161" s="81"/>
      <c r="F161" s="81"/>
      <c r="G161" s="82"/>
      <c r="H161" s="81"/>
      <c r="I161" s="81"/>
      <c r="J161" s="1"/>
      <c r="K161" s="1"/>
      <c r="L161" s="1"/>
      <c r="M161" s="1"/>
    </row>
  </sheetData>
  <mergeCells count="8">
    <mergeCell ref="B9:C9"/>
    <mergeCell ref="G1:I1"/>
    <mergeCell ref="O1:R1"/>
    <mergeCell ref="A2:I2"/>
    <mergeCell ref="A4:I4"/>
    <mergeCell ref="A6:I6"/>
    <mergeCell ref="B8:C8"/>
    <mergeCell ref="P5:R5"/>
  </mergeCells>
  <pageMargins left="0.7" right="0.7" top="0.78740157499999996" bottom="0.78740157499999996" header="0.3" footer="0.3"/>
  <pageSetup paperSize="9" scale="74" orientation="portrait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abSelected="1" topLeftCell="A58" zoomScaleNormal="100" workbookViewId="0">
      <selection activeCell="G73" sqref="G73"/>
    </sheetView>
  </sheetViews>
  <sheetFormatPr defaultRowHeight="12.75" x14ac:dyDescent="0.2"/>
  <cols>
    <col min="1" max="1" width="2.85546875" style="124" customWidth="1"/>
    <col min="2" max="2" width="4.28515625" style="124" customWidth="1"/>
    <col min="3" max="3" width="6.140625" style="124" customWidth="1"/>
    <col min="4" max="4" width="5.42578125" style="124" customWidth="1"/>
    <col min="5" max="5" width="5.85546875" style="124" customWidth="1"/>
    <col min="6" max="6" width="5" style="124" customWidth="1"/>
    <col min="7" max="7" width="48.140625" style="124" customWidth="1"/>
    <col min="8" max="8" width="13.7109375" style="123" hidden="1" customWidth="1"/>
    <col min="9" max="9" width="12.7109375" style="123" hidden="1" customWidth="1"/>
    <col min="10" max="10" width="12.28515625" style="123" hidden="1" customWidth="1"/>
    <col min="11" max="11" width="14.28515625" style="123" hidden="1" customWidth="1"/>
    <col min="12" max="12" width="12.28515625" style="123" hidden="1" customWidth="1"/>
    <col min="13" max="14" width="14.28515625" style="124" hidden="1" customWidth="1"/>
    <col min="15" max="15" width="14.28515625" style="125" hidden="1" customWidth="1"/>
    <col min="16" max="16" width="10.140625" style="126" customWidth="1"/>
    <col min="17" max="18" width="14.42578125" style="126" hidden="1" customWidth="1"/>
    <col min="19" max="19" width="14.85546875" style="125" hidden="1" customWidth="1"/>
    <col min="20" max="20" width="14.28515625" style="126" hidden="1" customWidth="1"/>
    <col min="21" max="21" width="15.85546875" style="125" hidden="1" customWidth="1"/>
    <col min="22" max="22" width="14.28515625" style="126" hidden="1" customWidth="1"/>
    <col min="23" max="23" width="15.85546875" style="125" hidden="1" customWidth="1"/>
    <col min="24" max="24" width="14.28515625" style="126" hidden="1" customWidth="1"/>
    <col min="25" max="25" width="15.85546875" style="125" hidden="1" customWidth="1"/>
    <col min="26" max="26" width="14.28515625" style="126" hidden="1" customWidth="1"/>
    <col min="27" max="27" width="15.85546875" style="125" hidden="1" customWidth="1"/>
    <col min="28" max="28" width="11.28515625" style="126" customWidth="1"/>
    <col min="29" max="29" width="8.5703125" style="124" customWidth="1"/>
    <col min="30" max="30" width="11" style="124" customWidth="1"/>
    <col min="31" max="31" width="12.7109375" style="124" customWidth="1"/>
    <col min="32" max="33" width="8.85546875" style="124"/>
    <col min="34" max="34" width="25" style="124" customWidth="1"/>
    <col min="35" max="248" width="8.85546875" style="124"/>
    <col min="249" max="249" width="2.85546875" style="124" customWidth="1"/>
    <col min="250" max="250" width="4.28515625" style="124" customWidth="1"/>
    <col min="251" max="251" width="6.140625" style="124" customWidth="1"/>
    <col min="252" max="252" width="5.42578125" style="124" customWidth="1"/>
    <col min="253" max="253" width="5.85546875" style="124" customWidth="1"/>
    <col min="254" max="254" width="5" style="124" customWidth="1"/>
    <col min="255" max="255" width="62.140625" style="124" customWidth="1"/>
    <col min="256" max="256" width="13.7109375" style="124" customWidth="1"/>
    <col min="257" max="257" width="12.7109375" style="124" customWidth="1"/>
    <col min="258" max="258" width="12.28515625" style="124" customWidth="1"/>
    <col min="259" max="504" width="8.85546875" style="124"/>
    <col min="505" max="505" width="2.85546875" style="124" customWidth="1"/>
    <col min="506" max="506" width="4.28515625" style="124" customWidth="1"/>
    <col min="507" max="507" width="6.140625" style="124" customWidth="1"/>
    <col min="508" max="508" width="5.42578125" style="124" customWidth="1"/>
    <col min="509" max="509" width="5.85546875" style="124" customWidth="1"/>
    <col min="510" max="510" width="5" style="124" customWidth="1"/>
    <col min="511" max="511" width="62.140625" style="124" customWidth="1"/>
    <col min="512" max="512" width="13.7109375" style="124" customWidth="1"/>
    <col min="513" max="513" width="12.7109375" style="124" customWidth="1"/>
    <col min="514" max="514" width="12.28515625" style="124" customWidth="1"/>
    <col min="515" max="760" width="8.85546875" style="124"/>
    <col min="761" max="761" width="2.85546875" style="124" customWidth="1"/>
    <col min="762" max="762" width="4.28515625" style="124" customWidth="1"/>
    <col min="763" max="763" width="6.140625" style="124" customWidth="1"/>
    <col min="764" max="764" width="5.42578125" style="124" customWidth="1"/>
    <col min="765" max="765" width="5.85546875" style="124" customWidth="1"/>
    <col min="766" max="766" width="5" style="124" customWidth="1"/>
    <col min="767" max="767" width="62.140625" style="124" customWidth="1"/>
    <col min="768" max="768" width="13.7109375" style="124" customWidth="1"/>
    <col min="769" max="769" width="12.7109375" style="124" customWidth="1"/>
    <col min="770" max="770" width="12.28515625" style="124" customWidth="1"/>
    <col min="771" max="1016" width="8.85546875" style="124"/>
    <col min="1017" max="1017" width="2.85546875" style="124" customWidth="1"/>
    <col min="1018" max="1018" width="4.28515625" style="124" customWidth="1"/>
    <col min="1019" max="1019" width="6.140625" style="124" customWidth="1"/>
    <col min="1020" max="1020" width="5.42578125" style="124" customWidth="1"/>
    <col min="1021" max="1021" width="5.85546875" style="124" customWidth="1"/>
    <col min="1022" max="1022" width="5" style="124" customWidth="1"/>
    <col min="1023" max="1023" width="62.140625" style="124" customWidth="1"/>
    <col min="1024" max="1024" width="13.7109375" style="124" customWidth="1"/>
    <col min="1025" max="1025" width="12.7109375" style="124" customWidth="1"/>
    <col min="1026" max="1026" width="12.28515625" style="124" customWidth="1"/>
    <col min="1027" max="1272" width="8.85546875" style="124"/>
    <col min="1273" max="1273" width="2.85546875" style="124" customWidth="1"/>
    <col min="1274" max="1274" width="4.28515625" style="124" customWidth="1"/>
    <col min="1275" max="1275" width="6.140625" style="124" customWidth="1"/>
    <col min="1276" max="1276" width="5.42578125" style="124" customWidth="1"/>
    <col min="1277" max="1277" width="5.85546875" style="124" customWidth="1"/>
    <col min="1278" max="1278" width="5" style="124" customWidth="1"/>
    <col min="1279" max="1279" width="62.140625" style="124" customWidth="1"/>
    <col min="1280" max="1280" width="13.7109375" style="124" customWidth="1"/>
    <col min="1281" max="1281" width="12.7109375" style="124" customWidth="1"/>
    <col min="1282" max="1282" width="12.28515625" style="124" customWidth="1"/>
    <col min="1283" max="1528" width="8.85546875" style="124"/>
    <col min="1529" max="1529" width="2.85546875" style="124" customWidth="1"/>
    <col min="1530" max="1530" width="4.28515625" style="124" customWidth="1"/>
    <col min="1531" max="1531" width="6.140625" style="124" customWidth="1"/>
    <col min="1532" max="1532" width="5.42578125" style="124" customWidth="1"/>
    <col min="1533" max="1533" width="5.85546875" style="124" customWidth="1"/>
    <col min="1534" max="1534" width="5" style="124" customWidth="1"/>
    <col min="1535" max="1535" width="62.140625" style="124" customWidth="1"/>
    <col min="1536" max="1536" width="13.7109375" style="124" customWidth="1"/>
    <col min="1537" max="1537" width="12.7109375" style="124" customWidth="1"/>
    <col min="1538" max="1538" width="12.28515625" style="124" customWidth="1"/>
    <col min="1539" max="1784" width="8.85546875" style="124"/>
    <col min="1785" max="1785" width="2.85546875" style="124" customWidth="1"/>
    <col min="1786" max="1786" width="4.28515625" style="124" customWidth="1"/>
    <col min="1787" max="1787" width="6.140625" style="124" customWidth="1"/>
    <col min="1788" max="1788" width="5.42578125" style="124" customWidth="1"/>
    <col min="1789" max="1789" width="5.85546875" style="124" customWidth="1"/>
    <col min="1790" max="1790" width="5" style="124" customWidth="1"/>
    <col min="1791" max="1791" width="62.140625" style="124" customWidth="1"/>
    <col min="1792" max="1792" width="13.7109375" style="124" customWidth="1"/>
    <col min="1793" max="1793" width="12.7109375" style="124" customWidth="1"/>
    <col min="1794" max="1794" width="12.28515625" style="124" customWidth="1"/>
    <col min="1795" max="2040" width="8.85546875" style="124"/>
    <col min="2041" max="2041" width="2.85546875" style="124" customWidth="1"/>
    <col min="2042" max="2042" width="4.28515625" style="124" customWidth="1"/>
    <col min="2043" max="2043" width="6.140625" style="124" customWidth="1"/>
    <col min="2044" max="2044" width="5.42578125" style="124" customWidth="1"/>
    <col min="2045" max="2045" width="5.85546875" style="124" customWidth="1"/>
    <col min="2046" max="2046" width="5" style="124" customWidth="1"/>
    <col min="2047" max="2047" width="62.140625" style="124" customWidth="1"/>
    <col min="2048" max="2048" width="13.7109375" style="124" customWidth="1"/>
    <col min="2049" max="2049" width="12.7109375" style="124" customWidth="1"/>
    <col min="2050" max="2050" width="12.28515625" style="124" customWidth="1"/>
    <col min="2051" max="2296" width="8.85546875" style="124"/>
    <col min="2297" max="2297" width="2.85546875" style="124" customWidth="1"/>
    <col min="2298" max="2298" width="4.28515625" style="124" customWidth="1"/>
    <col min="2299" max="2299" width="6.140625" style="124" customWidth="1"/>
    <col min="2300" max="2300" width="5.42578125" style="124" customWidth="1"/>
    <col min="2301" max="2301" width="5.85546875" style="124" customWidth="1"/>
    <col min="2302" max="2302" width="5" style="124" customWidth="1"/>
    <col min="2303" max="2303" width="62.140625" style="124" customWidth="1"/>
    <col min="2304" max="2304" width="13.7109375" style="124" customWidth="1"/>
    <col min="2305" max="2305" width="12.7109375" style="124" customWidth="1"/>
    <col min="2306" max="2306" width="12.28515625" style="124" customWidth="1"/>
    <col min="2307" max="2552" width="8.85546875" style="124"/>
    <col min="2553" max="2553" width="2.85546875" style="124" customWidth="1"/>
    <col min="2554" max="2554" width="4.28515625" style="124" customWidth="1"/>
    <col min="2555" max="2555" width="6.140625" style="124" customWidth="1"/>
    <col min="2556" max="2556" width="5.42578125" style="124" customWidth="1"/>
    <col min="2557" max="2557" width="5.85546875" style="124" customWidth="1"/>
    <col min="2558" max="2558" width="5" style="124" customWidth="1"/>
    <col min="2559" max="2559" width="62.140625" style="124" customWidth="1"/>
    <col min="2560" max="2560" width="13.7109375" style="124" customWidth="1"/>
    <col min="2561" max="2561" width="12.7109375" style="124" customWidth="1"/>
    <col min="2562" max="2562" width="12.28515625" style="124" customWidth="1"/>
    <col min="2563" max="2808" width="8.85546875" style="124"/>
    <col min="2809" max="2809" width="2.85546875" style="124" customWidth="1"/>
    <col min="2810" max="2810" width="4.28515625" style="124" customWidth="1"/>
    <col min="2811" max="2811" width="6.140625" style="124" customWidth="1"/>
    <col min="2812" max="2812" width="5.42578125" style="124" customWidth="1"/>
    <col min="2813" max="2813" width="5.85546875" style="124" customWidth="1"/>
    <col min="2814" max="2814" width="5" style="124" customWidth="1"/>
    <col min="2815" max="2815" width="62.140625" style="124" customWidth="1"/>
    <col min="2816" max="2816" width="13.7109375" style="124" customWidth="1"/>
    <col min="2817" max="2817" width="12.7109375" style="124" customWidth="1"/>
    <col min="2818" max="2818" width="12.28515625" style="124" customWidth="1"/>
    <col min="2819" max="3064" width="8.85546875" style="124"/>
    <col min="3065" max="3065" width="2.85546875" style="124" customWidth="1"/>
    <col min="3066" max="3066" width="4.28515625" style="124" customWidth="1"/>
    <col min="3067" max="3067" width="6.140625" style="124" customWidth="1"/>
    <col min="3068" max="3068" width="5.42578125" style="124" customWidth="1"/>
    <col min="3069" max="3069" width="5.85546875" style="124" customWidth="1"/>
    <col min="3070" max="3070" width="5" style="124" customWidth="1"/>
    <col min="3071" max="3071" width="62.140625" style="124" customWidth="1"/>
    <col min="3072" max="3072" width="13.7109375" style="124" customWidth="1"/>
    <col min="3073" max="3073" width="12.7109375" style="124" customWidth="1"/>
    <col min="3074" max="3074" width="12.28515625" style="124" customWidth="1"/>
    <col min="3075" max="3320" width="8.85546875" style="124"/>
    <col min="3321" max="3321" width="2.85546875" style="124" customWidth="1"/>
    <col min="3322" max="3322" width="4.28515625" style="124" customWidth="1"/>
    <col min="3323" max="3323" width="6.140625" style="124" customWidth="1"/>
    <col min="3324" max="3324" width="5.42578125" style="124" customWidth="1"/>
    <col min="3325" max="3325" width="5.85546875" style="124" customWidth="1"/>
    <col min="3326" max="3326" width="5" style="124" customWidth="1"/>
    <col min="3327" max="3327" width="62.140625" style="124" customWidth="1"/>
    <col min="3328" max="3328" width="13.7109375" style="124" customWidth="1"/>
    <col min="3329" max="3329" width="12.7109375" style="124" customWidth="1"/>
    <col min="3330" max="3330" width="12.28515625" style="124" customWidth="1"/>
    <col min="3331" max="3576" width="8.85546875" style="124"/>
    <col min="3577" max="3577" width="2.85546875" style="124" customWidth="1"/>
    <col min="3578" max="3578" width="4.28515625" style="124" customWidth="1"/>
    <col min="3579" max="3579" width="6.140625" style="124" customWidth="1"/>
    <col min="3580" max="3580" width="5.42578125" style="124" customWidth="1"/>
    <col min="3581" max="3581" width="5.85546875" style="124" customWidth="1"/>
    <col min="3582" max="3582" width="5" style="124" customWidth="1"/>
    <col min="3583" max="3583" width="62.140625" style="124" customWidth="1"/>
    <col min="3584" max="3584" width="13.7109375" style="124" customWidth="1"/>
    <col min="3585" max="3585" width="12.7109375" style="124" customWidth="1"/>
    <col min="3586" max="3586" width="12.28515625" style="124" customWidth="1"/>
    <col min="3587" max="3832" width="8.85546875" style="124"/>
    <col min="3833" max="3833" width="2.85546875" style="124" customWidth="1"/>
    <col min="3834" max="3834" width="4.28515625" style="124" customWidth="1"/>
    <col min="3835" max="3835" width="6.140625" style="124" customWidth="1"/>
    <col min="3836" max="3836" width="5.42578125" style="124" customWidth="1"/>
    <col min="3837" max="3837" width="5.85546875" style="124" customWidth="1"/>
    <col min="3838" max="3838" width="5" style="124" customWidth="1"/>
    <col min="3839" max="3839" width="62.140625" style="124" customWidth="1"/>
    <col min="3840" max="3840" width="13.7109375" style="124" customWidth="1"/>
    <col min="3841" max="3841" width="12.7109375" style="124" customWidth="1"/>
    <col min="3842" max="3842" width="12.28515625" style="124" customWidth="1"/>
    <col min="3843" max="4088" width="8.85546875" style="124"/>
    <col min="4089" max="4089" width="2.85546875" style="124" customWidth="1"/>
    <col min="4090" max="4090" width="4.28515625" style="124" customWidth="1"/>
    <col min="4091" max="4091" width="6.140625" style="124" customWidth="1"/>
    <col min="4092" max="4092" width="5.42578125" style="124" customWidth="1"/>
    <col min="4093" max="4093" width="5.85546875" style="124" customWidth="1"/>
    <col min="4094" max="4094" width="5" style="124" customWidth="1"/>
    <col min="4095" max="4095" width="62.140625" style="124" customWidth="1"/>
    <col min="4096" max="4096" width="13.7109375" style="124" customWidth="1"/>
    <col min="4097" max="4097" width="12.7109375" style="124" customWidth="1"/>
    <col min="4098" max="4098" width="12.28515625" style="124" customWidth="1"/>
    <col min="4099" max="4344" width="8.85546875" style="124"/>
    <col min="4345" max="4345" width="2.85546875" style="124" customWidth="1"/>
    <col min="4346" max="4346" width="4.28515625" style="124" customWidth="1"/>
    <col min="4347" max="4347" width="6.140625" style="124" customWidth="1"/>
    <col min="4348" max="4348" width="5.42578125" style="124" customWidth="1"/>
    <col min="4349" max="4349" width="5.85546875" style="124" customWidth="1"/>
    <col min="4350" max="4350" width="5" style="124" customWidth="1"/>
    <col min="4351" max="4351" width="62.140625" style="124" customWidth="1"/>
    <col min="4352" max="4352" width="13.7109375" style="124" customWidth="1"/>
    <col min="4353" max="4353" width="12.7109375" style="124" customWidth="1"/>
    <col min="4354" max="4354" width="12.28515625" style="124" customWidth="1"/>
    <col min="4355" max="4600" width="8.85546875" style="124"/>
    <col min="4601" max="4601" width="2.85546875" style="124" customWidth="1"/>
    <col min="4602" max="4602" width="4.28515625" style="124" customWidth="1"/>
    <col min="4603" max="4603" width="6.140625" style="124" customWidth="1"/>
    <col min="4604" max="4604" width="5.42578125" style="124" customWidth="1"/>
    <col min="4605" max="4605" width="5.85546875" style="124" customWidth="1"/>
    <col min="4606" max="4606" width="5" style="124" customWidth="1"/>
    <col min="4607" max="4607" width="62.140625" style="124" customWidth="1"/>
    <col min="4608" max="4608" width="13.7109375" style="124" customWidth="1"/>
    <col min="4609" max="4609" width="12.7109375" style="124" customWidth="1"/>
    <col min="4610" max="4610" width="12.28515625" style="124" customWidth="1"/>
    <col min="4611" max="4856" width="8.85546875" style="124"/>
    <col min="4857" max="4857" width="2.85546875" style="124" customWidth="1"/>
    <col min="4858" max="4858" width="4.28515625" style="124" customWidth="1"/>
    <col min="4859" max="4859" width="6.140625" style="124" customWidth="1"/>
    <col min="4860" max="4860" width="5.42578125" style="124" customWidth="1"/>
    <col min="4861" max="4861" width="5.85546875" style="124" customWidth="1"/>
    <col min="4862" max="4862" width="5" style="124" customWidth="1"/>
    <col min="4863" max="4863" width="62.140625" style="124" customWidth="1"/>
    <col min="4864" max="4864" width="13.7109375" style="124" customWidth="1"/>
    <col min="4865" max="4865" width="12.7109375" style="124" customWidth="1"/>
    <col min="4866" max="4866" width="12.28515625" style="124" customWidth="1"/>
    <col min="4867" max="5112" width="8.85546875" style="124"/>
    <col min="5113" max="5113" width="2.85546875" style="124" customWidth="1"/>
    <col min="5114" max="5114" width="4.28515625" style="124" customWidth="1"/>
    <col min="5115" max="5115" width="6.140625" style="124" customWidth="1"/>
    <col min="5116" max="5116" width="5.42578125" style="124" customWidth="1"/>
    <col min="5117" max="5117" width="5.85546875" style="124" customWidth="1"/>
    <col min="5118" max="5118" width="5" style="124" customWidth="1"/>
    <col min="5119" max="5119" width="62.140625" style="124" customWidth="1"/>
    <col min="5120" max="5120" width="13.7109375" style="124" customWidth="1"/>
    <col min="5121" max="5121" width="12.7109375" style="124" customWidth="1"/>
    <col min="5122" max="5122" width="12.28515625" style="124" customWidth="1"/>
    <col min="5123" max="5368" width="8.85546875" style="124"/>
    <col min="5369" max="5369" width="2.85546875" style="124" customWidth="1"/>
    <col min="5370" max="5370" width="4.28515625" style="124" customWidth="1"/>
    <col min="5371" max="5371" width="6.140625" style="124" customWidth="1"/>
    <col min="5372" max="5372" width="5.42578125" style="124" customWidth="1"/>
    <col min="5373" max="5373" width="5.85546875" style="124" customWidth="1"/>
    <col min="5374" max="5374" width="5" style="124" customWidth="1"/>
    <col min="5375" max="5375" width="62.140625" style="124" customWidth="1"/>
    <col min="5376" max="5376" width="13.7109375" style="124" customWidth="1"/>
    <col min="5377" max="5377" width="12.7109375" style="124" customWidth="1"/>
    <col min="5378" max="5378" width="12.28515625" style="124" customWidth="1"/>
    <col min="5379" max="5624" width="8.85546875" style="124"/>
    <col min="5625" max="5625" width="2.85546875" style="124" customWidth="1"/>
    <col min="5626" max="5626" width="4.28515625" style="124" customWidth="1"/>
    <col min="5627" max="5627" width="6.140625" style="124" customWidth="1"/>
    <col min="5628" max="5628" width="5.42578125" style="124" customWidth="1"/>
    <col min="5629" max="5629" width="5.85546875" style="124" customWidth="1"/>
    <col min="5630" max="5630" width="5" style="124" customWidth="1"/>
    <col min="5631" max="5631" width="62.140625" style="124" customWidth="1"/>
    <col min="5632" max="5632" width="13.7109375" style="124" customWidth="1"/>
    <col min="5633" max="5633" width="12.7109375" style="124" customWidth="1"/>
    <col min="5634" max="5634" width="12.28515625" style="124" customWidth="1"/>
    <col min="5635" max="5880" width="8.85546875" style="124"/>
    <col min="5881" max="5881" width="2.85546875" style="124" customWidth="1"/>
    <col min="5882" max="5882" width="4.28515625" style="124" customWidth="1"/>
    <col min="5883" max="5883" width="6.140625" style="124" customWidth="1"/>
    <col min="5884" max="5884" width="5.42578125" style="124" customWidth="1"/>
    <col min="5885" max="5885" width="5.85546875" style="124" customWidth="1"/>
    <col min="5886" max="5886" width="5" style="124" customWidth="1"/>
    <col min="5887" max="5887" width="62.140625" style="124" customWidth="1"/>
    <col min="5888" max="5888" width="13.7109375" style="124" customWidth="1"/>
    <col min="5889" max="5889" width="12.7109375" style="124" customWidth="1"/>
    <col min="5890" max="5890" width="12.28515625" style="124" customWidth="1"/>
    <col min="5891" max="6136" width="8.85546875" style="124"/>
    <col min="6137" max="6137" width="2.85546875" style="124" customWidth="1"/>
    <col min="6138" max="6138" width="4.28515625" style="124" customWidth="1"/>
    <col min="6139" max="6139" width="6.140625" style="124" customWidth="1"/>
    <col min="6140" max="6140" width="5.42578125" style="124" customWidth="1"/>
    <col min="6141" max="6141" width="5.85546875" style="124" customWidth="1"/>
    <col min="6142" max="6142" width="5" style="124" customWidth="1"/>
    <col min="6143" max="6143" width="62.140625" style="124" customWidth="1"/>
    <col min="6144" max="6144" width="13.7109375" style="124" customWidth="1"/>
    <col min="6145" max="6145" width="12.7109375" style="124" customWidth="1"/>
    <col min="6146" max="6146" width="12.28515625" style="124" customWidth="1"/>
    <col min="6147" max="6392" width="8.85546875" style="124"/>
    <col min="6393" max="6393" width="2.85546875" style="124" customWidth="1"/>
    <col min="6394" max="6394" width="4.28515625" style="124" customWidth="1"/>
    <col min="6395" max="6395" width="6.140625" style="124" customWidth="1"/>
    <col min="6396" max="6396" width="5.42578125" style="124" customWidth="1"/>
    <col min="6397" max="6397" width="5.85546875" style="124" customWidth="1"/>
    <col min="6398" max="6398" width="5" style="124" customWidth="1"/>
    <col min="6399" max="6399" width="62.140625" style="124" customWidth="1"/>
    <col min="6400" max="6400" width="13.7109375" style="124" customWidth="1"/>
    <col min="6401" max="6401" width="12.7109375" style="124" customWidth="1"/>
    <col min="6402" max="6402" width="12.28515625" style="124" customWidth="1"/>
    <col min="6403" max="6648" width="8.85546875" style="124"/>
    <col min="6649" max="6649" width="2.85546875" style="124" customWidth="1"/>
    <col min="6650" max="6650" width="4.28515625" style="124" customWidth="1"/>
    <col min="6651" max="6651" width="6.140625" style="124" customWidth="1"/>
    <col min="6652" max="6652" width="5.42578125" style="124" customWidth="1"/>
    <col min="6653" max="6653" width="5.85546875" style="124" customWidth="1"/>
    <col min="6654" max="6654" width="5" style="124" customWidth="1"/>
    <col min="6655" max="6655" width="62.140625" style="124" customWidth="1"/>
    <col min="6656" max="6656" width="13.7109375" style="124" customWidth="1"/>
    <col min="6657" max="6657" width="12.7109375" style="124" customWidth="1"/>
    <col min="6658" max="6658" width="12.28515625" style="124" customWidth="1"/>
    <col min="6659" max="6904" width="8.85546875" style="124"/>
    <col min="6905" max="6905" width="2.85546875" style="124" customWidth="1"/>
    <col min="6906" max="6906" width="4.28515625" style="124" customWidth="1"/>
    <col min="6907" max="6907" width="6.140625" style="124" customWidth="1"/>
    <col min="6908" max="6908" width="5.42578125" style="124" customWidth="1"/>
    <col min="6909" max="6909" width="5.85546875" style="124" customWidth="1"/>
    <col min="6910" max="6910" width="5" style="124" customWidth="1"/>
    <col min="6911" max="6911" width="62.140625" style="124" customWidth="1"/>
    <col min="6912" max="6912" width="13.7109375" style="124" customWidth="1"/>
    <col min="6913" max="6913" width="12.7109375" style="124" customWidth="1"/>
    <col min="6914" max="6914" width="12.28515625" style="124" customWidth="1"/>
    <col min="6915" max="7160" width="8.85546875" style="124"/>
    <col min="7161" max="7161" width="2.85546875" style="124" customWidth="1"/>
    <col min="7162" max="7162" width="4.28515625" style="124" customWidth="1"/>
    <col min="7163" max="7163" width="6.140625" style="124" customWidth="1"/>
    <col min="7164" max="7164" width="5.42578125" style="124" customWidth="1"/>
    <col min="7165" max="7165" width="5.85546875" style="124" customWidth="1"/>
    <col min="7166" max="7166" width="5" style="124" customWidth="1"/>
    <col min="7167" max="7167" width="62.140625" style="124" customWidth="1"/>
    <col min="7168" max="7168" width="13.7109375" style="124" customWidth="1"/>
    <col min="7169" max="7169" width="12.7109375" style="124" customWidth="1"/>
    <col min="7170" max="7170" width="12.28515625" style="124" customWidth="1"/>
    <col min="7171" max="7416" width="8.85546875" style="124"/>
    <col min="7417" max="7417" width="2.85546875" style="124" customWidth="1"/>
    <col min="7418" max="7418" width="4.28515625" style="124" customWidth="1"/>
    <col min="7419" max="7419" width="6.140625" style="124" customWidth="1"/>
    <col min="7420" max="7420" width="5.42578125" style="124" customWidth="1"/>
    <col min="7421" max="7421" width="5.85546875" style="124" customWidth="1"/>
    <col min="7422" max="7422" width="5" style="124" customWidth="1"/>
    <col min="7423" max="7423" width="62.140625" style="124" customWidth="1"/>
    <col min="7424" max="7424" width="13.7109375" style="124" customWidth="1"/>
    <col min="7425" max="7425" width="12.7109375" style="124" customWidth="1"/>
    <col min="7426" max="7426" width="12.28515625" style="124" customWidth="1"/>
    <col min="7427" max="7672" width="8.85546875" style="124"/>
    <col min="7673" max="7673" width="2.85546875" style="124" customWidth="1"/>
    <col min="7674" max="7674" width="4.28515625" style="124" customWidth="1"/>
    <col min="7675" max="7675" width="6.140625" style="124" customWidth="1"/>
    <col min="7676" max="7676" width="5.42578125" style="124" customWidth="1"/>
    <col min="7677" max="7677" width="5.85546875" style="124" customWidth="1"/>
    <col min="7678" max="7678" width="5" style="124" customWidth="1"/>
    <col min="7679" max="7679" width="62.140625" style="124" customWidth="1"/>
    <col min="7680" max="7680" width="13.7109375" style="124" customWidth="1"/>
    <col min="7681" max="7681" width="12.7109375" style="124" customWidth="1"/>
    <col min="7682" max="7682" width="12.28515625" style="124" customWidth="1"/>
    <col min="7683" max="7928" width="8.85546875" style="124"/>
    <col min="7929" max="7929" width="2.85546875" style="124" customWidth="1"/>
    <col min="7930" max="7930" width="4.28515625" style="124" customWidth="1"/>
    <col min="7931" max="7931" width="6.140625" style="124" customWidth="1"/>
    <col min="7932" max="7932" width="5.42578125" style="124" customWidth="1"/>
    <col min="7933" max="7933" width="5.85546875" style="124" customWidth="1"/>
    <col min="7934" max="7934" width="5" style="124" customWidth="1"/>
    <col min="7935" max="7935" width="62.140625" style="124" customWidth="1"/>
    <col min="7936" max="7936" width="13.7109375" style="124" customWidth="1"/>
    <col min="7937" max="7937" width="12.7109375" style="124" customWidth="1"/>
    <col min="7938" max="7938" width="12.28515625" style="124" customWidth="1"/>
    <col min="7939" max="8184" width="8.85546875" style="124"/>
    <col min="8185" max="8185" width="2.85546875" style="124" customWidth="1"/>
    <col min="8186" max="8186" width="4.28515625" style="124" customWidth="1"/>
    <col min="8187" max="8187" width="6.140625" style="124" customWidth="1"/>
    <col min="8188" max="8188" width="5.42578125" style="124" customWidth="1"/>
    <col min="8189" max="8189" width="5.85546875" style="124" customWidth="1"/>
    <col min="8190" max="8190" width="5" style="124" customWidth="1"/>
    <col min="8191" max="8191" width="62.140625" style="124" customWidth="1"/>
    <col min="8192" max="8192" width="13.7109375" style="124" customWidth="1"/>
    <col min="8193" max="8193" width="12.7109375" style="124" customWidth="1"/>
    <col min="8194" max="8194" width="12.28515625" style="124" customWidth="1"/>
    <col min="8195" max="8440" width="8.85546875" style="124"/>
    <col min="8441" max="8441" width="2.85546875" style="124" customWidth="1"/>
    <col min="8442" max="8442" width="4.28515625" style="124" customWidth="1"/>
    <col min="8443" max="8443" width="6.140625" style="124" customWidth="1"/>
    <col min="8444" max="8444" width="5.42578125" style="124" customWidth="1"/>
    <col min="8445" max="8445" width="5.85546875" style="124" customWidth="1"/>
    <col min="8446" max="8446" width="5" style="124" customWidth="1"/>
    <col min="8447" max="8447" width="62.140625" style="124" customWidth="1"/>
    <col min="8448" max="8448" width="13.7109375" style="124" customWidth="1"/>
    <col min="8449" max="8449" width="12.7109375" style="124" customWidth="1"/>
    <col min="8450" max="8450" width="12.28515625" style="124" customWidth="1"/>
    <col min="8451" max="8696" width="8.85546875" style="124"/>
    <col min="8697" max="8697" width="2.85546875" style="124" customWidth="1"/>
    <col min="8698" max="8698" width="4.28515625" style="124" customWidth="1"/>
    <col min="8699" max="8699" width="6.140625" style="124" customWidth="1"/>
    <col min="8700" max="8700" width="5.42578125" style="124" customWidth="1"/>
    <col min="8701" max="8701" width="5.85546875" style="124" customWidth="1"/>
    <col min="8702" max="8702" width="5" style="124" customWidth="1"/>
    <col min="8703" max="8703" width="62.140625" style="124" customWidth="1"/>
    <col min="8704" max="8704" width="13.7109375" style="124" customWidth="1"/>
    <col min="8705" max="8705" width="12.7109375" style="124" customWidth="1"/>
    <col min="8706" max="8706" width="12.28515625" style="124" customWidth="1"/>
    <col min="8707" max="8952" width="8.85546875" style="124"/>
    <col min="8953" max="8953" width="2.85546875" style="124" customWidth="1"/>
    <col min="8954" max="8954" width="4.28515625" style="124" customWidth="1"/>
    <col min="8955" max="8955" width="6.140625" style="124" customWidth="1"/>
    <col min="8956" max="8956" width="5.42578125" style="124" customWidth="1"/>
    <col min="8957" max="8957" width="5.85546875" style="124" customWidth="1"/>
    <col min="8958" max="8958" width="5" style="124" customWidth="1"/>
    <col min="8959" max="8959" width="62.140625" style="124" customWidth="1"/>
    <col min="8960" max="8960" width="13.7109375" style="124" customWidth="1"/>
    <col min="8961" max="8961" width="12.7109375" style="124" customWidth="1"/>
    <col min="8962" max="8962" width="12.28515625" style="124" customWidth="1"/>
    <col min="8963" max="9208" width="8.85546875" style="124"/>
    <col min="9209" max="9209" width="2.85546875" style="124" customWidth="1"/>
    <col min="9210" max="9210" width="4.28515625" style="124" customWidth="1"/>
    <col min="9211" max="9211" width="6.140625" style="124" customWidth="1"/>
    <col min="9212" max="9212" width="5.42578125" style="124" customWidth="1"/>
    <col min="9213" max="9213" width="5.85546875" style="124" customWidth="1"/>
    <col min="9214" max="9214" width="5" style="124" customWidth="1"/>
    <col min="9215" max="9215" width="62.140625" style="124" customWidth="1"/>
    <col min="9216" max="9216" width="13.7109375" style="124" customWidth="1"/>
    <col min="9217" max="9217" width="12.7109375" style="124" customWidth="1"/>
    <col min="9218" max="9218" width="12.28515625" style="124" customWidth="1"/>
    <col min="9219" max="9464" width="8.85546875" style="124"/>
    <col min="9465" max="9465" width="2.85546875" style="124" customWidth="1"/>
    <col min="9466" max="9466" width="4.28515625" style="124" customWidth="1"/>
    <col min="9467" max="9467" width="6.140625" style="124" customWidth="1"/>
    <col min="9468" max="9468" width="5.42578125" style="124" customWidth="1"/>
    <col min="9469" max="9469" width="5.85546875" style="124" customWidth="1"/>
    <col min="9470" max="9470" width="5" style="124" customWidth="1"/>
    <col min="9471" max="9471" width="62.140625" style="124" customWidth="1"/>
    <col min="9472" max="9472" width="13.7109375" style="124" customWidth="1"/>
    <col min="9473" max="9473" width="12.7109375" style="124" customWidth="1"/>
    <col min="9474" max="9474" width="12.28515625" style="124" customWidth="1"/>
    <col min="9475" max="9720" width="8.85546875" style="124"/>
    <col min="9721" max="9721" width="2.85546875" style="124" customWidth="1"/>
    <col min="9722" max="9722" width="4.28515625" style="124" customWidth="1"/>
    <col min="9723" max="9723" width="6.140625" style="124" customWidth="1"/>
    <col min="9724" max="9724" width="5.42578125" style="124" customWidth="1"/>
    <col min="9725" max="9725" width="5.85546875" style="124" customWidth="1"/>
    <col min="9726" max="9726" width="5" style="124" customWidth="1"/>
    <col min="9727" max="9727" width="62.140625" style="124" customWidth="1"/>
    <col min="9728" max="9728" width="13.7109375" style="124" customWidth="1"/>
    <col min="9729" max="9729" width="12.7109375" style="124" customWidth="1"/>
    <col min="9730" max="9730" width="12.28515625" style="124" customWidth="1"/>
    <col min="9731" max="9976" width="8.85546875" style="124"/>
    <col min="9977" max="9977" width="2.85546875" style="124" customWidth="1"/>
    <col min="9978" max="9978" width="4.28515625" style="124" customWidth="1"/>
    <col min="9979" max="9979" width="6.140625" style="124" customWidth="1"/>
    <col min="9980" max="9980" width="5.42578125" style="124" customWidth="1"/>
    <col min="9981" max="9981" width="5.85546875" style="124" customWidth="1"/>
    <col min="9982" max="9982" width="5" style="124" customWidth="1"/>
    <col min="9983" max="9983" width="62.140625" style="124" customWidth="1"/>
    <col min="9984" max="9984" width="13.7109375" style="124" customWidth="1"/>
    <col min="9985" max="9985" width="12.7109375" style="124" customWidth="1"/>
    <col min="9986" max="9986" width="12.28515625" style="124" customWidth="1"/>
    <col min="9987" max="10232" width="8.85546875" style="124"/>
    <col min="10233" max="10233" width="2.85546875" style="124" customWidth="1"/>
    <col min="10234" max="10234" width="4.28515625" style="124" customWidth="1"/>
    <col min="10235" max="10235" width="6.140625" style="124" customWidth="1"/>
    <col min="10236" max="10236" width="5.42578125" style="124" customWidth="1"/>
    <col min="10237" max="10237" width="5.85546875" style="124" customWidth="1"/>
    <col min="10238" max="10238" width="5" style="124" customWidth="1"/>
    <col min="10239" max="10239" width="62.140625" style="124" customWidth="1"/>
    <col min="10240" max="10240" width="13.7109375" style="124" customWidth="1"/>
    <col min="10241" max="10241" width="12.7109375" style="124" customWidth="1"/>
    <col min="10242" max="10242" width="12.28515625" style="124" customWidth="1"/>
    <col min="10243" max="10488" width="8.85546875" style="124"/>
    <col min="10489" max="10489" width="2.85546875" style="124" customWidth="1"/>
    <col min="10490" max="10490" width="4.28515625" style="124" customWidth="1"/>
    <col min="10491" max="10491" width="6.140625" style="124" customWidth="1"/>
    <col min="10492" max="10492" width="5.42578125" style="124" customWidth="1"/>
    <col min="10493" max="10493" width="5.85546875" style="124" customWidth="1"/>
    <col min="10494" max="10494" width="5" style="124" customWidth="1"/>
    <col min="10495" max="10495" width="62.140625" style="124" customWidth="1"/>
    <col min="10496" max="10496" width="13.7109375" style="124" customWidth="1"/>
    <col min="10497" max="10497" width="12.7109375" style="124" customWidth="1"/>
    <col min="10498" max="10498" width="12.28515625" style="124" customWidth="1"/>
    <col min="10499" max="10744" width="8.85546875" style="124"/>
    <col min="10745" max="10745" width="2.85546875" style="124" customWidth="1"/>
    <col min="10746" max="10746" width="4.28515625" style="124" customWidth="1"/>
    <col min="10747" max="10747" width="6.140625" style="124" customWidth="1"/>
    <col min="10748" max="10748" width="5.42578125" style="124" customWidth="1"/>
    <col min="10749" max="10749" width="5.85546875" style="124" customWidth="1"/>
    <col min="10750" max="10750" width="5" style="124" customWidth="1"/>
    <col min="10751" max="10751" width="62.140625" style="124" customWidth="1"/>
    <col min="10752" max="10752" width="13.7109375" style="124" customWidth="1"/>
    <col min="10753" max="10753" width="12.7109375" style="124" customWidth="1"/>
    <col min="10754" max="10754" width="12.28515625" style="124" customWidth="1"/>
    <col min="10755" max="11000" width="8.85546875" style="124"/>
    <col min="11001" max="11001" width="2.85546875" style="124" customWidth="1"/>
    <col min="11002" max="11002" width="4.28515625" style="124" customWidth="1"/>
    <col min="11003" max="11003" width="6.140625" style="124" customWidth="1"/>
    <col min="11004" max="11004" width="5.42578125" style="124" customWidth="1"/>
    <col min="11005" max="11005" width="5.85546875" style="124" customWidth="1"/>
    <col min="11006" max="11006" width="5" style="124" customWidth="1"/>
    <col min="11007" max="11007" width="62.140625" style="124" customWidth="1"/>
    <col min="11008" max="11008" width="13.7109375" style="124" customWidth="1"/>
    <col min="11009" max="11009" width="12.7109375" style="124" customWidth="1"/>
    <col min="11010" max="11010" width="12.28515625" style="124" customWidth="1"/>
    <col min="11011" max="11256" width="8.85546875" style="124"/>
    <col min="11257" max="11257" width="2.85546875" style="124" customWidth="1"/>
    <col min="11258" max="11258" width="4.28515625" style="124" customWidth="1"/>
    <col min="11259" max="11259" width="6.140625" style="124" customWidth="1"/>
    <col min="11260" max="11260" width="5.42578125" style="124" customWidth="1"/>
    <col min="11261" max="11261" width="5.85546875" style="124" customWidth="1"/>
    <col min="11262" max="11262" width="5" style="124" customWidth="1"/>
    <col min="11263" max="11263" width="62.140625" style="124" customWidth="1"/>
    <col min="11264" max="11264" width="13.7109375" style="124" customWidth="1"/>
    <col min="11265" max="11265" width="12.7109375" style="124" customWidth="1"/>
    <col min="11266" max="11266" width="12.28515625" style="124" customWidth="1"/>
    <col min="11267" max="11512" width="8.85546875" style="124"/>
    <col min="11513" max="11513" width="2.85546875" style="124" customWidth="1"/>
    <col min="11514" max="11514" width="4.28515625" style="124" customWidth="1"/>
    <col min="11515" max="11515" width="6.140625" style="124" customWidth="1"/>
    <col min="11516" max="11516" width="5.42578125" style="124" customWidth="1"/>
    <col min="11517" max="11517" width="5.85546875" style="124" customWidth="1"/>
    <col min="11518" max="11518" width="5" style="124" customWidth="1"/>
    <col min="11519" max="11519" width="62.140625" style="124" customWidth="1"/>
    <col min="11520" max="11520" width="13.7109375" style="124" customWidth="1"/>
    <col min="11521" max="11521" width="12.7109375" style="124" customWidth="1"/>
    <col min="11522" max="11522" width="12.28515625" style="124" customWidth="1"/>
    <col min="11523" max="11768" width="8.85546875" style="124"/>
    <col min="11769" max="11769" width="2.85546875" style="124" customWidth="1"/>
    <col min="11770" max="11770" width="4.28515625" style="124" customWidth="1"/>
    <col min="11771" max="11771" width="6.140625" style="124" customWidth="1"/>
    <col min="11772" max="11772" width="5.42578125" style="124" customWidth="1"/>
    <col min="11773" max="11773" width="5.85546875" style="124" customWidth="1"/>
    <col min="11774" max="11774" width="5" style="124" customWidth="1"/>
    <col min="11775" max="11775" width="62.140625" style="124" customWidth="1"/>
    <col min="11776" max="11776" width="13.7109375" style="124" customWidth="1"/>
    <col min="11777" max="11777" width="12.7109375" style="124" customWidth="1"/>
    <col min="11778" max="11778" width="12.28515625" style="124" customWidth="1"/>
    <col min="11779" max="12024" width="8.85546875" style="124"/>
    <col min="12025" max="12025" width="2.85546875" style="124" customWidth="1"/>
    <col min="12026" max="12026" width="4.28515625" style="124" customWidth="1"/>
    <col min="12027" max="12027" width="6.140625" style="124" customWidth="1"/>
    <col min="12028" max="12028" width="5.42578125" style="124" customWidth="1"/>
    <col min="12029" max="12029" width="5.85546875" style="124" customWidth="1"/>
    <col min="12030" max="12030" width="5" style="124" customWidth="1"/>
    <col min="12031" max="12031" width="62.140625" style="124" customWidth="1"/>
    <col min="12032" max="12032" width="13.7109375" style="124" customWidth="1"/>
    <col min="12033" max="12033" width="12.7109375" style="124" customWidth="1"/>
    <col min="12034" max="12034" width="12.28515625" style="124" customWidth="1"/>
    <col min="12035" max="12280" width="8.85546875" style="124"/>
    <col min="12281" max="12281" width="2.85546875" style="124" customWidth="1"/>
    <col min="12282" max="12282" width="4.28515625" style="124" customWidth="1"/>
    <col min="12283" max="12283" width="6.140625" style="124" customWidth="1"/>
    <col min="12284" max="12284" width="5.42578125" style="124" customWidth="1"/>
    <col min="12285" max="12285" width="5.85546875" style="124" customWidth="1"/>
    <col min="12286" max="12286" width="5" style="124" customWidth="1"/>
    <col min="12287" max="12287" width="62.140625" style="124" customWidth="1"/>
    <col min="12288" max="12288" width="13.7109375" style="124" customWidth="1"/>
    <col min="12289" max="12289" width="12.7109375" style="124" customWidth="1"/>
    <col min="12290" max="12290" width="12.28515625" style="124" customWidth="1"/>
    <col min="12291" max="12536" width="8.85546875" style="124"/>
    <col min="12537" max="12537" width="2.85546875" style="124" customWidth="1"/>
    <col min="12538" max="12538" width="4.28515625" style="124" customWidth="1"/>
    <col min="12539" max="12539" width="6.140625" style="124" customWidth="1"/>
    <col min="12540" max="12540" width="5.42578125" style="124" customWidth="1"/>
    <col min="12541" max="12541" width="5.85546875" style="124" customWidth="1"/>
    <col min="12542" max="12542" width="5" style="124" customWidth="1"/>
    <col min="12543" max="12543" width="62.140625" style="124" customWidth="1"/>
    <col min="12544" max="12544" width="13.7109375" style="124" customWidth="1"/>
    <col min="12545" max="12545" width="12.7109375" style="124" customWidth="1"/>
    <col min="12546" max="12546" width="12.28515625" style="124" customWidth="1"/>
    <col min="12547" max="12792" width="8.85546875" style="124"/>
    <col min="12793" max="12793" width="2.85546875" style="124" customWidth="1"/>
    <col min="12794" max="12794" width="4.28515625" style="124" customWidth="1"/>
    <col min="12795" max="12795" width="6.140625" style="124" customWidth="1"/>
    <col min="12796" max="12796" width="5.42578125" style="124" customWidth="1"/>
    <col min="12797" max="12797" width="5.85546875" style="124" customWidth="1"/>
    <col min="12798" max="12798" width="5" style="124" customWidth="1"/>
    <col min="12799" max="12799" width="62.140625" style="124" customWidth="1"/>
    <col min="12800" max="12800" width="13.7109375" style="124" customWidth="1"/>
    <col min="12801" max="12801" width="12.7109375" style="124" customWidth="1"/>
    <col min="12802" max="12802" width="12.28515625" style="124" customWidth="1"/>
    <col min="12803" max="13048" width="8.85546875" style="124"/>
    <col min="13049" max="13049" width="2.85546875" style="124" customWidth="1"/>
    <col min="13050" max="13050" width="4.28515625" style="124" customWidth="1"/>
    <col min="13051" max="13051" width="6.140625" style="124" customWidth="1"/>
    <col min="13052" max="13052" width="5.42578125" style="124" customWidth="1"/>
    <col min="13053" max="13053" width="5.85546875" style="124" customWidth="1"/>
    <col min="13054" max="13054" width="5" style="124" customWidth="1"/>
    <col min="13055" max="13055" width="62.140625" style="124" customWidth="1"/>
    <col min="13056" max="13056" width="13.7109375" style="124" customWidth="1"/>
    <col min="13057" max="13057" width="12.7109375" style="124" customWidth="1"/>
    <col min="13058" max="13058" width="12.28515625" style="124" customWidth="1"/>
    <col min="13059" max="13304" width="8.85546875" style="124"/>
    <col min="13305" max="13305" width="2.85546875" style="124" customWidth="1"/>
    <col min="13306" max="13306" width="4.28515625" style="124" customWidth="1"/>
    <col min="13307" max="13307" width="6.140625" style="124" customWidth="1"/>
    <col min="13308" max="13308" width="5.42578125" style="124" customWidth="1"/>
    <col min="13309" max="13309" width="5.85546875" style="124" customWidth="1"/>
    <col min="13310" max="13310" width="5" style="124" customWidth="1"/>
    <col min="13311" max="13311" width="62.140625" style="124" customWidth="1"/>
    <col min="13312" max="13312" width="13.7109375" style="124" customWidth="1"/>
    <col min="13313" max="13313" width="12.7109375" style="124" customWidth="1"/>
    <col min="13314" max="13314" width="12.28515625" style="124" customWidth="1"/>
    <col min="13315" max="13560" width="8.85546875" style="124"/>
    <col min="13561" max="13561" width="2.85546875" style="124" customWidth="1"/>
    <col min="13562" max="13562" width="4.28515625" style="124" customWidth="1"/>
    <col min="13563" max="13563" width="6.140625" style="124" customWidth="1"/>
    <col min="13564" max="13564" width="5.42578125" style="124" customWidth="1"/>
    <col min="13565" max="13565" width="5.85546875" style="124" customWidth="1"/>
    <col min="13566" max="13566" width="5" style="124" customWidth="1"/>
    <col min="13567" max="13567" width="62.140625" style="124" customWidth="1"/>
    <col min="13568" max="13568" width="13.7109375" style="124" customWidth="1"/>
    <col min="13569" max="13569" width="12.7109375" style="124" customWidth="1"/>
    <col min="13570" max="13570" width="12.28515625" style="124" customWidth="1"/>
    <col min="13571" max="13816" width="8.85546875" style="124"/>
    <col min="13817" max="13817" width="2.85546875" style="124" customWidth="1"/>
    <col min="13818" max="13818" width="4.28515625" style="124" customWidth="1"/>
    <col min="13819" max="13819" width="6.140625" style="124" customWidth="1"/>
    <col min="13820" max="13820" width="5.42578125" style="124" customWidth="1"/>
    <col min="13821" max="13821" width="5.85546875" style="124" customWidth="1"/>
    <col min="13822" max="13822" width="5" style="124" customWidth="1"/>
    <col min="13823" max="13823" width="62.140625" style="124" customWidth="1"/>
    <col min="13824" max="13824" width="13.7109375" style="124" customWidth="1"/>
    <col min="13825" max="13825" width="12.7109375" style="124" customWidth="1"/>
    <col min="13826" max="13826" width="12.28515625" style="124" customWidth="1"/>
    <col min="13827" max="14072" width="8.85546875" style="124"/>
    <col min="14073" max="14073" width="2.85546875" style="124" customWidth="1"/>
    <col min="14074" max="14074" width="4.28515625" style="124" customWidth="1"/>
    <col min="14075" max="14075" width="6.140625" style="124" customWidth="1"/>
    <col min="14076" max="14076" width="5.42578125" style="124" customWidth="1"/>
    <col min="14077" max="14077" width="5.85546875" style="124" customWidth="1"/>
    <col min="14078" max="14078" width="5" style="124" customWidth="1"/>
    <col min="14079" max="14079" width="62.140625" style="124" customWidth="1"/>
    <col min="14080" max="14080" width="13.7109375" style="124" customWidth="1"/>
    <col min="14081" max="14081" width="12.7109375" style="124" customWidth="1"/>
    <col min="14082" max="14082" width="12.28515625" style="124" customWidth="1"/>
    <col min="14083" max="14328" width="8.85546875" style="124"/>
    <col min="14329" max="14329" width="2.85546875" style="124" customWidth="1"/>
    <col min="14330" max="14330" width="4.28515625" style="124" customWidth="1"/>
    <col min="14331" max="14331" width="6.140625" style="124" customWidth="1"/>
    <col min="14332" max="14332" width="5.42578125" style="124" customWidth="1"/>
    <col min="14333" max="14333" width="5.85546875" style="124" customWidth="1"/>
    <col min="14334" max="14334" width="5" style="124" customWidth="1"/>
    <col min="14335" max="14335" width="62.140625" style="124" customWidth="1"/>
    <col min="14336" max="14336" width="13.7109375" style="124" customWidth="1"/>
    <col min="14337" max="14337" width="12.7109375" style="124" customWidth="1"/>
    <col min="14338" max="14338" width="12.28515625" style="124" customWidth="1"/>
    <col min="14339" max="14584" width="8.85546875" style="124"/>
    <col min="14585" max="14585" width="2.85546875" style="124" customWidth="1"/>
    <col min="14586" max="14586" width="4.28515625" style="124" customWidth="1"/>
    <col min="14587" max="14587" width="6.140625" style="124" customWidth="1"/>
    <col min="14588" max="14588" width="5.42578125" style="124" customWidth="1"/>
    <col min="14589" max="14589" width="5.85546875" style="124" customWidth="1"/>
    <col min="14590" max="14590" width="5" style="124" customWidth="1"/>
    <col min="14591" max="14591" width="62.140625" style="124" customWidth="1"/>
    <col min="14592" max="14592" width="13.7109375" style="124" customWidth="1"/>
    <col min="14593" max="14593" width="12.7109375" style="124" customWidth="1"/>
    <col min="14594" max="14594" width="12.28515625" style="124" customWidth="1"/>
    <col min="14595" max="14840" width="8.85546875" style="124"/>
    <col min="14841" max="14841" width="2.85546875" style="124" customWidth="1"/>
    <col min="14842" max="14842" width="4.28515625" style="124" customWidth="1"/>
    <col min="14843" max="14843" width="6.140625" style="124" customWidth="1"/>
    <col min="14844" max="14844" width="5.42578125" style="124" customWidth="1"/>
    <col min="14845" max="14845" width="5.85546875" style="124" customWidth="1"/>
    <col min="14846" max="14846" width="5" style="124" customWidth="1"/>
    <col min="14847" max="14847" width="62.140625" style="124" customWidth="1"/>
    <col min="14848" max="14848" width="13.7109375" style="124" customWidth="1"/>
    <col min="14849" max="14849" width="12.7109375" style="124" customWidth="1"/>
    <col min="14850" max="14850" width="12.28515625" style="124" customWidth="1"/>
    <col min="14851" max="15096" width="8.85546875" style="124"/>
    <col min="15097" max="15097" width="2.85546875" style="124" customWidth="1"/>
    <col min="15098" max="15098" width="4.28515625" style="124" customWidth="1"/>
    <col min="15099" max="15099" width="6.140625" style="124" customWidth="1"/>
    <col min="15100" max="15100" width="5.42578125" style="124" customWidth="1"/>
    <col min="15101" max="15101" width="5.85546875" style="124" customWidth="1"/>
    <col min="15102" max="15102" width="5" style="124" customWidth="1"/>
    <col min="15103" max="15103" width="62.140625" style="124" customWidth="1"/>
    <col min="15104" max="15104" width="13.7109375" style="124" customWidth="1"/>
    <col min="15105" max="15105" width="12.7109375" style="124" customWidth="1"/>
    <col min="15106" max="15106" width="12.28515625" style="124" customWidth="1"/>
    <col min="15107" max="15352" width="8.85546875" style="124"/>
    <col min="15353" max="15353" width="2.85546875" style="124" customWidth="1"/>
    <col min="15354" max="15354" width="4.28515625" style="124" customWidth="1"/>
    <col min="15355" max="15355" width="6.140625" style="124" customWidth="1"/>
    <col min="15356" max="15356" width="5.42578125" style="124" customWidth="1"/>
    <col min="15357" max="15357" width="5.85546875" style="124" customWidth="1"/>
    <col min="15358" max="15358" width="5" style="124" customWidth="1"/>
    <col min="15359" max="15359" width="62.140625" style="124" customWidth="1"/>
    <col min="15360" max="15360" width="13.7109375" style="124" customWidth="1"/>
    <col min="15361" max="15361" width="12.7109375" style="124" customWidth="1"/>
    <col min="15362" max="15362" width="12.28515625" style="124" customWidth="1"/>
    <col min="15363" max="15608" width="8.85546875" style="124"/>
    <col min="15609" max="15609" width="2.85546875" style="124" customWidth="1"/>
    <col min="15610" max="15610" width="4.28515625" style="124" customWidth="1"/>
    <col min="15611" max="15611" width="6.140625" style="124" customWidth="1"/>
    <col min="15612" max="15612" width="5.42578125" style="124" customWidth="1"/>
    <col min="15613" max="15613" width="5.85546875" style="124" customWidth="1"/>
    <col min="15614" max="15614" width="5" style="124" customWidth="1"/>
    <col min="15615" max="15615" width="62.140625" style="124" customWidth="1"/>
    <col min="15616" max="15616" width="13.7109375" style="124" customWidth="1"/>
    <col min="15617" max="15617" width="12.7109375" style="124" customWidth="1"/>
    <col min="15618" max="15618" width="12.28515625" style="124" customWidth="1"/>
    <col min="15619" max="15864" width="8.85546875" style="124"/>
    <col min="15865" max="15865" width="2.85546875" style="124" customWidth="1"/>
    <col min="15866" max="15866" width="4.28515625" style="124" customWidth="1"/>
    <col min="15867" max="15867" width="6.140625" style="124" customWidth="1"/>
    <col min="15868" max="15868" width="5.42578125" style="124" customWidth="1"/>
    <col min="15869" max="15869" width="5.85546875" style="124" customWidth="1"/>
    <col min="15870" max="15870" width="5" style="124" customWidth="1"/>
    <col min="15871" max="15871" width="62.140625" style="124" customWidth="1"/>
    <col min="15872" max="15872" width="13.7109375" style="124" customWidth="1"/>
    <col min="15873" max="15873" width="12.7109375" style="124" customWidth="1"/>
    <col min="15874" max="15874" width="12.28515625" style="124" customWidth="1"/>
    <col min="15875" max="16120" width="8.85546875" style="124"/>
    <col min="16121" max="16121" width="2.85546875" style="124" customWidth="1"/>
    <col min="16122" max="16122" width="4.28515625" style="124" customWidth="1"/>
    <col min="16123" max="16123" width="6.140625" style="124" customWidth="1"/>
    <col min="16124" max="16124" width="5.42578125" style="124" customWidth="1"/>
    <col min="16125" max="16125" width="5.85546875" style="124" customWidth="1"/>
    <col min="16126" max="16126" width="5" style="124" customWidth="1"/>
    <col min="16127" max="16127" width="62.140625" style="124" customWidth="1"/>
    <col min="16128" max="16128" width="13.7109375" style="124" customWidth="1"/>
    <col min="16129" max="16129" width="12.7109375" style="124" customWidth="1"/>
    <col min="16130" max="16130" width="12.28515625" style="124" customWidth="1"/>
    <col min="16131" max="16384" width="8.85546875" style="124"/>
  </cols>
  <sheetData>
    <row r="1" spans="1:32" x14ac:dyDescent="0.2">
      <c r="AC1" s="220" t="s">
        <v>3</v>
      </c>
      <c r="AD1" s="221"/>
      <c r="AE1" s="221"/>
      <c r="AF1" s="222"/>
    </row>
    <row r="2" spans="1:32" ht="18" x14ac:dyDescent="0.25">
      <c r="A2" s="230" t="s">
        <v>4</v>
      </c>
      <c r="B2" s="230"/>
      <c r="C2" s="230"/>
      <c r="D2" s="230"/>
      <c r="E2" s="230"/>
      <c r="F2" s="230"/>
      <c r="G2" s="230"/>
      <c r="H2" s="230"/>
    </row>
    <row r="3" spans="1:32" x14ac:dyDescent="0.2">
      <c r="A3" s="127"/>
      <c r="B3" s="127"/>
      <c r="C3" s="127"/>
      <c r="D3" s="127"/>
      <c r="E3" s="127"/>
      <c r="F3" s="127"/>
      <c r="G3" s="127"/>
      <c r="H3" s="128"/>
    </row>
    <row r="4" spans="1:32" ht="15.75" x14ac:dyDescent="0.25">
      <c r="A4" s="231" t="s">
        <v>135</v>
      </c>
      <c r="B4" s="231"/>
      <c r="C4" s="231"/>
      <c r="D4" s="231"/>
      <c r="E4" s="231"/>
      <c r="F4" s="231"/>
      <c r="G4" s="231"/>
      <c r="H4" s="231"/>
    </row>
    <row r="5" spans="1:32" x14ac:dyDescent="0.2">
      <c r="A5" s="127"/>
      <c r="B5" s="127"/>
      <c r="C5" s="127"/>
      <c r="D5" s="127"/>
      <c r="E5" s="127"/>
      <c r="F5" s="127"/>
      <c r="G5" s="127"/>
      <c r="H5" s="128"/>
    </row>
    <row r="6" spans="1:32" ht="15.75" x14ac:dyDescent="0.25">
      <c r="A6" s="231" t="s">
        <v>136</v>
      </c>
      <c r="B6" s="231"/>
      <c r="C6" s="231"/>
      <c r="D6" s="231"/>
      <c r="E6" s="231"/>
      <c r="F6" s="231"/>
      <c r="G6" s="231"/>
      <c r="H6" s="231"/>
    </row>
    <row r="7" spans="1:32" ht="16.5" thickBot="1" x14ac:dyDescent="0.3">
      <c r="A7" s="129"/>
      <c r="B7" s="129"/>
      <c r="C7" s="129"/>
      <c r="D7" s="129"/>
      <c r="E7" s="129"/>
      <c r="F7" s="129"/>
      <c r="G7" s="129"/>
      <c r="H7" s="130"/>
    </row>
    <row r="8" spans="1:32" ht="23.25" customHeight="1" thickBot="1" x14ac:dyDescent="0.25">
      <c r="A8" s="232"/>
      <c r="B8" s="131" t="s">
        <v>7</v>
      </c>
      <c r="C8" s="233" t="s">
        <v>8</v>
      </c>
      <c r="D8" s="234"/>
      <c r="E8" s="132" t="s">
        <v>9</v>
      </c>
      <c r="F8" s="133" t="s">
        <v>1</v>
      </c>
      <c r="G8" s="134" t="s">
        <v>137</v>
      </c>
      <c r="H8" s="135" t="s">
        <v>138</v>
      </c>
      <c r="I8" s="135" t="s">
        <v>139</v>
      </c>
      <c r="J8" s="135" t="s">
        <v>140</v>
      </c>
      <c r="K8" s="135" t="s">
        <v>141</v>
      </c>
      <c r="L8" s="135" t="s">
        <v>140</v>
      </c>
      <c r="M8" s="135" t="s">
        <v>142</v>
      </c>
      <c r="N8" s="135" t="s">
        <v>140</v>
      </c>
      <c r="O8" s="136" t="s">
        <v>143</v>
      </c>
      <c r="P8" s="137" t="s">
        <v>11</v>
      </c>
      <c r="Q8" s="137" t="s">
        <v>144</v>
      </c>
      <c r="R8" s="137" t="s">
        <v>11</v>
      </c>
      <c r="S8" s="136" t="s">
        <v>145</v>
      </c>
      <c r="T8" s="137" t="s">
        <v>146</v>
      </c>
      <c r="U8" s="136" t="s">
        <v>147</v>
      </c>
      <c r="V8" s="137" t="s">
        <v>148</v>
      </c>
      <c r="W8" s="136" t="s">
        <v>149</v>
      </c>
      <c r="X8" s="137" t="s">
        <v>148</v>
      </c>
      <c r="Y8" s="136" t="s">
        <v>149</v>
      </c>
      <c r="Z8" s="137" t="s">
        <v>148</v>
      </c>
      <c r="AA8" s="136" t="s">
        <v>150</v>
      </c>
      <c r="AB8" s="137" t="s">
        <v>151</v>
      </c>
      <c r="AC8" s="138" t="s">
        <v>17</v>
      </c>
      <c r="AD8" s="137" t="s">
        <v>152</v>
      </c>
      <c r="AE8" s="139"/>
    </row>
    <row r="9" spans="1:32" ht="13.5" thickBot="1" x14ac:dyDescent="0.25">
      <c r="A9" s="232"/>
      <c r="B9" s="140" t="s">
        <v>18</v>
      </c>
      <c r="C9" s="235" t="s">
        <v>19</v>
      </c>
      <c r="D9" s="236"/>
      <c r="E9" s="141" t="s">
        <v>19</v>
      </c>
      <c r="F9" s="142" t="s">
        <v>19</v>
      </c>
      <c r="G9" s="143" t="s">
        <v>153</v>
      </c>
      <c r="H9" s="144" t="e">
        <f>#REF!+#REF!+#REF!+H10+#REF!+#REF!+#REF!+#REF!+#REF!+#REF!+#REF!+#REF!+#REF!+H24+#REF!+#REF!</f>
        <v>#REF!</v>
      </c>
      <c r="I9" s="144" t="e">
        <f>#REF!+#REF!+#REF!+I10+#REF!+#REF!+#REF!+#REF!+#REF!+#REF!+#REF!+#REF!+#REF!+I24+#REF!+#REF!</f>
        <v>#REF!</v>
      </c>
      <c r="J9" s="144" t="e">
        <f>#REF!+#REF!+#REF!+J10+#REF!+#REF!+#REF!+#REF!+#REF!+#REF!+#REF!+#REF!+#REF!+J24+#REF!+#REF!</f>
        <v>#REF!</v>
      </c>
      <c r="K9" s="144" t="e">
        <f>#REF!+#REF!+#REF!+K10+#REF!+#REF!+#REF!+#REF!+#REF!+#REF!+#REF!+#REF!+#REF!+K24+#REF!+#REF!+K26</f>
        <v>#REF!</v>
      </c>
      <c r="L9" s="144" t="e">
        <f>#REF!+#REF!+#REF!+L10+#REF!+#REF!+#REF!+#REF!+#REF!+#REF!+#REF!+#REF!+#REF!+L24+#REF!+#REF!+L26+L28+#REF!+#REF!+#REF!</f>
        <v>#REF!</v>
      </c>
      <c r="M9" s="144" t="e">
        <f>#REF!+#REF!+#REF!+M10+#REF!+#REF!+#REF!+#REF!+#REF!+#REF!+#REF!+#REF!+#REF!+M24+#REF!+#REF!+M26+M28+#REF!+#REF!+#REF!</f>
        <v>#REF!</v>
      </c>
      <c r="N9" s="144" t="e">
        <f>#REF!+#REF!+#REF!+N10+#REF!+#REF!+#REF!+#REF!+#REF!+#REF!+#REF!+#REF!+#REF!+N24+#REF!+#REF!+N26+N28+#REF!+#REF!+#REF!</f>
        <v>#REF!</v>
      </c>
      <c r="O9" s="145" t="e">
        <f>#REF!+#REF!+#REF!+O10+#REF!+#REF!+#REF!+#REF!+#REF!+#REF!+#REF!+#REF!+#REF!+O24+#REF!+#REF!+O26+O28+#REF!+#REF!+#REF!+#REF!</f>
        <v>#REF!</v>
      </c>
      <c r="P9" s="146">
        <f>SUM(P10+P12+P14+P16+P18+P20+P22+P24+P26+P28+P30)</f>
        <v>0</v>
      </c>
      <c r="Q9" s="146">
        <f>SUM(Q10+Q12+Q14+Q16+Q18+Q20+Q22+Q24+Q26+Q28+Q30)</f>
        <v>36391.505169999997</v>
      </c>
      <c r="R9" s="146">
        <f>SUM(R10+R12+R14+R16+R18+R20+R22+R24+R26+R28+R30)</f>
        <v>36391.505169999997</v>
      </c>
      <c r="S9" s="145">
        <f>SUM(S10+S12+S14+S16+S18+S20+S22+S24+S26+S28+S30)</f>
        <v>801.15599999999995</v>
      </c>
      <c r="T9" s="146">
        <f>T10+T12+T14+T16+T18+T20+T22+T24+T26+T28+T30</f>
        <v>37192.661169999999</v>
      </c>
      <c r="U9" s="145">
        <f>SUM(U10+U12+U14+U16+U18+U20+U22+U24+U26+U28+U30+U32)</f>
        <v>910.96</v>
      </c>
      <c r="V9" s="146">
        <f>V10+V12+V14+V16+V18+V20+V22+V24+V26+V28+V30+V32</f>
        <v>38103.621169999999</v>
      </c>
      <c r="W9" s="145">
        <f>SUM(W10+W12+W14+W16+W18+W20+W22+W24+W26+W28+W30+W32+W34+W36+W38+W40+W42+W44+W46+W48+W50+W52+W54+W56+W58+W60+W62+W64+W66+W68)</f>
        <v>59552.49</v>
      </c>
      <c r="X9" s="146">
        <f>X10+X12+X14+X16+X18+X20+X22+X24+X26+X28+X30+X32+X34+X36+X38+X40+X42+X44+X46+X48+X50+X52+X54+X56+X58+X60+X62+X64+X66+X68</f>
        <v>99986.111170000004</v>
      </c>
      <c r="Y9" s="145">
        <f>SUM(Y10+Y12+Y14+Y16+Y18+Y20+Y22+Y24+Y26+Y28+Y30+Y32+Y34+Y36+Y38+Y40+Y42+Y44+Y46+Y48+Y50+Y52+Y54+Y56+Y58+Y60+Y62+Y64+Y66+Y68+Y70)</f>
        <v>2721</v>
      </c>
      <c r="Z9" s="146">
        <f>Z10+Z12+Z14+Z16+Z18+Z20+Z22+Z24+Z26+Z28+Z30+Z32+Z34+Z36+Z38+Z40+Z42+Z44+Z46+Z48+Z50+Z52+Z54+Z56+Z58+Z60+Z62+Z64+Z66+Z68+Z70</f>
        <v>100907.11117</v>
      </c>
      <c r="AA9" s="145">
        <f>SUM(AA10+AA12+AA14+AA16+AA18+AA20+AA22+AA24+AA26+AA28+AA30+AA32+AA34+AA36+AA38+AA40+AA42+AA44+AA46+AA48+AA50+AA52+AA54+AA56+AA58+AA60+AA62+AA64+AA66+AA68+AA70)</f>
        <v>0</v>
      </c>
      <c r="AB9" s="146">
        <f>AB10+AB12+AB14+AB16+AB18+AB20+AB22+AB24+AB26+AB28+AB30+AB32+AB34+AB36+AB38+AB40+AB42+AB44+AB46+AB48+AB50+AB52+AB54+AB56+AB58+AB60+AB62+AB64+AB66+AB68+AB70</f>
        <v>100907.11117</v>
      </c>
      <c r="AC9" s="147">
        <f>+AC28</f>
        <v>-290.2</v>
      </c>
      <c r="AD9" s="147">
        <f>+AB9+AC9</f>
        <v>100616.91117000001</v>
      </c>
      <c r="AE9" s="139" t="s">
        <v>2</v>
      </c>
    </row>
    <row r="10" spans="1:32" ht="22.5" x14ac:dyDescent="0.2">
      <c r="A10" s="232"/>
      <c r="B10" s="148" t="s">
        <v>18</v>
      </c>
      <c r="C10" s="149" t="s">
        <v>154</v>
      </c>
      <c r="D10" s="150" t="s">
        <v>30</v>
      </c>
      <c r="E10" s="151" t="s">
        <v>19</v>
      </c>
      <c r="F10" s="152" t="s">
        <v>19</v>
      </c>
      <c r="G10" s="153" t="s">
        <v>155</v>
      </c>
      <c r="H10" s="154">
        <f t="shared" ref="H10:AB10" si="0">H11</f>
        <v>2700.7849999999999</v>
      </c>
      <c r="I10" s="154">
        <f t="shared" si="0"/>
        <v>0</v>
      </c>
      <c r="J10" s="155">
        <f t="shared" si="0"/>
        <v>2700.7849999999999</v>
      </c>
      <c r="K10" s="154">
        <f t="shared" si="0"/>
        <v>0</v>
      </c>
      <c r="L10" s="155">
        <f t="shared" si="0"/>
        <v>2700.7849999999999</v>
      </c>
      <c r="M10" s="154">
        <f t="shared" si="0"/>
        <v>0</v>
      </c>
      <c r="N10" s="155">
        <f t="shared" si="0"/>
        <v>2700.7849999999999</v>
      </c>
      <c r="O10" s="156">
        <f t="shared" si="0"/>
        <v>0</v>
      </c>
      <c r="P10" s="157">
        <f t="shared" si="0"/>
        <v>0</v>
      </c>
      <c r="Q10" s="157">
        <f t="shared" si="0"/>
        <v>989.46400000000006</v>
      </c>
      <c r="R10" s="157">
        <f t="shared" si="0"/>
        <v>989.46400000000006</v>
      </c>
      <c r="S10" s="156">
        <f t="shared" si="0"/>
        <v>124.348</v>
      </c>
      <c r="T10" s="157">
        <f t="shared" si="0"/>
        <v>1113.8120000000001</v>
      </c>
      <c r="U10" s="156">
        <f t="shared" si="0"/>
        <v>0</v>
      </c>
      <c r="V10" s="157">
        <f t="shared" si="0"/>
        <v>1113.8120000000001</v>
      </c>
      <c r="W10" s="156">
        <f t="shared" si="0"/>
        <v>0</v>
      </c>
      <c r="X10" s="157">
        <f t="shared" si="0"/>
        <v>1113.8120000000001</v>
      </c>
      <c r="Y10" s="156">
        <f t="shared" si="0"/>
        <v>0</v>
      </c>
      <c r="Z10" s="157">
        <f t="shared" si="0"/>
        <v>1113.8120000000001</v>
      </c>
      <c r="AA10" s="156">
        <f t="shared" si="0"/>
        <v>0</v>
      </c>
      <c r="AB10" s="157">
        <f t="shared" si="0"/>
        <v>1113.8120000000001</v>
      </c>
      <c r="AC10" s="158">
        <v>0</v>
      </c>
      <c r="AD10" s="158">
        <f t="shared" ref="AD10:AD71" si="1">+AB10+AC10</f>
        <v>1113.8120000000001</v>
      </c>
      <c r="AE10" s="139"/>
    </row>
    <row r="11" spans="1:32" x14ac:dyDescent="0.2">
      <c r="A11" s="232"/>
      <c r="B11" s="159"/>
      <c r="C11" s="160"/>
      <c r="D11" s="161"/>
      <c r="E11" s="107">
        <v>3123</v>
      </c>
      <c r="F11" s="108">
        <v>6121</v>
      </c>
      <c r="G11" s="109" t="s">
        <v>156</v>
      </c>
      <c r="H11" s="110">
        <v>2700.7849999999999</v>
      </c>
      <c r="I11" s="110">
        <v>0</v>
      </c>
      <c r="J11" s="111">
        <f>SUM(H11:I11)</f>
        <v>2700.7849999999999</v>
      </c>
      <c r="K11" s="110">
        <v>0</v>
      </c>
      <c r="L11" s="111">
        <f>SUM(J11:K11)</f>
        <v>2700.7849999999999</v>
      </c>
      <c r="M11" s="110">
        <v>0</v>
      </c>
      <c r="N11" s="111">
        <f>SUM(L11:M11)</f>
        <v>2700.7849999999999</v>
      </c>
      <c r="O11" s="112">
        <v>0</v>
      </c>
      <c r="P11" s="113">
        <v>0</v>
      </c>
      <c r="Q11" s="113">
        <v>989.46400000000006</v>
      </c>
      <c r="R11" s="113">
        <v>989.46400000000006</v>
      </c>
      <c r="S11" s="112">
        <v>124.348</v>
      </c>
      <c r="T11" s="113">
        <f>SUM(R11:S11)</f>
        <v>1113.8120000000001</v>
      </c>
      <c r="U11" s="112">
        <v>0</v>
      </c>
      <c r="V11" s="113">
        <f>SUM(T11:U11)</f>
        <v>1113.8120000000001</v>
      </c>
      <c r="W11" s="112">
        <v>0</v>
      </c>
      <c r="X11" s="113">
        <f>SUM(V11:W11)</f>
        <v>1113.8120000000001</v>
      </c>
      <c r="Y11" s="112">
        <v>0</v>
      </c>
      <c r="Z11" s="113">
        <f>SUM(X11:Y11)</f>
        <v>1113.8120000000001</v>
      </c>
      <c r="AA11" s="112">
        <v>0</v>
      </c>
      <c r="AB11" s="113">
        <f>SUM(Z11:AA11)</f>
        <v>1113.8120000000001</v>
      </c>
      <c r="AC11" s="162">
        <v>0</v>
      </c>
      <c r="AD11" s="162">
        <f t="shared" si="1"/>
        <v>1113.8120000000001</v>
      </c>
      <c r="AE11" s="139"/>
    </row>
    <row r="12" spans="1:32" ht="33.75" x14ac:dyDescent="0.2">
      <c r="A12" s="163"/>
      <c r="B12" s="164" t="s">
        <v>18</v>
      </c>
      <c r="C12" s="165" t="s">
        <v>157</v>
      </c>
      <c r="D12" s="99" t="s">
        <v>30</v>
      </c>
      <c r="E12" s="100" t="s">
        <v>19</v>
      </c>
      <c r="F12" s="101" t="s">
        <v>19</v>
      </c>
      <c r="G12" s="102" t="s">
        <v>158</v>
      </c>
      <c r="H12" s="103">
        <f t="shared" ref="H12:AB12" si="2">H13</f>
        <v>0</v>
      </c>
      <c r="I12" s="103">
        <f t="shared" si="2"/>
        <v>0</v>
      </c>
      <c r="J12" s="104">
        <f t="shared" si="2"/>
        <v>0</v>
      </c>
      <c r="K12" s="103">
        <f t="shared" si="2"/>
        <v>0</v>
      </c>
      <c r="L12" s="104">
        <f t="shared" si="2"/>
        <v>0</v>
      </c>
      <c r="M12" s="103">
        <f t="shared" si="2"/>
        <v>0</v>
      </c>
      <c r="N12" s="104">
        <f t="shared" si="2"/>
        <v>0</v>
      </c>
      <c r="O12" s="105">
        <f t="shared" si="2"/>
        <v>0</v>
      </c>
      <c r="P12" s="106">
        <f t="shared" si="2"/>
        <v>0</v>
      </c>
      <c r="Q12" s="106">
        <f t="shared" si="2"/>
        <v>17004.703450000001</v>
      </c>
      <c r="R12" s="106">
        <f t="shared" si="2"/>
        <v>17004.703450000001</v>
      </c>
      <c r="S12" s="105">
        <f t="shared" si="2"/>
        <v>676.80799999999999</v>
      </c>
      <c r="T12" s="106">
        <f t="shared" si="2"/>
        <v>17681.511450000002</v>
      </c>
      <c r="U12" s="105">
        <f t="shared" si="2"/>
        <v>0</v>
      </c>
      <c r="V12" s="106">
        <f t="shared" si="2"/>
        <v>17681.511450000002</v>
      </c>
      <c r="W12" s="105">
        <f t="shared" si="2"/>
        <v>648.99</v>
      </c>
      <c r="X12" s="106">
        <f t="shared" si="2"/>
        <v>18330.501450000003</v>
      </c>
      <c r="Y12" s="105">
        <f t="shared" si="2"/>
        <v>0</v>
      </c>
      <c r="Z12" s="106">
        <f t="shared" si="2"/>
        <v>18330.501450000003</v>
      </c>
      <c r="AA12" s="105">
        <f t="shared" si="2"/>
        <v>0</v>
      </c>
      <c r="AB12" s="106">
        <f t="shared" si="2"/>
        <v>18330.501450000003</v>
      </c>
      <c r="AC12" s="166">
        <v>0</v>
      </c>
      <c r="AD12" s="166">
        <f t="shared" si="1"/>
        <v>18330.501450000003</v>
      </c>
      <c r="AE12" s="139"/>
    </row>
    <row r="13" spans="1:32" x14ac:dyDescent="0.2">
      <c r="A13" s="163"/>
      <c r="B13" s="159"/>
      <c r="C13" s="165"/>
      <c r="D13" s="99"/>
      <c r="E13" s="107">
        <v>3123</v>
      </c>
      <c r="F13" s="108">
        <v>6121</v>
      </c>
      <c r="G13" s="109" t="s">
        <v>156</v>
      </c>
      <c r="H13" s="110">
        <v>0</v>
      </c>
      <c r="I13" s="110">
        <v>0</v>
      </c>
      <c r="J13" s="111">
        <f>SUM(H13:I13)</f>
        <v>0</v>
      </c>
      <c r="K13" s="110">
        <v>0</v>
      </c>
      <c r="L13" s="111">
        <f>SUM(J13:K13)</f>
        <v>0</v>
      </c>
      <c r="M13" s="110">
        <v>0</v>
      </c>
      <c r="N13" s="111">
        <f>SUM(L13:M13)</f>
        <v>0</v>
      </c>
      <c r="O13" s="112">
        <v>0</v>
      </c>
      <c r="P13" s="113">
        <v>0</v>
      </c>
      <c r="Q13" s="113">
        <v>17004.703450000001</v>
      </c>
      <c r="R13" s="113">
        <v>17004.703450000001</v>
      </c>
      <c r="S13" s="112">
        <v>676.80799999999999</v>
      </c>
      <c r="T13" s="113">
        <f>SUM(R13:S13)</f>
        <v>17681.511450000002</v>
      </c>
      <c r="U13" s="112">
        <v>0</v>
      </c>
      <c r="V13" s="113">
        <f>SUM(T13:U13)</f>
        <v>17681.511450000002</v>
      </c>
      <c r="W13" s="112">
        <v>648.99</v>
      </c>
      <c r="X13" s="113">
        <f>SUM(V13:W13)</f>
        <v>18330.501450000003</v>
      </c>
      <c r="Y13" s="112">
        <v>0</v>
      </c>
      <c r="Z13" s="113">
        <f>SUM(X13:Y13)</f>
        <v>18330.501450000003</v>
      </c>
      <c r="AA13" s="112">
        <v>0</v>
      </c>
      <c r="AB13" s="113">
        <f>SUM(Z13:AA13)</f>
        <v>18330.501450000003</v>
      </c>
      <c r="AC13" s="162">
        <v>0</v>
      </c>
      <c r="AD13" s="162">
        <f t="shared" si="1"/>
        <v>18330.501450000003</v>
      </c>
      <c r="AE13" s="139"/>
    </row>
    <row r="14" spans="1:32" x14ac:dyDescent="0.2">
      <c r="A14" s="163"/>
      <c r="B14" s="164" t="s">
        <v>18</v>
      </c>
      <c r="C14" s="165" t="s">
        <v>159</v>
      </c>
      <c r="D14" s="99" t="s">
        <v>160</v>
      </c>
      <c r="E14" s="100" t="s">
        <v>19</v>
      </c>
      <c r="F14" s="101" t="s">
        <v>19</v>
      </c>
      <c r="G14" s="102" t="s">
        <v>161</v>
      </c>
      <c r="H14" s="103">
        <f t="shared" ref="H14:AB14" si="3">H15</f>
        <v>0</v>
      </c>
      <c r="I14" s="103">
        <f t="shared" si="3"/>
        <v>0</v>
      </c>
      <c r="J14" s="104">
        <f t="shared" si="3"/>
        <v>0</v>
      </c>
      <c r="K14" s="103">
        <f t="shared" si="3"/>
        <v>0</v>
      </c>
      <c r="L14" s="104">
        <f t="shared" si="3"/>
        <v>0</v>
      </c>
      <c r="M14" s="103">
        <f t="shared" si="3"/>
        <v>0</v>
      </c>
      <c r="N14" s="104">
        <f t="shared" si="3"/>
        <v>0</v>
      </c>
      <c r="O14" s="105">
        <f t="shared" si="3"/>
        <v>0</v>
      </c>
      <c r="P14" s="106">
        <f t="shared" si="3"/>
        <v>0</v>
      </c>
      <c r="Q14" s="106">
        <f t="shared" si="3"/>
        <v>2700</v>
      </c>
      <c r="R14" s="106">
        <f t="shared" si="3"/>
        <v>2700</v>
      </c>
      <c r="S14" s="105">
        <f t="shared" si="3"/>
        <v>0</v>
      </c>
      <c r="T14" s="106">
        <f t="shared" si="3"/>
        <v>2700</v>
      </c>
      <c r="U14" s="105">
        <f t="shared" si="3"/>
        <v>0</v>
      </c>
      <c r="V14" s="106">
        <f t="shared" si="3"/>
        <v>2700</v>
      </c>
      <c r="W14" s="105">
        <f t="shared" si="3"/>
        <v>0</v>
      </c>
      <c r="X14" s="106">
        <f t="shared" si="3"/>
        <v>2700</v>
      </c>
      <c r="Y14" s="105">
        <f t="shared" si="3"/>
        <v>0</v>
      </c>
      <c r="Z14" s="106">
        <f t="shared" si="3"/>
        <v>2700</v>
      </c>
      <c r="AA14" s="105">
        <f t="shared" si="3"/>
        <v>0</v>
      </c>
      <c r="AB14" s="106">
        <f t="shared" si="3"/>
        <v>2700</v>
      </c>
      <c r="AC14" s="166">
        <v>0</v>
      </c>
      <c r="AD14" s="166">
        <f t="shared" si="1"/>
        <v>2700</v>
      </c>
      <c r="AE14" s="139"/>
    </row>
    <row r="15" spans="1:32" x14ac:dyDescent="0.2">
      <c r="A15" s="163"/>
      <c r="B15" s="159"/>
      <c r="C15" s="165"/>
      <c r="D15" s="99"/>
      <c r="E15" s="107">
        <v>3122</v>
      </c>
      <c r="F15" s="108">
        <v>6121</v>
      </c>
      <c r="G15" s="109" t="s">
        <v>156</v>
      </c>
      <c r="H15" s="110">
        <v>0</v>
      </c>
      <c r="I15" s="110">
        <v>0</v>
      </c>
      <c r="J15" s="111">
        <f>SUM(H15:I15)</f>
        <v>0</v>
      </c>
      <c r="K15" s="110">
        <v>0</v>
      </c>
      <c r="L15" s="111">
        <f>SUM(J15:K15)</f>
        <v>0</v>
      </c>
      <c r="M15" s="110">
        <v>0</v>
      </c>
      <c r="N15" s="111">
        <f>SUM(L15:M15)</f>
        <v>0</v>
      </c>
      <c r="O15" s="112">
        <v>0</v>
      </c>
      <c r="P15" s="113">
        <v>0</v>
      </c>
      <c r="Q15" s="113">
        <v>2700</v>
      </c>
      <c r="R15" s="113">
        <v>2700</v>
      </c>
      <c r="S15" s="112">
        <v>0</v>
      </c>
      <c r="T15" s="113">
        <f>SUM(R15:S15)</f>
        <v>2700</v>
      </c>
      <c r="U15" s="112">
        <v>0</v>
      </c>
      <c r="V15" s="113">
        <f>SUM(T15:U15)</f>
        <v>2700</v>
      </c>
      <c r="W15" s="112">
        <v>0</v>
      </c>
      <c r="X15" s="113">
        <f>SUM(V15:W15)</f>
        <v>2700</v>
      </c>
      <c r="Y15" s="112">
        <v>0</v>
      </c>
      <c r="Z15" s="113">
        <f>SUM(X15:Y15)</f>
        <v>2700</v>
      </c>
      <c r="AA15" s="112">
        <v>0</v>
      </c>
      <c r="AB15" s="113">
        <f>SUM(Z15:AA15)</f>
        <v>2700</v>
      </c>
      <c r="AC15" s="162">
        <v>0</v>
      </c>
      <c r="AD15" s="162">
        <f t="shared" si="1"/>
        <v>2700</v>
      </c>
      <c r="AE15" s="139"/>
    </row>
    <row r="16" spans="1:32" x14ac:dyDescent="0.2">
      <c r="A16" s="163"/>
      <c r="B16" s="164" t="s">
        <v>18</v>
      </c>
      <c r="C16" s="165" t="s">
        <v>162</v>
      </c>
      <c r="D16" s="99" t="s">
        <v>163</v>
      </c>
      <c r="E16" s="100" t="s">
        <v>19</v>
      </c>
      <c r="F16" s="101" t="s">
        <v>19</v>
      </c>
      <c r="G16" s="102" t="s">
        <v>164</v>
      </c>
      <c r="H16" s="103">
        <f t="shared" ref="H16:AB16" si="4">H17</f>
        <v>0</v>
      </c>
      <c r="I16" s="103">
        <f t="shared" si="4"/>
        <v>0</v>
      </c>
      <c r="J16" s="104">
        <f t="shared" si="4"/>
        <v>0</v>
      </c>
      <c r="K16" s="103">
        <f t="shared" si="4"/>
        <v>0</v>
      </c>
      <c r="L16" s="104">
        <f t="shared" si="4"/>
        <v>0</v>
      </c>
      <c r="M16" s="103">
        <f t="shared" si="4"/>
        <v>0</v>
      </c>
      <c r="N16" s="104">
        <f t="shared" si="4"/>
        <v>0</v>
      </c>
      <c r="O16" s="105">
        <f t="shared" si="4"/>
        <v>0</v>
      </c>
      <c r="P16" s="106">
        <f t="shared" si="4"/>
        <v>0</v>
      </c>
      <c r="Q16" s="106">
        <f t="shared" si="4"/>
        <v>380</v>
      </c>
      <c r="R16" s="106">
        <f t="shared" si="4"/>
        <v>380</v>
      </c>
      <c r="S16" s="105">
        <f t="shared" si="4"/>
        <v>0</v>
      </c>
      <c r="T16" s="106">
        <f t="shared" si="4"/>
        <v>380</v>
      </c>
      <c r="U16" s="105">
        <f t="shared" si="4"/>
        <v>0</v>
      </c>
      <c r="V16" s="106">
        <f t="shared" si="4"/>
        <v>380</v>
      </c>
      <c r="W16" s="105">
        <f t="shared" si="4"/>
        <v>0</v>
      </c>
      <c r="X16" s="106">
        <f t="shared" si="4"/>
        <v>380</v>
      </c>
      <c r="Y16" s="105">
        <f t="shared" si="4"/>
        <v>0</v>
      </c>
      <c r="Z16" s="106">
        <f t="shared" si="4"/>
        <v>380</v>
      </c>
      <c r="AA16" s="105">
        <f t="shared" si="4"/>
        <v>0</v>
      </c>
      <c r="AB16" s="106">
        <f t="shared" si="4"/>
        <v>380</v>
      </c>
      <c r="AC16" s="166">
        <v>0</v>
      </c>
      <c r="AD16" s="166">
        <f t="shared" si="1"/>
        <v>380</v>
      </c>
      <c r="AE16" s="139"/>
    </row>
    <row r="17" spans="1:31" x14ac:dyDescent="0.2">
      <c r="A17" s="163"/>
      <c r="B17" s="159"/>
      <c r="C17" s="165"/>
      <c r="D17" s="99"/>
      <c r="E17" s="107">
        <v>3122</v>
      </c>
      <c r="F17" s="108">
        <v>6121</v>
      </c>
      <c r="G17" s="109" t="s">
        <v>156</v>
      </c>
      <c r="H17" s="110">
        <v>0</v>
      </c>
      <c r="I17" s="110">
        <v>0</v>
      </c>
      <c r="J17" s="111">
        <f>SUM(H17:I17)</f>
        <v>0</v>
      </c>
      <c r="K17" s="110">
        <v>0</v>
      </c>
      <c r="L17" s="111">
        <f>SUM(J17:K17)</f>
        <v>0</v>
      </c>
      <c r="M17" s="110">
        <v>0</v>
      </c>
      <c r="N17" s="111">
        <f>SUM(L17:M17)</f>
        <v>0</v>
      </c>
      <c r="O17" s="112">
        <v>0</v>
      </c>
      <c r="P17" s="113">
        <v>0</v>
      </c>
      <c r="Q17" s="113">
        <v>380</v>
      </c>
      <c r="R17" s="113">
        <v>380</v>
      </c>
      <c r="S17" s="112">
        <v>0</v>
      </c>
      <c r="T17" s="113">
        <f>SUM(R17:S17)</f>
        <v>380</v>
      </c>
      <c r="U17" s="112">
        <v>0</v>
      </c>
      <c r="V17" s="113">
        <f>SUM(T17:U17)</f>
        <v>380</v>
      </c>
      <c r="W17" s="112">
        <v>0</v>
      </c>
      <c r="X17" s="113">
        <f>SUM(V17:W17)</f>
        <v>380</v>
      </c>
      <c r="Y17" s="112">
        <v>0</v>
      </c>
      <c r="Z17" s="113">
        <f>SUM(X17:Y17)</f>
        <v>380</v>
      </c>
      <c r="AA17" s="112">
        <v>0</v>
      </c>
      <c r="AB17" s="113">
        <f>SUM(Z17:AA17)</f>
        <v>380</v>
      </c>
      <c r="AC17" s="162">
        <v>0</v>
      </c>
      <c r="AD17" s="162">
        <f t="shared" si="1"/>
        <v>380</v>
      </c>
      <c r="AE17" s="139"/>
    </row>
    <row r="18" spans="1:31" ht="22.5" x14ac:dyDescent="0.2">
      <c r="A18" s="163"/>
      <c r="B18" s="164" t="s">
        <v>18</v>
      </c>
      <c r="C18" s="165" t="s">
        <v>165</v>
      </c>
      <c r="D18" s="99" t="s">
        <v>166</v>
      </c>
      <c r="E18" s="100" t="s">
        <v>19</v>
      </c>
      <c r="F18" s="101" t="s">
        <v>19</v>
      </c>
      <c r="G18" s="114" t="s">
        <v>167</v>
      </c>
      <c r="H18" s="103">
        <f t="shared" ref="H18:AA28" si="5">H19</f>
        <v>0</v>
      </c>
      <c r="I18" s="103">
        <f t="shared" si="5"/>
        <v>0</v>
      </c>
      <c r="J18" s="104">
        <f t="shared" si="5"/>
        <v>0</v>
      </c>
      <c r="K18" s="103">
        <f t="shared" si="5"/>
        <v>0</v>
      </c>
      <c r="L18" s="104">
        <f t="shared" si="5"/>
        <v>0</v>
      </c>
      <c r="M18" s="103">
        <f t="shared" si="5"/>
        <v>0</v>
      </c>
      <c r="N18" s="104">
        <f t="shared" si="5"/>
        <v>0</v>
      </c>
      <c r="O18" s="105">
        <f t="shared" si="5"/>
        <v>0</v>
      </c>
      <c r="P18" s="106">
        <f t="shared" si="5"/>
        <v>0</v>
      </c>
      <c r="Q18" s="106">
        <f t="shared" si="5"/>
        <v>2500</v>
      </c>
      <c r="R18" s="106">
        <f t="shared" si="5"/>
        <v>2500</v>
      </c>
      <c r="S18" s="105">
        <f t="shared" si="5"/>
        <v>0</v>
      </c>
      <c r="T18" s="106">
        <f t="shared" si="5"/>
        <v>2500</v>
      </c>
      <c r="U18" s="105">
        <f t="shared" si="5"/>
        <v>0</v>
      </c>
      <c r="V18" s="106">
        <f t="shared" si="5"/>
        <v>2500</v>
      </c>
      <c r="W18" s="105">
        <f t="shared" si="5"/>
        <v>700</v>
      </c>
      <c r="X18" s="106">
        <f t="shared" si="5"/>
        <v>3200</v>
      </c>
      <c r="Y18" s="105">
        <f t="shared" si="5"/>
        <v>0</v>
      </c>
      <c r="Z18" s="106">
        <f t="shared" si="5"/>
        <v>3200</v>
      </c>
      <c r="AA18" s="105">
        <f t="shared" si="5"/>
        <v>2200</v>
      </c>
      <c r="AB18" s="106">
        <f t="shared" ref="AB18" si="6">AB19</f>
        <v>5400</v>
      </c>
      <c r="AC18" s="166">
        <v>0</v>
      </c>
      <c r="AD18" s="166">
        <f t="shared" si="1"/>
        <v>5400</v>
      </c>
      <c r="AE18" s="139"/>
    </row>
    <row r="19" spans="1:31" x14ac:dyDescent="0.2">
      <c r="A19" s="163"/>
      <c r="B19" s="159"/>
      <c r="C19" s="165"/>
      <c r="D19" s="99"/>
      <c r="E19" s="107">
        <v>4357</v>
      </c>
      <c r="F19" s="108">
        <v>6121</v>
      </c>
      <c r="G19" s="109" t="s">
        <v>156</v>
      </c>
      <c r="H19" s="110">
        <v>0</v>
      </c>
      <c r="I19" s="110">
        <v>0</v>
      </c>
      <c r="J19" s="111">
        <f>SUM(H19:I19)</f>
        <v>0</v>
      </c>
      <c r="K19" s="110">
        <v>0</v>
      </c>
      <c r="L19" s="111">
        <f>SUM(J19:K19)</f>
        <v>0</v>
      </c>
      <c r="M19" s="110">
        <v>0</v>
      </c>
      <c r="N19" s="111">
        <f>SUM(L19:M19)</f>
        <v>0</v>
      </c>
      <c r="O19" s="112">
        <v>0</v>
      </c>
      <c r="P19" s="113">
        <v>0</v>
      </c>
      <c r="Q19" s="113">
        <v>2500</v>
      </c>
      <c r="R19" s="113">
        <v>2500</v>
      </c>
      <c r="S19" s="112">
        <v>0</v>
      </c>
      <c r="T19" s="113">
        <f>SUM(R19:S19)</f>
        <v>2500</v>
      </c>
      <c r="U19" s="112">
        <v>0</v>
      </c>
      <c r="V19" s="113">
        <f>SUM(T19:U19)</f>
        <v>2500</v>
      </c>
      <c r="W19" s="112">
        <v>700</v>
      </c>
      <c r="X19" s="113">
        <f>SUM(V19:W19)</f>
        <v>3200</v>
      </c>
      <c r="Y19" s="112">
        <v>0</v>
      </c>
      <c r="Z19" s="113">
        <f>SUM(X19:Y19)</f>
        <v>3200</v>
      </c>
      <c r="AA19" s="112">
        <v>2200</v>
      </c>
      <c r="AB19" s="113">
        <f>SUM(Z19:AA19)</f>
        <v>5400</v>
      </c>
      <c r="AC19" s="162">
        <v>0</v>
      </c>
      <c r="AD19" s="162">
        <f t="shared" si="1"/>
        <v>5400</v>
      </c>
      <c r="AE19" s="139"/>
    </row>
    <row r="20" spans="1:31" ht="22.5" x14ac:dyDescent="0.2">
      <c r="A20" s="163"/>
      <c r="B20" s="164" t="s">
        <v>18</v>
      </c>
      <c r="C20" s="165" t="s">
        <v>168</v>
      </c>
      <c r="D20" s="99" t="s">
        <v>169</v>
      </c>
      <c r="E20" s="100" t="s">
        <v>19</v>
      </c>
      <c r="F20" s="101" t="s">
        <v>19</v>
      </c>
      <c r="G20" s="114" t="s">
        <v>170</v>
      </c>
      <c r="H20" s="103">
        <f t="shared" ref="H20:AB20" si="7">H21</f>
        <v>0</v>
      </c>
      <c r="I20" s="103">
        <f t="shared" si="7"/>
        <v>0</v>
      </c>
      <c r="J20" s="104">
        <f t="shared" si="7"/>
        <v>0</v>
      </c>
      <c r="K20" s="103">
        <f t="shared" si="7"/>
        <v>0</v>
      </c>
      <c r="L20" s="104">
        <f t="shared" si="7"/>
        <v>0</v>
      </c>
      <c r="M20" s="103">
        <f t="shared" si="7"/>
        <v>0</v>
      </c>
      <c r="N20" s="104">
        <f t="shared" si="7"/>
        <v>0</v>
      </c>
      <c r="O20" s="105">
        <f t="shared" si="7"/>
        <v>0</v>
      </c>
      <c r="P20" s="106">
        <f t="shared" si="7"/>
        <v>0</v>
      </c>
      <c r="Q20" s="106">
        <f t="shared" si="7"/>
        <v>1000</v>
      </c>
      <c r="R20" s="106">
        <f t="shared" si="7"/>
        <v>1000</v>
      </c>
      <c r="S20" s="105">
        <f t="shared" si="7"/>
        <v>0</v>
      </c>
      <c r="T20" s="106">
        <f t="shared" si="7"/>
        <v>1000</v>
      </c>
      <c r="U20" s="105">
        <f t="shared" si="7"/>
        <v>0</v>
      </c>
      <c r="V20" s="106">
        <f t="shared" si="7"/>
        <v>1000</v>
      </c>
      <c r="W20" s="105">
        <f t="shared" si="7"/>
        <v>0</v>
      </c>
      <c r="X20" s="106">
        <f t="shared" si="7"/>
        <v>1000</v>
      </c>
      <c r="Y20" s="105">
        <f t="shared" si="7"/>
        <v>0</v>
      </c>
      <c r="Z20" s="106">
        <f t="shared" si="7"/>
        <v>1000</v>
      </c>
      <c r="AA20" s="105">
        <f t="shared" si="7"/>
        <v>0</v>
      </c>
      <c r="AB20" s="106">
        <f t="shared" si="7"/>
        <v>1000</v>
      </c>
      <c r="AC20" s="166">
        <v>0</v>
      </c>
      <c r="AD20" s="166">
        <f t="shared" si="1"/>
        <v>1000</v>
      </c>
      <c r="AE20" s="139"/>
    </row>
    <row r="21" spans="1:31" x14ac:dyDescent="0.2">
      <c r="A21" s="163"/>
      <c r="B21" s="159"/>
      <c r="C21" s="165"/>
      <c r="D21" s="99"/>
      <c r="E21" s="107">
        <v>4357</v>
      </c>
      <c r="F21" s="108">
        <v>6121</v>
      </c>
      <c r="G21" s="109" t="s">
        <v>156</v>
      </c>
      <c r="H21" s="110">
        <v>0</v>
      </c>
      <c r="I21" s="110">
        <v>0</v>
      </c>
      <c r="J21" s="111">
        <f>SUM(H21:I21)</f>
        <v>0</v>
      </c>
      <c r="K21" s="110">
        <v>0</v>
      </c>
      <c r="L21" s="111">
        <f>SUM(J21:K21)</f>
        <v>0</v>
      </c>
      <c r="M21" s="110">
        <v>0</v>
      </c>
      <c r="N21" s="111">
        <f>SUM(L21:M21)</f>
        <v>0</v>
      </c>
      <c r="O21" s="112">
        <v>0</v>
      </c>
      <c r="P21" s="113">
        <v>0</v>
      </c>
      <c r="Q21" s="113">
        <v>1000</v>
      </c>
      <c r="R21" s="113">
        <v>1000</v>
      </c>
      <c r="S21" s="112">
        <v>0</v>
      </c>
      <c r="T21" s="113">
        <f>SUM(R21:S21)</f>
        <v>1000</v>
      </c>
      <c r="U21" s="112">
        <v>0</v>
      </c>
      <c r="V21" s="113">
        <f>SUM(T21:U21)</f>
        <v>1000</v>
      </c>
      <c r="W21" s="112">
        <v>0</v>
      </c>
      <c r="X21" s="113">
        <f>SUM(V21:W21)</f>
        <v>1000</v>
      </c>
      <c r="Y21" s="112">
        <v>0</v>
      </c>
      <c r="Z21" s="113">
        <f>SUM(X21:Y21)</f>
        <v>1000</v>
      </c>
      <c r="AA21" s="112">
        <v>0</v>
      </c>
      <c r="AB21" s="113">
        <f>SUM(Z21:AA21)</f>
        <v>1000</v>
      </c>
      <c r="AC21" s="162">
        <v>0</v>
      </c>
      <c r="AD21" s="162">
        <f t="shared" si="1"/>
        <v>1000</v>
      </c>
      <c r="AE21" s="139"/>
    </row>
    <row r="22" spans="1:31" ht="22.5" x14ac:dyDescent="0.2">
      <c r="A22" s="163"/>
      <c r="B22" s="164" t="s">
        <v>18</v>
      </c>
      <c r="C22" s="165" t="s">
        <v>171</v>
      </c>
      <c r="D22" s="99" t="s">
        <v>172</v>
      </c>
      <c r="E22" s="100" t="s">
        <v>19</v>
      </c>
      <c r="F22" s="101" t="s">
        <v>19</v>
      </c>
      <c r="G22" s="114" t="s">
        <v>173</v>
      </c>
      <c r="H22" s="103">
        <f t="shared" ref="H22:AB22" si="8">H23</f>
        <v>0</v>
      </c>
      <c r="I22" s="103">
        <f t="shared" si="8"/>
        <v>0</v>
      </c>
      <c r="J22" s="104">
        <f t="shared" si="8"/>
        <v>0</v>
      </c>
      <c r="K22" s="103">
        <f t="shared" si="8"/>
        <v>0</v>
      </c>
      <c r="L22" s="104">
        <f t="shared" si="8"/>
        <v>0</v>
      </c>
      <c r="M22" s="103">
        <f t="shared" si="8"/>
        <v>0</v>
      </c>
      <c r="N22" s="104">
        <f t="shared" si="8"/>
        <v>0</v>
      </c>
      <c r="O22" s="105">
        <f t="shared" si="8"/>
        <v>0</v>
      </c>
      <c r="P22" s="106">
        <f t="shared" si="8"/>
        <v>0</v>
      </c>
      <c r="Q22" s="106">
        <f t="shared" si="8"/>
        <v>850</v>
      </c>
      <c r="R22" s="106">
        <f t="shared" si="8"/>
        <v>850</v>
      </c>
      <c r="S22" s="105">
        <f t="shared" si="8"/>
        <v>0</v>
      </c>
      <c r="T22" s="106">
        <f t="shared" si="8"/>
        <v>850</v>
      </c>
      <c r="U22" s="105">
        <f t="shared" si="8"/>
        <v>0</v>
      </c>
      <c r="V22" s="106">
        <f t="shared" si="8"/>
        <v>850</v>
      </c>
      <c r="W22" s="105">
        <f t="shared" si="8"/>
        <v>0</v>
      </c>
      <c r="X22" s="106">
        <f t="shared" si="8"/>
        <v>850</v>
      </c>
      <c r="Y22" s="105">
        <f t="shared" si="8"/>
        <v>0</v>
      </c>
      <c r="Z22" s="106">
        <f t="shared" si="8"/>
        <v>850</v>
      </c>
      <c r="AA22" s="105">
        <f t="shared" si="8"/>
        <v>0</v>
      </c>
      <c r="AB22" s="106">
        <f t="shared" si="8"/>
        <v>850</v>
      </c>
      <c r="AC22" s="166">
        <v>0</v>
      </c>
      <c r="AD22" s="166">
        <f t="shared" si="1"/>
        <v>850</v>
      </c>
      <c r="AE22" s="139"/>
    </row>
    <row r="23" spans="1:31" x14ac:dyDescent="0.2">
      <c r="A23" s="163"/>
      <c r="B23" s="159"/>
      <c r="C23" s="165"/>
      <c r="D23" s="99"/>
      <c r="E23" s="107">
        <v>4357</v>
      </c>
      <c r="F23" s="108">
        <v>6121</v>
      </c>
      <c r="G23" s="109" t="s">
        <v>156</v>
      </c>
      <c r="H23" s="110">
        <v>0</v>
      </c>
      <c r="I23" s="110">
        <v>0</v>
      </c>
      <c r="J23" s="111">
        <f>SUM(H23:I23)</f>
        <v>0</v>
      </c>
      <c r="K23" s="110">
        <v>0</v>
      </c>
      <c r="L23" s="111">
        <f>SUM(J23:K23)</f>
        <v>0</v>
      </c>
      <c r="M23" s="110">
        <v>0</v>
      </c>
      <c r="N23" s="111">
        <f>SUM(L23:M23)</f>
        <v>0</v>
      </c>
      <c r="O23" s="112">
        <v>0</v>
      </c>
      <c r="P23" s="113">
        <v>0</v>
      </c>
      <c r="Q23" s="113">
        <v>850</v>
      </c>
      <c r="R23" s="113">
        <v>850</v>
      </c>
      <c r="S23" s="112">
        <v>0</v>
      </c>
      <c r="T23" s="113">
        <f>SUM(R23:S23)</f>
        <v>850</v>
      </c>
      <c r="U23" s="112">
        <v>0</v>
      </c>
      <c r="V23" s="113">
        <f>SUM(T23:U23)</f>
        <v>850</v>
      </c>
      <c r="W23" s="112">
        <v>0</v>
      </c>
      <c r="X23" s="113">
        <f>SUM(V23:W23)</f>
        <v>850</v>
      </c>
      <c r="Y23" s="112">
        <v>0</v>
      </c>
      <c r="Z23" s="113">
        <f>SUM(X23:Y23)</f>
        <v>850</v>
      </c>
      <c r="AA23" s="112">
        <v>0</v>
      </c>
      <c r="AB23" s="113">
        <f>SUM(Z23:AA23)</f>
        <v>850</v>
      </c>
      <c r="AC23" s="162">
        <v>0</v>
      </c>
      <c r="AD23" s="162">
        <f t="shared" si="1"/>
        <v>850</v>
      </c>
      <c r="AE23" s="139"/>
    </row>
    <row r="24" spans="1:31" x14ac:dyDescent="0.2">
      <c r="A24" s="139"/>
      <c r="B24" s="164" t="s">
        <v>18</v>
      </c>
      <c r="C24" s="165" t="s">
        <v>174</v>
      </c>
      <c r="D24" s="99" t="s">
        <v>175</v>
      </c>
      <c r="E24" s="100" t="s">
        <v>19</v>
      </c>
      <c r="F24" s="101" t="s">
        <v>19</v>
      </c>
      <c r="G24" s="114" t="s">
        <v>176</v>
      </c>
      <c r="H24" s="103">
        <f t="shared" si="5"/>
        <v>2500</v>
      </c>
      <c r="I24" s="103">
        <f t="shared" si="5"/>
        <v>0</v>
      </c>
      <c r="J24" s="104">
        <f t="shared" si="5"/>
        <v>2500</v>
      </c>
      <c r="K24" s="103">
        <f t="shared" si="5"/>
        <v>0</v>
      </c>
      <c r="L24" s="104">
        <f t="shared" si="5"/>
        <v>2500</v>
      </c>
      <c r="M24" s="103">
        <f t="shared" si="5"/>
        <v>0</v>
      </c>
      <c r="N24" s="104">
        <f t="shared" si="5"/>
        <v>2500</v>
      </c>
      <c r="O24" s="105">
        <f t="shared" si="5"/>
        <v>0</v>
      </c>
      <c r="P24" s="106">
        <f t="shared" si="5"/>
        <v>0</v>
      </c>
      <c r="Q24" s="106">
        <f t="shared" si="5"/>
        <v>4249.723</v>
      </c>
      <c r="R24" s="106">
        <f t="shared" si="5"/>
        <v>4249.723</v>
      </c>
      <c r="S24" s="105">
        <f t="shared" si="5"/>
        <v>0</v>
      </c>
      <c r="T24" s="106">
        <f t="shared" si="5"/>
        <v>4249.723</v>
      </c>
      <c r="U24" s="105">
        <f t="shared" si="5"/>
        <v>0</v>
      </c>
      <c r="V24" s="106">
        <f t="shared" si="5"/>
        <v>4249.723</v>
      </c>
      <c r="W24" s="105">
        <f t="shared" si="5"/>
        <v>1064</v>
      </c>
      <c r="X24" s="106">
        <f t="shared" si="5"/>
        <v>5313.723</v>
      </c>
      <c r="Y24" s="105">
        <f t="shared" si="5"/>
        <v>0</v>
      </c>
      <c r="Z24" s="106">
        <f t="shared" si="5"/>
        <v>5313.723</v>
      </c>
      <c r="AA24" s="105">
        <f t="shared" si="5"/>
        <v>0</v>
      </c>
      <c r="AB24" s="106">
        <f t="shared" ref="W24:AB28" si="9">AB25</f>
        <v>5313.723</v>
      </c>
      <c r="AC24" s="166">
        <v>0</v>
      </c>
      <c r="AD24" s="166">
        <f t="shared" si="1"/>
        <v>5313.723</v>
      </c>
      <c r="AE24" s="139"/>
    </row>
    <row r="25" spans="1:31" x14ac:dyDescent="0.2">
      <c r="A25" s="139"/>
      <c r="B25" s="159"/>
      <c r="C25" s="165"/>
      <c r="D25" s="99"/>
      <c r="E25" s="107">
        <v>3523</v>
      </c>
      <c r="F25" s="108">
        <v>6121</v>
      </c>
      <c r="G25" s="109" t="s">
        <v>156</v>
      </c>
      <c r="H25" s="110">
        <v>2500</v>
      </c>
      <c r="I25" s="110">
        <v>0</v>
      </c>
      <c r="J25" s="111">
        <f>SUM(H25:I25)</f>
        <v>2500</v>
      </c>
      <c r="K25" s="110">
        <v>0</v>
      </c>
      <c r="L25" s="111">
        <f>SUM(J25:K25)</f>
        <v>2500</v>
      </c>
      <c r="M25" s="110">
        <v>0</v>
      </c>
      <c r="N25" s="111">
        <f>SUM(L25:M25)</f>
        <v>2500</v>
      </c>
      <c r="O25" s="112">
        <v>0</v>
      </c>
      <c r="P25" s="113">
        <v>0</v>
      </c>
      <c r="Q25" s="113">
        <v>4249.723</v>
      </c>
      <c r="R25" s="113">
        <v>4249.723</v>
      </c>
      <c r="S25" s="112">
        <v>0</v>
      </c>
      <c r="T25" s="113">
        <f>SUM(R25:S25)</f>
        <v>4249.723</v>
      </c>
      <c r="U25" s="112">
        <v>0</v>
      </c>
      <c r="V25" s="113">
        <f>SUM(T25:U25)</f>
        <v>4249.723</v>
      </c>
      <c r="W25" s="112">
        <v>1064</v>
      </c>
      <c r="X25" s="113">
        <f>SUM(V25:W25)</f>
        <v>5313.723</v>
      </c>
      <c r="Y25" s="112">
        <v>0</v>
      </c>
      <c r="Z25" s="113">
        <f>SUM(X25:Y25)</f>
        <v>5313.723</v>
      </c>
      <c r="AA25" s="112">
        <v>0</v>
      </c>
      <c r="AB25" s="113">
        <f>SUM(Z25:AA25)</f>
        <v>5313.723</v>
      </c>
      <c r="AC25" s="162">
        <v>0</v>
      </c>
      <c r="AD25" s="162">
        <f t="shared" si="1"/>
        <v>5313.723</v>
      </c>
      <c r="AE25" s="139"/>
    </row>
    <row r="26" spans="1:31" x14ac:dyDescent="0.2">
      <c r="A26" s="139"/>
      <c r="B26" s="164" t="s">
        <v>18</v>
      </c>
      <c r="C26" s="165" t="s">
        <v>177</v>
      </c>
      <c r="D26" s="99" t="s">
        <v>178</v>
      </c>
      <c r="E26" s="100" t="s">
        <v>19</v>
      </c>
      <c r="F26" s="101" t="s">
        <v>19</v>
      </c>
      <c r="G26" s="114" t="s">
        <v>179</v>
      </c>
      <c r="H26" s="103">
        <f t="shared" si="5"/>
        <v>0</v>
      </c>
      <c r="I26" s="103">
        <f t="shared" si="5"/>
        <v>0</v>
      </c>
      <c r="J26" s="104">
        <f t="shared" si="5"/>
        <v>0</v>
      </c>
      <c r="K26" s="103">
        <f t="shared" si="5"/>
        <v>1591.518</v>
      </c>
      <c r="L26" s="104">
        <f t="shared" si="5"/>
        <v>1591.518</v>
      </c>
      <c r="M26" s="103">
        <f t="shared" si="5"/>
        <v>0</v>
      </c>
      <c r="N26" s="104">
        <f t="shared" si="5"/>
        <v>1591.518</v>
      </c>
      <c r="O26" s="105">
        <f t="shared" si="5"/>
        <v>0</v>
      </c>
      <c r="P26" s="106">
        <f t="shared" si="5"/>
        <v>0</v>
      </c>
      <c r="Q26" s="106">
        <f t="shared" si="5"/>
        <v>1511.518</v>
      </c>
      <c r="R26" s="106">
        <f t="shared" si="5"/>
        <v>1511.518</v>
      </c>
      <c r="S26" s="105">
        <f t="shared" si="5"/>
        <v>0</v>
      </c>
      <c r="T26" s="106">
        <f t="shared" si="5"/>
        <v>1511.518</v>
      </c>
      <c r="U26" s="105">
        <f t="shared" si="5"/>
        <v>0</v>
      </c>
      <c r="V26" s="106">
        <f t="shared" si="5"/>
        <v>1511.518</v>
      </c>
      <c r="W26" s="105">
        <f t="shared" si="9"/>
        <v>0</v>
      </c>
      <c r="X26" s="106">
        <f t="shared" si="9"/>
        <v>1511.518</v>
      </c>
      <c r="Y26" s="105">
        <f t="shared" si="9"/>
        <v>0</v>
      </c>
      <c r="Z26" s="106">
        <f t="shared" si="9"/>
        <v>1511.518</v>
      </c>
      <c r="AA26" s="105">
        <f t="shared" si="9"/>
        <v>0</v>
      </c>
      <c r="AB26" s="106">
        <f t="shared" si="9"/>
        <v>1511.518</v>
      </c>
      <c r="AC26" s="166">
        <v>0</v>
      </c>
      <c r="AD26" s="166">
        <f t="shared" si="1"/>
        <v>1511.518</v>
      </c>
      <c r="AE26" s="139"/>
    </row>
    <row r="27" spans="1:31" x14ac:dyDescent="0.2">
      <c r="A27" s="139"/>
      <c r="B27" s="159"/>
      <c r="C27" s="165"/>
      <c r="D27" s="99"/>
      <c r="E27" s="107">
        <v>4357</v>
      </c>
      <c r="F27" s="108">
        <v>6121</v>
      </c>
      <c r="G27" s="109" t="s">
        <v>156</v>
      </c>
      <c r="H27" s="110">
        <v>0</v>
      </c>
      <c r="I27" s="110">
        <v>0</v>
      </c>
      <c r="J27" s="111">
        <f>SUM(H27:I27)</f>
        <v>0</v>
      </c>
      <c r="K27" s="110">
        <v>1591.518</v>
      </c>
      <c r="L27" s="111">
        <f>SUM(J27:K27)</f>
        <v>1591.518</v>
      </c>
      <c r="M27" s="110">
        <v>0</v>
      </c>
      <c r="N27" s="111">
        <f>SUM(L27:M27)</f>
        <v>1591.518</v>
      </c>
      <c r="O27" s="112">
        <v>0</v>
      </c>
      <c r="P27" s="113">
        <v>0</v>
      </c>
      <c r="Q27" s="113">
        <v>1511.518</v>
      </c>
      <c r="R27" s="113">
        <v>1511.518</v>
      </c>
      <c r="S27" s="112">
        <v>0</v>
      </c>
      <c r="T27" s="113">
        <f>SUM(R27:S27)</f>
        <v>1511.518</v>
      </c>
      <c r="U27" s="112">
        <v>0</v>
      </c>
      <c r="V27" s="113">
        <f>SUM(T27:U27)</f>
        <v>1511.518</v>
      </c>
      <c r="W27" s="112">
        <v>0</v>
      </c>
      <c r="X27" s="113">
        <f>SUM(V27:W27)</f>
        <v>1511.518</v>
      </c>
      <c r="Y27" s="112">
        <v>0</v>
      </c>
      <c r="Z27" s="113">
        <f>SUM(X27:Y27)</f>
        <v>1511.518</v>
      </c>
      <c r="AA27" s="112">
        <v>0</v>
      </c>
      <c r="AB27" s="113">
        <f>SUM(Z27:AA27)</f>
        <v>1511.518</v>
      </c>
      <c r="AC27" s="162">
        <v>0</v>
      </c>
      <c r="AD27" s="162">
        <f t="shared" si="1"/>
        <v>1511.518</v>
      </c>
      <c r="AE27" s="139"/>
    </row>
    <row r="28" spans="1:31" ht="22.5" x14ac:dyDescent="0.2">
      <c r="A28" s="139"/>
      <c r="B28" s="164" t="s">
        <v>18</v>
      </c>
      <c r="C28" s="165" t="s">
        <v>180</v>
      </c>
      <c r="D28" s="99" t="s">
        <v>96</v>
      </c>
      <c r="E28" s="100" t="s">
        <v>19</v>
      </c>
      <c r="F28" s="101" t="s">
        <v>19</v>
      </c>
      <c r="G28" s="114" t="s">
        <v>181</v>
      </c>
      <c r="H28" s="103">
        <f t="shared" si="5"/>
        <v>0</v>
      </c>
      <c r="I28" s="103">
        <f t="shared" si="5"/>
        <v>0</v>
      </c>
      <c r="J28" s="104">
        <f t="shared" si="5"/>
        <v>0</v>
      </c>
      <c r="K28" s="103">
        <f t="shared" si="5"/>
        <v>0</v>
      </c>
      <c r="L28" s="104">
        <f t="shared" si="5"/>
        <v>0</v>
      </c>
      <c r="M28" s="103">
        <f t="shared" si="5"/>
        <v>290.2</v>
      </c>
      <c r="N28" s="104">
        <f t="shared" si="5"/>
        <v>290.2</v>
      </c>
      <c r="O28" s="105">
        <f t="shared" si="5"/>
        <v>0</v>
      </c>
      <c r="P28" s="106">
        <f t="shared" si="5"/>
        <v>0</v>
      </c>
      <c r="Q28" s="106">
        <f t="shared" si="5"/>
        <v>290.2</v>
      </c>
      <c r="R28" s="106">
        <f t="shared" si="5"/>
        <v>290.2</v>
      </c>
      <c r="S28" s="105">
        <f t="shared" si="5"/>
        <v>0</v>
      </c>
      <c r="T28" s="106">
        <f t="shared" si="5"/>
        <v>290.2</v>
      </c>
      <c r="U28" s="105">
        <f t="shared" si="5"/>
        <v>0</v>
      </c>
      <c r="V28" s="106">
        <f t="shared" si="5"/>
        <v>290.2</v>
      </c>
      <c r="W28" s="105">
        <f t="shared" si="9"/>
        <v>0</v>
      </c>
      <c r="X28" s="106">
        <f t="shared" si="9"/>
        <v>290.2</v>
      </c>
      <c r="Y28" s="105">
        <f t="shared" si="9"/>
        <v>0</v>
      </c>
      <c r="Z28" s="106">
        <f t="shared" si="9"/>
        <v>290.2</v>
      </c>
      <c r="AA28" s="105">
        <f t="shared" si="9"/>
        <v>0</v>
      </c>
      <c r="AB28" s="106">
        <f t="shared" si="9"/>
        <v>290.2</v>
      </c>
      <c r="AC28" s="166">
        <f>+AC29</f>
        <v>-290.2</v>
      </c>
      <c r="AD28" s="166">
        <f t="shared" si="1"/>
        <v>0</v>
      </c>
      <c r="AE28" s="139" t="s">
        <v>2</v>
      </c>
    </row>
    <row r="29" spans="1:31" x14ac:dyDescent="0.2">
      <c r="A29" s="139"/>
      <c r="B29" s="159"/>
      <c r="C29" s="165"/>
      <c r="D29" s="99"/>
      <c r="E29" s="107">
        <v>3122</v>
      </c>
      <c r="F29" s="108">
        <v>6121</v>
      </c>
      <c r="G29" s="109" t="s">
        <v>156</v>
      </c>
      <c r="H29" s="110">
        <v>0</v>
      </c>
      <c r="I29" s="110">
        <v>0</v>
      </c>
      <c r="J29" s="111">
        <f>SUM(H29:I29)</f>
        <v>0</v>
      </c>
      <c r="K29" s="110">
        <v>0</v>
      </c>
      <c r="L29" s="111">
        <f>SUM(J29:K29)</f>
        <v>0</v>
      </c>
      <c r="M29" s="110">
        <v>290.2</v>
      </c>
      <c r="N29" s="111">
        <f>SUM(L29:M29)</f>
        <v>290.2</v>
      </c>
      <c r="O29" s="112">
        <v>0</v>
      </c>
      <c r="P29" s="113">
        <v>0</v>
      </c>
      <c r="Q29" s="113">
        <v>290.2</v>
      </c>
      <c r="R29" s="113">
        <f>SUM(N29:O29)</f>
        <v>290.2</v>
      </c>
      <c r="S29" s="112">
        <v>0</v>
      </c>
      <c r="T29" s="113">
        <f>SUM(R29:S29)</f>
        <v>290.2</v>
      </c>
      <c r="U29" s="112">
        <v>0</v>
      </c>
      <c r="V29" s="113">
        <f>SUM(T29:U29)</f>
        <v>290.2</v>
      </c>
      <c r="W29" s="112">
        <v>0</v>
      </c>
      <c r="X29" s="113">
        <f>SUM(V29:W29)</f>
        <v>290.2</v>
      </c>
      <c r="Y29" s="112">
        <v>0</v>
      </c>
      <c r="Z29" s="113">
        <f>SUM(X29:Y29)</f>
        <v>290.2</v>
      </c>
      <c r="AA29" s="112">
        <v>0</v>
      </c>
      <c r="AB29" s="113">
        <f>SUM(Z29:AA29)</f>
        <v>290.2</v>
      </c>
      <c r="AC29" s="162">
        <v>-290.2</v>
      </c>
      <c r="AD29" s="162">
        <f t="shared" si="1"/>
        <v>0</v>
      </c>
      <c r="AE29" s="139"/>
    </row>
    <row r="30" spans="1:31" ht="22.5" x14ac:dyDescent="0.2">
      <c r="A30" s="139"/>
      <c r="B30" s="164" t="s">
        <v>18</v>
      </c>
      <c r="C30" s="165" t="s">
        <v>182</v>
      </c>
      <c r="D30" s="99" t="s">
        <v>183</v>
      </c>
      <c r="E30" s="100" t="s">
        <v>19</v>
      </c>
      <c r="F30" s="101" t="s">
        <v>19</v>
      </c>
      <c r="G30" s="114" t="s">
        <v>184</v>
      </c>
      <c r="H30" s="103">
        <f t="shared" ref="H30:W62" si="10">H31</f>
        <v>0</v>
      </c>
      <c r="I30" s="103">
        <f t="shared" si="10"/>
        <v>0</v>
      </c>
      <c r="J30" s="104">
        <f t="shared" si="10"/>
        <v>0</v>
      </c>
      <c r="K30" s="103">
        <f t="shared" si="10"/>
        <v>0</v>
      </c>
      <c r="L30" s="104">
        <f t="shared" si="10"/>
        <v>0</v>
      </c>
      <c r="M30" s="103">
        <f t="shared" si="10"/>
        <v>290.2</v>
      </c>
      <c r="N30" s="104">
        <f t="shared" si="10"/>
        <v>290.2</v>
      </c>
      <c r="O30" s="105">
        <f t="shared" si="10"/>
        <v>0</v>
      </c>
      <c r="P30" s="106">
        <f t="shared" si="10"/>
        <v>0</v>
      </c>
      <c r="Q30" s="106">
        <f t="shared" si="10"/>
        <v>4915.8967199999997</v>
      </c>
      <c r="R30" s="106">
        <f t="shared" si="10"/>
        <v>4915.8967199999997</v>
      </c>
      <c r="S30" s="105">
        <f t="shared" si="10"/>
        <v>0</v>
      </c>
      <c r="T30" s="106">
        <f t="shared" si="10"/>
        <v>4915.8967199999997</v>
      </c>
      <c r="U30" s="105">
        <f t="shared" si="10"/>
        <v>0</v>
      </c>
      <c r="V30" s="106">
        <f t="shared" si="10"/>
        <v>4915.8967199999997</v>
      </c>
      <c r="W30" s="105">
        <f t="shared" si="10"/>
        <v>0</v>
      </c>
      <c r="X30" s="106">
        <f t="shared" ref="W30:AB70" si="11">X31</f>
        <v>7245.8967199999997</v>
      </c>
      <c r="Y30" s="105">
        <f t="shared" si="11"/>
        <v>0</v>
      </c>
      <c r="Z30" s="106">
        <f t="shared" si="11"/>
        <v>7245.8967199999997</v>
      </c>
      <c r="AA30" s="105">
        <f t="shared" si="11"/>
        <v>-600</v>
      </c>
      <c r="AB30" s="106">
        <f t="shared" si="11"/>
        <v>6645.8967199999997</v>
      </c>
      <c r="AC30" s="166">
        <v>0</v>
      </c>
      <c r="AD30" s="166">
        <f t="shared" si="1"/>
        <v>6645.8967199999997</v>
      </c>
      <c r="AE30" s="139"/>
    </row>
    <row r="31" spans="1:31" x14ac:dyDescent="0.2">
      <c r="A31" s="139"/>
      <c r="B31" s="159"/>
      <c r="C31" s="165"/>
      <c r="D31" s="99"/>
      <c r="E31" s="107">
        <v>3122</v>
      </c>
      <c r="F31" s="108">
        <v>6121</v>
      </c>
      <c r="G31" s="109" t="s">
        <v>156</v>
      </c>
      <c r="H31" s="110">
        <v>0</v>
      </c>
      <c r="I31" s="110">
        <v>0</v>
      </c>
      <c r="J31" s="111">
        <f>SUM(H31:I31)</f>
        <v>0</v>
      </c>
      <c r="K31" s="110">
        <v>0</v>
      </c>
      <c r="L31" s="111">
        <f>SUM(J31:K31)</f>
        <v>0</v>
      </c>
      <c r="M31" s="110">
        <v>290.2</v>
      </c>
      <c r="N31" s="111">
        <f>SUM(L31:M31)</f>
        <v>290.2</v>
      </c>
      <c r="O31" s="112">
        <v>0</v>
      </c>
      <c r="P31" s="113">
        <v>0</v>
      </c>
      <c r="Q31" s="113">
        <v>4915.8967199999997</v>
      </c>
      <c r="R31" s="113">
        <v>4915.8967199999997</v>
      </c>
      <c r="S31" s="112">
        <v>0</v>
      </c>
      <c r="T31" s="113">
        <f>SUM(R31:S31)</f>
        <v>4915.8967199999997</v>
      </c>
      <c r="U31" s="112">
        <v>0</v>
      </c>
      <c r="V31" s="113">
        <f>SUM(T31:U31)</f>
        <v>4915.8967199999997</v>
      </c>
      <c r="W31" s="112">
        <v>0</v>
      </c>
      <c r="X31" s="113">
        <v>7245.8967199999997</v>
      </c>
      <c r="Y31" s="112">
        <v>0</v>
      </c>
      <c r="Z31" s="113">
        <v>7245.8967199999997</v>
      </c>
      <c r="AA31" s="112">
        <v>-600</v>
      </c>
      <c r="AB31" s="113">
        <f>SUM(Z31:AA31)</f>
        <v>6645.8967199999997</v>
      </c>
      <c r="AC31" s="162">
        <v>0</v>
      </c>
      <c r="AD31" s="162">
        <f t="shared" si="1"/>
        <v>6645.8967199999997</v>
      </c>
      <c r="AE31" s="139"/>
    </row>
    <row r="32" spans="1:31" ht="33.75" x14ac:dyDescent="0.2">
      <c r="A32" s="139"/>
      <c r="B32" s="164" t="s">
        <v>18</v>
      </c>
      <c r="C32" s="165" t="s">
        <v>185</v>
      </c>
      <c r="D32" s="99" t="s">
        <v>51</v>
      </c>
      <c r="E32" s="100" t="s">
        <v>19</v>
      </c>
      <c r="F32" s="101" t="s">
        <v>19</v>
      </c>
      <c r="G32" s="114" t="s">
        <v>186</v>
      </c>
      <c r="H32" s="103">
        <f t="shared" si="10"/>
        <v>0</v>
      </c>
      <c r="I32" s="103">
        <f t="shared" si="10"/>
        <v>0</v>
      </c>
      <c r="J32" s="104">
        <f t="shared" si="10"/>
        <v>0</v>
      </c>
      <c r="K32" s="103">
        <f t="shared" si="10"/>
        <v>0</v>
      </c>
      <c r="L32" s="104">
        <f t="shared" si="10"/>
        <v>0</v>
      </c>
      <c r="M32" s="103">
        <f t="shared" si="10"/>
        <v>290.2</v>
      </c>
      <c r="N32" s="104">
        <f t="shared" si="10"/>
        <v>290.2</v>
      </c>
      <c r="O32" s="105">
        <f t="shared" si="10"/>
        <v>0</v>
      </c>
      <c r="P32" s="106">
        <f t="shared" si="10"/>
        <v>0</v>
      </c>
      <c r="Q32" s="106">
        <f t="shared" si="10"/>
        <v>0</v>
      </c>
      <c r="R32" s="106">
        <f t="shared" si="10"/>
        <v>0</v>
      </c>
      <c r="S32" s="105">
        <f t="shared" si="10"/>
        <v>0</v>
      </c>
      <c r="T32" s="106">
        <f t="shared" si="10"/>
        <v>0</v>
      </c>
      <c r="U32" s="105">
        <f t="shared" si="10"/>
        <v>910.96</v>
      </c>
      <c r="V32" s="106">
        <f t="shared" si="10"/>
        <v>910.96</v>
      </c>
      <c r="W32" s="105">
        <f t="shared" si="11"/>
        <v>0</v>
      </c>
      <c r="X32" s="106">
        <f t="shared" si="11"/>
        <v>910.96</v>
      </c>
      <c r="Y32" s="105">
        <f t="shared" si="11"/>
        <v>0</v>
      </c>
      <c r="Z32" s="106">
        <f t="shared" si="11"/>
        <v>910.96</v>
      </c>
      <c r="AA32" s="105">
        <f t="shared" si="11"/>
        <v>0</v>
      </c>
      <c r="AB32" s="106">
        <f t="shared" si="11"/>
        <v>910.96</v>
      </c>
      <c r="AC32" s="166">
        <v>0</v>
      </c>
      <c r="AD32" s="166">
        <f t="shared" si="1"/>
        <v>910.96</v>
      </c>
      <c r="AE32" s="139"/>
    </row>
    <row r="33" spans="1:31" x14ac:dyDescent="0.2">
      <c r="A33" s="139"/>
      <c r="B33" s="159"/>
      <c r="C33" s="165"/>
      <c r="D33" s="99"/>
      <c r="E33" s="107">
        <v>3123</v>
      </c>
      <c r="F33" s="108">
        <v>6121</v>
      </c>
      <c r="G33" s="109" t="s">
        <v>156</v>
      </c>
      <c r="H33" s="110">
        <v>0</v>
      </c>
      <c r="I33" s="110">
        <v>0</v>
      </c>
      <c r="J33" s="111">
        <f>SUM(H33:I33)</f>
        <v>0</v>
      </c>
      <c r="K33" s="110">
        <v>0</v>
      </c>
      <c r="L33" s="111">
        <f>SUM(J33:K33)</f>
        <v>0</v>
      </c>
      <c r="M33" s="110">
        <v>290.2</v>
      </c>
      <c r="N33" s="111">
        <f>SUM(L33:M33)</f>
        <v>290.2</v>
      </c>
      <c r="O33" s="112">
        <v>0</v>
      </c>
      <c r="P33" s="113">
        <v>0</v>
      </c>
      <c r="Q33" s="113">
        <v>0</v>
      </c>
      <c r="R33" s="113">
        <v>0</v>
      </c>
      <c r="S33" s="112">
        <v>0</v>
      </c>
      <c r="T33" s="113">
        <f>SUM(R33:S33)</f>
        <v>0</v>
      </c>
      <c r="U33" s="112">
        <v>910.96</v>
      </c>
      <c r="V33" s="113">
        <f>SUM(T33:U33)</f>
        <v>910.96</v>
      </c>
      <c r="W33" s="112">
        <v>0</v>
      </c>
      <c r="X33" s="113">
        <f>SUM(V33:W33)</f>
        <v>910.96</v>
      </c>
      <c r="Y33" s="112">
        <v>0</v>
      </c>
      <c r="Z33" s="113">
        <f>SUM(X33:Y33)</f>
        <v>910.96</v>
      </c>
      <c r="AA33" s="112">
        <v>0</v>
      </c>
      <c r="AB33" s="113">
        <f>SUM(Z33:AA33)</f>
        <v>910.96</v>
      </c>
      <c r="AC33" s="162">
        <v>0</v>
      </c>
      <c r="AD33" s="162">
        <f t="shared" si="1"/>
        <v>910.96</v>
      </c>
      <c r="AE33" s="139"/>
    </row>
    <row r="34" spans="1:31" x14ac:dyDescent="0.2">
      <c r="A34" s="139"/>
      <c r="B34" s="164" t="s">
        <v>18</v>
      </c>
      <c r="C34" s="165" t="s">
        <v>187</v>
      </c>
      <c r="D34" s="99" t="s">
        <v>129</v>
      </c>
      <c r="E34" s="100" t="s">
        <v>19</v>
      </c>
      <c r="F34" s="101" t="s">
        <v>19</v>
      </c>
      <c r="G34" s="114" t="s">
        <v>188</v>
      </c>
      <c r="H34" s="103">
        <f t="shared" si="10"/>
        <v>0</v>
      </c>
      <c r="I34" s="103">
        <f t="shared" si="10"/>
        <v>0</v>
      </c>
      <c r="J34" s="104">
        <f t="shared" si="10"/>
        <v>0</v>
      </c>
      <c r="K34" s="103">
        <f t="shared" si="10"/>
        <v>0</v>
      </c>
      <c r="L34" s="104">
        <f t="shared" si="10"/>
        <v>0</v>
      </c>
      <c r="M34" s="103">
        <f t="shared" si="10"/>
        <v>290.2</v>
      </c>
      <c r="N34" s="104">
        <f t="shared" si="10"/>
        <v>290.2</v>
      </c>
      <c r="O34" s="105">
        <f t="shared" si="10"/>
        <v>0</v>
      </c>
      <c r="P34" s="106">
        <f t="shared" si="10"/>
        <v>0</v>
      </c>
      <c r="Q34" s="106">
        <f t="shared" si="10"/>
        <v>0</v>
      </c>
      <c r="R34" s="106">
        <f t="shared" si="10"/>
        <v>0</v>
      </c>
      <c r="S34" s="105">
        <f t="shared" si="10"/>
        <v>0</v>
      </c>
      <c r="T34" s="106">
        <f t="shared" si="10"/>
        <v>0</v>
      </c>
      <c r="U34" s="105">
        <f t="shared" si="10"/>
        <v>0</v>
      </c>
      <c r="V34" s="106">
        <f t="shared" si="10"/>
        <v>0</v>
      </c>
      <c r="W34" s="105">
        <f t="shared" si="11"/>
        <v>6700</v>
      </c>
      <c r="X34" s="106">
        <f t="shared" si="11"/>
        <v>6700</v>
      </c>
      <c r="Y34" s="105">
        <f t="shared" si="11"/>
        <v>0</v>
      </c>
      <c r="Z34" s="106">
        <f t="shared" si="11"/>
        <v>6700</v>
      </c>
      <c r="AA34" s="105">
        <f t="shared" si="11"/>
        <v>0</v>
      </c>
      <c r="AB34" s="106">
        <f t="shared" si="11"/>
        <v>6700</v>
      </c>
      <c r="AC34" s="166">
        <v>0</v>
      </c>
      <c r="AD34" s="166">
        <f t="shared" si="1"/>
        <v>6700</v>
      </c>
      <c r="AE34" s="139"/>
    </row>
    <row r="35" spans="1:31" x14ac:dyDescent="0.2">
      <c r="A35" s="139"/>
      <c r="B35" s="159"/>
      <c r="C35" s="165"/>
      <c r="D35" s="99"/>
      <c r="E35" s="107">
        <v>3121</v>
      </c>
      <c r="F35" s="108">
        <v>6121</v>
      </c>
      <c r="G35" s="109" t="s">
        <v>156</v>
      </c>
      <c r="H35" s="110">
        <v>0</v>
      </c>
      <c r="I35" s="110">
        <v>0</v>
      </c>
      <c r="J35" s="111">
        <f>SUM(H35:I35)</f>
        <v>0</v>
      </c>
      <c r="K35" s="110">
        <v>0</v>
      </c>
      <c r="L35" s="111">
        <f>SUM(J35:K35)</f>
        <v>0</v>
      </c>
      <c r="M35" s="110">
        <v>290.2</v>
      </c>
      <c r="N35" s="111">
        <f>SUM(L35:M35)</f>
        <v>290.2</v>
      </c>
      <c r="O35" s="112">
        <v>0</v>
      </c>
      <c r="P35" s="113">
        <v>0</v>
      </c>
      <c r="Q35" s="113">
        <v>0</v>
      </c>
      <c r="R35" s="113">
        <v>0</v>
      </c>
      <c r="S35" s="112">
        <v>0</v>
      </c>
      <c r="T35" s="113">
        <f>SUM(R35:S35)</f>
        <v>0</v>
      </c>
      <c r="U35" s="112">
        <v>0</v>
      </c>
      <c r="V35" s="113">
        <f>SUM(T35:U35)</f>
        <v>0</v>
      </c>
      <c r="W35" s="112">
        <v>6700</v>
      </c>
      <c r="X35" s="113">
        <f>SUM(V35:W35)</f>
        <v>6700</v>
      </c>
      <c r="Y35" s="112">
        <v>0</v>
      </c>
      <c r="Z35" s="113">
        <f>SUM(X35:Y35)</f>
        <v>6700</v>
      </c>
      <c r="AA35" s="112">
        <v>0</v>
      </c>
      <c r="AB35" s="113">
        <f>SUM(Z35:AA35)</f>
        <v>6700</v>
      </c>
      <c r="AC35" s="162">
        <v>0</v>
      </c>
      <c r="AD35" s="162">
        <f t="shared" si="1"/>
        <v>6700</v>
      </c>
      <c r="AE35" s="139"/>
    </row>
    <row r="36" spans="1:31" ht="22.5" x14ac:dyDescent="0.2">
      <c r="A36" s="139"/>
      <c r="B36" s="164" t="s">
        <v>18</v>
      </c>
      <c r="C36" s="165" t="s">
        <v>189</v>
      </c>
      <c r="D36" s="99" t="s">
        <v>36</v>
      </c>
      <c r="E36" s="100" t="s">
        <v>19</v>
      </c>
      <c r="F36" s="101" t="s">
        <v>19</v>
      </c>
      <c r="G36" s="114" t="s">
        <v>190</v>
      </c>
      <c r="H36" s="103">
        <f t="shared" si="10"/>
        <v>0</v>
      </c>
      <c r="I36" s="103">
        <f t="shared" si="10"/>
        <v>0</v>
      </c>
      <c r="J36" s="104">
        <f t="shared" si="10"/>
        <v>0</v>
      </c>
      <c r="K36" s="103">
        <f t="shared" si="10"/>
        <v>0</v>
      </c>
      <c r="L36" s="104">
        <f t="shared" si="10"/>
        <v>0</v>
      </c>
      <c r="M36" s="103">
        <f t="shared" si="10"/>
        <v>290.2</v>
      </c>
      <c r="N36" s="104">
        <f t="shared" si="10"/>
        <v>290.2</v>
      </c>
      <c r="O36" s="105">
        <f t="shared" si="10"/>
        <v>0</v>
      </c>
      <c r="P36" s="106">
        <f t="shared" si="10"/>
        <v>0</v>
      </c>
      <c r="Q36" s="106">
        <f t="shared" si="10"/>
        <v>0</v>
      </c>
      <c r="R36" s="106">
        <f t="shared" si="10"/>
        <v>0</v>
      </c>
      <c r="S36" s="105">
        <f t="shared" si="10"/>
        <v>0</v>
      </c>
      <c r="T36" s="106">
        <f t="shared" si="10"/>
        <v>0</v>
      </c>
      <c r="U36" s="105">
        <f t="shared" si="10"/>
        <v>0</v>
      </c>
      <c r="V36" s="106">
        <f t="shared" si="10"/>
        <v>0</v>
      </c>
      <c r="W36" s="105">
        <f t="shared" si="11"/>
        <v>3300</v>
      </c>
      <c r="X36" s="106">
        <f t="shared" si="11"/>
        <v>3300</v>
      </c>
      <c r="Y36" s="105">
        <f t="shared" si="11"/>
        <v>0</v>
      </c>
      <c r="Z36" s="106">
        <f t="shared" si="11"/>
        <v>3300</v>
      </c>
      <c r="AA36" s="105">
        <f t="shared" si="11"/>
        <v>0</v>
      </c>
      <c r="AB36" s="106">
        <f t="shared" si="11"/>
        <v>3300</v>
      </c>
      <c r="AC36" s="166">
        <v>0</v>
      </c>
      <c r="AD36" s="166">
        <f t="shared" si="1"/>
        <v>3300</v>
      </c>
      <c r="AE36" s="139"/>
    </row>
    <row r="37" spans="1:31" x14ac:dyDescent="0.2">
      <c r="A37" s="139"/>
      <c r="B37" s="159"/>
      <c r="C37" s="165"/>
      <c r="D37" s="99"/>
      <c r="E37" s="107">
        <v>3122</v>
      </c>
      <c r="F37" s="108">
        <v>6121</v>
      </c>
      <c r="G37" s="109" t="s">
        <v>156</v>
      </c>
      <c r="H37" s="110">
        <v>0</v>
      </c>
      <c r="I37" s="110">
        <v>0</v>
      </c>
      <c r="J37" s="111">
        <f>SUM(H37:I37)</f>
        <v>0</v>
      </c>
      <c r="K37" s="110">
        <v>0</v>
      </c>
      <c r="L37" s="111">
        <f>SUM(J37:K37)</f>
        <v>0</v>
      </c>
      <c r="M37" s="110">
        <v>290.2</v>
      </c>
      <c r="N37" s="111">
        <f>SUM(L37:M37)</f>
        <v>290.2</v>
      </c>
      <c r="O37" s="112">
        <v>0</v>
      </c>
      <c r="P37" s="113">
        <v>0</v>
      </c>
      <c r="Q37" s="113">
        <v>0</v>
      </c>
      <c r="R37" s="113">
        <v>0</v>
      </c>
      <c r="S37" s="112">
        <v>0</v>
      </c>
      <c r="T37" s="113">
        <f>SUM(R37:S37)</f>
        <v>0</v>
      </c>
      <c r="U37" s="112">
        <v>0</v>
      </c>
      <c r="V37" s="113">
        <f>SUM(T37:U37)</f>
        <v>0</v>
      </c>
      <c r="W37" s="112">
        <v>3300</v>
      </c>
      <c r="X37" s="113">
        <f>SUM(V37:W37)</f>
        <v>3300</v>
      </c>
      <c r="Y37" s="112">
        <v>0</v>
      </c>
      <c r="Z37" s="113">
        <f>SUM(X37:Y37)</f>
        <v>3300</v>
      </c>
      <c r="AA37" s="112">
        <v>0</v>
      </c>
      <c r="AB37" s="113">
        <f>SUM(Z37:AA37)</f>
        <v>3300</v>
      </c>
      <c r="AC37" s="162">
        <v>0</v>
      </c>
      <c r="AD37" s="162">
        <f t="shared" si="1"/>
        <v>3300</v>
      </c>
      <c r="AE37" s="139"/>
    </row>
    <row r="38" spans="1:31" x14ac:dyDescent="0.2">
      <c r="A38" s="139"/>
      <c r="B38" s="164" t="s">
        <v>18</v>
      </c>
      <c r="C38" s="165" t="s">
        <v>191</v>
      </c>
      <c r="D38" s="99" t="s">
        <v>120</v>
      </c>
      <c r="E38" s="100" t="s">
        <v>19</v>
      </c>
      <c r="F38" s="101" t="s">
        <v>19</v>
      </c>
      <c r="G38" s="114" t="s">
        <v>192</v>
      </c>
      <c r="H38" s="103">
        <f t="shared" si="10"/>
        <v>0</v>
      </c>
      <c r="I38" s="103">
        <f t="shared" si="10"/>
        <v>0</v>
      </c>
      <c r="J38" s="104">
        <f t="shared" si="10"/>
        <v>0</v>
      </c>
      <c r="K38" s="103">
        <f t="shared" si="10"/>
        <v>0</v>
      </c>
      <c r="L38" s="104">
        <f t="shared" si="10"/>
        <v>0</v>
      </c>
      <c r="M38" s="103">
        <f t="shared" si="10"/>
        <v>290.2</v>
      </c>
      <c r="N38" s="104">
        <f t="shared" si="10"/>
        <v>290.2</v>
      </c>
      <c r="O38" s="105">
        <f t="shared" si="10"/>
        <v>0</v>
      </c>
      <c r="P38" s="106">
        <f t="shared" si="10"/>
        <v>0</v>
      </c>
      <c r="Q38" s="106">
        <f t="shared" si="10"/>
        <v>0</v>
      </c>
      <c r="R38" s="106">
        <f t="shared" si="10"/>
        <v>0</v>
      </c>
      <c r="S38" s="105">
        <f t="shared" si="10"/>
        <v>0</v>
      </c>
      <c r="T38" s="106">
        <f t="shared" si="10"/>
        <v>0</v>
      </c>
      <c r="U38" s="105">
        <f t="shared" si="10"/>
        <v>0</v>
      </c>
      <c r="V38" s="106">
        <f t="shared" si="10"/>
        <v>0</v>
      </c>
      <c r="W38" s="105">
        <f t="shared" si="11"/>
        <v>7500</v>
      </c>
      <c r="X38" s="106">
        <f t="shared" si="11"/>
        <v>7500</v>
      </c>
      <c r="Y38" s="105">
        <f t="shared" si="11"/>
        <v>0</v>
      </c>
      <c r="Z38" s="106">
        <f t="shared" si="11"/>
        <v>7500</v>
      </c>
      <c r="AA38" s="105">
        <f t="shared" si="11"/>
        <v>0</v>
      </c>
      <c r="AB38" s="106">
        <f t="shared" si="11"/>
        <v>7500</v>
      </c>
      <c r="AC38" s="166">
        <v>0</v>
      </c>
      <c r="AD38" s="166">
        <f t="shared" si="1"/>
        <v>7500</v>
      </c>
      <c r="AE38" s="139"/>
    </row>
    <row r="39" spans="1:31" x14ac:dyDescent="0.2">
      <c r="A39" s="139"/>
      <c r="B39" s="159"/>
      <c r="C39" s="165"/>
      <c r="D39" s="99"/>
      <c r="E39" s="107">
        <v>3121</v>
      </c>
      <c r="F39" s="108">
        <v>6121</v>
      </c>
      <c r="G39" s="109" t="s">
        <v>156</v>
      </c>
      <c r="H39" s="110">
        <v>0</v>
      </c>
      <c r="I39" s="110">
        <v>0</v>
      </c>
      <c r="J39" s="111">
        <f>SUM(H39:I39)</f>
        <v>0</v>
      </c>
      <c r="K39" s="110">
        <v>0</v>
      </c>
      <c r="L39" s="111">
        <f>SUM(J39:K39)</f>
        <v>0</v>
      </c>
      <c r="M39" s="110">
        <v>290.2</v>
      </c>
      <c r="N39" s="111">
        <f>SUM(L39:M39)</f>
        <v>290.2</v>
      </c>
      <c r="O39" s="112">
        <v>0</v>
      </c>
      <c r="P39" s="113">
        <v>0</v>
      </c>
      <c r="Q39" s="113">
        <v>0</v>
      </c>
      <c r="R39" s="113">
        <v>0</v>
      </c>
      <c r="S39" s="112">
        <v>0</v>
      </c>
      <c r="T39" s="113">
        <f>SUM(R39:S39)</f>
        <v>0</v>
      </c>
      <c r="U39" s="112">
        <v>0</v>
      </c>
      <c r="V39" s="113">
        <f>SUM(T39:U39)</f>
        <v>0</v>
      </c>
      <c r="W39" s="112">
        <v>7500</v>
      </c>
      <c r="X39" s="113">
        <f>SUM(V39:W39)</f>
        <v>7500</v>
      </c>
      <c r="Y39" s="112">
        <v>0</v>
      </c>
      <c r="Z39" s="113">
        <f>SUM(X39:Y39)</f>
        <v>7500</v>
      </c>
      <c r="AA39" s="112">
        <v>0</v>
      </c>
      <c r="AB39" s="113">
        <f>SUM(Z39:AA39)</f>
        <v>7500</v>
      </c>
      <c r="AC39" s="162">
        <v>0</v>
      </c>
      <c r="AD39" s="162">
        <f t="shared" si="1"/>
        <v>7500</v>
      </c>
      <c r="AE39" s="139"/>
    </row>
    <row r="40" spans="1:31" x14ac:dyDescent="0.2">
      <c r="A40" s="139"/>
      <c r="B40" s="164" t="s">
        <v>18</v>
      </c>
      <c r="C40" s="165" t="s">
        <v>193</v>
      </c>
      <c r="D40" s="99" t="s">
        <v>163</v>
      </c>
      <c r="E40" s="100" t="s">
        <v>19</v>
      </c>
      <c r="F40" s="101" t="s">
        <v>19</v>
      </c>
      <c r="G40" s="114" t="s">
        <v>194</v>
      </c>
      <c r="H40" s="103">
        <f t="shared" si="10"/>
        <v>0</v>
      </c>
      <c r="I40" s="103">
        <f t="shared" si="10"/>
        <v>0</v>
      </c>
      <c r="J40" s="104">
        <f t="shared" si="10"/>
        <v>0</v>
      </c>
      <c r="K40" s="103">
        <f t="shared" si="10"/>
        <v>0</v>
      </c>
      <c r="L40" s="104">
        <f t="shared" si="10"/>
        <v>0</v>
      </c>
      <c r="M40" s="103">
        <f t="shared" si="10"/>
        <v>290.2</v>
      </c>
      <c r="N40" s="104">
        <f t="shared" si="10"/>
        <v>290.2</v>
      </c>
      <c r="O40" s="105">
        <f t="shared" si="10"/>
        <v>0</v>
      </c>
      <c r="P40" s="106">
        <f t="shared" si="10"/>
        <v>0</v>
      </c>
      <c r="Q40" s="106">
        <f t="shared" si="10"/>
        <v>0</v>
      </c>
      <c r="R40" s="106">
        <f t="shared" si="10"/>
        <v>0</v>
      </c>
      <c r="S40" s="105">
        <f t="shared" si="10"/>
        <v>0</v>
      </c>
      <c r="T40" s="106">
        <f t="shared" si="10"/>
        <v>0</v>
      </c>
      <c r="U40" s="105">
        <f t="shared" si="10"/>
        <v>0</v>
      </c>
      <c r="V40" s="106">
        <f t="shared" si="10"/>
        <v>0</v>
      </c>
      <c r="W40" s="105">
        <f t="shared" si="11"/>
        <v>4600</v>
      </c>
      <c r="X40" s="106">
        <f t="shared" si="11"/>
        <v>4600</v>
      </c>
      <c r="Y40" s="105">
        <f t="shared" si="11"/>
        <v>1000</v>
      </c>
      <c r="Z40" s="106">
        <f t="shared" si="11"/>
        <v>5600</v>
      </c>
      <c r="AA40" s="105">
        <f t="shared" si="11"/>
        <v>600</v>
      </c>
      <c r="AB40" s="106">
        <f t="shared" si="11"/>
        <v>6200</v>
      </c>
      <c r="AC40" s="166">
        <v>0</v>
      </c>
      <c r="AD40" s="166">
        <f t="shared" si="1"/>
        <v>6200</v>
      </c>
      <c r="AE40" s="139"/>
    </row>
    <row r="41" spans="1:31" x14ac:dyDescent="0.2">
      <c r="A41" s="139"/>
      <c r="B41" s="159"/>
      <c r="C41" s="165"/>
      <c r="D41" s="99"/>
      <c r="E41" s="107">
        <v>3122</v>
      </c>
      <c r="F41" s="108">
        <v>6121</v>
      </c>
      <c r="G41" s="109" t="s">
        <v>156</v>
      </c>
      <c r="H41" s="110">
        <v>0</v>
      </c>
      <c r="I41" s="110">
        <v>0</v>
      </c>
      <c r="J41" s="111">
        <f>SUM(H41:I41)</f>
        <v>0</v>
      </c>
      <c r="K41" s="110">
        <v>0</v>
      </c>
      <c r="L41" s="111">
        <f>SUM(J41:K41)</f>
        <v>0</v>
      </c>
      <c r="M41" s="110">
        <v>290.2</v>
      </c>
      <c r="N41" s="111">
        <f>SUM(L41:M41)</f>
        <v>290.2</v>
      </c>
      <c r="O41" s="112">
        <v>0</v>
      </c>
      <c r="P41" s="113">
        <v>0</v>
      </c>
      <c r="Q41" s="113">
        <v>0</v>
      </c>
      <c r="R41" s="113">
        <v>0</v>
      </c>
      <c r="S41" s="112">
        <v>0</v>
      </c>
      <c r="T41" s="113">
        <f>SUM(R41:S41)</f>
        <v>0</v>
      </c>
      <c r="U41" s="112">
        <v>0</v>
      </c>
      <c r="V41" s="113">
        <f>SUM(T41:U41)</f>
        <v>0</v>
      </c>
      <c r="W41" s="112">
        <v>4600</v>
      </c>
      <c r="X41" s="113">
        <f>SUM(V41:W41)</f>
        <v>4600</v>
      </c>
      <c r="Y41" s="112">
        <v>1000</v>
      </c>
      <c r="Z41" s="113">
        <f>SUM(X41:Y41)</f>
        <v>5600</v>
      </c>
      <c r="AA41" s="112">
        <v>600</v>
      </c>
      <c r="AB41" s="113">
        <f>SUM(Z41:AA41)</f>
        <v>6200</v>
      </c>
      <c r="AC41" s="162">
        <v>0</v>
      </c>
      <c r="AD41" s="162">
        <f t="shared" si="1"/>
        <v>6200</v>
      </c>
      <c r="AE41" s="139"/>
    </row>
    <row r="42" spans="1:31" x14ac:dyDescent="0.2">
      <c r="A42" s="139"/>
      <c r="B42" s="164" t="s">
        <v>18</v>
      </c>
      <c r="C42" s="165" t="s">
        <v>195</v>
      </c>
      <c r="D42" s="99" t="s">
        <v>196</v>
      </c>
      <c r="E42" s="100" t="s">
        <v>19</v>
      </c>
      <c r="F42" s="101" t="s">
        <v>19</v>
      </c>
      <c r="G42" s="114" t="s">
        <v>197</v>
      </c>
      <c r="H42" s="103">
        <f t="shared" si="10"/>
        <v>0</v>
      </c>
      <c r="I42" s="103">
        <f t="shared" si="10"/>
        <v>0</v>
      </c>
      <c r="J42" s="104">
        <f t="shared" si="10"/>
        <v>0</v>
      </c>
      <c r="K42" s="103">
        <f t="shared" si="10"/>
        <v>0</v>
      </c>
      <c r="L42" s="104">
        <f t="shared" si="10"/>
        <v>0</v>
      </c>
      <c r="M42" s="103">
        <f t="shared" si="10"/>
        <v>290.2</v>
      </c>
      <c r="N42" s="104">
        <f t="shared" si="10"/>
        <v>290.2</v>
      </c>
      <c r="O42" s="105">
        <f t="shared" si="10"/>
        <v>0</v>
      </c>
      <c r="P42" s="106">
        <f t="shared" si="10"/>
        <v>0</v>
      </c>
      <c r="Q42" s="106">
        <f t="shared" si="10"/>
        <v>0</v>
      </c>
      <c r="R42" s="106">
        <f t="shared" si="10"/>
        <v>0</v>
      </c>
      <c r="S42" s="105">
        <f t="shared" si="10"/>
        <v>0</v>
      </c>
      <c r="T42" s="106">
        <f t="shared" si="10"/>
        <v>0</v>
      </c>
      <c r="U42" s="105">
        <f t="shared" si="10"/>
        <v>0</v>
      </c>
      <c r="V42" s="106">
        <f t="shared" si="10"/>
        <v>0</v>
      </c>
      <c r="W42" s="105">
        <f t="shared" si="11"/>
        <v>8000</v>
      </c>
      <c r="X42" s="106">
        <f t="shared" si="11"/>
        <v>8000</v>
      </c>
      <c r="Y42" s="105">
        <f t="shared" si="11"/>
        <v>0</v>
      </c>
      <c r="Z42" s="106">
        <f t="shared" si="11"/>
        <v>8000</v>
      </c>
      <c r="AA42" s="105">
        <f t="shared" si="11"/>
        <v>0</v>
      </c>
      <c r="AB42" s="106">
        <f t="shared" si="11"/>
        <v>8000</v>
      </c>
      <c r="AC42" s="166">
        <v>0</v>
      </c>
      <c r="AD42" s="166">
        <f t="shared" si="1"/>
        <v>8000</v>
      </c>
      <c r="AE42" s="139"/>
    </row>
    <row r="43" spans="1:31" x14ac:dyDescent="0.2">
      <c r="A43" s="139"/>
      <c r="B43" s="159"/>
      <c r="C43" s="165"/>
      <c r="D43" s="99"/>
      <c r="E43" s="107">
        <v>4357</v>
      </c>
      <c r="F43" s="108">
        <v>6121</v>
      </c>
      <c r="G43" s="109" t="s">
        <v>156</v>
      </c>
      <c r="H43" s="110">
        <v>0</v>
      </c>
      <c r="I43" s="110">
        <v>0</v>
      </c>
      <c r="J43" s="111">
        <f>SUM(H43:I43)</f>
        <v>0</v>
      </c>
      <c r="K43" s="110">
        <v>0</v>
      </c>
      <c r="L43" s="111">
        <f>SUM(J43:K43)</f>
        <v>0</v>
      </c>
      <c r="M43" s="110">
        <v>290.2</v>
      </c>
      <c r="N43" s="111">
        <f>SUM(L43:M43)</f>
        <v>290.2</v>
      </c>
      <c r="O43" s="112">
        <v>0</v>
      </c>
      <c r="P43" s="113">
        <v>0</v>
      </c>
      <c r="Q43" s="113">
        <v>0</v>
      </c>
      <c r="R43" s="113">
        <v>0</v>
      </c>
      <c r="S43" s="112">
        <v>0</v>
      </c>
      <c r="T43" s="113">
        <f>SUM(R43:S43)</f>
        <v>0</v>
      </c>
      <c r="U43" s="112">
        <v>0</v>
      </c>
      <c r="V43" s="113">
        <f>SUM(T43:U43)</f>
        <v>0</v>
      </c>
      <c r="W43" s="112">
        <v>8000</v>
      </c>
      <c r="X43" s="113">
        <f>SUM(V43:W43)</f>
        <v>8000</v>
      </c>
      <c r="Y43" s="112">
        <v>0</v>
      </c>
      <c r="Z43" s="113">
        <f>SUM(X43:Y43)</f>
        <v>8000</v>
      </c>
      <c r="AA43" s="112">
        <v>0</v>
      </c>
      <c r="AB43" s="113">
        <f>SUM(Z43:AA43)</f>
        <v>8000</v>
      </c>
      <c r="AC43" s="162">
        <v>0</v>
      </c>
      <c r="AD43" s="162">
        <f t="shared" si="1"/>
        <v>8000</v>
      </c>
      <c r="AE43" s="139"/>
    </row>
    <row r="44" spans="1:31" x14ac:dyDescent="0.2">
      <c r="A44" s="139"/>
      <c r="B44" s="164" t="s">
        <v>18</v>
      </c>
      <c r="C44" s="165" t="s">
        <v>198</v>
      </c>
      <c r="D44" s="99" t="s">
        <v>178</v>
      </c>
      <c r="E44" s="100" t="s">
        <v>19</v>
      </c>
      <c r="F44" s="101" t="s">
        <v>19</v>
      </c>
      <c r="G44" s="114" t="s">
        <v>199</v>
      </c>
      <c r="H44" s="103">
        <f t="shared" si="10"/>
        <v>0</v>
      </c>
      <c r="I44" s="103">
        <f t="shared" si="10"/>
        <v>0</v>
      </c>
      <c r="J44" s="104">
        <f t="shared" si="10"/>
        <v>0</v>
      </c>
      <c r="K44" s="103">
        <f t="shared" si="10"/>
        <v>0</v>
      </c>
      <c r="L44" s="104">
        <f t="shared" si="10"/>
        <v>0</v>
      </c>
      <c r="M44" s="103">
        <f t="shared" si="10"/>
        <v>290.2</v>
      </c>
      <c r="N44" s="104">
        <f t="shared" si="10"/>
        <v>290.2</v>
      </c>
      <c r="O44" s="105">
        <f t="shared" si="10"/>
        <v>0</v>
      </c>
      <c r="P44" s="106">
        <f t="shared" si="10"/>
        <v>0</v>
      </c>
      <c r="Q44" s="106">
        <f t="shared" si="10"/>
        <v>0</v>
      </c>
      <c r="R44" s="106">
        <f t="shared" si="10"/>
        <v>0</v>
      </c>
      <c r="S44" s="105">
        <f t="shared" si="10"/>
        <v>0</v>
      </c>
      <c r="T44" s="106">
        <f t="shared" si="10"/>
        <v>0</v>
      </c>
      <c r="U44" s="105">
        <f t="shared" si="10"/>
        <v>0</v>
      </c>
      <c r="V44" s="106">
        <f t="shared" si="10"/>
        <v>0</v>
      </c>
      <c r="W44" s="105">
        <f>W45</f>
        <v>800</v>
      </c>
      <c r="X44" s="106">
        <f t="shared" si="11"/>
        <v>800</v>
      </c>
      <c r="Y44" s="105">
        <f>Y45</f>
        <v>0</v>
      </c>
      <c r="Z44" s="106">
        <f t="shared" si="11"/>
        <v>800</v>
      </c>
      <c r="AA44" s="105">
        <f>AA45</f>
        <v>-800</v>
      </c>
      <c r="AB44" s="106">
        <f t="shared" si="11"/>
        <v>0</v>
      </c>
      <c r="AC44" s="166">
        <v>0</v>
      </c>
      <c r="AD44" s="166">
        <f t="shared" si="1"/>
        <v>0</v>
      </c>
      <c r="AE44" s="139"/>
    </row>
    <row r="45" spans="1:31" x14ac:dyDescent="0.2">
      <c r="A45" s="139"/>
      <c r="B45" s="159"/>
      <c r="C45" s="165"/>
      <c r="D45" s="99"/>
      <c r="E45" s="107">
        <v>4357</v>
      </c>
      <c r="F45" s="108">
        <v>6121</v>
      </c>
      <c r="G45" s="109" t="s">
        <v>156</v>
      </c>
      <c r="H45" s="110">
        <v>0</v>
      </c>
      <c r="I45" s="110">
        <v>0</v>
      </c>
      <c r="J45" s="111">
        <f>SUM(H45:I45)</f>
        <v>0</v>
      </c>
      <c r="K45" s="110">
        <v>0</v>
      </c>
      <c r="L45" s="111">
        <f>SUM(J45:K45)</f>
        <v>0</v>
      </c>
      <c r="M45" s="110">
        <v>290.2</v>
      </c>
      <c r="N45" s="111">
        <f>SUM(L45:M45)</f>
        <v>290.2</v>
      </c>
      <c r="O45" s="112">
        <v>0</v>
      </c>
      <c r="P45" s="113">
        <v>0</v>
      </c>
      <c r="Q45" s="113">
        <v>0</v>
      </c>
      <c r="R45" s="113">
        <v>0</v>
      </c>
      <c r="S45" s="112">
        <v>0</v>
      </c>
      <c r="T45" s="113">
        <f>SUM(R45:S45)</f>
        <v>0</v>
      </c>
      <c r="U45" s="112">
        <v>0</v>
      </c>
      <c r="V45" s="113">
        <f>SUM(T45:U45)</f>
        <v>0</v>
      </c>
      <c r="W45" s="112">
        <v>800</v>
      </c>
      <c r="X45" s="113">
        <f>SUM(V45:W45)</f>
        <v>800</v>
      </c>
      <c r="Y45" s="112">
        <v>0</v>
      </c>
      <c r="Z45" s="113">
        <f>SUM(X45:Y45)</f>
        <v>800</v>
      </c>
      <c r="AA45" s="112">
        <v>-800</v>
      </c>
      <c r="AB45" s="113">
        <f>SUM(Z45:AA45)</f>
        <v>0</v>
      </c>
      <c r="AC45" s="162">
        <v>0</v>
      </c>
      <c r="AD45" s="162">
        <f t="shared" si="1"/>
        <v>0</v>
      </c>
      <c r="AE45" s="139"/>
    </row>
    <row r="46" spans="1:31" x14ac:dyDescent="0.2">
      <c r="A46" s="139"/>
      <c r="B46" s="164" t="s">
        <v>18</v>
      </c>
      <c r="C46" s="165" t="s">
        <v>200</v>
      </c>
      <c r="D46" s="99" t="s">
        <v>178</v>
      </c>
      <c r="E46" s="100" t="s">
        <v>19</v>
      </c>
      <c r="F46" s="101" t="s">
        <v>19</v>
      </c>
      <c r="G46" s="114" t="s">
        <v>201</v>
      </c>
      <c r="H46" s="103">
        <f t="shared" si="10"/>
        <v>0</v>
      </c>
      <c r="I46" s="103">
        <f t="shared" si="10"/>
        <v>0</v>
      </c>
      <c r="J46" s="104">
        <f t="shared" si="10"/>
        <v>0</v>
      </c>
      <c r="K46" s="103">
        <f t="shared" si="10"/>
        <v>0</v>
      </c>
      <c r="L46" s="104">
        <f t="shared" si="10"/>
        <v>0</v>
      </c>
      <c r="M46" s="103">
        <f t="shared" si="10"/>
        <v>290.2</v>
      </c>
      <c r="N46" s="104">
        <f t="shared" si="10"/>
        <v>290.2</v>
      </c>
      <c r="O46" s="105">
        <f t="shared" si="10"/>
        <v>0</v>
      </c>
      <c r="P46" s="106">
        <f t="shared" si="10"/>
        <v>0</v>
      </c>
      <c r="Q46" s="106">
        <f t="shared" si="10"/>
        <v>0</v>
      </c>
      <c r="R46" s="106">
        <f t="shared" si="10"/>
        <v>0</v>
      </c>
      <c r="S46" s="105">
        <f t="shared" si="10"/>
        <v>0</v>
      </c>
      <c r="T46" s="106">
        <f t="shared" si="10"/>
        <v>0</v>
      </c>
      <c r="U46" s="105">
        <f t="shared" si="10"/>
        <v>0</v>
      </c>
      <c r="V46" s="106">
        <f t="shared" si="10"/>
        <v>0</v>
      </c>
      <c r="W46" s="105">
        <f t="shared" si="11"/>
        <v>1400</v>
      </c>
      <c r="X46" s="106">
        <f t="shared" si="11"/>
        <v>1400</v>
      </c>
      <c r="Y46" s="105">
        <f t="shared" si="11"/>
        <v>0</v>
      </c>
      <c r="Z46" s="106">
        <f t="shared" si="11"/>
        <v>1400</v>
      </c>
      <c r="AA46" s="105">
        <f>AA47</f>
        <v>-1400</v>
      </c>
      <c r="AB46" s="106">
        <f t="shared" si="11"/>
        <v>0</v>
      </c>
      <c r="AC46" s="166">
        <v>0</v>
      </c>
      <c r="AD46" s="166">
        <f t="shared" si="1"/>
        <v>0</v>
      </c>
      <c r="AE46" s="139"/>
    </row>
    <row r="47" spans="1:31" x14ac:dyDescent="0.2">
      <c r="A47" s="139"/>
      <c r="B47" s="159"/>
      <c r="C47" s="165"/>
      <c r="D47" s="99"/>
      <c r="E47" s="107">
        <v>4357</v>
      </c>
      <c r="F47" s="108">
        <v>6121</v>
      </c>
      <c r="G47" s="109" t="s">
        <v>156</v>
      </c>
      <c r="H47" s="110">
        <v>0</v>
      </c>
      <c r="I47" s="110">
        <v>0</v>
      </c>
      <c r="J47" s="111">
        <f>SUM(H47:I47)</f>
        <v>0</v>
      </c>
      <c r="K47" s="110">
        <v>0</v>
      </c>
      <c r="L47" s="111">
        <f>SUM(J47:K47)</f>
        <v>0</v>
      </c>
      <c r="M47" s="110">
        <v>290.2</v>
      </c>
      <c r="N47" s="111">
        <f>SUM(L47:M47)</f>
        <v>290.2</v>
      </c>
      <c r="O47" s="112">
        <v>0</v>
      </c>
      <c r="P47" s="113">
        <v>0</v>
      </c>
      <c r="Q47" s="113">
        <v>0</v>
      </c>
      <c r="R47" s="113">
        <v>0</v>
      </c>
      <c r="S47" s="112">
        <v>0</v>
      </c>
      <c r="T47" s="113">
        <f>SUM(R47:S47)</f>
        <v>0</v>
      </c>
      <c r="U47" s="112">
        <v>0</v>
      </c>
      <c r="V47" s="113">
        <f>SUM(T47:U47)</f>
        <v>0</v>
      </c>
      <c r="W47" s="112">
        <v>1400</v>
      </c>
      <c r="X47" s="113">
        <f>SUM(V47:W47)</f>
        <v>1400</v>
      </c>
      <c r="Y47" s="112">
        <v>0</v>
      </c>
      <c r="Z47" s="113">
        <f>SUM(X47:Y47)</f>
        <v>1400</v>
      </c>
      <c r="AA47" s="112">
        <v>-1400</v>
      </c>
      <c r="AB47" s="113">
        <f>SUM(Z47:AA47)</f>
        <v>0</v>
      </c>
      <c r="AC47" s="162">
        <v>0</v>
      </c>
      <c r="AD47" s="162">
        <f t="shared" si="1"/>
        <v>0</v>
      </c>
      <c r="AE47" s="139"/>
    </row>
    <row r="48" spans="1:31" ht="12.75" customHeight="1" x14ac:dyDescent="0.2">
      <c r="A48" s="139"/>
      <c r="B48" s="164" t="s">
        <v>18</v>
      </c>
      <c r="C48" s="165" t="s">
        <v>202</v>
      </c>
      <c r="D48" s="99" t="s">
        <v>203</v>
      </c>
      <c r="E48" s="100" t="s">
        <v>19</v>
      </c>
      <c r="F48" s="101" t="s">
        <v>19</v>
      </c>
      <c r="G48" s="114" t="s">
        <v>204</v>
      </c>
      <c r="H48" s="103">
        <f t="shared" si="10"/>
        <v>0</v>
      </c>
      <c r="I48" s="103">
        <f t="shared" si="10"/>
        <v>0</v>
      </c>
      <c r="J48" s="104">
        <f t="shared" si="10"/>
        <v>0</v>
      </c>
      <c r="K48" s="103">
        <f t="shared" si="10"/>
        <v>0</v>
      </c>
      <c r="L48" s="104">
        <f t="shared" si="10"/>
        <v>0</v>
      </c>
      <c r="M48" s="103">
        <f t="shared" si="10"/>
        <v>290.2</v>
      </c>
      <c r="N48" s="104">
        <f t="shared" si="10"/>
        <v>290.2</v>
      </c>
      <c r="O48" s="105">
        <f t="shared" si="10"/>
        <v>0</v>
      </c>
      <c r="P48" s="106">
        <f t="shared" si="10"/>
        <v>0</v>
      </c>
      <c r="Q48" s="106">
        <f t="shared" si="10"/>
        <v>0</v>
      </c>
      <c r="R48" s="106">
        <f t="shared" si="10"/>
        <v>0</v>
      </c>
      <c r="S48" s="105">
        <f t="shared" si="10"/>
        <v>0</v>
      </c>
      <c r="T48" s="106">
        <f t="shared" si="10"/>
        <v>0</v>
      </c>
      <c r="U48" s="105">
        <f t="shared" si="10"/>
        <v>0</v>
      </c>
      <c r="V48" s="106">
        <f t="shared" si="10"/>
        <v>0</v>
      </c>
      <c r="W48" s="105">
        <f t="shared" si="11"/>
        <v>1700</v>
      </c>
      <c r="X48" s="106">
        <f t="shared" si="11"/>
        <v>1700</v>
      </c>
      <c r="Y48" s="105">
        <f t="shared" si="11"/>
        <v>0</v>
      </c>
      <c r="Z48" s="106">
        <f t="shared" si="11"/>
        <v>1700</v>
      </c>
      <c r="AA48" s="105">
        <f t="shared" si="11"/>
        <v>0</v>
      </c>
      <c r="AB48" s="106">
        <f t="shared" si="11"/>
        <v>1700</v>
      </c>
      <c r="AC48" s="166">
        <v>0</v>
      </c>
      <c r="AD48" s="166">
        <f t="shared" si="1"/>
        <v>1700</v>
      </c>
      <c r="AE48" s="139"/>
    </row>
    <row r="49" spans="1:31" x14ac:dyDescent="0.2">
      <c r="A49" s="139"/>
      <c r="B49" s="159"/>
      <c r="C49" s="165"/>
      <c r="D49" s="99"/>
      <c r="E49" s="107">
        <v>4357</v>
      </c>
      <c r="F49" s="108">
        <v>6121</v>
      </c>
      <c r="G49" s="109" t="s">
        <v>156</v>
      </c>
      <c r="H49" s="110">
        <v>0</v>
      </c>
      <c r="I49" s="110">
        <v>0</v>
      </c>
      <c r="J49" s="111">
        <f>SUM(H49:I49)</f>
        <v>0</v>
      </c>
      <c r="K49" s="110">
        <v>0</v>
      </c>
      <c r="L49" s="111">
        <f>SUM(J49:K49)</f>
        <v>0</v>
      </c>
      <c r="M49" s="110">
        <v>290.2</v>
      </c>
      <c r="N49" s="111">
        <f>SUM(L49:M49)</f>
        <v>290.2</v>
      </c>
      <c r="O49" s="112">
        <v>0</v>
      </c>
      <c r="P49" s="113">
        <v>0</v>
      </c>
      <c r="Q49" s="113">
        <v>0</v>
      </c>
      <c r="R49" s="113">
        <v>0</v>
      </c>
      <c r="S49" s="112">
        <v>0</v>
      </c>
      <c r="T49" s="113">
        <f>SUM(R49:S49)</f>
        <v>0</v>
      </c>
      <c r="U49" s="112">
        <v>0</v>
      </c>
      <c r="V49" s="113">
        <f>SUM(T49:U49)</f>
        <v>0</v>
      </c>
      <c r="W49" s="112">
        <v>1700</v>
      </c>
      <c r="X49" s="113">
        <f>SUM(V49:W49)</f>
        <v>1700</v>
      </c>
      <c r="Y49" s="112">
        <v>0</v>
      </c>
      <c r="Z49" s="113">
        <f>SUM(X49:Y49)</f>
        <v>1700</v>
      </c>
      <c r="AA49" s="112">
        <v>0</v>
      </c>
      <c r="AB49" s="113">
        <f>SUM(Z49:AA49)</f>
        <v>1700</v>
      </c>
      <c r="AC49" s="162">
        <v>0</v>
      </c>
      <c r="AD49" s="162">
        <f t="shared" si="1"/>
        <v>1700</v>
      </c>
      <c r="AE49" s="139"/>
    </row>
    <row r="50" spans="1:31" ht="12.75" customHeight="1" x14ac:dyDescent="0.2">
      <c r="A50" s="139"/>
      <c r="B50" s="164" t="s">
        <v>18</v>
      </c>
      <c r="C50" s="165" t="s">
        <v>205</v>
      </c>
      <c r="D50" s="99" t="s">
        <v>172</v>
      </c>
      <c r="E50" s="100" t="s">
        <v>19</v>
      </c>
      <c r="F50" s="101" t="s">
        <v>19</v>
      </c>
      <c r="G50" s="114" t="s">
        <v>206</v>
      </c>
      <c r="H50" s="103">
        <f t="shared" si="10"/>
        <v>0</v>
      </c>
      <c r="I50" s="103">
        <f t="shared" si="10"/>
        <v>0</v>
      </c>
      <c r="J50" s="104">
        <f t="shared" si="10"/>
        <v>0</v>
      </c>
      <c r="K50" s="103">
        <f t="shared" si="10"/>
        <v>0</v>
      </c>
      <c r="L50" s="104">
        <f t="shared" si="10"/>
        <v>0</v>
      </c>
      <c r="M50" s="103">
        <f t="shared" si="10"/>
        <v>290.2</v>
      </c>
      <c r="N50" s="104">
        <f t="shared" si="10"/>
        <v>290.2</v>
      </c>
      <c r="O50" s="105">
        <f t="shared" si="10"/>
        <v>0</v>
      </c>
      <c r="P50" s="106">
        <f t="shared" si="10"/>
        <v>0</v>
      </c>
      <c r="Q50" s="106">
        <f t="shared" si="10"/>
        <v>0</v>
      </c>
      <c r="R50" s="106">
        <f t="shared" si="10"/>
        <v>0</v>
      </c>
      <c r="S50" s="105">
        <f t="shared" si="10"/>
        <v>0</v>
      </c>
      <c r="T50" s="106">
        <f t="shared" si="10"/>
        <v>0</v>
      </c>
      <c r="U50" s="105">
        <f t="shared" si="10"/>
        <v>0</v>
      </c>
      <c r="V50" s="106">
        <f t="shared" si="10"/>
        <v>0</v>
      </c>
      <c r="W50" s="105">
        <f t="shared" si="11"/>
        <v>500</v>
      </c>
      <c r="X50" s="106">
        <f t="shared" si="11"/>
        <v>500</v>
      </c>
      <c r="Y50" s="105">
        <f t="shared" si="11"/>
        <v>0</v>
      </c>
      <c r="Z50" s="106">
        <f t="shared" si="11"/>
        <v>500</v>
      </c>
      <c r="AA50" s="105">
        <f t="shared" si="11"/>
        <v>0</v>
      </c>
      <c r="AB50" s="106">
        <f t="shared" si="11"/>
        <v>500</v>
      </c>
      <c r="AC50" s="166">
        <v>0</v>
      </c>
      <c r="AD50" s="166">
        <f t="shared" si="1"/>
        <v>500</v>
      </c>
      <c r="AE50" s="139"/>
    </row>
    <row r="51" spans="1:31" x14ac:dyDescent="0.2">
      <c r="A51" s="139"/>
      <c r="B51" s="159"/>
      <c r="C51" s="165"/>
      <c r="D51" s="99"/>
      <c r="E51" s="107">
        <v>4357</v>
      </c>
      <c r="F51" s="108">
        <v>6121</v>
      </c>
      <c r="G51" s="109" t="s">
        <v>156</v>
      </c>
      <c r="H51" s="110">
        <v>0</v>
      </c>
      <c r="I51" s="110">
        <v>0</v>
      </c>
      <c r="J51" s="111">
        <f>SUM(H51:I51)</f>
        <v>0</v>
      </c>
      <c r="K51" s="110">
        <v>0</v>
      </c>
      <c r="L51" s="111">
        <f>SUM(J51:K51)</f>
        <v>0</v>
      </c>
      <c r="M51" s="110">
        <v>290.2</v>
      </c>
      <c r="N51" s="111">
        <f>SUM(L51:M51)</f>
        <v>290.2</v>
      </c>
      <c r="O51" s="112">
        <v>0</v>
      </c>
      <c r="P51" s="113">
        <v>0</v>
      </c>
      <c r="Q51" s="113">
        <v>0</v>
      </c>
      <c r="R51" s="113">
        <v>0</v>
      </c>
      <c r="S51" s="112">
        <v>0</v>
      </c>
      <c r="T51" s="113">
        <f>SUM(R51:S51)</f>
        <v>0</v>
      </c>
      <c r="U51" s="112">
        <v>0</v>
      </c>
      <c r="V51" s="113">
        <f>SUM(T51:U51)</f>
        <v>0</v>
      </c>
      <c r="W51" s="112">
        <v>500</v>
      </c>
      <c r="X51" s="113">
        <f>SUM(V51:W51)</f>
        <v>500</v>
      </c>
      <c r="Y51" s="112">
        <v>0</v>
      </c>
      <c r="Z51" s="113">
        <f>SUM(X51:Y51)</f>
        <v>500</v>
      </c>
      <c r="AA51" s="112">
        <v>0</v>
      </c>
      <c r="AB51" s="113">
        <f>SUM(Z51:AA51)</f>
        <v>500</v>
      </c>
      <c r="AC51" s="162">
        <v>0</v>
      </c>
      <c r="AD51" s="162">
        <f t="shared" si="1"/>
        <v>500</v>
      </c>
      <c r="AE51" s="139"/>
    </row>
    <row r="52" spans="1:31" ht="12.75" customHeight="1" x14ac:dyDescent="0.2">
      <c r="A52" s="139"/>
      <c r="B52" s="164" t="s">
        <v>18</v>
      </c>
      <c r="C52" s="165" t="s">
        <v>207</v>
      </c>
      <c r="D52" s="99" t="s">
        <v>208</v>
      </c>
      <c r="E52" s="100" t="s">
        <v>19</v>
      </c>
      <c r="F52" s="101" t="s">
        <v>19</v>
      </c>
      <c r="G52" s="114" t="s">
        <v>209</v>
      </c>
      <c r="H52" s="103">
        <f t="shared" si="10"/>
        <v>0</v>
      </c>
      <c r="I52" s="103">
        <f t="shared" si="10"/>
        <v>0</v>
      </c>
      <c r="J52" s="104">
        <f t="shared" si="10"/>
        <v>0</v>
      </c>
      <c r="K52" s="103">
        <f t="shared" si="10"/>
        <v>0</v>
      </c>
      <c r="L52" s="104">
        <f t="shared" si="10"/>
        <v>0</v>
      </c>
      <c r="M52" s="103">
        <f t="shared" si="10"/>
        <v>290.2</v>
      </c>
      <c r="N52" s="104">
        <f t="shared" si="10"/>
        <v>290.2</v>
      </c>
      <c r="O52" s="105">
        <f t="shared" si="10"/>
        <v>0</v>
      </c>
      <c r="P52" s="106">
        <f t="shared" si="10"/>
        <v>0</v>
      </c>
      <c r="Q52" s="106">
        <f t="shared" si="10"/>
        <v>0</v>
      </c>
      <c r="R52" s="106">
        <f t="shared" si="10"/>
        <v>0</v>
      </c>
      <c r="S52" s="105">
        <f t="shared" si="10"/>
        <v>0</v>
      </c>
      <c r="T52" s="106">
        <f t="shared" si="10"/>
        <v>0</v>
      </c>
      <c r="U52" s="105">
        <f t="shared" si="10"/>
        <v>0</v>
      </c>
      <c r="V52" s="106">
        <f t="shared" si="10"/>
        <v>0</v>
      </c>
      <c r="W52" s="105">
        <f t="shared" si="11"/>
        <v>1800</v>
      </c>
      <c r="X52" s="106">
        <f t="shared" si="11"/>
        <v>1800</v>
      </c>
      <c r="Y52" s="105">
        <f t="shared" si="11"/>
        <v>0</v>
      </c>
      <c r="Z52" s="106">
        <f t="shared" si="11"/>
        <v>0</v>
      </c>
      <c r="AA52" s="105">
        <f t="shared" si="11"/>
        <v>0</v>
      </c>
      <c r="AB52" s="106">
        <f t="shared" si="11"/>
        <v>0</v>
      </c>
      <c r="AC52" s="166">
        <v>0</v>
      </c>
      <c r="AD52" s="166">
        <f t="shared" si="1"/>
        <v>0</v>
      </c>
      <c r="AE52" s="139"/>
    </row>
    <row r="53" spans="1:31" x14ac:dyDescent="0.2">
      <c r="A53" s="139"/>
      <c r="B53" s="159"/>
      <c r="C53" s="165"/>
      <c r="D53" s="99"/>
      <c r="E53" s="107">
        <v>4357</v>
      </c>
      <c r="F53" s="108">
        <v>6121</v>
      </c>
      <c r="G53" s="109" t="s">
        <v>156</v>
      </c>
      <c r="H53" s="110">
        <v>0</v>
      </c>
      <c r="I53" s="110">
        <v>0</v>
      </c>
      <c r="J53" s="111">
        <f>SUM(H53:I53)</f>
        <v>0</v>
      </c>
      <c r="K53" s="110">
        <v>0</v>
      </c>
      <c r="L53" s="111">
        <f>SUM(J53:K53)</f>
        <v>0</v>
      </c>
      <c r="M53" s="110">
        <v>290.2</v>
      </c>
      <c r="N53" s="111">
        <f>SUM(L53:M53)</f>
        <v>290.2</v>
      </c>
      <c r="O53" s="112">
        <v>0</v>
      </c>
      <c r="P53" s="113">
        <v>0</v>
      </c>
      <c r="Q53" s="113">
        <v>0</v>
      </c>
      <c r="R53" s="113">
        <v>0</v>
      </c>
      <c r="S53" s="112">
        <v>0</v>
      </c>
      <c r="T53" s="113">
        <f>SUM(R53:S53)</f>
        <v>0</v>
      </c>
      <c r="U53" s="112">
        <v>0</v>
      </c>
      <c r="V53" s="113">
        <f>SUM(T53:U53)</f>
        <v>0</v>
      </c>
      <c r="W53" s="112">
        <v>1800</v>
      </c>
      <c r="X53" s="113">
        <f>SUM(V53:W53)</f>
        <v>1800</v>
      </c>
      <c r="Y53" s="112">
        <v>0</v>
      </c>
      <c r="Z53" s="113">
        <v>0</v>
      </c>
      <c r="AA53" s="112">
        <v>0</v>
      </c>
      <c r="AB53" s="113">
        <f>SUM(Z53:AA53)</f>
        <v>0</v>
      </c>
      <c r="AC53" s="162">
        <v>0</v>
      </c>
      <c r="AD53" s="162">
        <f t="shared" si="1"/>
        <v>0</v>
      </c>
      <c r="AE53" s="139"/>
    </row>
    <row r="54" spans="1:31" x14ac:dyDescent="0.2">
      <c r="A54" s="139"/>
      <c r="B54" s="164" t="s">
        <v>18</v>
      </c>
      <c r="C54" s="165" t="s">
        <v>210</v>
      </c>
      <c r="D54" s="99" t="s">
        <v>120</v>
      </c>
      <c r="E54" s="100" t="s">
        <v>19</v>
      </c>
      <c r="F54" s="101" t="s">
        <v>19</v>
      </c>
      <c r="G54" s="114" t="s">
        <v>211</v>
      </c>
      <c r="H54" s="103">
        <f t="shared" si="10"/>
        <v>0</v>
      </c>
      <c r="I54" s="103">
        <f t="shared" si="10"/>
        <v>0</v>
      </c>
      <c r="J54" s="104">
        <f t="shared" si="10"/>
        <v>0</v>
      </c>
      <c r="K54" s="103">
        <f t="shared" si="10"/>
        <v>0</v>
      </c>
      <c r="L54" s="104">
        <f t="shared" si="10"/>
        <v>0</v>
      </c>
      <c r="M54" s="103">
        <f t="shared" si="10"/>
        <v>290.2</v>
      </c>
      <c r="N54" s="104">
        <f t="shared" si="10"/>
        <v>290.2</v>
      </c>
      <c r="O54" s="105">
        <f t="shared" si="10"/>
        <v>0</v>
      </c>
      <c r="P54" s="106">
        <f t="shared" si="10"/>
        <v>0</v>
      </c>
      <c r="Q54" s="106">
        <f t="shared" si="10"/>
        <v>0</v>
      </c>
      <c r="R54" s="106">
        <f t="shared" si="10"/>
        <v>0</v>
      </c>
      <c r="S54" s="105">
        <f t="shared" si="10"/>
        <v>0</v>
      </c>
      <c r="T54" s="106">
        <f t="shared" si="10"/>
        <v>0</v>
      </c>
      <c r="U54" s="105">
        <f t="shared" si="10"/>
        <v>0</v>
      </c>
      <c r="V54" s="106">
        <f t="shared" si="10"/>
        <v>0</v>
      </c>
      <c r="W54" s="105">
        <f t="shared" si="11"/>
        <v>2100</v>
      </c>
      <c r="X54" s="106">
        <f t="shared" si="11"/>
        <v>2100</v>
      </c>
      <c r="Y54" s="105">
        <f t="shared" si="11"/>
        <v>0</v>
      </c>
      <c r="Z54" s="106">
        <f t="shared" si="11"/>
        <v>2100</v>
      </c>
      <c r="AA54" s="105">
        <f t="shared" si="11"/>
        <v>0</v>
      </c>
      <c r="AB54" s="106">
        <f t="shared" si="11"/>
        <v>2100</v>
      </c>
      <c r="AC54" s="166">
        <v>0</v>
      </c>
      <c r="AD54" s="166">
        <f t="shared" si="1"/>
        <v>2100</v>
      </c>
      <c r="AE54" s="139"/>
    </row>
    <row r="55" spans="1:31" x14ac:dyDescent="0.2">
      <c r="A55" s="139"/>
      <c r="B55" s="159"/>
      <c r="C55" s="165"/>
      <c r="D55" s="99"/>
      <c r="E55" s="107">
        <v>3121</v>
      </c>
      <c r="F55" s="108">
        <v>6121</v>
      </c>
      <c r="G55" s="109" t="s">
        <v>156</v>
      </c>
      <c r="H55" s="110">
        <v>0</v>
      </c>
      <c r="I55" s="110">
        <v>0</v>
      </c>
      <c r="J55" s="111">
        <f>SUM(H55:I55)</f>
        <v>0</v>
      </c>
      <c r="K55" s="110">
        <v>0</v>
      </c>
      <c r="L55" s="111">
        <f>SUM(J55:K55)</f>
        <v>0</v>
      </c>
      <c r="M55" s="110">
        <v>290.2</v>
      </c>
      <c r="N55" s="111">
        <f>SUM(L55:M55)</f>
        <v>290.2</v>
      </c>
      <c r="O55" s="112">
        <v>0</v>
      </c>
      <c r="P55" s="113">
        <v>0</v>
      </c>
      <c r="Q55" s="113">
        <v>0</v>
      </c>
      <c r="R55" s="113">
        <v>0</v>
      </c>
      <c r="S55" s="112">
        <v>0</v>
      </c>
      <c r="T55" s="113">
        <f>SUM(R55:S55)</f>
        <v>0</v>
      </c>
      <c r="U55" s="112">
        <v>0</v>
      </c>
      <c r="V55" s="113">
        <f>SUM(T55:U55)</f>
        <v>0</v>
      </c>
      <c r="W55" s="112">
        <v>2100</v>
      </c>
      <c r="X55" s="113">
        <f>SUM(V55:W55)</f>
        <v>2100</v>
      </c>
      <c r="Y55" s="112">
        <v>0</v>
      </c>
      <c r="Z55" s="113">
        <f>SUM(X55:Y55)</f>
        <v>2100</v>
      </c>
      <c r="AA55" s="112">
        <v>0</v>
      </c>
      <c r="AB55" s="113">
        <f>SUM(Z55:AA55)</f>
        <v>2100</v>
      </c>
      <c r="AC55" s="162">
        <v>0</v>
      </c>
      <c r="AD55" s="162">
        <f t="shared" si="1"/>
        <v>2100</v>
      </c>
      <c r="AE55" s="139"/>
    </row>
    <row r="56" spans="1:31" ht="22.5" x14ac:dyDescent="0.2">
      <c r="A56" s="139"/>
      <c r="B56" s="164" t="s">
        <v>18</v>
      </c>
      <c r="C56" s="165" t="s">
        <v>212</v>
      </c>
      <c r="D56" s="99" t="s">
        <v>33</v>
      </c>
      <c r="E56" s="100" t="s">
        <v>19</v>
      </c>
      <c r="F56" s="101" t="s">
        <v>19</v>
      </c>
      <c r="G56" s="114" t="s">
        <v>213</v>
      </c>
      <c r="H56" s="103">
        <f t="shared" si="10"/>
        <v>0</v>
      </c>
      <c r="I56" s="103">
        <f t="shared" si="10"/>
        <v>0</v>
      </c>
      <c r="J56" s="104">
        <f t="shared" si="10"/>
        <v>0</v>
      </c>
      <c r="K56" s="103">
        <f t="shared" si="10"/>
        <v>0</v>
      </c>
      <c r="L56" s="104">
        <f t="shared" si="10"/>
        <v>0</v>
      </c>
      <c r="M56" s="103">
        <f t="shared" si="10"/>
        <v>290.2</v>
      </c>
      <c r="N56" s="104">
        <f t="shared" si="10"/>
        <v>290.2</v>
      </c>
      <c r="O56" s="105">
        <f t="shared" si="10"/>
        <v>0</v>
      </c>
      <c r="P56" s="106">
        <f t="shared" si="10"/>
        <v>0</v>
      </c>
      <c r="Q56" s="106">
        <f t="shared" si="10"/>
        <v>0</v>
      </c>
      <c r="R56" s="106">
        <f t="shared" si="10"/>
        <v>0</v>
      </c>
      <c r="S56" s="105">
        <f t="shared" si="10"/>
        <v>0</v>
      </c>
      <c r="T56" s="106">
        <f t="shared" si="10"/>
        <v>0</v>
      </c>
      <c r="U56" s="105">
        <f t="shared" si="10"/>
        <v>0</v>
      </c>
      <c r="V56" s="106">
        <f t="shared" si="10"/>
        <v>0</v>
      </c>
      <c r="W56" s="105">
        <f t="shared" si="11"/>
        <v>3000</v>
      </c>
      <c r="X56" s="106">
        <f t="shared" si="11"/>
        <v>3000</v>
      </c>
      <c r="Y56" s="105">
        <f t="shared" si="11"/>
        <v>0</v>
      </c>
      <c r="Z56" s="106">
        <f t="shared" si="11"/>
        <v>3000</v>
      </c>
      <c r="AA56" s="105">
        <f t="shared" si="11"/>
        <v>0</v>
      </c>
      <c r="AB56" s="106">
        <f t="shared" si="11"/>
        <v>3000</v>
      </c>
      <c r="AC56" s="166">
        <v>0</v>
      </c>
      <c r="AD56" s="166">
        <f t="shared" si="1"/>
        <v>3000</v>
      </c>
      <c r="AE56" s="139"/>
    </row>
    <row r="57" spans="1:31" x14ac:dyDescent="0.2">
      <c r="A57" s="139"/>
      <c r="B57" s="159"/>
      <c r="C57" s="165"/>
      <c r="D57" s="99"/>
      <c r="E57" s="107">
        <v>3123</v>
      </c>
      <c r="F57" s="108">
        <v>6121</v>
      </c>
      <c r="G57" s="109" t="s">
        <v>156</v>
      </c>
      <c r="H57" s="110">
        <v>0</v>
      </c>
      <c r="I57" s="110">
        <v>0</v>
      </c>
      <c r="J57" s="111">
        <f>SUM(H57:I57)</f>
        <v>0</v>
      </c>
      <c r="K57" s="110">
        <v>0</v>
      </c>
      <c r="L57" s="111">
        <f>SUM(J57:K57)</f>
        <v>0</v>
      </c>
      <c r="M57" s="110">
        <v>290.2</v>
      </c>
      <c r="N57" s="111">
        <f>SUM(L57:M57)</f>
        <v>290.2</v>
      </c>
      <c r="O57" s="112">
        <v>0</v>
      </c>
      <c r="P57" s="113">
        <v>0</v>
      </c>
      <c r="Q57" s="113">
        <v>0</v>
      </c>
      <c r="R57" s="113">
        <v>0</v>
      </c>
      <c r="S57" s="112">
        <v>0</v>
      </c>
      <c r="T57" s="113">
        <f>SUM(R57:S57)</f>
        <v>0</v>
      </c>
      <c r="U57" s="112">
        <v>0</v>
      </c>
      <c r="V57" s="113">
        <f>SUM(T57:U57)</f>
        <v>0</v>
      </c>
      <c r="W57" s="112">
        <v>3000</v>
      </c>
      <c r="X57" s="113">
        <f>SUM(V57:W57)</f>
        <v>3000</v>
      </c>
      <c r="Y57" s="112">
        <v>0</v>
      </c>
      <c r="Z57" s="113">
        <f>SUM(X57:Y57)</f>
        <v>3000</v>
      </c>
      <c r="AA57" s="112">
        <v>0</v>
      </c>
      <c r="AB57" s="113">
        <f>SUM(Z57:AA57)</f>
        <v>3000</v>
      </c>
      <c r="AC57" s="162">
        <v>0</v>
      </c>
      <c r="AD57" s="162">
        <f t="shared" si="1"/>
        <v>3000</v>
      </c>
      <c r="AE57" s="139"/>
    </row>
    <row r="58" spans="1:31" x14ac:dyDescent="0.2">
      <c r="A58" s="139"/>
      <c r="B58" s="164" t="s">
        <v>18</v>
      </c>
      <c r="C58" s="165" t="s">
        <v>214</v>
      </c>
      <c r="D58" s="99" t="s">
        <v>215</v>
      </c>
      <c r="E58" s="100" t="s">
        <v>19</v>
      </c>
      <c r="F58" s="101" t="s">
        <v>19</v>
      </c>
      <c r="G58" s="114" t="s">
        <v>216</v>
      </c>
      <c r="H58" s="103">
        <f t="shared" si="10"/>
        <v>0</v>
      </c>
      <c r="I58" s="103">
        <f t="shared" si="10"/>
        <v>0</v>
      </c>
      <c r="J58" s="104">
        <f t="shared" si="10"/>
        <v>0</v>
      </c>
      <c r="K58" s="103">
        <f t="shared" si="10"/>
        <v>0</v>
      </c>
      <c r="L58" s="104">
        <f t="shared" si="10"/>
        <v>0</v>
      </c>
      <c r="M58" s="103">
        <f t="shared" si="10"/>
        <v>290.2</v>
      </c>
      <c r="N58" s="104">
        <f t="shared" si="10"/>
        <v>290.2</v>
      </c>
      <c r="O58" s="105">
        <f t="shared" si="10"/>
        <v>0</v>
      </c>
      <c r="P58" s="106">
        <f t="shared" si="10"/>
        <v>0</v>
      </c>
      <c r="Q58" s="106">
        <f t="shared" si="10"/>
        <v>0</v>
      </c>
      <c r="R58" s="106">
        <f t="shared" si="10"/>
        <v>0</v>
      </c>
      <c r="S58" s="105">
        <f t="shared" si="10"/>
        <v>0</v>
      </c>
      <c r="T58" s="106">
        <f t="shared" si="10"/>
        <v>0</v>
      </c>
      <c r="U58" s="105">
        <f t="shared" si="10"/>
        <v>0</v>
      </c>
      <c r="V58" s="106">
        <f t="shared" si="10"/>
        <v>0</v>
      </c>
      <c r="W58" s="105">
        <f t="shared" si="11"/>
        <v>8000</v>
      </c>
      <c r="X58" s="106">
        <f t="shared" si="11"/>
        <v>8000</v>
      </c>
      <c r="Y58" s="105">
        <f t="shared" si="11"/>
        <v>0</v>
      </c>
      <c r="Z58" s="106">
        <f t="shared" si="11"/>
        <v>8000</v>
      </c>
      <c r="AA58" s="105">
        <f t="shared" si="11"/>
        <v>0</v>
      </c>
      <c r="AB58" s="106">
        <f t="shared" si="11"/>
        <v>8000</v>
      </c>
      <c r="AC58" s="166">
        <v>0</v>
      </c>
      <c r="AD58" s="166">
        <f t="shared" si="1"/>
        <v>8000</v>
      </c>
      <c r="AE58" s="139"/>
    </row>
    <row r="59" spans="1:31" x14ac:dyDescent="0.2">
      <c r="A59" s="139"/>
      <c r="B59" s="159"/>
      <c r="C59" s="165"/>
      <c r="D59" s="99"/>
      <c r="E59" s="107">
        <v>4357</v>
      </c>
      <c r="F59" s="108">
        <v>6121</v>
      </c>
      <c r="G59" s="109" t="s">
        <v>156</v>
      </c>
      <c r="H59" s="110">
        <v>0</v>
      </c>
      <c r="I59" s="110">
        <v>0</v>
      </c>
      <c r="J59" s="111">
        <f>SUM(H59:I59)</f>
        <v>0</v>
      </c>
      <c r="K59" s="110">
        <v>0</v>
      </c>
      <c r="L59" s="111">
        <f>SUM(J59:K59)</f>
        <v>0</v>
      </c>
      <c r="M59" s="110">
        <v>290.2</v>
      </c>
      <c r="N59" s="111">
        <f>SUM(L59:M59)</f>
        <v>290.2</v>
      </c>
      <c r="O59" s="112">
        <v>0</v>
      </c>
      <c r="P59" s="113">
        <v>0</v>
      </c>
      <c r="Q59" s="113">
        <v>0</v>
      </c>
      <c r="R59" s="113">
        <v>0</v>
      </c>
      <c r="S59" s="112">
        <v>0</v>
      </c>
      <c r="T59" s="113">
        <f>SUM(R59:S59)</f>
        <v>0</v>
      </c>
      <c r="U59" s="112">
        <v>0</v>
      </c>
      <c r="V59" s="113">
        <f>SUM(T59:U59)</f>
        <v>0</v>
      </c>
      <c r="W59" s="112">
        <v>8000</v>
      </c>
      <c r="X59" s="113">
        <f>SUM(V59:W59)</f>
        <v>8000</v>
      </c>
      <c r="Y59" s="112">
        <v>0</v>
      </c>
      <c r="Z59" s="113">
        <f>SUM(X59:Y59)</f>
        <v>8000</v>
      </c>
      <c r="AA59" s="112">
        <v>0</v>
      </c>
      <c r="AB59" s="113">
        <f>SUM(Z59:AA59)</f>
        <v>8000</v>
      </c>
      <c r="AC59" s="162">
        <v>0</v>
      </c>
      <c r="AD59" s="162">
        <f t="shared" si="1"/>
        <v>8000</v>
      </c>
      <c r="AE59" s="139"/>
    </row>
    <row r="60" spans="1:31" x14ac:dyDescent="0.2">
      <c r="A60" s="139"/>
      <c r="B60" s="164" t="s">
        <v>18</v>
      </c>
      <c r="C60" s="165" t="s">
        <v>217</v>
      </c>
      <c r="D60" s="99" t="s">
        <v>218</v>
      </c>
      <c r="E60" s="100" t="s">
        <v>19</v>
      </c>
      <c r="F60" s="101" t="s">
        <v>19</v>
      </c>
      <c r="G60" s="114" t="s">
        <v>219</v>
      </c>
      <c r="H60" s="103">
        <f t="shared" si="10"/>
        <v>0</v>
      </c>
      <c r="I60" s="103">
        <f t="shared" si="10"/>
        <v>0</v>
      </c>
      <c r="J60" s="104">
        <f t="shared" si="10"/>
        <v>0</v>
      </c>
      <c r="K60" s="103">
        <f t="shared" si="10"/>
        <v>0</v>
      </c>
      <c r="L60" s="104">
        <f t="shared" si="10"/>
        <v>0</v>
      </c>
      <c r="M60" s="103">
        <f t="shared" si="10"/>
        <v>290.2</v>
      </c>
      <c r="N60" s="104">
        <f t="shared" si="10"/>
        <v>290.2</v>
      </c>
      <c r="O60" s="105">
        <f t="shared" si="10"/>
        <v>0</v>
      </c>
      <c r="P60" s="106">
        <f t="shared" si="10"/>
        <v>0</v>
      </c>
      <c r="Q60" s="106">
        <f t="shared" si="10"/>
        <v>0</v>
      </c>
      <c r="R60" s="106">
        <f t="shared" si="10"/>
        <v>0</v>
      </c>
      <c r="S60" s="105">
        <f t="shared" si="10"/>
        <v>0</v>
      </c>
      <c r="T60" s="106">
        <f t="shared" si="10"/>
        <v>0</v>
      </c>
      <c r="U60" s="105">
        <f t="shared" si="10"/>
        <v>0</v>
      </c>
      <c r="V60" s="106">
        <f t="shared" si="10"/>
        <v>0</v>
      </c>
      <c r="W60" s="105">
        <f t="shared" si="11"/>
        <v>3000</v>
      </c>
      <c r="X60" s="106">
        <f t="shared" si="11"/>
        <v>3000</v>
      </c>
      <c r="Y60" s="105">
        <f t="shared" si="11"/>
        <v>0</v>
      </c>
      <c r="Z60" s="106">
        <f t="shared" si="11"/>
        <v>3000</v>
      </c>
      <c r="AA60" s="105">
        <f t="shared" si="11"/>
        <v>0</v>
      </c>
      <c r="AB60" s="106">
        <f t="shared" si="11"/>
        <v>3000</v>
      </c>
      <c r="AC60" s="166">
        <v>0</v>
      </c>
      <c r="AD60" s="166">
        <f t="shared" si="1"/>
        <v>3000</v>
      </c>
      <c r="AE60" s="139"/>
    </row>
    <row r="61" spans="1:31" x14ac:dyDescent="0.2">
      <c r="A61" s="139"/>
      <c r="B61" s="159"/>
      <c r="C61" s="165"/>
      <c r="D61" s="99"/>
      <c r="E61" s="107">
        <v>4357</v>
      </c>
      <c r="F61" s="108">
        <v>6121</v>
      </c>
      <c r="G61" s="109" t="s">
        <v>156</v>
      </c>
      <c r="H61" s="110">
        <v>0</v>
      </c>
      <c r="I61" s="110">
        <v>0</v>
      </c>
      <c r="J61" s="111">
        <f>SUM(H61:I61)</f>
        <v>0</v>
      </c>
      <c r="K61" s="110">
        <v>0</v>
      </c>
      <c r="L61" s="111">
        <f>SUM(J61:K61)</f>
        <v>0</v>
      </c>
      <c r="M61" s="110">
        <v>290.2</v>
      </c>
      <c r="N61" s="111">
        <f>SUM(L61:M61)</f>
        <v>290.2</v>
      </c>
      <c r="O61" s="112">
        <v>0</v>
      </c>
      <c r="P61" s="113">
        <v>0</v>
      </c>
      <c r="Q61" s="113">
        <v>0</v>
      </c>
      <c r="R61" s="113">
        <v>0</v>
      </c>
      <c r="S61" s="112">
        <v>0</v>
      </c>
      <c r="T61" s="113">
        <f>SUM(R61:S61)</f>
        <v>0</v>
      </c>
      <c r="U61" s="112">
        <v>0</v>
      </c>
      <c r="V61" s="113">
        <f>SUM(T61:U61)</f>
        <v>0</v>
      </c>
      <c r="W61" s="112">
        <v>3000</v>
      </c>
      <c r="X61" s="113">
        <f>SUM(V61:W61)</f>
        <v>3000</v>
      </c>
      <c r="Y61" s="112">
        <v>0</v>
      </c>
      <c r="Z61" s="113">
        <f>SUM(X61:Y61)</f>
        <v>3000</v>
      </c>
      <c r="AA61" s="112">
        <v>0</v>
      </c>
      <c r="AB61" s="113">
        <f>SUM(Z61:AA61)</f>
        <v>3000</v>
      </c>
      <c r="AC61" s="162">
        <v>0</v>
      </c>
      <c r="AD61" s="162">
        <f t="shared" si="1"/>
        <v>3000</v>
      </c>
      <c r="AE61" s="139"/>
    </row>
    <row r="62" spans="1:31" x14ac:dyDescent="0.2">
      <c r="A62" s="139"/>
      <c r="B62" s="164" t="s">
        <v>18</v>
      </c>
      <c r="C62" s="165" t="s">
        <v>220</v>
      </c>
      <c r="D62" s="99" t="s">
        <v>221</v>
      </c>
      <c r="E62" s="100" t="s">
        <v>19</v>
      </c>
      <c r="F62" s="101" t="s">
        <v>19</v>
      </c>
      <c r="G62" s="114" t="s">
        <v>222</v>
      </c>
      <c r="H62" s="103">
        <f t="shared" si="10"/>
        <v>0</v>
      </c>
      <c r="I62" s="103">
        <f t="shared" si="10"/>
        <v>0</v>
      </c>
      <c r="J62" s="104">
        <f t="shared" si="10"/>
        <v>0</v>
      </c>
      <c r="K62" s="103">
        <f t="shared" si="10"/>
        <v>0</v>
      </c>
      <c r="L62" s="104">
        <f t="shared" si="10"/>
        <v>0</v>
      </c>
      <c r="M62" s="103">
        <f t="shared" si="10"/>
        <v>290.2</v>
      </c>
      <c r="N62" s="104">
        <f t="shared" si="10"/>
        <v>290.2</v>
      </c>
      <c r="O62" s="105">
        <f t="shared" si="10"/>
        <v>0</v>
      </c>
      <c r="P62" s="106">
        <f t="shared" si="10"/>
        <v>0</v>
      </c>
      <c r="Q62" s="106">
        <f t="shared" si="10"/>
        <v>0</v>
      </c>
      <c r="R62" s="106">
        <f t="shared" si="10"/>
        <v>0</v>
      </c>
      <c r="S62" s="105">
        <f t="shared" si="10"/>
        <v>0</v>
      </c>
      <c r="T62" s="106">
        <f t="shared" si="10"/>
        <v>0</v>
      </c>
      <c r="U62" s="105">
        <f t="shared" si="10"/>
        <v>0</v>
      </c>
      <c r="V62" s="106">
        <f t="shared" ref="V62:V70" si="12">V63</f>
        <v>0</v>
      </c>
      <c r="W62" s="105">
        <f t="shared" si="11"/>
        <v>500</v>
      </c>
      <c r="X62" s="106">
        <f t="shared" si="11"/>
        <v>500</v>
      </c>
      <c r="Y62" s="105">
        <f t="shared" si="11"/>
        <v>0</v>
      </c>
      <c r="Z62" s="106">
        <f t="shared" si="11"/>
        <v>500</v>
      </c>
      <c r="AA62" s="105">
        <f t="shared" si="11"/>
        <v>0</v>
      </c>
      <c r="AB62" s="106">
        <f t="shared" si="11"/>
        <v>500</v>
      </c>
      <c r="AC62" s="166">
        <v>0</v>
      </c>
      <c r="AD62" s="166">
        <f t="shared" si="1"/>
        <v>500</v>
      </c>
      <c r="AE62" s="139"/>
    </row>
    <row r="63" spans="1:31" x14ac:dyDescent="0.2">
      <c r="A63" s="139"/>
      <c r="B63" s="159"/>
      <c r="C63" s="165"/>
      <c r="D63" s="99"/>
      <c r="E63" s="107">
        <v>4357</v>
      </c>
      <c r="F63" s="108">
        <v>6121</v>
      </c>
      <c r="G63" s="109" t="s">
        <v>156</v>
      </c>
      <c r="H63" s="110">
        <v>0</v>
      </c>
      <c r="I63" s="110">
        <v>0</v>
      </c>
      <c r="J63" s="111">
        <f>SUM(H63:I63)</f>
        <v>0</v>
      </c>
      <c r="K63" s="110">
        <v>0</v>
      </c>
      <c r="L63" s="111">
        <f>SUM(J63:K63)</f>
        <v>0</v>
      </c>
      <c r="M63" s="110">
        <v>290.2</v>
      </c>
      <c r="N63" s="111">
        <f>SUM(L63:M63)</f>
        <v>290.2</v>
      </c>
      <c r="O63" s="112">
        <v>0</v>
      </c>
      <c r="P63" s="113">
        <v>0</v>
      </c>
      <c r="Q63" s="113">
        <v>0</v>
      </c>
      <c r="R63" s="113">
        <v>0</v>
      </c>
      <c r="S63" s="112">
        <v>0</v>
      </c>
      <c r="T63" s="113">
        <f>SUM(R63:S63)</f>
        <v>0</v>
      </c>
      <c r="U63" s="112">
        <v>0</v>
      </c>
      <c r="V63" s="113">
        <f>SUM(T63:U63)</f>
        <v>0</v>
      </c>
      <c r="W63" s="112">
        <v>500</v>
      </c>
      <c r="X63" s="113">
        <f>SUM(V63:W63)</f>
        <v>500</v>
      </c>
      <c r="Y63" s="112">
        <v>0</v>
      </c>
      <c r="Z63" s="113">
        <f>SUM(X63:Y63)</f>
        <v>500</v>
      </c>
      <c r="AA63" s="112">
        <v>0</v>
      </c>
      <c r="AB63" s="113">
        <f>SUM(Z63:AA63)</f>
        <v>500</v>
      </c>
      <c r="AC63" s="162">
        <v>0</v>
      </c>
      <c r="AD63" s="162">
        <f t="shared" si="1"/>
        <v>500</v>
      </c>
      <c r="AE63" s="139"/>
    </row>
    <row r="64" spans="1:31" ht="22.5" x14ac:dyDescent="0.2">
      <c r="A64" s="139"/>
      <c r="B64" s="164" t="s">
        <v>18</v>
      </c>
      <c r="C64" s="165" t="s">
        <v>223</v>
      </c>
      <c r="D64" s="99" t="s">
        <v>45</v>
      </c>
      <c r="E64" s="100" t="s">
        <v>19</v>
      </c>
      <c r="F64" s="101" t="s">
        <v>19</v>
      </c>
      <c r="G64" s="114" t="s">
        <v>224</v>
      </c>
      <c r="H64" s="103">
        <f t="shared" ref="H64:U70" si="13">H65</f>
        <v>0</v>
      </c>
      <c r="I64" s="103">
        <f t="shared" si="13"/>
        <v>0</v>
      </c>
      <c r="J64" s="104">
        <f t="shared" si="13"/>
        <v>0</v>
      </c>
      <c r="K64" s="103">
        <f t="shared" si="13"/>
        <v>0</v>
      </c>
      <c r="L64" s="104">
        <f t="shared" si="13"/>
        <v>0</v>
      </c>
      <c r="M64" s="103">
        <f t="shared" si="13"/>
        <v>290.2</v>
      </c>
      <c r="N64" s="104">
        <f t="shared" si="13"/>
        <v>290.2</v>
      </c>
      <c r="O64" s="105">
        <f t="shared" si="13"/>
        <v>0</v>
      </c>
      <c r="P64" s="106">
        <f t="shared" si="13"/>
        <v>0</v>
      </c>
      <c r="Q64" s="106">
        <f t="shared" si="13"/>
        <v>0</v>
      </c>
      <c r="R64" s="106">
        <f t="shared" si="13"/>
        <v>0</v>
      </c>
      <c r="S64" s="105">
        <f t="shared" si="13"/>
        <v>0</v>
      </c>
      <c r="T64" s="106">
        <f t="shared" si="13"/>
        <v>0</v>
      </c>
      <c r="U64" s="105">
        <f t="shared" si="13"/>
        <v>0</v>
      </c>
      <c r="V64" s="106">
        <f t="shared" si="12"/>
        <v>0</v>
      </c>
      <c r="W64" s="105">
        <f t="shared" si="11"/>
        <v>2339.5</v>
      </c>
      <c r="X64" s="106">
        <f t="shared" si="11"/>
        <v>2339.5</v>
      </c>
      <c r="Y64" s="105">
        <f t="shared" si="11"/>
        <v>0</v>
      </c>
      <c r="Z64" s="106">
        <f t="shared" si="11"/>
        <v>2339.5</v>
      </c>
      <c r="AA64" s="105">
        <f t="shared" si="11"/>
        <v>0</v>
      </c>
      <c r="AB64" s="106">
        <f t="shared" si="11"/>
        <v>2339.5</v>
      </c>
      <c r="AC64" s="166">
        <v>0</v>
      </c>
      <c r="AD64" s="166">
        <f t="shared" si="1"/>
        <v>2339.5</v>
      </c>
      <c r="AE64" s="139"/>
    </row>
    <row r="65" spans="1:31" x14ac:dyDescent="0.2">
      <c r="A65" s="139"/>
      <c r="B65" s="159"/>
      <c r="C65" s="165"/>
      <c r="D65" s="99"/>
      <c r="E65" s="107">
        <v>3122</v>
      </c>
      <c r="F65" s="108">
        <v>6121</v>
      </c>
      <c r="G65" s="109" t="s">
        <v>156</v>
      </c>
      <c r="H65" s="110">
        <v>0</v>
      </c>
      <c r="I65" s="110">
        <v>0</v>
      </c>
      <c r="J65" s="111">
        <f>SUM(H65:I65)</f>
        <v>0</v>
      </c>
      <c r="K65" s="110">
        <v>0</v>
      </c>
      <c r="L65" s="111">
        <f>SUM(J65:K65)</f>
        <v>0</v>
      </c>
      <c r="M65" s="110">
        <v>290.2</v>
      </c>
      <c r="N65" s="111">
        <f>SUM(L65:M65)</f>
        <v>290.2</v>
      </c>
      <c r="O65" s="112">
        <v>0</v>
      </c>
      <c r="P65" s="113">
        <v>0</v>
      </c>
      <c r="Q65" s="113">
        <v>0</v>
      </c>
      <c r="R65" s="113">
        <v>0</v>
      </c>
      <c r="S65" s="112">
        <v>0</v>
      </c>
      <c r="T65" s="113">
        <f>SUM(R65:S65)</f>
        <v>0</v>
      </c>
      <c r="U65" s="112">
        <v>0</v>
      </c>
      <c r="V65" s="113">
        <f>SUM(T65:U65)</f>
        <v>0</v>
      </c>
      <c r="W65" s="112">
        <v>2339.5</v>
      </c>
      <c r="X65" s="113">
        <f>SUM(V65:W65)</f>
        <v>2339.5</v>
      </c>
      <c r="Y65" s="112">
        <v>0</v>
      </c>
      <c r="Z65" s="113">
        <f>SUM(X65:Y65)</f>
        <v>2339.5</v>
      </c>
      <c r="AA65" s="112">
        <v>0</v>
      </c>
      <c r="AB65" s="113">
        <f>SUM(Z65:AA65)</f>
        <v>2339.5</v>
      </c>
      <c r="AC65" s="162">
        <v>0</v>
      </c>
      <c r="AD65" s="162">
        <f t="shared" si="1"/>
        <v>2339.5</v>
      </c>
      <c r="AE65" s="139"/>
    </row>
    <row r="66" spans="1:31" x14ac:dyDescent="0.2">
      <c r="A66" s="139"/>
      <c r="B66" s="164" t="s">
        <v>18</v>
      </c>
      <c r="C66" s="165" t="s">
        <v>225</v>
      </c>
      <c r="D66" s="99" t="s">
        <v>175</v>
      </c>
      <c r="E66" s="100" t="s">
        <v>19</v>
      </c>
      <c r="F66" s="101" t="s">
        <v>19</v>
      </c>
      <c r="G66" s="114" t="s">
        <v>226</v>
      </c>
      <c r="H66" s="103">
        <f t="shared" si="13"/>
        <v>0</v>
      </c>
      <c r="I66" s="103">
        <f t="shared" si="13"/>
        <v>0</v>
      </c>
      <c r="J66" s="104">
        <f t="shared" si="13"/>
        <v>0</v>
      </c>
      <c r="K66" s="103">
        <f t="shared" si="13"/>
        <v>0</v>
      </c>
      <c r="L66" s="104">
        <f t="shared" si="13"/>
        <v>0</v>
      </c>
      <c r="M66" s="103">
        <f t="shared" si="13"/>
        <v>290.2</v>
      </c>
      <c r="N66" s="104">
        <f t="shared" si="13"/>
        <v>290.2</v>
      </c>
      <c r="O66" s="105">
        <f t="shared" si="13"/>
        <v>0</v>
      </c>
      <c r="P66" s="106">
        <f t="shared" si="13"/>
        <v>0</v>
      </c>
      <c r="Q66" s="106">
        <f t="shared" si="13"/>
        <v>0</v>
      </c>
      <c r="R66" s="106">
        <f t="shared" si="13"/>
        <v>0</v>
      </c>
      <c r="S66" s="105">
        <f t="shared" si="13"/>
        <v>0</v>
      </c>
      <c r="T66" s="106">
        <f t="shared" si="13"/>
        <v>0</v>
      </c>
      <c r="U66" s="105">
        <f t="shared" si="13"/>
        <v>0</v>
      </c>
      <c r="V66" s="106">
        <f t="shared" si="12"/>
        <v>0</v>
      </c>
      <c r="W66" s="105">
        <f t="shared" si="11"/>
        <v>900</v>
      </c>
      <c r="X66" s="106">
        <f t="shared" si="11"/>
        <v>900</v>
      </c>
      <c r="Y66" s="105">
        <f t="shared" si="11"/>
        <v>0</v>
      </c>
      <c r="Z66" s="106">
        <f t="shared" si="11"/>
        <v>900</v>
      </c>
      <c r="AA66" s="105">
        <f t="shared" si="11"/>
        <v>0</v>
      </c>
      <c r="AB66" s="106">
        <f t="shared" si="11"/>
        <v>900</v>
      </c>
      <c r="AC66" s="166">
        <v>0</v>
      </c>
      <c r="AD66" s="166">
        <f t="shared" si="1"/>
        <v>900</v>
      </c>
      <c r="AE66" s="139"/>
    </row>
    <row r="67" spans="1:31" x14ac:dyDescent="0.2">
      <c r="A67" s="139"/>
      <c r="B67" s="159"/>
      <c r="C67" s="165"/>
      <c r="D67" s="99"/>
      <c r="E67" s="107">
        <v>3523</v>
      </c>
      <c r="F67" s="108">
        <v>6121</v>
      </c>
      <c r="G67" s="109" t="s">
        <v>156</v>
      </c>
      <c r="H67" s="110">
        <v>0</v>
      </c>
      <c r="I67" s="110">
        <v>0</v>
      </c>
      <c r="J67" s="111">
        <f>SUM(H67:I67)</f>
        <v>0</v>
      </c>
      <c r="K67" s="110">
        <v>0</v>
      </c>
      <c r="L67" s="111">
        <f>SUM(J67:K67)</f>
        <v>0</v>
      </c>
      <c r="M67" s="110">
        <v>290.2</v>
      </c>
      <c r="N67" s="111">
        <f>SUM(L67:M67)</f>
        <v>290.2</v>
      </c>
      <c r="O67" s="112">
        <v>0</v>
      </c>
      <c r="P67" s="113">
        <v>0</v>
      </c>
      <c r="Q67" s="113">
        <v>0</v>
      </c>
      <c r="R67" s="113">
        <v>0</v>
      </c>
      <c r="S67" s="112">
        <v>0</v>
      </c>
      <c r="T67" s="113">
        <f>SUM(R67:S67)</f>
        <v>0</v>
      </c>
      <c r="U67" s="112">
        <v>0</v>
      </c>
      <c r="V67" s="113">
        <f>SUM(T67:U67)</f>
        <v>0</v>
      </c>
      <c r="W67" s="112">
        <v>900</v>
      </c>
      <c r="X67" s="113">
        <f>SUM(V67:W67)</f>
        <v>900</v>
      </c>
      <c r="Y67" s="112">
        <v>0</v>
      </c>
      <c r="Z67" s="113">
        <f>SUM(X67:Y67)</f>
        <v>900</v>
      </c>
      <c r="AA67" s="112">
        <v>0</v>
      </c>
      <c r="AB67" s="113">
        <f>SUM(Z67:AA67)</f>
        <v>900</v>
      </c>
      <c r="AC67" s="162">
        <v>0</v>
      </c>
      <c r="AD67" s="162">
        <f t="shared" si="1"/>
        <v>900</v>
      </c>
      <c r="AE67" s="139"/>
    </row>
    <row r="68" spans="1:31" ht="22.5" x14ac:dyDescent="0.2">
      <c r="A68" s="139"/>
      <c r="B68" s="164" t="s">
        <v>18</v>
      </c>
      <c r="C68" s="165" t="s">
        <v>227</v>
      </c>
      <c r="D68" s="99" t="s">
        <v>228</v>
      </c>
      <c r="E68" s="100" t="s">
        <v>19</v>
      </c>
      <c r="F68" s="101" t="s">
        <v>19</v>
      </c>
      <c r="G68" s="114" t="s">
        <v>229</v>
      </c>
      <c r="H68" s="103">
        <f t="shared" si="13"/>
        <v>0</v>
      </c>
      <c r="I68" s="103">
        <f t="shared" si="13"/>
        <v>0</v>
      </c>
      <c r="J68" s="104">
        <f t="shared" si="13"/>
        <v>0</v>
      </c>
      <c r="K68" s="103">
        <f t="shared" si="13"/>
        <v>0</v>
      </c>
      <c r="L68" s="104">
        <f t="shared" si="13"/>
        <v>0</v>
      </c>
      <c r="M68" s="103">
        <f t="shared" si="13"/>
        <v>290.2</v>
      </c>
      <c r="N68" s="104">
        <f t="shared" si="13"/>
        <v>290.2</v>
      </c>
      <c r="O68" s="105">
        <f t="shared" si="13"/>
        <v>0</v>
      </c>
      <c r="P68" s="106">
        <f t="shared" si="13"/>
        <v>0</v>
      </c>
      <c r="Q68" s="106">
        <f t="shared" si="13"/>
        <v>0</v>
      </c>
      <c r="R68" s="106">
        <f t="shared" si="13"/>
        <v>0</v>
      </c>
      <c r="S68" s="105">
        <f t="shared" si="13"/>
        <v>0</v>
      </c>
      <c r="T68" s="106">
        <f t="shared" si="13"/>
        <v>0</v>
      </c>
      <c r="U68" s="105">
        <f t="shared" si="13"/>
        <v>0</v>
      </c>
      <c r="V68" s="106">
        <f t="shared" si="12"/>
        <v>0</v>
      </c>
      <c r="W68" s="105">
        <f t="shared" si="11"/>
        <v>1000</v>
      </c>
      <c r="X68" s="106">
        <f t="shared" si="11"/>
        <v>1000</v>
      </c>
      <c r="Y68" s="105">
        <f t="shared" si="11"/>
        <v>0</v>
      </c>
      <c r="Z68" s="106">
        <f t="shared" si="11"/>
        <v>1000</v>
      </c>
      <c r="AA68" s="105">
        <f t="shared" si="11"/>
        <v>0</v>
      </c>
      <c r="AB68" s="106">
        <f t="shared" si="11"/>
        <v>1000</v>
      </c>
      <c r="AC68" s="166">
        <v>0</v>
      </c>
      <c r="AD68" s="166">
        <f t="shared" si="1"/>
        <v>1000</v>
      </c>
      <c r="AE68" s="139"/>
    </row>
    <row r="69" spans="1:31" x14ac:dyDescent="0.2">
      <c r="A69" s="139"/>
      <c r="B69" s="159"/>
      <c r="C69" s="165"/>
      <c r="D69" s="99"/>
      <c r="E69" s="107">
        <v>3792</v>
      </c>
      <c r="F69" s="108">
        <v>6121</v>
      </c>
      <c r="G69" s="109" t="s">
        <v>156</v>
      </c>
      <c r="H69" s="110">
        <v>0</v>
      </c>
      <c r="I69" s="110">
        <v>0</v>
      </c>
      <c r="J69" s="111">
        <f>SUM(H69:I69)</f>
        <v>0</v>
      </c>
      <c r="K69" s="110">
        <v>0</v>
      </c>
      <c r="L69" s="111">
        <f>SUM(J69:K69)</f>
        <v>0</v>
      </c>
      <c r="M69" s="110">
        <v>290.2</v>
      </c>
      <c r="N69" s="111">
        <f>SUM(L69:M69)</f>
        <v>290.2</v>
      </c>
      <c r="O69" s="112">
        <v>0</v>
      </c>
      <c r="P69" s="113">
        <v>0</v>
      </c>
      <c r="Q69" s="113">
        <v>0</v>
      </c>
      <c r="R69" s="113">
        <v>0</v>
      </c>
      <c r="S69" s="112">
        <v>0</v>
      </c>
      <c r="T69" s="113">
        <f>SUM(R69:S69)</f>
        <v>0</v>
      </c>
      <c r="U69" s="112">
        <v>0</v>
      </c>
      <c r="V69" s="113">
        <f>SUM(T69:U69)</f>
        <v>0</v>
      </c>
      <c r="W69" s="112">
        <v>1000</v>
      </c>
      <c r="X69" s="113">
        <f>SUM(V69:W69)</f>
        <v>1000</v>
      </c>
      <c r="Y69" s="112">
        <v>0</v>
      </c>
      <c r="Z69" s="113">
        <f>SUM(X69:Y69)</f>
        <v>1000</v>
      </c>
      <c r="AA69" s="112">
        <v>0</v>
      </c>
      <c r="AB69" s="113">
        <f>SUM(Z69:AA69)</f>
        <v>1000</v>
      </c>
      <c r="AC69" s="162">
        <v>0</v>
      </c>
      <c r="AD69" s="162">
        <f t="shared" si="1"/>
        <v>1000</v>
      </c>
      <c r="AE69" s="139"/>
    </row>
    <row r="70" spans="1:31" ht="22.5" x14ac:dyDescent="0.2">
      <c r="A70" s="139"/>
      <c r="B70" s="164" t="s">
        <v>18</v>
      </c>
      <c r="C70" s="165" t="s">
        <v>230</v>
      </c>
      <c r="D70" s="99" t="s">
        <v>231</v>
      </c>
      <c r="E70" s="100" t="s">
        <v>19</v>
      </c>
      <c r="F70" s="101" t="s">
        <v>19</v>
      </c>
      <c r="G70" s="114" t="s">
        <v>232</v>
      </c>
      <c r="H70" s="103">
        <f t="shared" si="13"/>
        <v>0</v>
      </c>
      <c r="I70" s="103">
        <f t="shared" si="13"/>
        <v>0</v>
      </c>
      <c r="J70" s="104">
        <f t="shared" si="13"/>
        <v>0</v>
      </c>
      <c r="K70" s="103">
        <f t="shared" si="13"/>
        <v>0</v>
      </c>
      <c r="L70" s="104">
        <f t="shared" si="13"/>
        <v>0</v>
      </c>
      <c r="M70" s="103">
        <f t="shared" si="13"/>
        <v>290.2</v>
      </c>
      <c r="N70" s="104">
        <f t="shared" si="13"/>
        <v>290.2</v>
      </c>
      <c r="O70" s="105">
        <f t="shared" si="13"/>
        <v>0</v>
      </c>
      <c r="P70" s="106">
        <f t="shared" si="13"/>
        <v>0</v>
      </c>
      <c r="Q70" s="106">
        <f t="shared" si="13"/>
        <v>0</v>
      </c>
      <c r="R70" s="106">
        <f t="shared" si="13"/>
        <v>0</v>
      </c>
      <c r="S70" s="105">
        <f t="shared" si="13"/>
        <v>0</v>
      </c>
      <c r="T70" s="106">
        <f t="shared" si="13"/>
        <v>0</v>
      </c>
      <c r="U70" s="105">
        <f t="shared" si="13"/>
        <v>0</v>
      </c>
      <c r="V70" s="106">
        <f t="shared" si="12"/>
        <v>0</v>
      </c>
      <c r="W70" s="105">
        <f t="shared" si="11"/>
        <v>0</v>
      </c>
      <c r="X70" s="106">
        <f t="shared" si="11"/>
        <v>0</v>
      </c>
      <c r="Y70" s="105">
        <f t="shared" si="11"/>
        <v>1721</v>
      </c>
      <c r="Z70" s="106">
        <f t="shared" si="11"/>
        <v>1721</v>
      </c>
      <c r="AA70" s="105">
        <f t="shared" si="11"/>
        <v>0</v>
      </c>
      <c r="AB70" s="106">
        <f t="shared" si="11"/>
        <v>1721</v>
      </c>
      <c r="AC70" s="166">
        <v>0</v>
      </c>
      <c r="AD70" s="166">
        <f t="shared" si="1"/>
        <v>1721</v>
      </c>
      <c r="AE70" s="139"/>
    </row>
    <row r="71" spans="1:31" ht="13.5" thickBot="1" x14ac:dyDescent="0.25">
      <c r="A71" s="139"/>
      <c r="B71" s="167"/>
      <c r="C71" s="168"/>
      <c r="D71" s="115"/>
      <c r="E71" s="116">
        <v>3123</v>
      </c>
      <c r="F71" s="117">
        <v>6121</v>
      </c>
      <c r="G71" s="118" t="s">
        <v>156</v>
      </c>
      <c r="H71" s="119">
        <v>0</v>
      </c>
      <c r="I71" s="119">
        <v>0</v>
      </c>
      <c r="J71" s="120">
        <f>SUM(H71:I71)</f>
        <v>0</v>
      </c>
      <c r="K71" s="119">
        <v>0</v>
      </c>
      <c r="L71" s="120">
        <f>SUM(J71:K71)</f>
        <v>0</v>
      </c>
      <c r="M71" s="119">
        <v>290.2</v>
      </c>
      <c r="N71" s="120">
        <f>SUM(L71:M71)</f>
        <v>290.2</v>
      </c>
      <c r="O71" s="121">
        <v>0</v>
      </c>
      <c r="P71" s="122">
        <v>0</v>
      </c>
      <c r="Q71" s="122">
        <v>0</v>
      </c>
      <c r="R71" s="122">
        <v>0</v>
      </c>
      <c r="S71" s="121">
        <v>0</v>
      </c>
      <c r="T71" s="122">
        <f>SUM(R71:S71)</f>
        <v>0</v>
      </c>
      <c r="U71" s="121">
        <v>0</v>
      </c>
      <c r="V71" s="122">
        <f>SUM(T71:U71)</f>
        <v>0</v>
      </c>
      <c r="W71" s="121">
        <v>0</v>
      </c>
      <c r="X71" s="122">
        <f>SUM(V71:W71)</f>
        <v>0</v>
      </c>
      <c r="Y71" s="121">
        <v>1721</v>
      </c>
      <c r="Z71" s="122">
        <f>SUM(X71:Y71)</f>
        <v>1721</v>
      </c>
      <c r="AA71" s="121">
        <v>0</v>
      </c>
      <c r="AB71" s="122">
        <f>SUM(Z71:AA71)</f>
        <v>1721</v>
      </c>
      <c r="AC71" s="169">
        <v>0</v>
      </c>
      <c r="AD71" s="169">
        <f t="shared" si="1"/>
        <v>1721</v>
      </c>
      <c r="AE71" s="139"/>
    </row>
    <row r="72" spans="1:31" x14ac:dyDescent="0.2">
      <c r="A72" s="139"/>
      <c r="B72" s="139"/>
      <c r="C72" s="139"/>
      <c r="D72" s="139"/>
      <c r="E72" s="139"/>
      <c r="F72" s="139"/>
      <c r="G72" s="139"/>
      <c r="H72" s="170"/>
      <c r="I72" s="170"/>
      <c r="J72" s="170"/>
      <c r="K72" s="170"/>
      <c r="L72" s="170"/>
      <c r="M72" s="139"/>
      <c r="N72" s="139"/>
      <c r="O72" s="171"/>
      <c r="P72" s="172"/>
      <c r="Q72" s="172"/>
      <c r="R72" s="172"/>
      <c r="S72" s="171"/>
      <c r="T72" s="172"/>
      <c r="U72" s="171"/>
      <c r="V72" s="172"/>
      <c r="W72" s="171"/>
      <c r="X72" s="172"/>
      <c r="Y72" s="171"/>
      <c r="Z72" s="172"/>
      <c r="AA72" s="171"/>
      <c r="AB72" s="172"/>
      <c r="AC72" s="139"/>
      <c r="AD72" s="139"/>
      <c r="AE72" s="139"/>
    </row>
    <row r="73" spans="1:31" x14ac:dyDescent="0.2">
      <c r="A73" s="139"/>
      <c r="B73" s="139"/>
      <c r="C73" s="139"/>
      <c r="D73" s="139"/>
      <c r="E73" s="139"/>
      <c r="F73" s="139"/>
      <c r="G73" s="173"/>
      <c r="H73" s="170"/>
      <c r="I73" s="170"/>
      <c r="J73" s="170"/>
      <c r="K73" s="170"/>
      <c r="L73" s="170"/>
      <c r="M73" s="139"/>
      <c r="N73" s="139"/>
      <c r="O73" s="171"/>
      <c r="P73" s="172"/>
      <c r="Q73" s="172"/>
      <c r="R73" s="172"/>
      <c r="S73" s="171"/>
      <c r="T73" s="172"/>
      <c r="U73" s="171"/>
      <c r="V73" s="172"/>
      <c r="W73" s="171"/>
      <c r="X73" s="172"/>
      <c r="Y73" s="171"/>
      <c r="Z73" s="172"/>
      <c r="AA73" s="171"/>
      <c r="AB73" s="172"/>
      <c r="AC73" s="139"/>
      <c r="AD73" s="139"/>
      <c r="AE73" s="139"/>
    </row>
    <row r="74" spans="1:31" x14ac:dyDescent="0.2">
      <c r="A74" s="139"/>
      <c r="B74" s="139"/>
      <c r="C74" s="139"/>
      <c r="D74" s="139"/>
      <c r="E74" s="139"/>
      <c r="F74" s="139"/>
      <c r="G74" s="139"/>
      <c r="H74" s="170"/>
      <c r="I74" s="170"/>
      <c r="J74" s="170"/>
      <c r="K74" s="170"/>
      <c r="L74" s="170"/>
      <c r="M74" s="139"/>
      <c r="N74" s="139"/>
      <c r="O74" s="171"/>
      <c r="P74" s="172"/>
      <c r="Q74" s="172"/>
      <c r="R74" s="172"/>
      <c r="S74" s="171"/>
      <c r="T74" s="172"/>
      <c r="U74" s="171"/>
      <c r="V74" s="172"/>
      <c r="W74" s="171"/>
      <c r="X74" s="172"/>
      <c r="Y74" s="171"/>
      <c r="Z74" s="172"/>
      <c r="AA74" s="171"/>
      <c r="AB74" s="172"/>
      <c r="AC74" s="139"/>
      <c r="AD74" s="139"/>
      <c r="AE74" s="139"/>
    </row>
  </sheetData>
  <mergeCells count="7">
    <mergeCell ref="AC1:AF1"/>
    <mergeCell ref="A2:H2"/>
    <mergeCell ref="A4:H4"/>
    <mergeCell ref="A6:H6"/>
    <mergeCell ref="A8:A11"/>
    <mergeCell ref="C8:D8"/>
    <mergeCell ref="C9:D9"/>
  </mergeCells>
  <pageMargins left="0.7" right="0.7" top="0.78740157499999996" bottom="0.78740157499999996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5" workbookViewId="0">
      <selection activeCell="H36" sqref="H3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x14ac:dyDescent="0.2">
      <c r="C1" s="220" t="s">
        <v>3</v>
      </c>
      <c r="D1" s="221"/>
      <c r="E1" s="221"/>
      <c r="F1" s="222"/>
    </row>
    <row r="2" spans="1:10" ht="13.5" thickBot="1" x14ac:dyDescent="0.25">
      <c r="A2" s="237" t="s">
        <v>233</v>
      </c>
      <c r="B2" s="237"/>
      <c r="C2" s="182"/>
      <c r="D2" s="182"/>
      <c r="E2" s="183" t="s">
        <v>0</v>
      </c>
    </row>
    <row r="3" spans="1:10" ht="24.75" thickBot="1" x14ac:dyDescent="0.25">
      <c r="A3" s="184" t="s">
        <v>234</v>
      </c>
      <c r="B3" s="185" t="s">
        <v>235</v>
      </c>
      <c r="C3" s="186" t="s">
        <v>236</v>
      </c>
      <c r="D3" s="186" t="s">
        <v>2</v>
      </c>
      <c r="E3" s="186" t="s">
        <v>237</v>
      </c>
    </row>
    <row r="4" spans="1:10" ht="15" customHeight="1" x14ac:dyDescent="0.2">
      <c r="A4" s="187" t="s">
        <v>238</v>
      </c>
      <c r="B4" s="188" t="s">
        <v>239</v>
      </c>
      <c r="C4" s="189">
        <f>C5+C6+C7</f>
        <v>2629011.62</v>
      </c>
      <c r="D4" s="189">
        <f>D5+D6+D7</f>
        <v>0</v>
      </c>
      <c r="E4" s="190">
        <f t="shared" ref="E4:E26" si="0">C4+D4</f>
        <v>2629011.62</v>
      </c>
    </row>
    <row r="5" spans="1:10" ht="15" customHeight="1" x14ac:dyDescent="0.2">
      <c r="A5" s="191" t="s">
        <v>240</v>
      </c>
      <c r="B5" s="192" t="s">
        <v>241</v>
      </c>
      <c r="C5" s="193">
        <v>2466142.71</v>
      </c>
      <c r="D5" s="194">
        <v>0</v>
      </c>
      <c r="E5" s="195">
        <f t="shared" si="0"/>
        <v>2466142.71</v>
      </c>
      <c r="J5" s="196"/>
    </row>
    <row r="6" spans="1:10" ht="15" customHeight="1" x14ac:dyDescent="0.2">
      <c r="A6" s="191" t="s">
        <v>242</v>
      </c>
      <c r="B6" s="192" t="s">
        <v>243</v>
      </c>
      <c r="C6" s="193">
        <v>162652.65999999997</v>
      </c>
      <c r="D6" s="197">
        <v>0</v>
      </c>
      <c r="E6" s="195">
        <f t="shared" si="0"/>
        <v>162652.65999999997</v>
      </c>
    </row>
    <row r="7" spans="1:10" ht="15" customHeight="1" x14ac:dyDescent="0.2">
      <c r="A7" s="191" t="s">
        <v>244</v>
      </c>
      <c r="B7" s="192" t="s">
        <v>245</v>
      </c>
      <c r="C7" s="193">
        <v>216.25</v>
      </c>
      <c r="D7" s="193">
        <v>0</v>
      </c>
      <c r="E7" s="195">
        <f t="shared" si="0"/>
        <v>216.25</v>
      </c>
    </row>
    <row r="8" spans="1:10" ht="15" customHeight="1" x14ac:dyDescent="0.2">
      <c r="A8" s="198" t="s">
        <v>246</v>
      </c>
      <c r="B8" s="192" t="s">
        <v>247</v>
      </c>
      <c r="C8" s="199">
        <f>C9+C15</f>
        <v>4594273.5199999996</v>
      </c>
      <c r="D8" s="199">
        <f>D9+D15</f>
        <v>0</v>
      </c>
      <c r="E8" s="200">
        <f t="shared" si="0"/>
        <v>4594273.5199999996</v>
      </c>
    </row>
    <row r="9" spans="1:10" ht="15" customHeight="1" x14ac:dyDescent="0.2">
      <c r="A9" s="191" t="s">
        <v>248</v>
      </c>
      <c r="B9" s="192" t="s">
        <v>249</v>
      </c>
      <c r="C9" s="193">
        <f>C10+C11+C13+C14+C12</f>
        <v>4304033.5999999996</v>
      </c>
      <c r="D9" s="193">
        <f>D10+D11+D13+D14</f>
        <v>0</v>
      </c>
      <c r="E9" s="201">
        <f t="shared" si="0"/>
        <v>4304033.5999999996</v>
      </c>
    </row>
    <row r="10" spans="1:10" ht="15" customHeight="1" x14ac:dyDescent="0.2">
      <c r="A10" s="191" t="s">
        <v>250</v>
      </c>
      <c r="B10" s="192" t="s">
        <v>251</v>
      </c>
      <c r="C10" s="193">
        <v>63118.7</v>
      </c>
      <c r="D10" s="193">
        <v>0</v>
      </c>
      <c r="E10" s="201">
        <f t="shared" si="0"/>
        <v>63118.7</v>
      </c>
    </row>
    <row r="11" spans="1:10" ht="15" customHeight="1" x14ac:dyDescent="0.2">
      <c r="A11" s="191" t="s">
        <v>252</v>
      </c>
      <c r="B11" s="192" t="s">
        <v>249</v>
      </c>
      <c r="C11" s="193">
        <v>4209300.1399999997</v>
      </c>
      <c r="D11" s="193">
        <v>0</v>
      </c>
      <c r="E11" s="201">
        <f t="shared" si="0"/>
        <v>4209300.1399999997</v>
      </c>
    </row>
    <row r="12" spans="1:10" ht="15" customHeight="1" x14ac:dyDescent="0.2">
      <c r="A12" s="191" t="s">
        <v>253</v>
      </c>
      <c r="B12" s="192">
        <v>4123</v>
      </c>
      <c r="C12" s="193">
        <v>6729.85</v>
      </c>
      <c r="D12" s="193">
        <v>0</v>
      </c>
      <c r="E12" s="201">
        <f>SUM(C12:D12)</f>
        <v>6729.85</v>
      </c>
    </row>
    <row r="13" spans="1:10" ht="15" customHeight="1" x14ac:dyDescent="0.2">
      <c r="A13" s="191" t="s">
        <v>254</v>
      </c>
      <c r="B13" s="192" t="s">
        <v>255</v>
      </c>
      <c r="C13" s="193">
        <v>114.91</v>
      </c>
      <c r="D13" s="193">
        <v>0</v>
      </c>
      <c r="E13" s="201">
        <f>SUM(C13:D13)</f>
        <v>114.91</v>
      </c>
    </row>
    <row r="14" spans="1:10" ht="15" customHeight="1" x14ac:dyDescent="0.2">
      <c r="A14" s="191" t="s">
        <v>256</v>
      </c>
      <c r="B14" s="192">
        <v>4121</v>
      </c>
      <c r="C14" s="193">
        <v>24770</v>
      </c>
      <c r="D14" s="193">
        <v>0</v>
      </c>
      <c r="E14" s="201">
        <f>SUM(C14:D14)</f>
        <v>24770</v>
      </c>
    </row>
    <row r="15" spans="1:10" ht="15" customHeight="1" x14ac:dyDescent="0.2">
      <c r="A15" s="191" t="s">
        <v>257</v>
      </c>
      <c r="B15" s="192" t="s">
        <v>258</v>
      </c>
      <c r="C15" s="193">
        <f>C16+C17+C18+C19</f>
        <v>290239.92</v>
      </c>
      <c r="D15" s="193">
        <f>D16+D18+D19</f>
        <v>0</v>
      </c>
      <c r="E15" s="201">
        <f t="shared" si="0"/>
        <v>290239.92</v>
      </c>
    </row>
    <row r="16" spans="1:10" ht="15" customHeight="1" x14ac:dyDescent="0.2">
      <c r="A16" s="191" t="s">
        <v>252</v>
      </c>
      <c r="B16" s="192" t="s">
        <v>259</v>
      </c>
      <c r="C16" s="193">
        <v>253375.05000000002</v>
      </c>
      <c r="D16" s="193">
        <v>0</v>
      </c>
      <c r="E16" s="201">
        <f t="shared" si="0"/>
        <v>253375.05000000002</v>
      </c>
    </row>
    <row r="17" spans="1:5" ht="15" customHeight="1" x14ac:dyDescent="0.2">
      <c r="A17" s="191" t="s">
        <v>260</v>
      </c>
      <c r="B17" s="192">
        <v>4223</v>
      </c>
      <c r="C17" s="193">
        <v>32335.51</v>
      </c>
      <c r="D17" s="193">
        <v>0</v>
      </c>
      <c r="E17" s="201">
        <f>SUM(C17:D17)</f>
        <v>32335.51</v>
      </c>
    </row>
    <row r="18" spans="1:5" ht="15" customHeight="1" x14ac:dyDescent="0.2">
      <c r="A18" s="191" t="s">
        <v>254</v>
      </c>
      <c r="B18" s="192" t="s">
        <v>261</v>
      </c>
      <c r="C18" s="193">
        <v>0</v>
      </c>
      <c r="D18" s="193">
        <v>0</v>
      </c>
      <c r="E18" s="201">
        <f>SUM(C18:D18)</f>
        <v>0</v>
      </c>
    </row>
    <row r="19" spans="1:5" ht="15" customHeight="1" x14ac:dyDescent="0.2">
      <c r="A19" s="191" t="s">
        <v>256</v>
      </c>
      <c r="B19" s="192">
        <v>4221</v>
      </c>
      <c r="C19" s="193">
        <v>4529.3599999999997</v>
      </c>
      <c r="D19" s="193">
        <v>0</v>
      </c>
      <c r="E19" s="201">
        <f>SUM(C19:D19)</f>
        <v>4529.3599999999997</v>
      </c>
    </row>
    <row r="20" spans="1:5" ht="15" customHeight="1" x14ac:dyDescent="0.2">
      <c r="A20" s="198" t="s">
        <v>262</v>
      </c>
      <c r="B20" s="202" t="s">
        <v>263</v>
      </c>
      <c r="C20" s="199">
        <f>C4+C8</f>
        <v>7223285.1399999997</v>
      </c>
      <c r="D20" s="199">
        <f>D4+D8</f>
        <v>0</v>
      </c>
      <c r="E20" s="200">
        <f t="shared" si="0"/>
        <v>7223285.1399999997</v>
      </c>
    </row>
    <row r="21" spans="1:5" ht="15" customHeight="1" x14ac:dyDescent="0.2">
      <c r="A21" s="198" t="s">
        <v>264</v>
      </c>
      <c r="B21" s="202" t="s">
        <v>265</v>
      </c>
      <c r="C21" s="199">
        <f>SUM(C22:C25)</f>
        <v>958065.58000000007</v>
      </c>
      <c r="D21" s="199">
        <f>SUM(D22:D25)</f>
        <v>0</v>
      </c>
      <c r="E21" s="200">
        <f t="shared" si="0"/>
        <v>958065.58000000007</v>
      </c>
    </row>
    <row r="22" spans="1:5" ht="15" customHeight="1" x14ac:dyDescent="0.2">
      <c r="A22" s="191" t="s">
        <v>266</v>
      </c>
      <c r="B22" s="192" t="s">
        <v>267</v>
      </c>
      <c r="C22" s="193">
        <v>127924.29999999999</v>
      </c>
      <c r="D22" s="193">
        <v>0</v>
      </c>
      <c r="E22" s="201">
        <f t="shared" si="0"/>
        <v>127924.29999999999</v>
      </c>
    </row>
    <row r="23" spans="1:5" ht="15" customHeight="1" x14ac:dyDescent="0.2">
      <c r="A23" s="191" t="s">
        <v>268</v>
      </c>
      <c r="B23" s="192">
        <v>8115</v>
      </c>
      <c r="C23" s="193">
        <v>977016.28</v>
      </c>
      <c r="D23" s="193">
        <v>0</v>
      </c>
      <c r="E23" s="201">
        <f>SUM(C23:D23)</f>
        <v>977016.28</v>
      </c>
    </row>
    <row r="24" spans="1:5" ht="15" customHeight="1" x14ac:dyDescent="0.2">
      <c r="A24" s="191" t="s">
        <v>269</v>
      </c>
      <c r="B24" s="192">
        <v>8123</v>
      </c>
      <c r="C24" s="193">
        <v>0</v>
      </c>
      <c r="D24" s="193">
        <v>0</v>
      </c>
      <c r="E24" s="201">
        <f>C24+D24</f>
        <v>0</v>
      </c>
    </row>
    <row r="25" spans="1:5" ht="15" customHeight="1" thickBot="1" x14ac:dyDescent="0.25">
      <c r="A25" s="203" t="s">
        <v>270</v>
      </c>
      <c r="B25" s="204">
        <v>-8124</v>
      </c>
      <c r="C25" s="205">
        <v>-146875</v>
      </c>
      <c r="D25" s="205">
        <v>0</v>
      </c>
      <c r="E25" s="206">
        <f>C25+D25</f>
        <v>-146875</v>
      </c>
    </row>
    <row r="26" spans="1:5" ht="15" customHeight="1" thickBot="1" x14ac:dyDescent="0.25">
      <c r="A26" s="207" t="s">
        <v>271</v>
      </c>
      <c r="B26" s="208"/>
      <c r="C26" s="209">
        <f>C4+C8+C21</f>
        <v>8181350.7199999997</v>
      </c>
      <c r="D26" s="209">
        <f>D20+D21</f>
        <v>0</v>
      </c>
      <c r="E26" s="210">
        <f t="shared" si="0"/>
        <v>8181350.7199999997</v>
      </c>
    </row>
    <row r="27" spans="1:5" ht="13.5" thickBot="1" x14ac:dyDescent="0.25">
      <c r="A27" s="237" t="s">
        <v>272</v>
      </c>
      <c r="B27" s="237"/>
      <c r="C27" s="211"/>
      <c r="D27" s="211"/>
      <c r="E27" s="212" t="s">
        <v>0</v>
      </c>
    </row>
    <row r="28" spans="1:5" ht="24.75" thickBot="1" x14ac:dyDescent="0.25">
      <c r="A28" s="184" t="s">
        <v>273</v>
      </c>
      <c r="B28" s="185" t="s">
        <v>1</v>
      </c>
      <c r="C28" s="186" t="s">
        <v>236</v>
      </c>
      <c r="D28" s="186" t="s">
        <v>2</v>
      </c>
      <c r="E28" s="186" t="s">
        <v>237</v>
      </c>
    </row>
    <row r="29" spans="1:5" ht="15" customHeight="1" x14ac:dyDescent="0.2">
      <c r="A29" s="213" t="s">
        <v>274</v>
      </c>
      <c r="B29" s="214" t="s">
        <v>275</v>
      </c>
      <c r="C29" s="197">
        <v>28361.82</v>
      </c>
      <c r="D29" s="197">
        <v>0</v>
      </c>
      <c r="E29" s="215">
        <f>C29+D29</f>
        <v>28361.82</v>
      </c>
    </row>
    <row r="30" spans="1:5" ht="15" customHeight="1" x14ac:dyDescent="0.2">
      <c r="A30" s="216" t="s">
        <v>276</v>
      </c>
      <c r="B30" s="192" t="s">
        <v>275</v>
      </c>
      <c r="C30" s="193">
        <v>254521.85</v>
      </c>
      <c r="D30" s="197">
        <v>0</v>
      </c>
      <c r="E30" s="215">
        <f t="shared" ref="E30:E45" si="1">C30+D30</f>
        <v>254521.85</v>
      </c>
    </row>
    <row r="31" spans="1:5" ht="15" customHeight="1" x14ac:dyDescent="0.2">
      <c r="A31" s="216" t="s">
        <v>277</v>
      </c>
      <c r="B31" s="192" t="s">
        <v>278</v>
      </c>
      <c r="C31" s="193">
        <v>160766.24000000002</v>
      </c>
      <c r="D31" s="197">
        <v>290.2</v>
      </c>
      <c r="E31" s="215">
        <f>SUM(C31:D31)</f>
        <v>161056.44000000003</v>
      </c>
    </row>
    <row r="32" spans="1:5" ht="15" customHeight="1" x14ac:dyDescent="0.2">
      <c r="A32" s="216" t="s">
        <v>279</v>
      </c>
      <c r="B32" s="192" t="s">
        <v>275</v>
      </c>
      <c r="C32" s="193">
        <v>941974.97</v>
      </c>
      <c r="D32" s="197">
        <v>0</v>
      </c>
      <c r="E32" s="215">
        <f t="shared" si="1"/>
        <v>941974.97</v>
      </c>
    </row>
    <row r="33" spans="1:5" ht="15" customHeight="1" x14ac:dyDescent="0.2">
      <c r="A33" s="216" t="s">
        <v>280</v>
      </c>
      <c r="B33" s="192" t="s">
        <v>275</v>
      </c>
      <c r="C33" s="193">
        <v>682045.86</v>
      </c>
      <c r="D33" s="197">
        <v>0</v>
      </c>
      <c r="E33" s="215">
        <f t="shared" si="1"/>
        <v>682045.86</v>
      </c>
    </row>
    <row r="34" spans="1:5" ht="15" customHeight="1" x14ac:dyDescent="0.2">
      <c r="A34" s="216" t="s">
        <v>281</v>
      </c>
      <c r="B34" s="192" t="s">
        <v>275</v>
      </c>
      <c r="C34" s="193">
        <v>3741114.3000000003</v>
      </c>
      <c r="D34" s="197">
        <v>0</v>
      </c>
      <c r="E34" s="215">
        <f>C34+D34</f>
        <v>3741114.3000000003</v>
      </c>
    </row>
    <row r="35" spans="1:5" ht="15" customHeight="1" x14ac:dyDescent="0.2">
      <c r="A35" s="216" t="s">
        <v>282</v>
      </c>
      <c r="B35" s="192" t="s">
        <v>278</v>
      </c>
      <c r="C35" s="193">
        <v>524340.12</v>
      </c>
      <c r="D35" s="197">
        <v>0</v>
      </c>
      <c r="E35" s="215">
        <f t="shared" si="1"/>
        <v>524340.12</v>
      </c>
    </row>
    <row r="36" spans="1:5" ht="15" customHeight="1" x14ac:dyDescent="0.2">
      <c r="A36" s="216" t="s">
        <v>283</v>
      </c>
      <c r="B36" s="192" t="s">
        <v>275</v>
      </c>
      <c r="C36" s="193">
        <v>28200</v>
      </c>
      <c r="D36" s="197">
        <v>0</v>
      </c>
      <c r="E36" s="215">
        <f t="shared" si="1"/>
        <v>28200</v>
      </c>
    </row>
    <row r="37" spans="1:5" ht="15" customHeight="1" x14ac:dyDescent="0.2">
      <c r="A37" s="216" t="s">
        <v>284</v>
      </c>
      <c r="B37" s="192" t="s">
        <v>278</v>
      </c>
      <c r="C37" s="193">
        <v>674825.55</v>
      </c>
      <c r="D37" s="197">
        <v>-290.2</v>
      </c>
      <c r="E37" s="215">
        <f t="shared" si="1"/>
        <v>674535.35000000009</v>
      </c>
    </row>
    <row r="38" spans="1:5" ht="15" customHeight="1" x14ac:dyDescent="0.2">
      <c r="A38" s="216" t="s">
        <v>285</v>
      </c>
      <c r="B38" s="192" t="s">
        <v>286</v>
      </c>
      <c r="C38" s="193">
        <v>0</v>
      </c>
      <c r="D38" s="197">
        <v>0</v>
      </c>
      <c r="E38" s="215">
        <f t="shared" si="1"/>
        <v>0</v>
      </c>
    </row>
    <row r="39" spans="1:5" ht="15" customHeight="1" x14ac:dyDescent="0.2">
      <c r="A39" s="216" t="s">
        <v>287</v>
      </c>
      <c r="B39" s="192" t="s">
        <v>278</v>
      </c>
      <c r="C39" s="193">
        <v>872177.71</v>
      </c>
      <c r="D39" s="197">
        <v>0</v>
      </c>
      <c r="E39" s="215">
        <f t="shared" si="1"/>
        <v>872177.71</v>
      </c>
    </row>
    <row r="40" spans="1:5" ht="15" customHeight="1" x14ac:dyDescent="0.2">
      <c r="A40" s="216" t="s">
        <v>288</v>
      </c>
      <c r="B40" s="192" t="s">
        <v>278</v>
      </c>
      <c r="C40" s="193">
        <v>20000</v>
      </c>
      <c r="D40" s="197">
        <v>0</v>
      </c>
      <c r="E40" s="215">
        <f t="shared" si="1"/>
        <v>20000</v>
      </c>
    </row>
    <row r="41" spans="1:5" ht="15" customHeight="1" x14ac:dyDescent="0.2">
      <c r="A41" s="216" t="s">
        <v>289</v>
      </c>
      <c r="B41" s="192" t="s">
        <v>275</v>
      </c>
      <c r="C41" s="193">
        <v>7787.89</v>
      </c>
      <c r="D41" s="197">
        <v>0</v>
      </c>
      <c r="E41" s="215">
        <f t="shared" si="1"/>
        <v>7787.89</v>
      </c>
    </row>
    <row r="42" spans="1:5" ht="15" customHeight="1" x14ac:dyDescent="0.2">
      <c r="A42" s="216" t="s">
        <v>290</v>
      </c>
      <c r="B42" s="192" t="s">
        <v>278</v>
      </c>
      <c r="C42" s="193">
        <v>139252.66999999998</v>
      </c>
      <c r="D42" s="197">
        <v>0</v>
      </c>
      <c r="E42" s="215">
        <f>C42+D42</f>
        <v>139252.66999999998</v>
      </c>
    </row>
    <row r="43" spans="1:5" ht="15" customHeight="1" x14ac:dyDescent="0.2">
      <c r="A43" s="216" t="s">
        <v>291</v>
      </c>
      <c r="B43" s="192" t="s">
        <v>278</v>
      </c>
      <c r="C43" s="193">
        <v>13993.01</v>
      </c>
      <c r="D43" s="197">
        <v>0</v>
      </c>
      <c r="E43" s="215">
        <f t="shared" si="1"/>
        <v>13993.01</v>
      </c>
    </row>
    <row r="44" spans="1:5" ht="15" customHeight="1" x14ac:dyDescent="0.2">
      <c r="A44" s="216" t="s">
        <v>292</v>
      </c>
      <c r="B44" s="192" t="s">
        <v>278</v>
      </c>
      <c r="C44" s="193">
        <v>84728.29</v>
      </c>
      <c r="D44" s="197">
        <v>0</v>
      </c>
      <c r="E44" s="215">
        <f t="shared" si="1"/>
        <v>84728.29</v>
      </c>
    </row>
    <row r="45" spans="1:5" ht="15" customHeight="1" thickBot="1" x14ac:dyDescent="0.25">
      <c r="A45" s="216" t="s">
        <v>293</v>
      </c>
      <c r="B45" s="192" t="s">
        <v>278</v>
      </c>
      <c r="C45" s="193">
        <v>7260.4400000000005</v>
      </c>
      <c r="D45" s="197">
        <v>0</v>
      </c>
      <c r="E45" s="215">
        <f t="shared" si="1"/>
        <v>7260.4400000000005</v>
      </c>
    </row>
    <row r="46" spans="1:5" ht="15" customHeight="1" thickBot="1" x14ac:dyDescent="0.25">
      <c r="A46" s="217" t="s">
        <v>294</v>
      </c>
      <c r="B46" s="208"/>
      <c r="C46" s="209">
        <f>C29+C30+C32+C33+C34+C35+C36+C37+C38+C39+C40+C41+C42+C43+C44+C45+C31</f>
        <v>8181350.7200000007</v>
      </c>
      <c r="D46" s="209">
        <f>SUM(D29:D45)</f>
        <v>0</v>
      </c>
      <c r="E46" s="210">
        <f>SUM(E29:E45)</f>
        <v>8181350.7200000007</v>
      </c>
    </row>
    <row r="47" spans="1:5" x14ac:dyDescent="0.2">
      <c r="C47" s="196"/>
      <c r="E47" s="196"/>
    </row>
    <row r="49" spans="3:3" x14ac:dyDescent="0.2">
      <c r="C49" s="196"/>
    </row>
  </sheetData>
  <mergeCells count="3">
    <mergeCell ref="A2:B2"/>
    <mergeCell ref="A27:B27"/>
    <mergeCell ref="C1:F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912 04</vt:lpstr>
      <vt:lpstr>920 14</vt:lpstr>
      <vt:lpstr>Bilance P a V</vt:lpstr>
      <vt:lpstr>'912 04'!Oblast_tisku</vt:lpstr>
      <vt:lpstr>'920 14'!Oblast_tisku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2016-04-27T08:11:42Z</cp:lastPrinted>
  <dcterms:created xsi:type="dcterms:W3CDTF">2007-12-18T12:40:54Z</dcterms:created>
  <dcterms:modified xsi:type="dcterms:W3CDTF">2016-08-16T11:09:23Z</dcterms:modified>
</cp:coreProperties>
</file>