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7220" windowHeight="7290" activeTab="2"/>
  </bookViews>
  <sheets>
    <sheet name="912 04" sheetId="3" r:id="rId1"/>
    <sheet name="923 14" sheetId="4" r:id="rId2"/>
    <sheet name="Bilance P a V" sheetId="2" r:id="rId3"/>
  </sheets>
  <definedNames>
    <definedName name="_xlnm.Print_Area" localSheetId="0">'912 04'!$A$1:$T$123</definedName>
    <definedName name="_xlnm.Print_Area" localSheetId="1">'923 14'!$A$1:$L$194</definedName>
    <definedName name="_xlnm.Print_Area" localSheetId="2">'Bilance P a V'!$A$1:$E$46</definedName>
  </definedNames>
  <calcPr calcId="145621"/>
</workbook>
</file>

<file path=xl/calcChain.xml><?xml version="1.0" encoding="utf-8"?>
<calcChain xmlns="http://schemas.openxmlformats.org/spreadsheetml/2006/main">
  <c r="K23" i="4" l="1"/>
  <c r="K178" i="4"/>
  <c r="J21" i="4" l="1"/>
  <c r="J60" i="4"/>
  <c r="J9" i="4" s="1"/>
  <c r="I193" i="4"/>
  <c r="K193" i="4" s="1"/>
  <c r="I192" i="4"/>
  <c r="K192" i="4" s="1"/>
  <c r="H191" i="4"/>
  <c r="I191" i="4" s="1"/>
  <c r="K191" i="4" s="1"/>
  <c r="I190" i="4"/>
  <c r="K190" i="4" s="1"/>
  <c r="I189" i="4"/>
  <c r="K189" i="4" s="1"/>
  <c r="I188" i="4"/>
  <c r="K188" i="4" s="1"/>
  <c r="I187" i="4"/>
  <c r="K187" i="4" s="1"/>
  <c r="H186" i="4"/>
  <c r="I185" i="4"/>
  <c r="K185" i="4" s="1"/>
  <c r="H184" i="4"/>
  <c r="I184" i="4" s="1"/>
  <c r="K184" i="4" s="1"/>
  <c r="I183" i="4"/>
  <c r="K183" i="4" s="1"/>
  <c r="I182" i="4"/>
  <c r="K182" i="4" s="1"/>
  <c r="I181" i="4"/>
  <c r="K181" i="4" s="1"/>
  <c r="I180" i="4"/>
  <c r="K180" i="4" s="1"/>
  <c r="H179" i="4"/>
  <c r="I177" i="4"/>
  <c r="K177" i="4" s="1"/>
  <c r="I176" i="4"/>
  <c r="K176" i="4" s="1"/>
  <c r="I175" i="4"/>
  <c r="H174" i="4"/>
  <c r="I173" i="4"/>
  <c r="K173" i="4" s="1"/>
  <c r="I172" i="4"/>
  <c r="K172" i="4" s="1"/>
  <c r="I171" i="4"/>
  <c r="K171" i="4" s="1"/>
  <c r="I170" i="4"/>
  <c r="K170" i="4" s="1"/>
  <c r="H169" i="4"/>
  <c r="I168" i="4"/>
  <c r="K168" i="4" s="1"/>
  <c r="I167" i="4"/>
  <c r="K167" i="4" s="1"/>
  <c r="I166" i="4"/>
  <c r="K166" i="4" s="1"/>
  <c r="H165" i="4"/>
  <c r="I165" i="4" s="1"/>
  <c r="K165" i="4" s="1"/>
  <c r="I164" i="4"/>
  <c r="K164" i="4" s="1"/>
  <c r="H163" i="4"/>
  <c r="I163" i="4" s="1"/>
  <c r="K163" i="4" s="1"/>
  <c r="I162" i="4"/>
  <c r="K162" i="4" s="1"/>
  <c r="H161" i="4"/>
  <c r="I161" i="4" s="1"/>
  <c r="K161" i="4" s="1"/>
  <c r="I160" i="4"/>
  <c r="K160" i="4" s="1"/>
  <c r="H159" i="4"/>
  <c r="I159" i="4" s="1"/>
  <c r="K159" i="4" s="1"/>
  <c r="I158" i="4"/>
  <c r="K158" i="4" s="1"/>
  <c r="H157" i="4"/>
  <c r="I157" i="4" s="1"/>
  <c r="K157" i="4" s="1"/>
  <c r="I156" i="4"/>
  <c r="K156" i="4" s="1"/>
  <c r="H155" i="4"/>
  <c r="I155" i="4" s="1"/>
  <c r="K155" i="4" s="1"/>
  <c r="I154" i="4"/>
  <c r="K154" i="4" s="1"/>
  <c r="H153" i="4"/>
  <c r="I153" i="4" s="1"/>
  <c r="K153" i="4" s="1"/>
  <c r="I152" i="4"/>
  <c r="K152" i="4" s="1"/>
  <c r="I151" i="4"/>
  <c r="K151" i="4" s="1"/>
  <c r="H151" i="4"/>
  <c r="I150" i="4"/>
  <c r="K150" i="4" s="1"/>
  <c r="H149" i="4"/>
  <c r="I149" i="4" s="1"/>
  <c r="K149" i="4" s="1"/>
  <c r="I148" i="4"/>
  <c r="K148" i="4" s="1"/>
  <c r="H147" i="4"/>
  <c r="I147" i="4" s="1"/>
  <c r="K147" i="4" s="1"/>
  <c r="I146" i="4"/>
  <c r="K146" i="4" s="1"/>
  <c r="I145" i="4"/>
  <c r="K145" i="4" s="1"/>
  <c r="I144" i="4"/>
  <c r="K144" i="4" s="1"/>
  <c r="I143" i="4"/>
  <c r="K143" i="4" s="1"/>
  <c r="I142" i="4"/>
  <c r="K142" i="4" s="1"/>
  <c r="I141" i="4"/>
  <c r="K141" i="4" s="1"/>
  <c r="H140" i="4"/>
  <c r="I140" i="4" s="1"/>
  <c r="K140" i="4" s="1"/>
  <c r="I139" i="4"/>
  <c r="K139" i="4" s="1"/>
  <c r="H136" i="4"/>
  <c r="I136" i="4" s="1"/>
  <c r="K136" i="4" s="1"/>
  <c r="I135" i="4"/>
  <c r="K135" i="4" s="1"/>
  <c r="I134" i="4"/>
  <c r="K134" i="4" s="1"/>
  <c r="H133" i="4"/>
  <c r="I133" i="4" s="1"/>
  <c r="K133" i="4" s="1"/>
  <c r="I132" i="4"/>
  <c r="K132" i="4" s="1"/>
  <c r="I131" i="4"/>
  <c r="K131" i="4" s="1"/>
  <c r="I130" i="4"/>
  <c r="K130" i="4" s="1"/>
  <c r="I129" i="4"/>
  <c r="K129" i="4" s="1"/>
  <c r="I128" i="4"/>
  <c r="K128" i="4" s="1"/>
  <c r="I127" i="4"/>
  <c r="K127" i="4" s="1"/>
  <c r="H126" i="4"/>
  <c r="I126" i="4" s="1"/>
  <c r="K126" i="4" s="1"/>
  <c r="I125" i="4"/>
  <c r="K125" i="4" s="1"/>
  <c r="I124" i="4"/>
  <c r="K124" i="4" s="1"/>
  <c r="I123" i="4"/>
  <c r="K123" i="4" s="1"/>
  <c r="I122" i="4"/>
  <c r="K122" i="4" s="1"/>
  <c r="I121" i="4"/>
  <c r="K121" i="4" s="1"/>
  <c r="I120" i="4"/>
  <c r="K120" i="4" s="1"/>
  <c r="H119" i="4"/>
  <c r="I119" i="4" s="1"/>
  <c r="K119" i="4" s="1"/>
  <c r="I118" i="4"/>
  <c r="K118" i="4" s="1"/>
  <c r="I117" i="4"/>
  <c r="K117" i="4" s="1"/>
  <c r="I116" i="4"/>
  <c r="K116" i="4" s="1"/>
  <c r="I115" i="4"/>
  <c r="K115" i="4" s="1"/>
  <c r="I114" i="4"/>
  <c r="K114" i="4" s="1"/>
  <c r="I113" i="4"/>
  <c r="K113" i="4" s="1"/>
  <c r="H112" i="4"/>
  <c r="I112" i="4" s="1"/>
  <c r="K112" i="4" s="1"/>
  <c r="I111" i="4"/>
  <c r="K111" i="4" s="1"/>
  <c r="I110" i="4"/>
  <c r="K110" i="4" s="1"/>
  <c r="I109" i="4"/>
  <c r="K109" i="4" s="1"/>
  <c r="I108" i="4"/>
  <c r="K108" i="4" s="1"/>
  <c r="H107" i="4"/>
  <c r="G107" i="4"/>
  <c r="I106" i="4"/>
  <c r="K106" i="4" s="1"/>
  <c r="I105" i="4"/>
  <c r="K105" i="4" s="1"/>
  <c r="I104" i="4"/>
  <c r="K104" i="4" s="1"/>
  <c r="I103" i="4"/>
  <c r="K103" i="4" s="1"/>
  <c r="I102" i="4"/>
  <c r="K102" i="4" s="1"/>
  <c r="I101" i="4"/>
  <c r="K101" i="4" s="1"/>
  <c r="H100" i="4"/>
  <c r="I100" i="4" s="1"/>
  <c r="K100" i="4" s="1"/>
  <c r="I99" i="4"/>
  <c r="K99" i="4" s="1"/>
  <c r="I98" i="4"/>
  <c r="K98" i="4" s="1"/>
  <c r="I97" i="4"/>
  <c r="K97" i="4" s="1"/>
  <c r="I96" i="4"/>
  <c r="K96" i="4" s="1"/>
  <c r="I95" i="4"/>
  <c r="K95" i="4" s="1"/>
  <c r="I94" i="4"/>
  <c r="K94" i="4" s="1"/>
  <c r="H93" i="4"/>
  <c r="I93" i="4" s="1"/>
  <c r="K93" i="4" s="1"/>
  <c r="I92" i="4"/>
  <c r="K92" i="4" s="1"/>
  <c r="I91" i="4"/>
  <c r="K91" i="4" s="1"/>
  <c r="I90" i="4"/>
  <c r="K90" i="4" s="1"/>
  <c r="H89" i="4"/>
  <c r="I89" i="4" s="1"/>
  <c r="K89" i="4" s="1"/>
  <c r="I88" i="4"/>
  <c r="K88" i="4" s="1"/>
  <c r="I87" i="4"/>
  <c r="K87" i="4" s="1"/>
  <c r="I86" i="4"/>
  <c r="K86" i="4" s="1"/>
  <c r="H85" i="4"/>
  <c r="I85" i="4" s="1"/>
  <c r="K85" i="4" s="1"/>
  <c r="I84" i="4"/>
  <c r="K84" i="4" s="1"/>
  <c r="I83" i="4"/>
  <c r="K83" i="4" s="1"/>
  <c r="I82" i="4"/>
  <c r="K82" i="4" s="1"/>
  <c r="H81" i="4"/>
  <c r="I81" i="4" s="1"/>
  <c r="K81" i="4" s="1"/>
  <c r="I80" i="4"/>
  <c r="K80" i="4" s="1"/>
  <c r="I79" i="4"/>
  <c r="K79" i="4" s="1"/>
  <c r="I78" i="4"/>
  <c r="K78" i="4" s="1"/>
  <c r="H77" i="4"/>
  <c r="I77" i="4" s="1"/>
  <c r="K77" i="4" s="1"/>
  <c r="I76" i="4"/>
  <c r="K76" i="4" s="1"/>
  <c r="I75" i="4"/>
  <c r="K75" i="4" s="1"/>
  <c r="I74" i="4"/>
  <c r="K74" i="4" s="1"/>
  <c r="H73" i="4"/>
  <c r="I73" i="4" s="1"/>
  <c r="K73" i="4" s="1"/>
  <c r="I72" i="4"/>
  <c r="K72" i="4" s="1"/>
  <c r="I71" i="4"/>
  <c r="K71" i="4" s="1"/>
  <c r="I69" i="4"/>
  <c r="K69" i="4" s="1"/>
  <c r="I68" i="4"/>
  <c r="K68" i="4" s="1"/>
  <c r="I67" i="4"/>
  <c r="K67" i="4" s="1"/>
  <c r="H66" i="4"/>
  <c r="I66" i="4" s="1"/>
  <c r="K66" i="4" s="1"/>
  <c r="I65" i="4"/>
  <c r="K65" i="4" s="1"/>
  <c r="I64" i="4"/>
  <c r="K64" i="4" s="1"/>
  <c r="I63" i="4"/>
  <c r="K63" i="4" s="1"/>
  <c r="H62" i="4"/>
  <c r="I62" i="4" s="1"/>
  <c r="K62" i="4" s="1"/>
  <c r="I61" i="4"/>
  <c r="H60" i="4"/>
  <c r="G60" i="4"/>
  <c r="I59" i="4"/>
  <c r="K59" i="4" s="1"/>
  <c r="I58" i="4"/>
  <c r="K58" i="4" s="1"/>
  <c r="I57" i="4"/>
  <c r="K57" i="4" s="1"/>
  <c r="I56" i="4"/>
  <c r="K56" i="4" s="1"/>
  <c r="H55" i="4"/>
  <c r="G55" i="4"/>
  <c r="I54" i="4"/>
  <c r="K54" i="4" s="1"/>
  <c r="I53" i="4"/>
  <c r="K53" i="4" s="1"/>
  <c r="I52" i="4"/>
  <c r="K52" i="4" s="1"/>
  <c r="I51" i="4"/>
  <c r="K51" i="4" s="1"/>
  <c r="H50" i="4"/>
  <c r="I50" i="4" s="1"/>
  <c r="K50" i="4" s="1"/>
  <c r="I49" i="4"/>
  <c r="K49" i="4" s="1"/>
  <c r="I48" i="4"/>
  <c r="K48" i="4" s="1"/>
  <c r="I47" i="4"/>
  <c r="K47" i="4" s="1"/>
  <c r="I46" i="4"/>
  <c r="K46" i="4" s="1"/>
  <c r="I45" i="4"/>
  <c r="K45" i="4" s="1"/>
  <c r="I44" i="4"/>
  <c r="K44" i="4" s="1"/>
  <c r="H43" i="4"/>
  <c r="G43" i="4"/>
  <c r="I43" i="4" s="1"/>
  <c r="K43" i="4" s="1"/>
  <c r="I42" i="4"/>
  <c r="K42" i="4" s="1"/>
  <c r="I41" i="4"/>
  <c r="K41" i="4" s="1"/>
  <c r="I40" i="4"/>
  <c r="K40" i="4" s="1"/>
  <c r="I39" i="4"/>
  <c r="K39" i="4" s="1"/>
  <c r="I38" i="4"/>
  <c r="K38" i="4" s="1"/>
  <c r="I37" i="4"/>
  <c r="K37" i="4" s="1"/>
  <c r="H36" i="4"/>
  <c r="G36" i="4"/>
  <c r="I36" i="4" s="1"/>
  <c r="K36" i="4" s="1"/>
  <c r="H35" i="4"/>
  <c r="I35" i="4" s="1"/>
  <c r="K35" i="4" s="1"/>
  <c r="H34" i="4"/>
  <c r="I34" i="4" s="1"/>
  <c r="K34" i="4" s="1"/>
  <c r="I33" i="4"/>
  <c r="K33" i="4" s="1"/>
  <c r="I32" i="4"/>
  <c r="K32" i="4" s="1"/>
  <c r="I31" i="4"/>
  <c r="K31" i="4" s="1"/>
  <c r="I30" i="4"/>
  <c r="K30" i="4" s="1"/>
  <c r="I28" i="4"/>
  <c r="K28" i="4" s="1"/>
  <c r="I27" i="4"/>
  <c r="K27" i="4" s="1"/>
  <c r="I26" i="4"/>
  <c r="K26" i="4" s="1"/>
  <c r="I25" i="4"/>
  <c r="K25" i="4" s="1"/>
  <c r="I24" i="4"/>
  <c r="K24" i="4" s="1"/>
  <c r="I22" i="4"/>
  <c r="H21" i="4"/>
  <c r="I20" i="4"/>
  <c r="K20" i="4" s="1"/>
  <c r="I19" i="4"/>
  <c r="K19" i="4" s="1"/>
  <c r="I18" i="4"/>
  <c r="K18" i="4" s="1"/>
  <c r="I17" i="4"/>
  <c r="K17" i="4" s="1"/>
  <c r="I16" i="4"/>
  <c r="K16" i="4" s="1"/>
  <c r="H15" i="4"/>
  <c r="I14" i="4"/>
  <c r="K14" i="4" s="1"/>
  <c r="I13" i="4"/>
  <c r="K13" i="4" s="1"/>
  <c r="I11" i="4"/>
  <c r="K11" i="4" s="1"/>
  <c r="H10" i="4"/>
  <c r="I10" i="4" s="1"/>
  <c r="I15" i="4" l="1"/>
  <c r="H70" i="4"/>
  <c r="I70" i="4" s="1"/>
  <c r="K70" i="4" s="1"/>
  <c r="I60" i="4"/>
  <c r="K61" i="4"/>
  <c r="K60" i="4" s="1"/>
  <c r="G9" i="4"/>
  <c r="K10" i="4"/>
  <c r="I21" i="4"/>
  <c r="K22" i="4"/>
  <c r="H29" i="4"/>
  <c r="I55" i="4"/>
  <c r="I107" i="4"/>
  <c r="I169" i="4"/>
  <c r="I174" i="4"/>
  <c r="K175" i="4"/>
  <c r="I179" i="4"/>
  <c r="I186" i="4"/>
  <c r="K186" i="4"/>
  <c r="K179" i="4"/>
  <c r="K174" i="4"/>
  <c r="K169" i="4"/>
  <c r="K107" i="4"/>
  <c r="K55" i="4"/>
  <c r="K21" i="4"/>
  <c r="K15" i="4"/>
  <c r="I29" i="4" l="1"/>
  <c r="K29" i="4" s="1"/>
  <c r="H9" i="4"/>
  <c r="K9" i="4"/>
  <c r="I9" i="4" l="1"/>
  <c r="D3" i="2"/>
  <c r="D28" i="2" s="1"/>
  <c r="T121" i="3"/>
  <c r="S122" i="3" l="1"/>
  <c r="R121" i="3"/>
  <c r="Q120" i="3"/>
  <c r="S120" i="3" s="1"/>
  <c r="Q119" i="3"/>
  <c r="S119" i="3" s="1"/>
  <c r="Q118" i="3"/>
  <c r="S118" i="3" s="1"/>
  <c r="Q117" i="3"/>
  <c r="S117" i="3" s="1"/>
  <c r="S116" i="3"/>
  <c r="Q116" i="3"/>
  <c r="Q115" i="3"/>
  <c r="S115" i="3" s="1"/>
  <c r="Q114" i="3"/>
  <c r="S114" i="3" s="1"/>
  <c r="Q113" i="3"/>
  <c r="S113" i="3" s="1"/>
  <c r="Q112" i="3"/>
  <c r="S112" i="3" s="1"/>
  <c r="Q111" i="3"/>
  <c r="S111" i="3" s="1"/>
  <c r="Q110" i="3"/>
  <c r="S110" i="3" s="1"/>
  <c r="Q109" i="3"/>
  <c r="S109" i="3" s="1"/>
  <c r="Q108" i="3"/>
  <c r="S108" i="3" s="1"/>
  <c r="Q107" i="3"/>
  <c r="S107" i="3" s="1"/>
  <c r="Q106" i="3"/>
  <c r="S106" i="3" s="1"/>
  <c r="Q105" i="3"/>
  <c r="S105" i="3" s="1"/>
  <c r="Q104" i="3"/>
  <c r="S104" i="3" s="1"/>
  <c r="P103" i="3"/>
  <c r="Q103" i="3" s="1"/>
  <c r="S103" i="3" s="1"/>
  <c r="O102" i="3"/>
  <c r="Q102" i="3" s="1"/>
  <c r="S102" i="3" s="1"/>
  <c r="Q101" i="3"/>
  <c r="S101" i="3" s="1"/>
  <c r="N101" i="3"/>
  <c r="O101" i="3" s="1"/>
  <c r="Q100" i="3"/>
  <c r="S100" i="3" s="1"/>
  <c r="O100" i="3"/>
  <c r="O99" i="3"/>
  <c r="Q99" i="3" s="1"/>
  <c r="S99" i="3" s="1"/>
  <c r="N99" i="3"/>
  <c r="Q98" i="3"/>
  <c r="S98" i="3" s="1"/>
  <c r="O98" i="3"/>
  <c r="N97" i="3"/>
  <c r="O97" i="3" s="1"/>
  <c r="Q97" i="3" s="1"/>
  <c r="S97" i="3" s="1"/>
  <c r="M96" i="3"/>
  <c r="O96" i="3" s="1"/>
  <c r="Q96" i="3" s="1"/>
  <c r="S96" i="3" s="1"/>
  <c r="K96" i="3"/>
  <c r="J95" i="3"/>
  <c r="I95" i="3"/>
  <c r="K95" i="3" s="1"/>
  <c r="M95" i="3" s="1"/>
  <c r="O95" i="3" s="1"/>
  <c r="Q95" i="3" s="1"/>
  <c r="S95" i="3" s="1"/>
  <c r="H95" i="3"/>
  <c r="G95" i="3"/>
  <c r="K94" i="3"/>
  <c r="M94" i="3" s="1"/>
  <c r="O94" i="3" s="1"/>
  <c r="Q94" i="3" s="1"/>
  <c r="S94" i="3" s="1"/>
  <c r="J93" i="3"/>
  <c r="I93" i="3"/>
  <c r="K93" i="3" s="1"/>
  <c r="M93" i="3" s="1"/>
  <c r="O93" i="3" s="1"/>
  <c r="Q93" i="3" s="1"/>
  <c r="S93" i="3" s="1"/>
  <c r="H93" i="3"/>
  <c r="G93" i="3"/>
  <c r="K92" i="3"/>
  <c r="M92" i="3" s="1"/>
  <c r="O92" i="3" s="1"/>
  <c r="Q92" i="3" s="1"/>
  <c r="S92" i="3" s="1"/>
  <c r="J91" i="3"/>
  <c r="I91" i="3"/>
  <c r="H91" i="3"/>
  <c r="G91" i="3"/>
  <c r="K90" i="3"/>
  <c r="M90" i="3" s="1"/>
  <c r="O90" i="3" s="1"/>
  <c r="Q90" i="3" s="1"/>
  <c r="S90" i="3" s="1"/>
  <c r="J89" i="3"/>
  <c r="I89" i="3"/>
  <c r="K89" i="3" s="1"/>
  <c r="M89" i="3" s="1"/>
  <c r="O89" i="3" s="1"/>
  <c r="Q89" i="3" s="1"/>
  <c r="S89" i="3" s="1"/>
  <c r="H89" i="3"/>
  <c r="G89" i="3"/>
  <c r="K88" i="3"/>
  <c r="M88" i="3" s="1"/>
  <c r="O88" i="3" s="1"/>
  <c r="Q88" i="3" s="1"/>
  <c r="S88" i="3" s="1"/>
  <c r="R87" i="3"/>
  <c r="J87" i="3"/>
  <c r="I87" i="3"/>
  <c r="H87" i="3"/>
  <c r="G87" i="3"/>
  <c r="K86" i="3"/>
  <c r="M86" i="3" s="1"/>
  <c r="O86" i="3" s="1"/>
  <c r="Q86" i="3" s="1"/>
  <c r="S86" i="3" s="1"/>
  <c r="J85" i="3"/>
  <c r="I85" i="3"/>
  <c r="H85" i="3"/>
  <c r="G85" i="3"/>
  <c r="I84" i="3"/>
  <c r="K84" i="3" s="1"/>
  <c r="M84" i="3" s="1"/>
  <c r="O84" i="3" s="1"/>
  <c r="Q84" i="3" s="1"/>
  <c r="S84" i="3" s="1"/>
  <c r="H83" i="3"/>
  <c r="G83" i="3"/>
  <c r="I83" i="3" s="1"/>
  <c r="K83" i="3" s="1"/>
  <c r="M83" i="3" s="1"/>
  <c r="O83" i="3" s="1"/>
  <c r="Q83" i="3" s="1"/>
  <c r="S83" i="3" s="1"/>
  <c r="I82" i="3"/>
  <c r="K82" i="3" s="1"/>
  <c r="M82" i="3" s="1"/>
  <c r="O82" i="3" s="1"/>
  <c r="Q82" i="3" s="1"/>
  <c r="S82" i="3" s="1"/>
  <c r="H81" i="3"/>
  <c r="G81" i="3"/>
  <c r="I80" i="3"/>
  <c r="K80" i="3" s="1"/>
  <c r="M80" i="3" s="1"/>
  <c r="O80" i="3" s="1"/>
  <c r="Q80" i="3" s="1"/>
  <c r="S80" i="3" s="1"/>
  <c r="H79" i="3"/>
  <c r="G79" i="3"/>
  <c r="I79" i="3" s="1"/>
  <c r="K79" i="3" s="1"/>
  <c r="M79" i="3" s="1"/>
  <c r="O79" i="3" s="1"/>
  <c r="Q79" i="3" s="1"/>
  <c r="S79" i="3" s="1"/>
  <c r="I78" i="3"/>
  <c r="K78" i="3" s="1"/>
  <c r="M78" i="3" s="1"/>
  <c r="O78" i="3" s="1"/>
  <c r="Q78" i="3" s="1"/>
  <c r="S78" i="3" s="1"/>
  <c r="H77" i="3"/>
  <c r="G77" i="3"/>
  <c r="I77" i="3" s="1"/>
  <c r="K77" i="3" s="1"/>
  <c r="M77" i="3" s="1"/>
  <c r="O77" i="3" s="1"/>
  <c r="Q77" i="3" s="1"/>
  <c r="S77" i="3" s="1"/>
  <c r="I76" i="3"/>
  <c r="K76" i="3" s="1"/>
  <c r="M76" i="3" s="1"/>
  <c r="O76" i="3" s="1"/>
  <c r="Q76" i="3" s="1"/>
  <c r="S76" i="3" s="1"/>
  <c r="P75" i="3"/>
  <c r="H75" i="3"/>
  <c r="G75" i="3"/>
  <c r="I75" i="3" s="1"/>
  <c r="K75" i="3" s="1"/>
  <c r="M75" i="3" s="1"/>
  <c r="O75" i="3" s="1"/>
  <c r="Q75" i="3" s="1"/>
  <c r="S75" i="3" s="1"/>
  <c r="I74" i="3"/>
  <c r="K74" i="3" s="1"/>
  <c r="M74" i="3" s="1"/>
  <c r="O74" i="3" s="1"/>
  <c r="Q74" i="3" s="1"/>
  <c r="S74" i="3" s="1"/>
  <c r="H73" i="3"/>
  <c r="G73" i="3"/>
  <c r="I73" i="3" s="1"/>
  <c r="K73" i="3" s="1"/>
  <c r="M73" i="3" s="1"/>
  <c r="O73" i="3" s="1"/>
  <c r="Q73" i="3" s="1"/>
  <c r="S73" i="3" s="1"/>
  <c r="O72" i="3"/>
  <c r="Q72" i="3" s="1"/>
  <c r="S72" i="3" s="1"/>
  <c r="I71" i="3"/>
  <c r="K71" i="3" s="1"/>
  <c r="M71" i="3" s="1"/>
  <c r="O71" i="3" s="1"/>
  <c r="Q71" i="3" s="1"/>
  <c r="S71" i="3" s="1"/>
  <c r="N70" i="3"/>
  <c r="H70" i="3"/>
  <c r="I70" i="3" s="1"/>
  <c r="K70" i="3" s="1"/>
  <c r="M70" i="3" s="1"/>
  <c r="I69" i="3"/>
  <c r="K69" i="3" s="1"/>
  <c r="M69" i="3" s="1"/>
  <c r="O69" i="3" s="1"/>
  <c r="Q69" i="3" s="1"/>
  <c r="S69" i="3" s="1"/>
  <c r="H68" i="3"/>
  <c r="I68" i="3" s="1"/>
  <c r="K68" i="3" s="1"/>
  <c r="M68" i="3" s="1"/>
  <c r="O68" i="3" s="1"/>
  <c r="Q68" i="3" s="1"/>
  <c r="S68" i="3" s="1"/>
  <c r="I67" i="3"/>
  <c r="K67" i="3" s="1"/>
  <c r="M67" i="3" s="1"/>
  <c r="O67" i="3" s="1"/>
  <c r="Q67" i="3" s="1"/>
  <c r="S67" i="3" s="1"/>
  <c r="H66" i="3"/>
  <c r="I66" i="3" s="1"/>
  <c r="K66" i="3" s="1"/>
  <c r="M66" i="3" s="1"/>
  <c r="O66" i="3" s="1"/>
  <c r="Q66" i="3" s="1"/>
  <c r="S66" i="3" s="1"/>
  <c r="O65" i="3"/>
  <c r="Q65" i="3" s="1"/>
  <c r="S65" i="3" s="1"/>
  <c r="I65" i="3"/>
  <c r="K65" i="3" s="1"/>
  <c r="M65" i="3" s="1"/>
  <c r="H64" i="3"/>
  <c r="I64" i="3" s="1"/>
  <c r="K64" i="3" s="1"/>
  <c r="M64" i="3" s="1"/>
  <c r="O64" i="3" s="1"/>
  <c r="Q64" i="3" s="1"/>
  <c r="S64" i="3" s="1"/>
  <c r="I63" i="3"/>
  <c r="K63" i="3" s="1"/>
  <c r="M63" i="3" s="1"/>
  <c r="O63" i="3" s="1"/>
  <c r="Q63" i="3" s="1"/>
  <c r="S63" i="3" s="1"/>
  <c r="H62" i="3"/>
  <c r="I62" i="3" s="1"/>
  <c r="K62" i="3" s="1"/>
  <c r="M62" i="3" s="1"/>
  <c r="O62" i="3" s="1"/>
  <c r="Q62" i="3" s="1"/>
  <c r="S62" i="3" s="1"/>
  <c r="I61" i="3"/>
  <c r="K61" i="3" s="1"/>
  <c r="M61" i="3" s="1"/>
  <c r="O61" i="3" s="1"/>
  <c r="Q61" i="3" s="1"/>
  <c r="S61" i="3" s="1"/>
  <c r="N60" i="3"/>
  <c r="H60" i="3"/>
  <c r="I60" i="3" s="1"/>
  <c r="K60" i="3" s="1"/>
  <c r="M60" i="3" s="1"/>
  <c r="O60" i="3" s="1"/>
  <c r="Q60" i="3" s="1"/>
  <c r="S60" i="3" s="1"/>
  <c r="I59" i="3"/>
  <c r="K59" i="3" s="1"/>
  <c r="M59" i="3" s="1"/>
  <c r="O59" i="3" s="1"/>
  <c r="Q59" i="3" s="1"/>
  <c r="S59" i="3" s="1"/>
  <c r="K58" i="3"/>
  <c r="M58" i="3" s="1"/>
  <c r="O58" i="3" s="1"/>
  <c r="Q58" i="3" s="1"/>
  <c r="S58" i="3" s="1"/>
  <c r="H58" i="3"/>
  <c r="I58" i="3" s="1"/>
  <c r="Q57" i="3"/>
  <c r="S57" i="3" s="1"/>
  <c r="O57" i="3"/>
  <c r="I56" i="3"/>
  <c r="K56" i="3" s="1"/>
  <c r="M56" i="3" s="1"/>
  <c r="O56" i="3" s="1"/>
  <c r="Q56" i="3" s="1"/>
  <c r="S56" i="3" s="1"/>
  <c r="N55" i="3"/>
  <c r="H55" i="3"/>
  <c r="I55" i="3" s="1"/>
  <c r="K55" i="3" s="1"/>
  <c r="M55" i="3" s="1"/>
  <c r="O55" i="3" s="1"/>
  <c r="Q55" i="3" s="1"/>
  <c r="S55" i="3" s="1"/>
  <c r="O54" i="3"/>
  <c r="Q54" i="3" s="1"/>
  <c r="S54" i="3" s="1"/>
  <c r="I53" i="3"/>
  <c r="K53" i="3" s="1"/>
  <c r="M53" i="3" s="1"/>
  <c r="O53" i="3" s="1"/>
  <c r="Q53" i="3" s="1"/>
  <c r="S53" i="3" s="1"/>
  <c r="N52" i="3"/>
  <c r="I52" i="3"/>
  <c r="K52" i="3" s="1"/>
  <c r="M52" i="3" s="1"/>
  <c r="O52" i="3" s="1"/>
  <c r="Q52" i="3" s="1"/>
  <c r="S52" i="3" s="1"/>
  <c r="H52" i="3"/>
  <c r="O51" i="3"/>
  <c r="Q51" i="3" s="1"/>
  <c r="S51" i="3" s="1"/>
  <c r="K50" i="3"/>
  <c r="M50" i="3" s="1"/>
  <c r="O50" i="3" s="1"/>
  <c r="Q50" i="3" s="1"/>
  <c r="S50" i="3" s="1"/>
  <c r="I50" i="3"/>
  <c r="N49" i="3"/>
  <c r="I49" i="3"/>
  <c r="K49" i="3" s="1"/>
  <c r="M49" i="3" s="1"/>
  <c r="O49" i="3" s="1"/>
  <c r="Q49" i="3" s="1"/>
  <c r="S49" i="3" s="1"/>
  <c r="H49" i="3"/>
  <c r="O48" i="3"/>
  <c r="Q48" i="3" s="1"/>
  <c r="S48" i="3" s="1"/>
  <c r="M47" i="3"/>
  <c r="O47" i="3" s="1"/>
  <c r="Q47" i="3" s="1"/>
  <c r="S47" i="3" s="1"/>
  <c r="I47" i="3"/>
  <c r="K47" i="3" s="1"/>
  <c r="N46" i="3"/>
  <c r="H46" i="3"/>
  <c r="I46" i="3" s="1"/>
  <c r="K46" i="3" s="1"/>
  <c r="M46" i="3" s="1"/>
  <c r="O46" i="3" s="1"/>
  <c r="Q46" i="3" s="1"/>
  <c r="S46" i="3" s="1"/>
  <c r="I45" i="3"/>
  <c r="K45" i="3" s="1"/>
  <c r="M45" i="3" s="1"/>
  <c r="O45" i="3" s="1"/>
  <c r="Q45" i="3" s="1"/>
  <c r="S45" i="3" s="1"/>
  <c r="I44" i="3"/>
  <c r="K44" i="3" s="1"/>
  <c r="M44" i="3" s="1"/>
  <c r="O44" i="3" s="1"/>
  <c r="Q44" i="3" s="1"/>
  <c r="S44" i="3" s="1"/>
  <c r="H44" i="3"/>
  <c r="K43" i="3"/>
  <c r="M43" i="3" s="1"/>
  <c r="O43" i="3" s="1"/>
  <c r="Q43" i="3" s="1"/>
  <c r="S43" i="3" s="1"/>
  <c r="I43" i="3"/>
  <c r="J42" i="3"/>
  <c r="H42" i="3"/>
  <c r="I42" i="3" s="1"/>
  <c r="K42" i="3" s="1"/>
  <c r="M42" i="3" s="1"/>
  <c r="O42" i="3" s="1"/>
  <c r="Q42" i="3" s="1"/>
  <c r="S42" i="3" s="1"/>
  <c r="I41" i="3"/>
  <c r="K41" i="3" s="1"/>
  <c r="M41" i="3" s="1"/>
  <c r="O41" i="3" s="1"/>
  <c r="Q41" i="3" s="1"/>
  <c r="S41" i="3" s="1"/>
  <c r="H40" i="3"/>
  <c r="I40" i="3" s="1"/>
  <c r="K40" i="3" s="1"/>
  <c r="M40" i="3" s="1"/>
  <c r="O40" i="3" s="1"/>
  <c r="Q40" i="3" s="1"/>
  <c r="S40" i="3" s="1"/>
  <c r="I39" i="3"/>
  <c r="K39" i="3" s="1"/>
  <c r="M39" i="3" s="1"/>
  <c r="O39" i="3" s="1"/>
  <c r="Q39" i="3" s="1"/>
  <c r="S39" i="3" s="1"/>
  <c r="H38" i="3"/>
  <c r="I38" i="3" s="1"/>
  <c r="K38" i="3" s="1"/>
  <c r="M38" i="3" s="1"/>
  <c r="O38" i="3" s="1"/>
  <c r="Q38" i="3" s="1"/>
  <c r="S38" i="3" s="1"/>
  <c r="I37" i="3"/>
  <c r="K37" i="3" s="1"/>
  <c r="M37" i="3" s="1"/>
  <c r="O37" i="3" s="1"/>
  <c r="Q37" i="3" s="1"/>
  <c r="S37" i="3" s="1"/>
  <c r="H36" i="3"/>
  <c r="G36" i="3"/>
  <c r="I36" i="3" s="1"/>
  <c r="K36" i="3" s="1"/>
  <c r="M36" i="3" s="1"/>
  <c r="O36" i="3" s="1"/>
  <c r="Q36" i="3" s="1"/>
  <c r="S36" i="3" s="1"/>
  <c r="I35" i="3"/>
  <c r="K35" i="3" s="1"/>
  <c r="M35" i="3" s="1"/>
  <c r="O35" i="3" s="1"/>
  <c r="Q35" i="3" s="1"/>
  <c r="S35" i="3" s="1"/>
  <c r="G34" i="3"/>
  <c r="I34" i="3" s="1"/>
  <c r="K34" i="3" s="1"/>
  <c r="M34" i="3" s="1"/>
  <c r="O34" i="3" s="1"/>
  <c r="Q34" i="3" s="1"/>
  <c r="S34" i="3" s="1"/>
  <c r="I33" i="3"/>
  <c r="K33" i="3" s="1"/>
  <c r="M33" i="3" s="1"/>
  <c r="O33" i="3" s="1"/>
  <c r="Q33" i="3" s="1"/>
  <c r="S33" i="3" s="1"/>
  <c r="G32" i="3"/>
  <c r="I32" i="3" s="1"/>
  <c r="K32" i="3" s="1"/>
  <c r="M32" i="3" s="1"/>
  <c r="O32" i="3" s="1"/>
  <c r="Q32" i="3" s="1"/>
  <c r="S32" i="3" s="1"/>
  <c r="I31" i="3"/>
  <c r="K31" i="3" s="1"/>
  <c r="M31" i="3" s="1"/>
  <c r="O31" i="3" s="1"/>
  <c r="Q31" i="3" s="1"/>
  <c r="S31" i="3" s="1"/>
  <c r="G30" i="3"/>
  <c r="I30" i="3" s="1"/>
  <c r="K30" i="3" s="1"/>
  <c r="M30" i="3" s="1"/>
  <c r="O30" i="3" s="1"/>
  <c r="Q30" i="3" s="1"/>
  <c r="S30" i="3" s="1"/>
  <c r="I29" i="3"/>
  <c r="K29" i="3" s="1"/>
  <c r="M29" i="3" s="1"/>
  <c r="O29" i="3" s="1"/>
  <c r="Q29" i="3" s="1"/>
  <c r="S29" i="3" s="1"/>
  <c r="H28" i="3"/>
  <c r="I28" i="3" s="1"/>
  <c r="K28" i="3" s="1"/>
  <c r="M28" i="3" s="1"/>
  <c r="O28" i="3" s="1"/>
  <c r="Q28" i="3" s="1"/>
  <c r="S28" i="3" s="1"/>
  <c r="I27" i="3"/>
  <c r="K27" i="3" s="1"/>
  <c r="M27" i="3" s="1"/>
  <c r="O27" i="3" s="1"/>
  <c r="Q27" i="3" s="1"/>
  <c r="S27" i="3" s="1"/>
  <c r="H26" i="3"/>
  <c r="I26" i="3" s="1"/>
  <c r="K26" i="3" s="1"/>
  <c r="M26" i="3" s="1"/>
  <c r="O26" i="3" s="1"/>
  <c r="Q26" i="3" s="1"/>
  <c r="S26" i="3" s="1"/>
  <c r="I25" i="3"/>
  <c r="K25" i="3" s="1"/>
  <c r="M25" i="3" s="1"/>
  <c r="O25" i="3" s="1"/>
  <c r="Q25" i="3" s="1"/>
  <c r="S25" i="3" s="1"/>
  <c r="H24" i="3"/>
  <c r="I24" i="3" s="1"/>
  <c r="K24" i="3" s="1"/>
  <c r="M24" i="3" s="1"/>
  <c r="O24" i="3" s="1"/>
  <c r="Q24" i="3" s="1"/>
  <c r="S24" i="3" s="1"/>
  <c r="I23" i="3"/>
  <c r="K23" i="3" s="1"/>
  <c r="M23" i="3" s="1"/>
  <c r="O23" i="3" s="1"/>
  <c r="Q23" i="3" s="1"/>
  <c r="S23" i="3" s="1"/>
  <c r="H22" i="3"/>
  <c r="I22" i="3" s="1"/>
  <c r="K22" i="3" s="1"/>
  <c r="M22" i="3" s="1"/>
  <c r="O22" i="3" s="1"/>
  <c r="Q22" i="3" s="1"/>
  <c r="S22" i="3" s="1"/>
  <c r="I21" i="3"/>
  <c r="K21" i="3" s="1"/>
  <c r="M21" i="3" s="1"/>
  <c r="O21" i="3" s="1"/>
  <c r="Q21" i="3" s="1"/>
  <c r="S21" i="3" s="1"/>
  <c r="H20" i="3"/>
  <c r="I20" i="3" s="1"/>
  <c r="K20" i="3" s="1"/>
  <c r="M20" i="3" s="1"/>
  <c r="O20" i="3" s="1"/>
  <c r="Q20" i="3" s="1"/>
  <c r="S20" i="3" s="1"/>
  <c r="I19" i="3"/>
  <c r="K19" i="3" s="1"/>
  <c r="M19" i="3" s="1"/>
  <c r="O19" i="3" s="1"/>
  <c r="Q19" i="3" s="1"/>
  <c r="S19" i="3" s="1"/>
  <c r="H18" i="3"/>
  <c r="I18" i="3" s="1"/>
  <c r="K18" i="3" s="1"/>
  <c r="M18" i="3" s="1"/>
  <c r="O18" i="3" s="1"/>
  <c r="Q18" i="3" s="1"/>
  <c r="S18" i="3" s="1"/>
  <c r="K17" i="3"/>
  <c r="M17" i="3" s="1"/>
  <c r="O17" i="3" s="1"/>
  <c r="Q17" i="3" s="1"/>
  <c r="S17" i="3" s="1"/>
  <c r="I17" i="3"/>
  <c r="H16" i="3"/>
  <c r="I16" i="3" s="1"/>
  <c r="K16" i="3" s="1"/>
  <c r="M16" i="3" s="1"/>
  <c r="O16" i="3" s="1"/>
  <c r="Q16" i="3" s="1"/>
  <c r="S16" i="3" s="1"/>
  <c r="I15" i="3"/>
  <c r="K15" i="3" s="1"/>
  <c r="M15" i="3" s="1"/>
  <c r="O15" i="3" s="1"/>
  <c r="Q15" i="3" s="1"/>
  <c r="S15" i="3" s="1"/>
  <c r="H14" i="3"/>
  <c r="I14" i="3" s="1"/>
  <c r="K14" i="3" s="1"/>
  <c r="M14" i="3" s="1"/>
  <c r="O14" i="3" s="1"/>
  <c r="Q14" i="3" s="1"/>
  <c r="S14" i="3" s="1"/>
  <c r="I13" i="3"/>
  <c r="K13" i="3" s="1"/>
  <c r="M13" i="3" s="1"/>
  <c r="O13" i="3" s="1"/>
  <c r="Q13" i="3" s="1"/>
  <c r="S13" i="3" s="1"/>
  <c r="H12" i="3"/>
  <c r="I12" i="3" s="1"/>
  <c r="K12" i="3" s="1"/>
  <c r="M12" i="3" s="1"/>
  <c r="O12" i="3" s="1"/>
  <c r="Q12" i="3" s="1"/>
  <c r="S12" i="3" s="1"/>
  <c r="I11" i="3"/>
  <c r="K11" i="3" s="1"/>
  <c r="M11" i="3" s="1"/>
  <c r="O11" i="3" s="1"/>
  <c r="Q11" i="3" s="1"/>
  <c r="S11" i="3" s="1"/>
  <c r="L10" i="3"/>
  <c r="J10" i="3"/>
  <c r="J9" i="3" s="1"/>
  <c r="H10" i="3"/>
  <c r="G10" i="3"/>
  <c r="I10" i="3" s="1"/>
  <c r="K10" i="3" s="1"/>
  <c r="M10" i="3" s="1"/>
  <c r="O10" i="3" s="1"/>
  <c r="Q10" i="3" s="1"/>
  <c r="S10" i="3" s="1"/>
  <c r="N9" i="3"/>
  <c r="L9" i="3"/>
  <c r="G9" i="3"/>
  <c r="S121" i="3" l="1"/>
  <c r="R9" i="3"/>
  <c r="I81" i="3"/>
  <c r="K81" i="3" s="1"/>
  <c r="M81" i="3" s="1"/>
  <c r="O81" i="3" s="1"/>
  <c r="Q81" i="3" s="1"/>
  <c r="S81" i="3" s="1"/>
  <c r="K85" i="3"/>
  <c r="M85" i="3" s="1"/>
  <c r="O85" i="3" s="1"/>
  <c r="Q85" i="3" s="1"/>
  <c r="S85" i="3" s="1"/>
  <c r="K87" i="3"/>
  <c r="M87" i="3" s="1"/>
  <c r="O87" i="3" s="1"/>
  <c r="Q87" i="3" s="1"/>
  <c r="S87" i="3" s="1"/>
  <c r="H9" i="3"/>
  <c r="I9" i="3" s="1"/>
  <c r="K9" i="3" s="1"/>
  <c r="M9" i="3" s="1"/>
  <c r="O9" i="3" s="1"/>
  <c r="Q9" i="3" s="1"/>
  <c r="S9" i="3" s="1"/>
  <c r="P9" i="3"/>
  <c r="O70" i="3"/>
  <c r="Q70" i="3" s="1"/>
  <c r="S70" i="3" s="1"/>
  <c r="K91" i="3"/>
  <c r="M91" i="3" s="1"/>
  <c r="O91" i="3" s="1"/>
  <c r="Q91" i="3" s="1"/>
  <c r="S91" i="3" s="1"/>
  <c r="D46" i="2" l="1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5" i="2"/>
  <c r="E24" i="2"/>
  <c r="E23" i="2"/>
  <c r="E22" i="2"/>
  <c r="D21" i="2"/>
  <c r="C21" i="2"/>
  <c r="E21" i="2" s="1"/>
  <c r="E19" i="2"/>
  <c r="E18" i="2"/>
  <c r="E17" i="2"/>
  <c r="E16" i="2"/>
  <c r="D15" i="2"/>
  <c r="C15" i="2"/>
  <c r="E15" i="2" s="1"/>
  <c r="E14" i="2"/>
  <c r="E13" i="2"/>
  <c r="E12" i="2"/>
  <c r="E11" i="2"/>
  <c r="E10" i="2"/>
  <c r="D9" i="2"/>
  <c r="C9" i="2"/>
  <c r="E9" i="2" s="1"/>
  <c r="D8" i="2"/>
  <c r="E7" i="2"/>
  <c r="E6" i="2"/>
  <c r="E5" i="2"/>
  <c r="D4" i="2"/>
  <c r="E4" i="2" s="1"/>
  <c r="C4" i="2"/>
  <c r="E46" i="2" l="1"/>
  <c r="D20" i="2"/>
  <c r="D26" i="2" s="1"/>
  <c r="C8" i="2"/>
  <c r="E8" i="2" s="1"/>
  <c r="C26" i="2"/>
  <c r="E26" i="2" l="1"/>
  <c r="C20" i="2"/>
  <c r="E20" i="2" s="1"/>
</calcChain>
</file>

<file path=xl/sharedStrings.xml><?xml version="1.0" encoding="utf-8"?>
<sst xmlns="http://schemas.openxmlformats.org/spreadsheetml/2006/main" count="1054" uniqueCount="325">
  <si>
    <t>Odbor školství, mládeže, tělovýchovy a sportu</t>
  </si>
  <si>
    <t>uk.</t>
  </si>
  <si>
    <t>§</t>
  </si>
  <si>
    <t>pol.</t>
  </si>
  <si>
    <t>SR 2016</t>
  </si>
  <si>
    <t>UR 2016</t>
  </si>
  <si>
    <t>SU</t>
  </si>
  <si>
    <t>x</t>
  </si>
  <si>
    <t>DU</t>
  </si>
  <si>
    <t>1411</t>
  </si>
  <si>
    <t>1405</t>
  </si>
  <si>
    <t>1420</t>
  </si>
  <si>
    <t>1448</t>
  </si>
  <si>
    <t>1433</t>
  </si>
  <si>
    <t>1432</t>
  </si>
  <si>
    <t>1450</t>
  </si>
  <si>
    <t>1485</t>
  </si>
  <si>
    <t>1427</t>
  </si>
  <si>
    <t>1438</t>
  </si>
  <si>
    <t>1440</t>
  </si>
  <si>
    <t>1412</t>
  </si>
  <si>
    <t>1418</t>
  </si>
  <si>
    <t>1437</t>
  </si>
  <si>
    <t>1424</t>
  </si>
  <si>
    <t>1425</t>
  </si>
  <si>
    <t>1472</t>
  </si>
  <si>
    <t>1473</t>
  </si>
  <si>
    <t>1434</t>
  </si>
  <si>
    <t>1436</t>
  </si>
  <si>
    <t>1452</t>
  </si>
  <si>
    <t>0000</t>
  </si>
  <si>
    <t>neinvestiční příspěvky zřízeným příspěvkovým organizacím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</si>
  <si>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</si>
  <si>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</si>
  <si>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</si>
  <si>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</si>
  <si>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</si>
  <si>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</si>
  <si>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</si>
  <si>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</si>
  <si>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</si>
  <si>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</si>
  <si>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</si>
  <si>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</si>
  <si>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</si>
  <si>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</si>
  <si>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</si>
  <si>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</si>
  <si>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</si>
  <si>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</si>
  <si>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</si>
  <si>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</si>
  <si>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</si>
  <si>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</si>
  <si>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</si>
  <si>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</si>
  <si>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</si>
  <si>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</si>
  <si>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</si>
  <si>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</si>
  <si>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</si>
  <si>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</si>
  <si>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</si>
  <si>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</si>
  <si>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</si>
  <si>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</si>
  <si>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</si>
  <si>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</si>
  <si>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</si>
  <si>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</si>
  <si>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</si>
  <si>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</si>
  <si>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</si>
  <si>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</si>
  <si>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</si>
  <si>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</si>
  <si>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</si>
  <si>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</si>
  <si>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</si>
  <si>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</si>
  <si>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</si>
  <si>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</si>
  <si>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</si>
  <si>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</si>
  <si>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</si>
  <si>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</si>
  <si>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</si>
  <si>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</si>
  <si>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</si>
  <si>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</si>
  <si>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</si>
  <si>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</si>
  <si>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</si>
  <si>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</si>
  <si>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</si>
  <si>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912 04 - ÚČELOVÉ PŘÍSPĚVKY PO</t>
  </si>
  <si>
    <t>č.a.</t>
  </si>
  <si>
    <t>91204 - Ú Č E L O V É  P Ř Í S P Ě V K Y  P O</t>
  </si>
  <si>
    <t>ZR-RO č. 26,42,43,55,68/16</t>
  </si>
  <si>
    <t>ZR-RO č. 88,91/16</t>
  </si>
  <si>
    <t>ZR-RO č. 111/16</t>
  </si>
  <si>
    <t>RU č. 1/16, ZR č.144,154/16</t>
  </si>
  <si>
    <t>ZR 193,201,204/16/16</t>
  </si>
  <si>
    <t>Jmenovité inv. a neinv. akce resortu</t>
  </si>
  <si>
    <t>0450001</t>
  </si>
  <si>
    <t>Stipendijní program pro žáky odborných škol</t>
  </si>
  <si>
    <t>0450011</t>
  </si>
  <si>
    <t>SOŠ a SOU, Česká Lípa, 28. října 2707, p.o. - Stipendijní program pro žáky středních škol</t>
  </si>
  <si>
    <t>0450012</t>
  </si>
  <si>
    <t>SŠSSaD, Liberec II, Truhlářská 360/3, p.o. - Stipendijní program pro žáky středních škol</t>
  </si>
  <si>
    <t>0450013</t>
  </si>
  <si>
    <t>SŠHaL, Frýdlant, Bělíkova 1387, p.o. - Stipendijní program pro žáky středních škol</t>
  </si>
  <si>
    <t>0450014</t>
  </si>
  <si>
    <t>VOŠ sklářská a SŠ, Nový Bor, Wolkerova 316 , p.o. - Stipendijní program pro žáky středních škol</t>
  </si>
  <si>
    <t>0450015</t>
  </si>
  <si>
    <t>ISŠ, Semily, 28. října 607, p.o. - Stipendijní program pro žáky středních škol</t>
  </si>
  <si>
    <t>0450016</t>
  </si>
  <si>
    <t>OA , HŠ a SOŠ, Turnov, Zborovská 519, p.o. - Stipendijní program pro žáky středních škol</t>
  </si>
  <si>
    <t>0450017</t>
  </si>
  <si>
    <t>SPŠ technická, Jablonec n/N, Belgická 4852, p.o. - Stipendijní program pro žáky středních škol</t>
  </si>
  <si>
    <t>0450018</t>
  </si>
  <si>
    <t>SŠ a MŠ, Liberec, Na Bojišti 15, p.o. - Stipendijní program pro žáky středních škol</t>
  </si>
  <si>
    <t>0450019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</si>
  <si>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</si>
  <si>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</si>
  <si>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</si>
  <si>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</si>
  <si>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</si>
  <si>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</si>
  <si>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</si>
  <si>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</si>
  <si>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</si>
  <si>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</si>
  <si>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DDM Větrník, Liberec 1, Riegrova 16, p.o. - Okresní a krajská kola soutěží MŠMT pro žáky SŠ v r. 2016</t>
  </si>
  <si>
    <t>0450021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</si>
  <si>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</si>
  <si>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</si>
  <si>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</si>
  <si>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</si>
  <si>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</si>
  <si>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</si>
  <si>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</si>
  <si>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</si>
  <si>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investiční transfery zřízeným příspěvkovým organizacím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</si>
  <si>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</si>
  <si>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</si>
  <si>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</si>
  <si>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</si>
  <si>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</si>
  <si>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</si>
  <si>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</si>
  <si>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</si>
  <si>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</si>
  <si>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</si>
  <si>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</si>
  <si>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</si>
  <si>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</si>
  <si>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</si>
  <si>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</si>
  <si>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</si>
  <si>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</si>
  <si>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</si>
  <si>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</si>
  <si>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</si>
  <si>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</si>
  <si>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</si>
  <si>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</si>
  <si>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</si>
  <si>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</si>
  <si>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</si>
  <si>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</si>
  <si>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</si>
  <si>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Gymnázium a SOŠ pedagogická, Liberec, Jeronýmova 27 - Výměna umělého trávníku víceúčelového hřiště a pořízení mantinelového systému</t>
  </si>
  <si>
    <t>0450009</t>
  </si>
  <si>
    <t>SPŠ stavební, Liberec, Sokolovské nám. 14 - úprava prostor šaten včetně pořízení vybavení</t>
  </si>
  <si>
    <t>0450010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</si>
  <si>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</si>
  <si>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</si>
  <si>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</si>
  <si>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</si>
  <si>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</si>
  <si>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</si>
  <si>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</si>
  <si>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</si>
  <si>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</si>
  <si>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</si>
  <si>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0049174</t>
  </si>
  <si>
    <t>SOŠ, Liberec - rekonstrukce fasády objektu školy</t>
  </si>
  <si>
    <t>0450022</t>
  </si>
  <si>
    <t>Dětský domov, Dubá-Deštná 6 -oprava čističky odpadních vod</t>
  </si>
  <si>
    <t>0450023</t>
  </si>
  <si>
    <t>Gymnázium F.X.Šaldy, Liberec 11, Partyzánská 530/3 - administrativa nadlimitní veřejné zakázky - zajištění stravování</t>
  </si>
  <si>
    <t>0450024</t>
  </si>
  <si>
    <t>SPŠ technická, Jablonec n/N, Belgická 4852, p.o. - Pořízení osobního výtahu</t>
  </si>
  <si>
    <t>0450034</t>
  </si>
  <si>
    <t>SŠ řemesel a služeb, Jablonec nad Nisou, Smetanova 66, p.o. - výměna podlahy v tělocvičně</t>
  </si>
  <si>
    <t>0450025</t>
  </si>
  <si>
    <t>SUPŠ sklářská, Kamenický Šenov, p.o. - projektová dokumentace - Centrum odbor. vzdělávání</t>
  </si>
  <si>
    <t>0450026</t>
  </si>
  <si>
    <t>OA, HŠ a SOŠ, Turnov, p.o. - projektová dokumentace - Centrum odbor. vzdělávání</t>
  </si>
  <si>
    <t>0450027</t>
  </si>
  <si>
    <t>SPŠ průmys., Česká Lípa, p.o. - projektová dokumentace - Centrum odbor. vzdělávání</t>
  </si>
  <si>
    <t>0450028</t>
  </si>
  <si>
    <t>SPŠSaE a VOŠ, Liberec, p.o. - projektová dokumentace - Centrum odbor. vzdělávání</t>
  </si>
  <si>
    <t>0450029</t>
  </si>
  <si>
    <t>SOŠ a SOU, Česká Lípa, p.o. - projektová dokumentace - Centrum odbor. vzdělávání</t>
  </si>
  <si>
    <t>0450030</t>
  </si>
  <si>
    <t>SŠ řemesel a služeb, Jablonec n/N, p.o. - projektová dokumentace - Centrum odbor. vzdělávání</t>
  </si>
  <si>
    <t>0450031</t>
  </si>
  <si>
    <t>ISŠ, Vysoké n/J, p.o. - projektová dokumentace - Centrum odbor.  vzdělávání</t>
  </si>
  <si>
    <t>0450032</t>
  </si>
  <si>
    <t>SŠHaL, Frýdlant, p.o. - projektová dokumentace - Centrum odbor. vzdělávání</t>
  </si>
  <si>
    <t>0450042</t>
  </si>
  <si>
    <t>ZR-RO č.274/16</t>
  </si>
  <si>
    <t>Změna rozpočtu - rozpočtové opatření č. 274/16</t>
  </si>
  <si>
    <t>ZR č. 274/16</t>
  </si>
  <si>
    <t>SUPŚ Kamenický Šenov, p.o. - Inkubátor výtvarných talentů 160-zprac.PD vč. souvis.inž.čin.</t>
  </si>
  <si>
    <t>Odbor investic a správy nemovitého majetku</t>
  </si>
  <si>
    <t>Kapitola 923 14 - Spolufinancování EU</t>
  </si>
  <si>
    <t>tis.Kč</t>
  </si>
  <si>
    <t>UZ</t>
  </si>
  <si>
    <t xml:space="preserve"> S P O L U F I N A N C O V Á N Í   E U</t>
  </si>
  <si>
    <t>Běžné a kapitálové výdaje resortu celkem</t>
  </si>
  <si>
    <t>04620011437</t>
  </si>
  <si>
    <t>OPŽP ZTTV obv. konstrukcí budovy SOŠ a SOU v České Lípě, budovy v Lužické ulici</t>
  </si>
  <si>
    <t>106100000</t>
  </si>
  <si>
    <t>budovy, haly a stavby</t>
  </si>
  <si>
    <t>106515974</t>
  </si>
  <si>
    <t>nákup ostatních služeb</t>
  </si>
  <si>
    <t>106515011</t>
  </si>
  <si>
    <t>04620021437</t>
  </si>
  <si>
    <t>OP ŽP - ZTTV obv. konstrukcí  budovy SOŠ a SOU v České Lípě, pavilon B v ulici 28. Října</t>
  </si>
  <si>
    <t>000000000</t>
  </si>
  <si>
    <t>04620030000</t>
  </si>
  <si>
    <t>IROP Centra odborného vzdělávání Libereckého kraje</t>
  </si>
  <si>
    <t>107100000</t>
  </si>
  <si>
    <t>107117968</t>
  </si>
  <si>
    <t>107517969</t>
  </si>
  <si>
    <t>107117015</t>
  </si>
  <si>
    <t>107517016</t>
  </si>
  <si>
    <t>04620040000</t>
  </si>
  <si>
    <t>IROP - školy bez bariér</t>
  </si>
  <si>
    <t>05620011505</t>
  </si>
  <si>
    <t>IROP Transformace – Domov Sluneční dvůr, p. o.</t>
  </si>
  <si>
    <t>05620021522</t>
  </si>
  <si>
    <t xml:space="preserve">IROP Transformace – Domov a Centrum denních služeb Jablonec nad Nisou, p.o. </t>
  </si>
  <si>
    <t>06620010000</t>
  </si>
  <si>
    <t>IROP II/270 Jablonné v Podještědí</t>
  </si>
  <si>
    <t>06620020000</t>
  </si>
  <si>
    <t>IROP II/273 úsek hranice kraje - Okna</t>
  </si>
  <si>
    <t>04620110000</t>
  </si>
  <si>
    <t>Inkubátor výtvarných talentů 160</t>
  </si>
  <si>
    <t>00000000</t>
  </si>
  <si>
    <t>06620040000</t>
  </si>
  <si>
    <t>IROP - II/292 Benešov u Semil</t>
  </si>
  <si>
    <t>06620050000</t>
  </si>
  <si>
    <t>IROP - II/262 Česká Lípa - Dobranov</t>
  </si>
  <si>
    <t>06620060000</t>
  </si>
  <si>
    <t xml:space="preserve">IROP - III/2904 Oldřichov v Hájích  - humanizace </t>
  </si>
  <si>
    <t>06620070000</t>
  </si>
  <si>
    <t>IROP - II/270 Doksy - Dubá</t>
  </si>
  <si>
    <t>06620080000</t>
  </si>
  <si>
    <t>IROP - II/279 Svijany - Kobyly</t>
  </si>
  <si>
    <t>06620090000</t>
  </si>
  <si>
    <t>IROP - II/286 Košťálov - Ploužnice</t>
  </si>
  <si>
    <t>06620100000</t>
  </si>
  <si>
    <t>IROP - II/286 Jilemnice - Košťálov</t>
  </si>
  <si>
    <t>06620110000</t>
  </si>
  <si>
    <t>IROP - II/286 Jilemnice humanizace</t>
  </si>
  <si>
    <t>06620120000</t>
  </si>
  <si>
    <t>IROP - II/268 obchvat Zákupy</t>
  </si>
  <si>
    <t>5620061501</t>
  </si>
  <si>
    <t>Jedličkův ústav - Rekonstrukce III.NP domu B</t>
  </si>
  <si>
    <t>07620011705</t>
  </si>
  <si>
    <t>OP PS ČR-Sasko II - Pro horolezce neexistují hranice,  Muzeum Českého ráje v Turnově</t>
  </si>
  <si>
    <t>110100000</t>
  </si>
  <si>
    <t>110117883</t>
  </si>
  <si>
    <t>110500000</t>
  </si>
  <si>
    <t>110117007</t>
  </si>
  <si>
    <t>07620021702</t>
  </si>
  <si>
    <t>IROP Modernizace Severočeského muzea v Liberci – 2. etapa</t>
  </si>
  <si>
    <t>07620031702</t>
  </si>
  <si>
    <t>IROP Celková modernizace expozic Severočeského muzea v Liberci</t>
  </si>
  <si>
    <t>08620010000</t>
  </si>
  <si>
    <t>OP ŽP II - Revitalizace Cihelenských rybníků</t>
  </si>
  <si>
    <t>09620011908</t>
  </si>
  <si>
    <t xml:space="preserve">OP PS ČR-Sasko II - Zdraví nezná hranic </t>
  </si>
  <si>
    <t>14620010000</t>
  </si>
  <si>
    <t>Rekonstrukce objektů VÚTS</t>
  </si>
  <si>
    <t>04620051412</t>
  </si>
  <si>
    <t>OPŽP - systém řízeného větrání OA ČL</t>
  </si>
  <si>
    <t>04620061448</t>
  </si>
  <si>
    <t>OPŽP - energetické úspory Zámecká Frýdlant</t>
  </si>
  <si>
    <t>04620071432</t>
  </si>
  <si>
    <t>OPŽP - energetické úspory jídelny a dílen Na Bojišti</t>
  </si>
  <si>
    <t>04620081432</t>
  </si>
  <si>
    <t>OPŽP - energetické úspory tělocvičny Na bojišti</t>
  </si>
  <si>
    <t>04620091421</t>
  </si>
  <si>
    <t>OPŽP - energetické úspory Masarykova Liberec</t>
  </si>
  <si>
    <t>04620101437</t>
  </si>
  <si>
    <t>OPŽP - energetické úspory dílny Svojsíkova ČL</t>
  </si>
  <si>
    <t>05620041509</t>
  </si>
  <si>
    <t>OPŽP - energetické úspory domov důchodců Sloup v Č.</t>
  </si>
  <si>
    <t>05620051502</t>
  </si>
  <si>
    <t>OPŽP - energetické úspory Dvorská 445 Liberec</t>
  </si>
  <si>
    <t>05620061908</t>
  </si>
  <si>
    <t>OPŽP - energetické úspory Budova D Cvikov</t>
  </si>
  <si>
    <t>06620140000</t>
  </si>
  <si>
    <t>Jablonné v Podještědí - 2. etapa</t>
  </si>
  <si>
    <t>06620150000</t>
  </si>
  <si>
    <t>PD IROP - II/268 Mimoň - hranice Libereckého kraje</t>
  </si>
  <si>
    <t>06620160000</t>
  </si>
  <si>
    <t>PD IROP - II/290 Roprachtice - Kořenov</t>
  </si>
  <si>
    <t>06620170000</t>
  </si>
  <si>
    <t>PD IROP - II/610 Turnov - hranice Libereckého kraje</t>
  </si>
  <si>
    <t>7620041701</t>
  </si>
  <si>
    <t>IROP _ Krajská knihovna</t>
  </si>
  <si>
    <t>6620030000</t>
  </si>
  <si>
    <t>PD IROP - okruž. Křižovatka II/292 a II/289 Semily</t>
  </si>
  <si>
    <t>14620020000</t>
  </si>
  <si>
    <t>Inovační centrum - podnikatelský inkubátor</t>
  </si>
  <si>
    <t>120100000</t>
  </si>
  <si>
    <t>120522965</t>
  </si>
  <si>
    <t>ZR č.274/16</t>
  </si>
  <si>
    <t>Příloha č.1 - tab.část k ZR-RO č.274/16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</si>
</sst>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"/>
      <family val="2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36">
    <xf numFmtId="0" fontId="0" fillId="0" borderId="0" xfId="0"/>
    <xf numFmtId="0" fontId="3" fillId="2" borderId="0" xfId="1" applyFont="1" applyFill="1"/>
    <xf numFmtId="0" fontId="3" fillId="2" borderId="0" xfId="5" applyFont="1" applyFill="1"/>
    <xf numFmtId="164" fontId="7" fillId="2" borderId="5" xfId="1" applyNumberFormat="1" applyFont="1" applyFill="1" applyBorder="1"/>
    <xf numFmtId="164" fontId="3" fillId="2" borderId="14" xfId="1" applyNumberFormat="1" applyFont="1" applyFill="1" applyBorder="1"/>
    <xf numFmtId="0" fontId="3" fillId="2" borderId="15" xfId="6" applyFont="1" applyFill="1" applyBorder="1" applyAlignment="1">
      <alignment horizontal="center"/>
    </xf>
    <xf numFmtId="14" fontId="3" fillId="2" borderId="0" xfId="1" applyNumberFormat="1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0" borderId="28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horizontal="right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4" fontId="12" fillId="0" borderId="18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0" fillId="0" borderId="0" xfId="0" applyNumberFormat="1"/>
    <xf numFmtId="4" fontId="12" fillId="0" borderId="13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4" fontId="11" fillId="0" borderId="29" xfId="0" applyNumberFormat="1" applyFont="1" applyBorder="1" applyAlignment="1">
      <alignment horizontal="right" vertical="center" wrapText="1"/>
    </xf>
    <xf numFmtId="4" fontId="12" fillId="0" borderId="29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2" fillId="0" borderId="20" xfId="0" applyFont="1" applyBorder="1" applyAlignment="1">
      <alignment vertical="center" wrapText="1"/>
    </xf>
    <xf numFmtId="0" fontId="12" fillId="0" borderId="23" xfId="0" applyFont="1" applyBorder="1" applyAlignment="1">
      <alignment horizontal="right" vertical="center" wrapText="1"/>
    </xf>
    <xf numFmtId="4" fontId="12" fillId="0" borderId="23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horizontal="right" vertical="center" wrapText="1"/>
    </xf>
    <xf numFmtId="4" fontId="11" fillId="0" borderId="26" xfId="0" applyNumberFormat="1" applyFont="1" applyBorder="1" applyAlignment="1">
      <alignment horizontal="right" vertical="center" wrapText="1"/>
    </xf>
    <xf numFmtId="4" fontId="11" fillId="0" borderId="27" xfId="0" applyNumberFormat="1" applyFont="1" applyBorder="1" applyAlignment="1">
      <alignment horizontal="right" vertical="center" wrapText="1"/>
    </xf>
    <xf numFmtId="0" fontId="9" fillId="0" borderId="0" xfId="0" applyFont="1" applyFill="1" applyBorder="1"/>
    <xf numFmtId="165" fontId="9" fillId="0" borderId="24" xfId="0" applyNumberFormat="1" applyFont="1" applyFill="1" applyBorder="1" applyAlignment="1">
      <alignment horizontal="right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/>
    </xf>
    <xf numFmtId="4" fontId="12" fillId="0" borderId="28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3" fillId="2" borderId="0" xfId="1" applyFont="1" applyFill="1" applyAlignment="1">
      <alignment horizontal="right"/>
    </xf>
    <xf numFmtId="0" fontId="7" fillId="2" borderId="1" xfId="7" applyFont="1" applyFill="1" applyBorder="1" applyAlignment="1">
      <alignment horizontal="center"/>
    </xf>
    <xf numFmtId="0" fontId="7" fillId="2" borderId="2" xfId="7" applyFont="1" applyFill="1" applyBorder="1" applyAlignment="1">
      <alignment horizontal="center"/>
    </xf>
    <xf numFmtId="164" fontId="7" fillId="2" borderId="5" xfId="5" applyNumberFormat="1" applyFont="1" applyFill="1" applyBorder="1" applyAlignment="1">
      <alignment horizontal="center"/>
    </xf>
    <xf numFmtId="164" fontId="7" fillId="2" borderId="5" xfId="5" applyNumberFormat="1" applyFont="1" applyFill="1" applyBorder="1" applyAlignment="1">
      <alignment horizontal="center" wrapText="1"/>
    </xf>
    <xf numFmtId="0" fontId="7" fillId="2" borderId="32" xfId="6" applyFont="1" applyFill="1" applyBorder="1" applyAlignment="1">
      <alignment horizontal="center"/>
    </xf>
    <xf numFmtId="0" fontId="7" fillId="2" borderId="26" xfId="6" applyFont="1" applyFill="1" applyBorder="1" applyAlignment="1">
      <alignment horizontal="center"/>
    </xf>
    <xf numFmtId="0" fontId="7" fillId="2" borderId="2" xfId="6" applyFont="1" applyFill="1" applyBorder="1" applyAlignment="1">
      <alignment horizontal="left"/>
    </xf>
    <xf numFmtId="164" fontId="7" fillId="2" borderId="6" xfId="6" applyNumberFormat="1" applyFont="1" applyFill="1" applyBorder="1" applyAlignment="1"/>
    <xf numFmtId="164" fontId="7" fillId="2" borderId="6" xfId="5" applyNumberFormat="1" applyFont="1" applyFill="1" applyBorder="1" applyAlignment="1"/>
    <xf numFmtId="164" fontId="7" fillId="2" borderId="5" xfId="5" applyNumberFormat="1" applyFont="1" applyFill="1" applyBorder="1" applyAlignment="1"/>
    <xf numFmtId="164" fontId="7" fillId="2" borderId="5" xfId="5" applyNumberFormat="1" applyFont="1" applyFill="1" applyBorder="1"/>
    <xf numFmtId="0" fontId="7" fillId="2" borderId="7" xfId="6" applyFont="1" applyFill="1" applyBorder="1" applyAlignment="1">
      <alignment horizontal="center"/>
    </xf>
    <xf numFmtId="49" fontId="7" fillId="2" borderId="8" xfId="6" applyNumberFormat="1" applyFont="1" applyFill="1" applyBorder="1" applyAlignment="1">
      <alignment horizontal="center"/>
    </xf>
    <xf numFmtId="49" fontId="7" fillId="2" borderId="9" xfId="6" applyNumberFormat="1" applyFont="1" applyFill="1" applyBorder="1" applyAlignment="1">
      <alignment horizontal="center"/>
    </xf>
    <xf numFmtId="0" fontId="7" fillId="2" borderId="10" xfId="6" applyFont="1" applyFill="1" applyBorder="1" applyAlignment="1">
      <alignment horizontal="center"/>
    </xf>
    <xf numFmtId="0" fontId="7" fillId="2" borderId="8" xfId="6" applyFont="1" applyFill="1" applyBorder="1" applyAlignment="1">
      <alignment horizontal="center"/>
    </xf>
    <xf numFmtId="0" fontId="7" fillId="2" borderId="33" xfId="6" applyFont="1" applyFill="1" applyBorder="1" applyAlignment="1"/>
    <xf numFmtId="164" fontId="7" fillId="2" borderId="11" xfId="6" applyNumberFormat="1" applyFont="1" applyFill="1" applyBorder="1" applyAlignment="1"/>
    <xf numFmtId="164" fontId="7" fillId="2" borderId="11" xfId="5" applyNumberFormat="1" applyFont="1" applyFill="1" applyBorder="1" applyAlignment="1"/>
    <xf numFmtId="164" fontId="7" fillId="2" borderId="11" xfId="5" applyNumberFormat="1" applyFont="1" applyFill="1" applyBorder="1"/>
    <xf numFmtId="49" fontId="3" fillId="2" borderId="16" xfId="6" applyNumberFormat="1" applyFont="1" applyFill="1" applyBorder="1" applyAlignment="1">
      <alignment horizontal="center"/>
    </xf>
    <xf numFmtId="49" fontId="3" fillId="2" borderId="17" xfId="6" applyNumberFormat="1" applyFont="1" applyFill="1" applyBorder="1" applyAlignment="1">
      <alignment horizontal="center"/>
    </xf>
    <xf numFmtId="0" fontId="3" fillId="2" borderId="18" xfId="6" applyFont="1" applyFill="1" applyBorder="1" applyAlignment="1">
      <alignment horizontal="center"/>
    </xf>
    <xf numFmtId="0" fontId="3" fillId="2" borderId="16" xfId="6" applyFont="1" applyFill="1" applyBorder="1" applyAlignment="1">
      <alignment horizontal="center"/>
    </xf>
    <xf numFmtId="0" fontId="3" fillId="2" borderId="29" xfId="6" applyFont="1" applyFill="1" applyBorder="1" applyAlignment="1"/>
    <xf numFmtId="164" fontId="3" fillId="2" borderId="14" xfId="6" applyNumberFormat="1" applyFont="1" applyFill="1" applyBorder="1" applyAlignment="1"/>
    <xf numFmtId="164" fontId="3" fillId="2" borderId="14" xfId="5" applyNumberFormat="1" applyFont="1" applyFill="1" applyBorder="1" applyAlignment="1"/>
    <xf numFmtId="164" fontId="3" fillId="2" borderId="14" xfId="5" applyNumberFormat="1" applyFont="1" applyFill="1" applyBorder="1"/>
    <xf numFmtId="0" fontId="7" fillId="2" borderId="15" xfId="6" applyFont="1" applyFill="1" applyBorder="1" applyAlignment="1">
      <alignment horizontal="center"/>
    </xf>
    <xf numFmtId="49" fontId="7" fillId="2" borderId="16" xfId="6" applyNumberFormat="1" applyFont="1" applyFill="1" applyBorder="1" applyAlignment="1">
      <alignment horizontal="center"/>
    </xf>
    <xf numFmtId="49" fontId="7" fillId="2" borderId="17" xfId="6" applyNumberFormat="1" applyFont="1" applyFill="1" applyBorder="1" applyAlignment="1">
      <alignment horizontal="center"/>
    </xf>
    <xf numFmtId="0" fontId="7" fillId="2" borderId="18" xfId="6" applyFont="1" applyFill="1" applyBorder="1" applyAlignment="1">
      <alignment horizontal="center"/>
    </xf>
    <xf numFmtId="0" fontId="7" fillId="2" borderId="16" xfId="6" applyFont="1" applyFill="1" applyBorder="1" applyAlignment="1">
      <alignment horizontal="center"/>
    </xf>
    <xf numFmtId="0" fontId="7" fillId="2" borderId="29" xfId="6" applyFont="1" applyFill="1" applyBorder="1" applyAlignment="1">
      <alignment wrapText="1"/>
    </xf>
    <xf numFmtId="164" fontId="7" fillId="2" borderId="14" xfId="6" applyNumberFormat="1" applyFont="1" applyFill="1" applyBorder="1" applyAlignment="1"/>
    <xf numFmtId="164" fontId="7" fillId="2" borderId="14" xfId="5" applyNumberFormat="1" applyFont="1" applyFill="1" applyBorder="1" applyAlignment="1"/>
    <xf numFmtId="164" fontId="7" fillId="2" borderId="14" xfId="5" applyNumberFormat="1" applyFont="1" applyFill="1" applyBorder="1"/>
    <xf numFmtId="0" fontId="3" fillId="2" borderId="29" xfId="6" applyFont="1" applyFill="1" applyBorder="1" applyAlignment="1">
      <alignment wrapText="1"/>
    </xf>
    <xf numFmtId="0" fontId="7" fillId="2" borderId="29" xfId="6" applyFont="1" applyFill="1" applyBorder="1" applyAlignment="1"/>
    <xf numFmtId="49" fontId="7" fillId="2" borderId="34" xfId="6" applyNumberFormat="1" applyFont="1" applyFill="1" applyBorder="1" applyAlignment="1">
      <alignment horizontal="center"/>
    </xf>
    <xf numFmtId="0" fontId="13" fillId="2" borderId="15" xfId="6" applyFont="1" applyFill="1" applyBorder="1" applyAlignment="1">
      <alignment horizontal="center"/>
    </xf>
    <xf numFmtId="0" fontId="13" fillId="2" borderId="16" xfId="6" applyFont="1" applyFill="1" applyBorder="1" applyAlignment="1">
      <alignment horizontal="center"/>
    </xf>
    <xf numFmtId="0" fontId="7" fillId="2" borderId="17" xfId="4" applyFont="1" applyFill="1" applyBorder="1" applyAlignment="1">
      <alignment horizontal="center"/>
    </xf>
    <xf numFmtId="0" fontId="7" fillId="2" borderId="29" xfId="0" applyFont="1" applyFill="1" applyBorder="1" applyAlignment="1">
      <alignment wrapText="1"/>
    </xf>
    <xf numFmtId="164" fontId="7" fillId="2" borderId="14" xfId="6" applyNumberFormat="1" applyFont="1" applyFill="1" applyBorder="1" applyAlignment="1">
      <alignment horizontal="right"/>
    </xf>
    <xf numFmtId="0" fontId="7" fillId="2" borderId="17" xfId="1" applyFont="1" applyFill="1" applyBorder="1" applyAlignment="1"/>
    <xf numFmtId="164" fontId="3" fillId="2" borderId="14" xfId="6" applyNumberFormat="1" applyFont="1" applyFill="1" applyBorder="1" applyAlignment="1">
      <alignment horizontal="right"/>
    </xf>
    <xf numFmtId="0" fontId="7" fillId="2" borderId="29" xfId="0" applyFont="1" applyFill="1" applyBorder="1" applyAlignment="1">
      <alignment horizontal="left" wrapText="1"/>
    </xf>
    <xf numFmtId="164" fontId="3" fillId="2" borderId="14" xfId="1" applyNumberFormat="1" applyFont="1" applyFill="1" applyBorder="1" applyAlignment="1"/>
    <xf numFmtId="0" fontId="7" fillId="2" borderId="15" xfId="6" applyFont="1" applyFill="1" applyBorder="1" applyAlignment="1">
      <alignment horizontal="center" wrapText="1"/>
    </xf>
    <xf numFmtId="49" fontId="7" fillId="2" borderId="16" xfId="6" applyNumberFormat="1" applyFont="1" applyFill="1" applyBorder="1" applyAlignment="1">
      <alignment horizontal="center" wrapText="1"/>
    </xf>
    <xf numFmtId="49" fontId="7" fillId="2" borderId="17" xfId="6" applyNumberFormat="1" applyFont="1" applyFill="1" applyBorder="1" applyAlignment="1">
      <alignment horizontal="center" wrapText="1"/>
    </xf>
    <xf numFmtId="0" fontId="7" fillId="2" borderId="18" xfId="6" applyFont="1" applyFill="1" applyBorder="1" applyAlignment="1">
      <alignment horizontal="center" wrapText="1"/>
    </xf>
    <xf numFmtId="0" fontId="7" fillId="2" borderId="16" xfId="6" applyFont="1" applyFill="1" applyBorder="1" applyAlignment="1">
      <alignment horizontal="center" wrapText="1"/>
    </xf>
    <xf numFmtId="164" fontId="7" fillId="2" borderId="14" xfId="6" applyNumberFormat="1" applyFont="1" applyFill="1" applyBorder="1" applyAlignment="1">
      <alignment wrapText="1"/>
    </xf>
    <xf numFmtId="0" fontId="3" fillId="2" borderId="15" xfId="6" applyFont="1" applyFill="1" applyBorder="1" applyAlignment="1">
      <alignment horizontal="center" wrapText="1"/>
    </xf>
    <xf numFmtId="49" fontId="3" fillId="2" borderId="16" xfId="6" applyNumberFormat="1" applyFont="1" applyFill="1" applyBorder="1" applyAlignment="1">
      <alignment horizontal="center" wrapText="1"/>
    </xf>
    <xf numFmtId="49" fontId="3" fillId="2" borderId="17" xfId="6" applyNumberFormat="1" applyFont="1" applyFill="1" applyBorder="1" applyAlignment="1">
      <alignment horizontal="center" wrapText="1"/>
    </xf>
    <xf numFmtId="0" fontId="3" fillId="2" borderId="18" xfId="6" applyFont="1" applyFill="1" applyBorder="1" applyAlignment="1">
      <alignment horizontal="center" wrapText="1"/>
    </xf>
    <xf numFmtId="0" fontId="3" fillId="2" borderId="16" xfId="6" applyFont="1" applyFill="1" applyBorder="1" applyAlignment="1">
      <alignment horizontal="center" wrapText="1"/>
    </xf>
    <xf numFmtId="164" fontId="3" fillId="2" borderId="14" xfId="6" applyNumberFormat="1" applyFont="1" applyFill="1" applyBorder="1" applyAlignment="1">
      <alignment wrapText="1"/>
    </xf>
    <xf numFmtId="164" fontId="7" fillId="2" borderId="14" xfId="1" applyNumberFormat="1" applyFont="1" applyFill="1" applyBorder="1" applyAlignment="1"/>
    <xf numFmtId="0" fontId="3" fillId="2" borderId="35" xfId="6" applyFont="1" applyFill="1" applyBorder="1" applyAlignment="1"/>
    <xf numFmtId="0" fontId="3" fillId="2" borderId="35" xfId="6" applyFont="1" applyFill="1" applyBorder="1" applyAlignment="1">
      <alignment wrapText="1"/>
    </xf>
    <xf numFmtId="49" fontId="13" fillId="2" borderId="16" xfId="6" applyNumberFormat="1" applyFont="1" applyFill="1" applyBorder="1" applyAlignment="1">
      <alignment horizontal="center"/>
    </xf>
    <xf numFmtId="49" fontId="13" fillId="2" borderId="17" xfId="6" applyNumberFormat="1" applyFont="1" applyFill="1" applyBorder="1" applyAlignment="1">
      <alignment horizontal="center"/>
    </xf>
    <xf numFmtId="0" fontId="13" fillId="2" borderId="18" xfId="6" applyFont="1" applyFill="1" applyBorder="1" applyAlignment="1">
      <alignment horizontal="center"/>
    </xf>
    <xf numFmtId="164" fontId="7" fillId="2" borderId="14" xfId="1" applyNumberFormat="1" applyFont="1" applyFill="1" applyBorder="1"/>
    <xf numFmtId="0" fontId="13" fillId="2" borderId="20" xfId="6" applyFont="1" applyFill="1" applyBorder="1" applyAlignment="1">
      <alignment horizontal="center"/>
    </xf>
    <xf numFmtId="49" fontId="13" fillId="2" borderId="21" xfId="6" applyNumberFormat="1" applyFont="1" applyFill="1" applyBorder="1" applyAlignment="1">
      <alignment horizontal="center"/>
    </xf>
    <xf numFmtId="49" fontId="13" fillId="2" borderId="22" xfId="6" applyNumberFormat="1" applyFont="1" applyFill="1" applyBorder="1" applyAlignment="1">
      <alignment horizontal="center"/>
    </xf>
    <xf numFmtId="0" fontId="13" fillId="2" borderId="23" xfId="6" applyFont="1" applyFill="1" applyBorder="1" applyAlignment="1">
      <alignment horizontal="center"/>
    </xf>
    <xf numFmtId="0" fontId="3" fillId="2" borderId="23" xfId="6" applyFont="1" applyFill="1" applyBorder="1" applyAlignment="1">
      <alignment horizontal="center"/>
    </xf>
    <xf numFmtId="0" fontId="3" fillId="2" borderId="36" xfId="6" applyFont="1" applyFill="1" applyBorder="1" applyAlignment="1">
      <alignment wrapText="1"/>
    </xf>
    <xf numFmtId="164" fontId="3" fillId="2" borderId="19" xfId="1" applyNumberFormat="1" applyFont="1" applyFill="1" applyBorder="1" applyAlignment="1"/>
    <xf numFmtId="164" fontId="3" fillId="2" borderId="19" xfId="5" applyNumberFormat="1" applyFont="1" applyFill="1" applyBorder="1" applyAlignment="1"/>
    <xf numFmtId="0" fontId="7" fillId="2" borderId="16" xfId="6" applyFont="1" applyFill="1" applyBorder="1" applyAlignment="1">
      <alignment wrapText="1"/>
    </xf>
    <xf numFmtId="164" fontId="3" fillId="2" borderId="34" xfId="1" applyNumberFormat="1" applyFont="1" applyFill="1" applyBorder="1" applyAlignment="1"/>
    <xf numFmtId="0" fontId="3" fillId="2" borderId="34" xfId="6" applyFont="1" applyFill="1" applyBorder="1" applyAlignment="1">
      <alignment wrapText="1"/>
    </xf>
    <xf numFmtId="0" fontId="3" fillId="2" borderId="16" xfId="6" applyFont="1" applyFill="1" applyBorder="1" applyAlignment="1">
      <alignment wrapText="1"/>
    </xf>
    <xf numFmtId="0" fontId="1" fillId="2" borderId="0" xfId="1" applyFont="1" applyFill="1"/>
    <xf numFmtId="4" fontId="1" fillId="2" borderId="0" xfId="1" applyNumberFormat="1" applyFont="1" applyFill="1"/>
    <xf numFmtId="0" fontId="7" fillId="2" borderId="2" xfId="6" applyFont="1" applyFill="1" applyBorder="1" applyAlignment="1">
      <alignment horizontal="center"/>
    </xf>
    <xf numFmtId="4" fontId="3" fillId="2" borderId="0" xfId="1" applyNumberFormat="1" applyFont="1" applyFill="1" applyAlignment="1"/>
    <xf numFmtId="0" fontId="4" fillId="2" borderId="0" xfId="0" applyFont="1" applyFill="1" applyAlignment="1"/>
    <xf numFmtId="0" fontId="0" fillId="2" borderId="0" xfId="0" applyFill="1" applyAlignment="1"/>
    <xf numFmtId="0" fontId="5" fillId="2" borderId="0" xfId="2" applyFont="1" applyFill="1" applyAlignment="1">
      <alignment horizontal="center"/>
    </xf>
    <xf numFmtId="0" fontId="7" fillId="2" borderId="4" xfId="7" applyFont="1" applyFill="1" applyBorder="1" applyAlignment="1">
      <alignment horizontal="center"/>
    </xf>
    <xf numFmtId="0" fontId="5" fillId="2" borderId="0" xfId="2" applyFont="1" applyFill="1" applyAlignment="1">
      <alignment horizontal="left"/>
    </xf>
    <xf numFmtId="0" fontId="2" fillId="2" borderId="0" xfId="2" applyFont="1" applyFill="1"/>
    <xf numFmtId="0" fontId="1" fillId="2" borderId="0" xfId="3" applyFont="1" applyFill="1"/>
    <xf numFmtId="0" fontId="1" fillId="2" borderId="0" xfId="5" applyFont="1" applyFill="1"/>
    <xf numFmtId="164" fontId="1" fillId="2" borderId="0" xfId="5" applyNumberFormat="1" applyFont="1" applyFill="1"/>
    <xf numFmtId="0" fontId="7" fillId="2" borderId="35" xfId="1" applyFont="1" applyFill="1" applyBorder="1" applyAlignment="1">
      <alignment wrapText="1"/>
    </xf>
    <xf numFmtId="0" fontId="7" fillId="0" borderId="15" xfId="6" applyFont="1" applyFill="1" applyBorder="1" applyAlignment="1">
      <alignment horizontal="center"/>
    </xf>
    <xf numFmtId="49" fontId="7" fillId="0" borderId="16" xfId="6" applyNumberFormat="1" applyFont="1" applyFill="1" applyBorder="1" applyAlignment="1">
      <alignment horizontal="center"/>
    </xf>
    <xf numFmtId="49" fontId="7" fillId="0" borderId="17" xfId="6" applyNumberFormat="1" applyFont="1" applyFill="1" applyBorder="1" applyAlignment="1">
      <alignment horizontal="center"/>
    </xf>
    <xf numFmtId="0" fontId="7" fillId="0" borderId="18" xfId="6" applyFont="1" applyFill="1" applyBorder="1" applyAlignment="1">
      <alignment horizontal="center"/>
    </xf>
    <xf numFmtId="0" fontId="7" fillId="0" borderId="16" xfId="6" applyFont="1" applyFill="1" applyBorder="1" applyAlignment="1">
      <alignment horizontal="center"/>
    </xf>
    <xf numFmtId="0" fontId="7" fillId="0" borderId="16" xfId="6" applyFont="1" applyFill="1" applyBorder="1" applyAlignment="1">
      <alignment wrapText="1"/>
    </xf>
    <xf numFmtId="164" fontId="7" fillId="0" borderId="14" xfId="1" applyNumberFormat="1" applyFont="1" applyFill="1" applyBorder="1" applyAlignment="1"/>
    <xf numFmtId="164" fontId="3" fillId="0" borderId="34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7" fillId="0" borderId="14" xfId="5" applyNumberFormat="1" applyFont="1" applyFill="1" applyBorder="1" applyAlignment="1"/>
    <xf numFmtId="164" fontId="7" fillId="0" borderId="14" xfId="1" applyNumberFormat="1" applyFont="1" applyFill="1" applyBorder="1"/>
    <xf numFmtId="164" fontId="7" fillId="0" borderId="14" xfId="5" applyNumberFormat="1" applyFont="1" applyFill="1" applyBorder="1"/>
    <xf numFmtId="0" fontId="3" fillId="0" borderId="0" xfId="1" applyFont="1" applyFill="1"/>
    <xf numFmtId="0" fontId="1" fillId="0" borderId="0" xfId="1" applyFont="1" applyFill="1"/>
    <xf numFmtId="0" fontId="13" fillId="0" borderId="20" xfId="6" applyFont="1" applyFill="1" applyBorder="1" applyAlignment="1">
      <alignment horizontal="center"/>
    </xf>
    <xf numFmtId="49" fontId="13" fillId="0" borderId="21" xfId="6" applyNumberFormat="1" applyFont="1" applyFill="1" applyBorder="1" applyAlignment="1">
      <alignment horizontal="center"/>
    </xf>
    <xf numFmtId="49" fontId="13" fillId="0" borderId="22" xfId="6" applyNumberFormat="1" applyFont="1" applyFill="1" applyBorder="1" applyAlignment="1">
      <alignment horizontal="center"/>
    </xf>
    <xf numFmtId="0" fontId="13" fillId="0" borderId="23" xfId="6" applyFont="1" applyFill="1" applyBorder="1" applyAlignment="1">
      <alignment horizontal="center"/>
    </xf>
    <xf numFmtId="0" fontId="3" fillId="0" borderId="23" xfId="6" applyFont="1" applyFill="1" applyBorder="1" applyAlignment="1">
      <alignment horizontal="center"/>
    </xf>
    <xf numFmtId="0" fontId="3" fillId="0" borderId="21" xfId="6" applyFont="1" applyFill="1" applyBorder="1" applyAlignment="1">
      <alignment wrapText="1"/>
    </xf>
    <xf numFmtId="164" fontId="3" fillId="0" borderId="19" xfId="1" applyNumberFormat="1" applyFont="1" applyFill="1" applyBorder="1" applyAlignment="1"/>
    <xf numFmtId="164" fontId="3" fillId="0" borderId="37" xfId="1" applyNumberFormat="1" applyFont="1" applyFill="1" applyBorder="1" applyAlignment="1"/>
    <xf numFmtId="164" fontId="3" fillId="0" borderId="19" xfId="5" applyNumberFormat="1" applyFont="1" applyFill="1" applyBorder="1" applyAlignment="1"/>
    <xf numFmtId="164" fontId="3" fillId="0" borderId="14" xfId="1" applyNumberFormat="1" applyFont="1" applyFill="1" applyBorder="1"/>
    <xf numFmtId="164" fontId="3" fillId="0" borderId="14" xfId="5" applyNumberFormat="1" applyFont="1" applyFill="1" applyBorder="1"/>
    <xf numFmtId="0" fontId="6" fillId="0" borderId="0" xfId="5" applyFont="1" applyFill="1" applyAlignment="1">
      <alignment horizontal="center"/>
    </xf>
    <xf numFmtId="0" fontId="17" fillId="0" borderId="1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/>
    </xf>
    <xf numFmtId="0" fontId="17" fillId="0" borderId="38" xfId="6" applyFont="1" applyFill="1" applyBorder="1" applyAlignment="1">
      <alignment horizontal="center" vertical="center"/>
    </xf>
    <xf numFmtId="0" fontId="17" fillId="0" borderId="4" xfId="6" applyFont="1" applyFill="1" applyBorder="1" applyAlignment="1">
      <alignment horizontal="center" vertical="center"/>
    </xf>
    <xf numFmtId="0" fontId="7" fillId="0" borderId="26" xfId="11" applyFont="1" applyFill="1" applyBorder="1" applyAlignment="1">
      <alignment horizontal="center" vertical="center" wrapText="1"/>
    </xf>
    <xf numFmtId="0" fontId="17" fillId="0" borderId="25" xfId="6" applyFont="1" applyFill="1" applyBorder="1" applyAlignment="1">
      <alignment horizontal="center" vertical="center"/>
    </xf>
    <xf numFmtId="0" fontId="17" fillId="0" borderId="26" xfId="6" applyFont="1" applyFill="1" applyBorder="1" applyAlignment="1">
      <alignment horizontal="center" vertical="center"/>
    </xf>
    <xf numFmtId="0" fontId="17" fillId="0" borderId="26" xfId="6" applyFont="1" applyFill="1" applyBorder="1" applyAlignment="1">
      <alignment horizontal="left" vertical="center"/>
    </xf>
    <xf numFmtId="4" fontId="17" fillId="0" borderId="40" xfId="6" applyNumberFormat="1" applyFont="1" applyFill="1" applyBorder="1" applyAlignment="1">
      <alignment vertical="center"/>
    </xf>
    <xf numFmtId="4" fontId="17" fillId="0" borderId="39" xfId="6" applyNumberFormat="1" applyFont="1" applyFill="1" applyBorder="1" applyAlignment="1">
      <alignment vertical="center"/>
    </xf>
    <xf numFmtId="0" fontId="7" fillId="0" borderId="7" xfId="6" applyFont="1" applyFill="1" applyBorder="1" applyAlignment="1">
      <alignment horizontal="center" vertical="center"/>
    </xf>
    <xf numFmtId="49" fontId="7" fillId="0" borderId="41" xfId="6" applyNumberFormat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49" fontId="7" fillId="0" borderId="8" xfId="6" applyNumberFormat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vertical="center" wrapText="1"/>
    </xf>
    <xf numFmtId="4" fontId="7" fillId="0" borderId="9" xfId="6" applyNumberFormat="1" applyFont="1" applyFill="1" applyBorder="1" applyAlignment="1">
      <alignment vertical="center"/>
    </xf>
    <xf numFmtId="4" fontId="7" fillId="0" borderId="42" xfId="6" applyNumberFormat="1" applyFont="1" applyFill="1" applyBorder="1" applyAlignment="1">
      <alignment vertical="center"/>
    </xf>
    <xf numFmtId="4" fontId="3" fillId="0" borderId="0" xfId="8" applyNumberFormat="1" applyFont="1" applyFill="1"/>
    <xf numFmtId="0" fontId="7" fillId="0" borderId="12" xfId="6" applyFont="1" applyFill="1" applyBorder="1" applyAlignment="1">
      <alignment horizontal="center" vertical="center"/>
    </xf>
    <xf numFmtId="49" fontId="17" fillId="0" borderId="18" xfId="6" applyNumberFormat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49" fontId="3" fillId="0" borderId="18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4" fontId="3" fillId="0" borderId="43" xfId="6" applyNumberFormat="1" applyFont="1" applyFill="1" applyBorder="1" applyAlignment="1">
      <alignment vertical="center"/>
    </xf>
    <xf numFmtId="4" fontId="3" fillId="0" borderId="13" xfId="6" applyNumberFormat="1" applyFont="1" applyFill="1" applyBorder="1" applyAlignment="1">
      <alignment vertical="center"/>
    </xf>
    <xf numFmtId="4" fontId="3" fillId="0" borderId="44" xfId="6" applyNumberFormat="1" applyFont="1" applyFill="1" applyBorder="1" applyAlignment="1">
      <alignment vertical="center"/>
    </xf>
    <xf numFmtId="4" fontId="13" fillId="0" borderId="18" xfId="6" applyNumberFormat="1" applyFont="1" applyFill="1" applyBorder="1" applyAlignment="1">
      <alignment vertical="center"/>
    </xf>
    <xf numFmtId="4" fontId="3" fillId="0" borderId="18" xfId="6" applyNumberFormat="1" applyFont="1" applyFill="1" applyBorder="1" applyAlignment="1">
      <alignment vertical="center"/>
    </xf>
    <xf numFmtId="4" fontId="13" fillId="0" borderId="29" xfId="6" applyNumberFormat="1" applyFont="1" applyFill="1" applyBorder="1" applyAlignment="1">
      <alignment vertical="center"/>
    </xf>
    <xf numFmtId="0" fontId="17" fillId="0" borderId="12" xfId="6" applyFont="1" applyFill="1" applyBorder="1" applyAlignment="1">
      <alignment horizontal="center" vertical="center"/>
    </xf>
    <xf numFmtId="0" fontId="13" fillId="0" borderId="13" xfId="6" applyFont="1" applyFill="1" applyBorder="1" applyAlignment="1">
      <alignment horizontal="center" vertical="center"/>
    </xf>
    <xf numFmtId="0" fontId="13" fillId="0" borderId="18" xfId="6" applyFont="1" applyFill="1" applyBorder="1" applyAlignment="1">
      <alignment vertical="center" wrapText="1"/>
    </xf>
    <xf numFmtId="4" fontId="13" fillId="0" borderId="43" xfId="6" applyNumberFormat="1" applyFont="1" applyFill="1" applyBorder="1" applyAlignment="1">
      <alignment vertical="center"/>
    </xf>
    <xf numFmtId="4" fontId="13" fillId="0" borderId="44" xfId="6" applyNumberFormat="1" applyFont="1" applyFill="1" applyBorder="1" applyAlignment="1">
      <alignment vertical="center"/>
    </xf>
    <xf numFmtId="4" fontId="3" fillId="0" borderId="45" xfId="12" applyNumberFormat="1" applyFont="1" applyFill="1" applyBorder="1" applyAlignment="1">
      <alignment horizontal="right" vertical="center"/>
    </xf>
    <xf numFmtId="4" fontId="3" fillId="0" borderId="46" xfId="12" applyNumberFormat="1" applyFont="1" applyFill="1" applyBorder="1" applyAlignment="1">
      <alignment horizontal="right" vertical="center"/>
    </xf>
    <xf numFmtId="4" fontId="17" fillId="0" borderId="9" xfId="6" applyNumberFormat="1" applyFont="1" applyFill="1" applyBorder="1" applyAlignment="1">
      <alignment vertical="center"/>
    </xf>
    <xf numFmtId="0" fontId="3" fillId="0" borderId="12" xfId="6" applyFont="1" applyFill="1" applyBorder="1" applyAlignment="1">
      <alignment horizontal="center" vertical="center"/>
    </xf>
    <xf numFmtId="49" fontId="3" fillId="0" borderId="43" xfId="6" applyNumberFormat="1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center" vertical="center"/>
    </xf>
    <xf numFmtId="49" fontId="3" fillId="0" borderId="47" xfId="6" applyNumberFormat="1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vertical="center" wrapText="1"/>
    </xf>
    <xf numFmtId="0" fontId="1" fillId="0" borderId="0" xfId="8" applyFont="1" applyFill="1"/>
    <xf numFmtId="49" fontId="7" fillId="0" borderId="43" xfId="6" applyNumberFormat="1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49" fontId="7" fillId="0" borderId="47" xfId="6" applyNumberFormat="1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vertical="center" wrapText="1"/>
    </xf>
    <xf numFmtId="4" fontId="17" fillId="0" borderId="43" xfId="6" applyNumberFormat="1" applyFont="1" applyFill="1" applyBorder="1" applyAlignment="1">
      <alignment vertical="center"/>
    </xf>
    <xf numFmtId="4" fontId="7" fillId="0" borderId="44" xfId="6" applyNumberFormat="1" applyFont="1" applyFill="1" applyBorder="1" applyAlignment="1">
      <alignment vertical="center"/>
    </xf>
    <xf numFmtId="0" fontId="7" fillId="0" borderId="15" xfId="6" applyFont="1" applyFill="1" applyBorder="1" applyAlignment="1">
      <alignment horizontal="center" vertical="center"/>
    </xf>
    <xf numFmtId="49" fontId="7" fillId="0" borderId="34" xfId="6" applyNumberFormat="1" applyFont="1" applyFill="1" applyBorder="1" applyAlignment="1">
      <alignment horizontal="center" vertical="center"/>
    </xf>
    <xf numFmtId="4" fontId="13" fillId="0" borderId="34" xfId="6" applyNumberFormat="1" applyFont="1" applyFill="1" applyBorder="1" applyAlignment="1">
      <alignment vertical="center"/>
    </xf>
    <xf numFmtId="4" fontId="3" fillId="0" borderId="35" xfId="6" applyNumberFormat="1" applyFont="1" applyFill="1" applyBorder="1" applyAlignment="1">
      <alignment vertical="center"/>
    </xf>
    <xf numFmtId="49" fontId="17" fillId="0" borderId="43" xfId="6" applyNumberFormat="1" applyFont="1" applyFill="1" applyBorder="1" applyAlignment="1">
      <alignment horizontal="center" vertical="center"/>
    </xf>
    <xf numFmtId="49" fontId="17" fillId="0" borderId="34" xfId="6" applyNumberFormat="1" applyFont="1" applyFill="1" applyBorder="1" applyAlignment="1">
      <alignment horizontal="center" vertical="center"/>
    </xf>
    <xf numFmtId="0" fontId="7" fillId="0" borderId="48" xfId="6" applyFont="1" applyFill="1" applyBorder="1" applyAlignment="1">
      <alignment horizontal="center" vertical="center"/>
    </xf>
    <xf numFmtId="49" fontId="17" fillId="0" borderId="0" xfId="6" applyNumberFormat="1" applyFont="1" applyFill="1" applyBorder="1" applyAlignment="1">
      <alignment horizontal="center" vertical="center"/>
    </xf>
    <xf numFmtId="4" fontId="3" fillId="0" borderId="29" xfId="6" applyNumberFormat="1" applyFont="1" applyFill="1" applyBorder="1" applyAlignment="1">
      <alignment vertical="center"/>
    </xf>
    <xf numFmtId="4" fontId="13" fillId="0" borderId="0" xfId="6" applyNumberFormat="1" applyFont="1" applyFill="1" applyBorder="1" applyAlignment="1">
      <alignment vertical="center"/>
    </xf>
    <xf numFmtId="0" fontId="7" fillId="0" borderId="49" xfId="6" applyFont="1" applyFill="1" applyBorder="1" applyAlignment="1">
      <alignment horizontal="center" vertical="center"/>
    </xf>
    <xf numFmtId="49" fontId="17" fillId="0" borderId="24" xfId="6" applyNumberFormat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left" vertical="center" wrapText="1"/>
    </xf>
    <xf numFmtId="4" fontId="3" fillId="0" borderId="45" xfId="6" applyNumberFormat="1" applyFont="1" applyFill="1" applyBorder="1" applyAlignment="1">
      <alignment vertical="center"/>
    </xf>
    <xf numFmtId="4" fontId="3" fillId="0" borderId="51" xfId="6" applyNumberFormat="1" applyFont="1" applyFill="1" applyBorder="1" applyAlignment="1">
      <alignment vertical="center"/>
    </xf>
    <xf numFmtId="4" fontId="17" fillId="0" borderId="52" xfId="6" applyNumberFormat="1" applyFont="1" applyFill="1" applyBorder="1" applyAlignment="1">
      <alignment vertical="center"/>
    </xf>
    <xf numFmtId="4" fontId="3" fillId="0" borderId="34" xfId="6" applyNumberFormat="1" applyFont="1" applyFill="1" applyBorder="1" applyAlignment="1">
      <alignment vertical="center"/>
    </xf>
    <xf numFmtId="4" fontId="3" fillId="0" borderId="35" xfId="8" applyNumberFormat="1" applyFont="1" applyFill="1" applyBorder="1"/>
    <xf numFmtId="4" fontId="3" fillId="0" borderId="53" xfId="8" applyNumberFormat="1" applyFont="1" applyFill="1" applyBorder="1"/>
    <xf numFmtId="4" fontId="3" fillId="0" borderId="34" xfId="8" applyNumberFormat="1" applyFont="1" applyFill="1" applyBorder="1"/>
    <xf numFmtId="0" fontId="13" fillId="0" borderId="13" xfId="6" applyFont="1" applyFill="1" applyBorder="1" applyAlignment="1">
      <alignment vertical="center" wrapText="1"/>
    </xf>
    <xf numFmtId="4" fontId="3" fillId="0" borderId="0" xfId="8" applyNumberFormat="1" applyFont="1" applyFill="1" applyAlignment="1"/>
    <xf numFmtId="4" fontId="3" fillId="0" borderId="0" xfId="6" applyNumberFormat="1" applyFont="1" applyFill="1" applyBorder="1" applyAlignment="1">
      <alignment vertical="center"/>
    </xf>
    <xf numFmtId="4" fontId="7" fillId="0" borderId="13" xfId="6" applyNumberFormat="1" applyFont="1" applyFill="1" applyBorder="1" applyAlignment="1">
      <alignment vertical="center"/>
    </xf>
    <xf numFmtId="0" fontId="13" fillId="0" borderId="18" xfId="6" applyFont="1" applyFill="1" applyBorder="1" applyAlignment="1">
      <alignment horizontal="center" vertical="center"/>
    </xf>
    <xf numFmtId="49" fontId="13" fillId="0" borderId="18" xfId="6" applyNumberFormat="1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vertical="center" wrapText="1"/>
    </xf>
    <xf numFmtId="49" fontId="7" fillId="0" borderId="18" xfId="6" applyNumberFormat="1" applyFont="1" applyFill="1" applyBorder="1" applyAlignment="1">
      <alignment horizontal="center" vertical="center"/>
    </xf>
    <xf numFmtId="49" fontId="7" fillId="0" borderId="24" xfId="6" applyNumberFormat="1" applyFont="1" applyFill="1" applyBorder="1" applyAlignment="1">
      <alignment horizontal="center" vertical="center"/>
    </xf>
    <xf numFmtId="49" fontId="13" fillId="0" borderId="50" xfId="6" applyNumberFormat="1" applyFont="1" applyFill="1" applyBorder="1" applyAlignment="1">
      <alignment horizontal="center" vertical="center"/>
    </xf>
    <xf numFmtId="0" fontId="13" fillId="0" borderId="50" xfId="6" applyFont="1" applyFill="1" applyBorder="1" applyAlignment="1">
      <alignment vertical="center" wrapText="1"/>
    </xf>
    <xf numFmtId="4" fontId="7" fillId="0" borderId="52" xfId="6" applyNumberFormat="1" applyFont="1" applyFill="1" applyBorder="1" applyAlignment="1">
      <alignment vertical="center"/>
    </xf>
    <xf numFmtId="4" fontId="3" fillId="0" borderId="16" xfId="6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horizontal="center" vertical="center"/>
    </xf>
    <xf numFmtId="49" fontId="3" fillId="0" borderId="10" xfId="0" applyNumberFormat="1" applyFont="1" applyFill="1" applyBorder="1"/>
    <xf numFmtId="0" fontId="7" fillId="0" borderId="10" xfId="1" applyFont="1" applyFill="1" applyBorder="1" applyAlignment="1">
      <alignment horizontal="center" vertical="center"/>
    </xf>
    <xf numFmtId="49" fontId="7" fillId="0" borderId="10" xfId="1" applyNumberFormat="1" applyFont="1" applyFill="1" applyBorder="1" applyAlignment="1">
      <alignment horizontal="center" vertical="center"/>
    </xf>
    <xf numFmtId="0" fontId="18" fillId="0" borderId="10" xfId="13" applyFont="1" applyFill="1" applyBorder="1" applyAlignment="1">
      <alignment vertical="center" wrapText="1"/>
    </xf>
    <xf numFmtId="49" fontId="7" fillId="0" borderId="50" xfId="6" applyNumberFormat="1" applyFont="1" applyFill="1" applyBorder="1" applyAlignment="1">
      <alignment horizontal="center" vertical="center"/>
    </xf>
    <xf numFmtId="0" fontId="7" fillId="0" borderId="10" xfId="8" applyFont="1" applyFill="1" applyBorder="1"/>
    <xf numFmtId="4" fontId="7" fillId="0" borderId="10" xfId="8" applyNumberFormat="1" applyFont="1" applyFill="1" applyBorder="1"/>
    <xf numFmtId="4" fontId="7" fillId="0" borderId="56" xfId="8" applyNumberFormat="1" applyFont="1" applyFill="1" applyBorder="1"/>
    <xf numFmtId="4" fontId="3" fillId="0" borderId="18" xfId="8" applyNumberFormat="1" applyFont="1" applyFill="1" applyBorder="1"/>
    <xf numFmtId="4" fontId="3" fillId="0" borderId="29" xfId="8" applyNumberFormat="1" applyFont="1" applyFill="1" applyBorder="1"/>
    <xf numFmtId="4" fontId="3" fillId="0" borderId="50" xfId="8" applyNumberFormat="1" applyFont="1" applyFill="1" applyBorder="1"/>
    <xf numFmtId="4" fontId="3" fillId="0" borderId="46" xfId="8" applyNumberFormat="1" applyFont="1" applyFill="1" applyBorder="1"/>
    <xf numFmtId="49" fontId="3" fillId="0" borderId="13" xfId="1" applyNumberFormat="1" applyFont="1" applyFill="1" applyBorder="1" applyAlignment="1">
      <alignment horizontal="center" vertical="center"/>
    </xf>
    <xf numFmtId="0" fontId="1" fillId="0" borderId="0" xfId="8" applyFont="1" applyFill="1" applyBorder="1"/>
    <xf numFmtId="49" fontId="3" fillId="0" borderId="50" xfId="1" applyNumberFormat="1" applyFont="1" applyFill="1" applyBorder="1" applyAlignment="1">
      <alignment horizontal="center" vertical="center" wrapText="1"/>
    </xf>
    <xf numFmtId="4" fontId="7" fillId="0" borderId="10" xfId="6" applyNumberFormat="1" applyFont="1" applyFill="1" applyBorder="1" applyAlignment="1">
      <alignment vertical="center"/>
    </xf>
    <xf numFmtId="0" fontId="16" fillId="0" borderId="0" xfId="9" applyFont="1" applyFill="1" applyAlignment="1"/>
    <xf numFmtId="0" fontId="7" fillId="0" borderId="0" xfId="6" applyFont="1" applyFill="1" applyAlignment="1">
      <alignment horizontal="center"/>
    </xf>
    <xf numFmtId="0" fontId="7" fillId="0" borderId="26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4" fontId="17" fillId="0" borderId="26" xfId="6" applyNumberFormat="1" applyFont="1" applyFill="1" applyBorder="1" applyAlignment="1">
      <alignment vertical="center"/>
    </xf>
    <xf numFmtId="4" fontId="13" fillId="0" borderId="45" xfId="12" applyNumberFormat="1" applyFont="1" applyFill="1" applyBorder="1" applyAlignment="1">
      <alignment horizontal="right" vertical="center"/>
    </xf>
    <xf numFmtId="4" fontId="3" fillId="0" borderId="14" xfId="12" applyNumberFormat="1" applyFont="1" applyFill="1" applyBorder="1" applyAlignment="1">
      <alignment horizontal="right" vertical="center"/>
    </xf>
    <xf numFmtId="4" fontId="3" fillId="0" borderId="58" xfId="6" applyNumberFormat="1" applyFont="1" applyFill="1" applyBorder="1" applyAlignment="1">
      <alignment vertical="center"/>
    </xf>
    <xf numFmtId="4" fontId="3" fillId="0" borderId="18" xfId="12" applyNumberFormat="1" applyFont="1" applyFill="1" applyBorder="1" applyAlignment="1">
      <alignment horizontal="right" vertical="center"/>
    </xf>
    <xf numFmtId="0" fontId="3" fillId="0" borderId="18" xfId="8" applyFont="1" applyFill="1" applyBorder="1"/>
    <xf numFmtId="0" fontId="3" fillId="0" borderId="50" xfId="8" applyFont="1" applyFill="1" applyBorder="1"/>
    <xf numFmtId="49" fontId="13" fillId="0" borderId="47" xfId="6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13" fillId="0" borderId="45" xfId="6" applyFont="1" applyFill="1" applyBorder="1" applyAlignment="1">
      <alignment horizontal="center" vertical="center"/>
    </xf>
    <xf numFmtId="49" fontId="13" fillId="0" borderId="54" xfId="6" applyNumberFormat="1" applyFont="1" applyFill="1" applyBorder="1" applyAlignment="1">
      <alignment horizontal="center" vertical="center"/>
    </xf>
    <xf numFmtId="4" fontId="3" fillId="0" borderId="24" xfId="6" applyNumberFormat="1" applyFont="1" applyFill="1" applyBorder="1" applyAlignment="1">
      <alignment vertical="center"/>
    </xf>
    <xf numFmtId="4" fontId="3" fillId="0" borderId="10" xfId="6" applyNumberFormat="1" applyFont="1" applyFill="1" applyBorder="1" applyAlignment="1">
      <alignment vertical="center"/>
    </xf>
    <xf numFmtId="4" fontId="7" fillId="0" borderId="10" xfId="1" applyNumberFormat="1" applyFont="1" applyFill="1" applyBorder="1" applyAlignment="1">
      <alignment vertical="center"/>
    </xf>
    <xf numFmtId="4" fontId="3" fillId="0" borderId="50" xfId="6" applyNumberFormat="1" applyFont="1" applyFill="1" applyBorder="1" applyAlignment="1">
      <alignment vertical="center"/>
    </xf>
    <xf numFmtId="49" fontId="17" fillId="0" borderId="50" xfId="6" applyNumberFormat="1" applyFont="1" applyFill="1" applyBorder="1" applyAlignment="1">
      <alignment horizontal="center" vertical="center"/>
    </xf>
    <xf numFmtId="0" fontId="7" fillId="0" borderId="7" xfId="8" applyFont="1" applyFill="1" applyBorder="1"/>
    <xf numFmtId="49" fontId="7" fillId="0" borderId="10" xfId="6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horizontal="right" vertical="center"/>
    </xf>
    <xf numFmtId="4" fontId="7" fillId="0" borderId="33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right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4" fontId="3" fillId="0" borderId="50" xfId="0" applyNumberFormat="1" applyFont="1" applyFill="1" applyBorder="1" applyAlignment="1">
      <alignment horizontal="right" vertical="center"/>
    </xf>
    <xf numFmtId="4" fontId="3" fillId="0" borderId="57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5" xfId="8" applyFont="1" applyFill="1" applyBorder="1"/>
    <xf numFmtId="0" fontId="1" fillId="0" borderId="18" xfId="8" applyFont="1" applyFill="1" applyBorder="1"/>
    <xf numFmtId="0" fontId="1" fillId="0" borderId="55" xfId="8" applyFont="1" applyFill="1" applyBorder="1"/>
    <xf numFmtId="0" fontId="1" fillId="0" borderId="50" xfId="8" applyFont="1" applyFill="1" applyBorder="1"/>
    <xf numFmtId="0" fontId="14" fillId="2" borderId="0" xfId="0" applyFont="1" applyFill="1" applyAlignment="1"/>
    <xf numFmtId="0" fontId="15" fillId="2" borderId="0" xfId="0" applyFont="1" applyFill="1" applyAlignment="1"/>
    <xf numFmtId="4" fontId="1" fillId="0" borderId="0" xfId="8" applyNumberFormat="1" applyFont="1" applyFill="1"/>
    <xf numFmtId="0" fontId="1" fillId="0" borderId="0" xfId="8" applyFont="1" applyFill="1" applyAlignment="1"/>
    <xf numFmtId="0" fontId="2" fillId="0" borderId="0" xfId="2" applyFont="1" applyFill="1"/>
    <xf numFmtId="0" fontId="1" fillId="0" borderId="0" xfId="5" applyFont="1" applyFill="1"/>
    <xf numFmtId="0" fontId="1" fillId="0" borderId="0" xfId="6" applyFont="1" applyFill="1"/>
    <xf numFmtId="4" fontId="1" fillId="0" borderId="0" xfId="6" applyNumberFormat="1" applyFont="1" applyFill="1"/>
    <xf numFmtId="4" fontId="1" fillId="0" borderId="0" xfId="8" applyNumberFormat="1" applyFont="1" applyFill="1" applyAlignment="1"/>
    <xf numFmtId="0" fontId="3" fillId="0" borderId="50" xfId="1" applyFont="1" applyFill="1" applyBorder="1" applyAlignment="1">
      <alignment horizontal="center" vertical="center" wrapText="1"/>
    </xf>
    <xf numFmtId="49" fontId="3" fillId="0" borderId="13" xfId="1" applyNumberFormat="1" applyFont="1" applyFill="1" applyBorder="1" applyAlignment="1">
      <alignment horizontal="center" vertical="center" wrapText="1"/>
    </xf>
    <xf numFmtId="0" fontId="7" fillId="0" borderId="39" xfId="5" applyFont="1" applyFill="1" applyBorder="1" applyAlignment="1">
      <alignment horizontal="center" vertical="center" wrapText="1"/>
    </xf>
    <xf numFmtId="14" fontId="3" fillId="0" borderId="0" xfId="8" applyNumberFormat="1" applyFont="1" applyFill="1"/>
    <xf numFmtId="0" fontId="7" fillId="2" borderId="2" xfId="6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/>
    </xf>
    <xf numFmtId="4" fontId="3" fillId="2" borderId="0" xfId="1" applyNumberFormat="1" applyFont="1" applyFill="1" applyAlignment="1"/>
    <xf numFmtId="0" fontId="14" fillId="2" borderId="0" xfId="0" applyFont="1" applyFill="1" applyAlignment="1"/>
    <xf numFmtId="0" fontId="5" fillId="2" borderId="0" xfId="2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7" fillId="2" borderId="4" xfId="7" applyFont="1" applyFill="1" applyBorder="1" applyAlignment="1">
      <alignment horizontal="center"/>
    </xf>
    <xf numFmtId="0" fontId="7" fillId="2" borderId="31" xfId="7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5" applyFont="1" applyFill="1" applyAlignment="1">
      <alignment horizontal="center"/>
    </xf>
    <xf numFmtId="0" fontId="6" fillId="0" borderId="0" xfId="11" applyFont="1" applyFill="1" applyAlignment="1">
      <alignment horizontal="center"/>
    </xf>
    <xf numFmtId="0" fontId="8" fillId="3" borderId="24" xfId="0" applyFont="1" applyFill="1" applyBorder="1" applyAlignment="1">
      <alignment horizontal="center"/>
    </xf>
  </cellXfs>
  <cellStyles count="14">
    <cellStyle name="Normální" xfId="0" builtinId="0"/>
    <cellStyle name="Normální 11" xfId="10"/>
    <cellStyle name="normální 2" xfId="3"/>
    <cellStyle name="Normální 3" xfId="5"/>
    <cellStyle name="Normální 4" xfId="11"/>
    <cellStyle name="normální_02 - ORREP" xfId="12"/>
    <cellStyle name="normální_03 Podrobny_rozpis_rozpoctu_2010_Klíma" xfId="4"/>
    <cellStyle name="normální_04 - OSMTVS" xfId="7"/>
    <cellStyle name="normální_2. čtení rozpočtu 2006 - příjmy 2" xfId="13"/>
    <cellStyle name="normální_2. Rozpočet 2007 - tabulky" xfId="2"/>
    <cellStyle name="normální_Rozpis výdajů 03 bez PO 2 2" xfId="1"/>
    <cellStyle name="normální_Rozpis výdajů 03 bez PO 3" xfId="8"/>
    <cellStyle name="normální_Rozpis výdajů 03 bez PO_04 - OSMTVS" xfId="6"/>
    <cellStyle name="normální_Rozpočet 2004 (ZK)" xfId="9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7"/>
  <sheetViews>
    <sheetView topLeftCell="A47" zoomScaleNormal="100" workbookViewId="0">
      <selection activeCell="W47" sqref="W47"/>
    </sheetView>
  </sheetViews>
  <sheetFormatPr defaultColWidth="3.140625" defaultRowHeight="12.75" x14ac:dyDescent="0.2"/>
  <cols>
    <col min="1" max="1" width="3.140625" style="124" customWidth="1"/>
    <col min="2" max="2" width="9.28515625" style="124" customWidth="1"/>
    <col min="3" max="4" width="4.7109375" style="124" customWidth="1"/>
    <col min="5" max="5" width="7.85546875" style="124" customWidth="1"/>
    <col min="6" max="6" width="40.85546875" style="124" customWidth="1"/>
    <col min="7" max="7" width="8.7109375" style="125" customWidth="1"/>
    <col min="8" max="9" width="8.7109375" style="124" hidden="1" customWidth="1"/>
    <col min="10" max="10" width="9.42578125" style="1" hidden="1" customWidth="1"/>
    <col min="11" max="12" width="9.140625" style="1" hidden="1" customWidth="1"/>
    <col min="13" max="13" width="9.5703125" style="1" hidden="1" customWidth="1"/>
    <col min="14" max="14" width="9.5703125" style="124" hidden="1" customWidth="1"/>
    <col min="15" max="15" width="10.42578125" style="124" hidden="1" customWidth="1"/>
    <col min="16" max="16" width="9.140625" style="124" hidden="1" customWidth="1"/>
    <col min="17" max="18" width="9.140625" style="124" customWidth="1"/>
    <col min="19" max="19" width="9.42578125" style="124" customWidth="1"/>
    <col min="20" max="20" width="9.140625" style="1" customWidth="1"/>
    <col min="21" max="254" width="9.140625" style="124" customWidth="1"/>
    <col min="255" max="16384" width="3.140625" style="124"/>
  </cols>
  <sheetData>
    <row r="1" spans="1:21" ht="16.899999999999999" customHeight="1" x14ac:dyDescent="0.25">
      <c r="G1" s="326"/>
      <c r="H1" s="327"/>
      <c r="I1" s="327"/>
      <c r="Q1" s="127" t="s">
        <v>324</v>
      </c>
      <c r="R1" s="311"/>
      <c r="S1" s="311"/>
      <c r="T1" s="312"/>
    </row>
    <row r="2" spans="1:21" ht="18" x14ac:dyDescent="0.25">
      <c r="A2" s="328" t="s">
        <v>214</v>
      </c>
      <c r="B2" s="328"/>
      <c r="C2" s="328"/>
      <c r="D2" s="328"/>
      <c r="E2" s="328"/>
      <c r="F2" s="328"/>
      <c r="G2" s="328"/>
      <c r="H2" s="328"/>
      <c r="I2" s="328"/>
    </row>
    <row r="3" spans="1:21" ht="17.649999999999999" x14ac:dyDescent="0.3">
      <c r="A3" s="130"/>
      <c r="B3" s="130"/>
      <c r="C3" s="130"/>
      <c r="D3" s="130"/>
      <c r="E3" s="130"/>
      <c r="F3" s="132"/>
      <c r="G3" s="130"/>
      <c r="H3" s="130"/>
      <c r="I3" s="130"/>
    </row>
    <row r="4" spans="1:21" ht="18" x14ac:dyDescent="0.25">
      <c r="A4" s="328" t="s">
        <v>95</v>
      </c>
      <c r="B4" s="328"/>
      <c r="C4" s="328"/>
      <c r="D4" s="328"/>
      <c r="E4" s="328"/>
      <c r="F4" s="328"/>
      <c r="G4" s="328"/>
      <c r="H4" s="328"/>
      <c r="I4" s="328"/>
    </row>
    <row r="5" spans="1:21" ht="12" customHeight="1" x14ac:dyDescent="0.25">
      <c r="A5" s="133"/>
      <c r="B5" s="133"/>
      <c r="C5" s="133"/>
      <c r="D5" s="133"/>
      <c r="E5" s="133"/>
      <c r="F5" s="133"/>
      <c r="G5" s="133"/>
      <c r="H5" s="134"/>
      <c r="I5" s="134"/>
    </row>
    <row r="6" spans="1:21" ht="15.75" x14ac:dyDescent="0.25">
      <c r="A6" s="329" t="s">
        <v>0</v>
      </c>
      <c r="B6" s="329"/>
      <c r="C6" s="329"/>
      <c r="D6" s="329"/>
      <c r="E6" s="329"/>
      <c r="F6" s="329"/>
      <c r="G6" s="329"/>
      <c r="H6" s="329"/>
      <c r="I6" s="329"/>
    </row>
    <row r="7" spans="1:21" ht="12" customHeight="1" thickBot="1" x14ac:dyDescent="0.25">
      <c r="A7" s="133"/>
      <c r="B7" s="133"/>
      <c r="C7" s="133"/>
      <c r="D7" s="133"/>
      <c r="E7" s="133"/>
      <c r="F7" s="133"/>
      <c r="G7" s="133"/>
      <c r="H7" s="134"/>
      <c r="I7" s="134"/>
      <c r="N7" s="1"/>
      <c r="O7" s="43"/>
      <c r="P7" s="1"/>
      <c r="Q7" s="43"/>
      <c r="R7" s="1"/>
      <c r="S7" s="43" t="s">
        <v>33</v>
      </c>
    </row>
    <row r="8" spans="1:21" s="135" customFormat="1" ht="31.7" customHeight="1" thickBot="1" x14ac:dyDescent="0.25">
      <c r="A8" s="44" t="s">
        <v>1</v>
      </c>
      <c r="B8" s="330" t="s">
        <v>96</v>
      </c>
      <c r="C8" s="331"/>
      <c r="D8" s="131" t="s">
        <v>2</v>
      </c>
      <c r="E8" s="131" t="s">
        <v>3</v>
      </c>
      <c r="F8" s="45" t="s">
        <v>97</v>
      </c>
      <c r="G8" s="46" t="s">
        <v>4</v>
      </c>
      <c r="H8" s="47" t="s">
        <v>98</v>
      </c>
      <c r="I8" s="46" t="s">
        <v>5</v>
      </c>
      <c r="J8" s="47" t="s">
        <v>99</v>
      </c>
      <c r="K8" s="46" t="s">
        <v>5</v>
      </c>
      <c r="L8" s="47" t="s">
        <v>100</v>
      </c>
      <c r="M8" s="46" t="s">
        <v>5</v>
      </c>
      <c r="N8" s="47" t="s">
        <v>101</v>
      </c>
      <c r="O8" s="46" t="s">
        <v>5</v>
      </c>
      <c r="P8" s="47" t="s">
        <v>102</v>
      </c>
      <c r="Q8" s="46" t="s">
        <v>5</v>
      </c>
      <c r="R8" s="47" t="s">
        <v>213</v>
      </c>
      <c r="S8" s="46" t="s">
        <v>5</v>
      </c>
      <c r="T8" s="2"/>
    </row>
    <row r="9" spans="1:21" s="135" customFormat="1" ht="13.5" thickBot="1" x14ac:dyDescent="0.25">
      <c r="A9" s="48" t="s">
        <v>6</v>
      </c>
      <c r="B9" s="324" t="s">
        <v>7</v>
      </c>
      <c r="C9" s="325"/>
      <c r="D9" s="49" t="s">
        <v>7</v>
      </c>
      <c r="E9" s="126" t="s">
        <v>7</v>
      </c>
      <c r="F9" s="50" t="s">
        <v>103</v>
      </c>
      <c r="G9" s="51">
        <f>+G10+G30+G32+G34+G36</f>
        <v>3310</v>
      </c>
      <c r="H9" s="51">
        <f>+H10+H12+H14+H16+H18+H20+H22+H24+H26+H28+H30+H32+H34+H36+H38+H40+H42+H44+H46+H49+H52+H55+H58+H60+H62+H64+H66+H68+H70+H73+H77+H79+H81+H83+H75</f>
        <v>34155</v>
      </c>
      <c r="I9" s="51">
        <f>+G9+H9</f>
        <v>37465</v>
      </c>
      <c r="J9" s="52">
        <f>+J10+J42+J85+J87+J89+J91+J93+J95</f>
        <v>21883.200000000001</v>
      </c>
      <c r="K9" s="52">
        <f>+I9+J9</f>
        <v>59348.2</v>
      </c>
      <c r="L9" s="52">
        <f>+L10</f>
        <v>258.39999999999998</v>
      </c>
      <c r="M9" s="52">
        <f>+K9+L9</f>
        <v>59606.6</v>
      </c>
      <c r="N9" s="52">
        <f>+N97+N99+N101+N60</f>
        <v>1715</v>
      </c>
      <c r="O9" s="52">
        <f>+M9+N9</f>
        <v>61321.599999999999</v>
      </c>
      <c r="P9" s="53">
        <f>+P75+P103+P105+P107+P109+P111+P113+P115+P117+P119</f>
        <v>17975.849999999999</v>
      </c>
      <c r="Q9" s="53">
        <f>+O9+P9</f>
        <v>79297.45</v>
      </c>
      <c r="R9" s="3">
        <f>R121</f>
        <v>660</v>
      </c>
      <c r="S9" s="54">
        <f>+Q9+R9</f>
        <v>79957.45</v>
      </c>
      <c r="T9" s="2" t="s">
        <v>215</v>
      </c>
      <c r="U9" s="136"/>
    </row>
    <row r="10" spans="1:21" s="135" customFormat="1" x14ac:dyDescent="0.2">
      <c r="A10" s="55" t="s">
        <v>8</v>
      </c>
      <c r="B10" s="56" t="s">
        <v>104</v>
      </c>
      <c r="C10" s="57" t="s">
        <v>30</v>
      </c>
      <c r="D10" s="58" t="s">
        <v>7</v>
      </c>
      <c r="E10" s="59" t="s">
        <v>7</v>
      </c>
      <c r="F10" s="60" t="s">
        <v>105</v>
      </c>
      <c r="G10" s="61">
        <f>+G11</f>
        <v>2500</v>
      </c>
      <c r="H10" s="61">
        <f>+H11</f>
        <v>-2500</v>
      </c>
      <c r="I10" s="61">
        <f t="shared" ref="I10:I84" si="0">+G10+H10</f>
        <v>0</v>
      </c>
      <c r="J10" s="62">
        <f>+J11</f>
        <v>301.2</v>
      </c>
      <c r="K10" s="62">
        <f t="shared" ref="K10:K78" si="1">+I10+J10</f>
        <v>301.2</v>
      </c>
      <c r="L10" s="62">
        <f>+L11</f>
        <v>258.39999999999998</v>
      </c>
      <c r="M10" s="62">
        <f t="shared" ref="M10:M78" si="2">+K10+L10</f>
        <v>559.59999999999991</v>
      </c>
      <c r="N10" s="62">
        <v>0</v>
      </c>
      <c r="O10" s="62">
        <f t="shared" ref="O10:O78" si="3">+M10+N10</f>
        <v>559.59999999999991</v>
      </c>
      <c r="P10" s="62">
        <v>0</v>
      </c>
      <c r="Q10" s="62">
        <f t="shared" ref="Q10:Q73" si="4">+O10+P10</f>
        <v>559.59999999999991</v>
      </c>
      <c r="R10" s="63">
        <v>0</v>
      </c>
      <c r="S10" s="63">
        <f t="shared" ref="S10:S73" si="5">+Q10+R10</f>
        <v>559.59999999999991</v>
      </c>
      <c r="T10" s="2"/>
    </row>
    <row r="11" spans="1:21" s="135" customFormat="1" x14ac:dyDescent="0.2">
      <c r="A11" s="5"/>
      <c r="B11" s="64"/>
      <c r="C11" s="65"/>
      <c r="D11" s="66">
        <v>3299</v>
      </c>
      <c r="E11" s="67">
        <v>5331</v>
      </c>
      <c r="F11" s="68" t="s">
        <v>31</v>
      </c>
      <c r="G11" s="69">
        <v>2500</v>
      </c>
      <c r="H11" s="69">
        <v>-2500</v>
      </c>
      <c r="I11" s="69">
        <f t="shared" si="0"/>
        <v>0</v>
      </c>
      <c r="J11" s="70">
        <v>301.2</v>
      </c>
      <c r="K11" s="70">
        <f t="shared" si="1"/>
        <v>301.2</v>
      </c>
      <c r="L11" s="70">
        <v>258.39999999999998</v>
      </c>
      <c r="M11" s="70">
        <f t="shared" si="2"/>
        <v>559.59999999999991</v>
      </c>
      <c r="N11" s="70">
        <v>0</v>
      </c>
      <c r="O11" s="70">
        <f t="shared" si="3"/>
        <v>559.59999999999991</v>
      </c>
      <c r="P11" s="70">
        <v>0</v>
      </c>
      <c r="Q11" s="70">
        <f t="shared" si="4"/>
        <v>559.59999999999991</v>
      </c>
      <c r="R11" s="71">
        <v>0</v>
      </c>
      <c r="S11" s="71">
        <f t="shared" si="5"/>
        <v>559.59999999999991</v>
      </c>
      <c r="T11" s="2"/>
    </row>
    <row r="12" spans="1:21" s="135" customFormat="1" ht="22.5" x14ac:dyDescent="0.2">
      <c r="A12" s="72" t="s">
        <v>8</v>
      </c>
      <c r="B12" s="73" t="s">
        <v>106</v>
      </c>
      <c r="C12" s="74" t="s">
        <v>22</v>
      </c>
      <c r="D12" s="75" t="s">
        <v>7</v>
      </c>
      <c r="E12" s="76" t="s">
        <v>7</v>
      </c>
      <c r="F12" s="77" t="s">
        <v>107</v>
      </c>
      <c r="G12" s="78">
        <v>0</v>
      </c>
      <c r="H12" s="78">
        <f>+H13</f>
        <v>550</v>
      </c>
      <c r="I12" s="78">
        <f>+G12+H12</f>
        <v>550</v>
      </c>
      <c r="J12" s="79">
        <v>0</v>
      </c>
      <c r="K12" s="79">
        <f t="shared" si="1"/>
        <v>550</v>
      </c>
      <c r="L12" s="79">
        <v>0</v>
      </c>
      <c r="M12" s="79">
        <f t="shared" si="2"/>
        <v>550</v>
      </c>
      <c r="N12" s="79">
        <v>0</v>
      </c>
      <c r="O12" s="79">
        <f t="shared" si="3"/>
        <v>550</v>
      </c>
      <c r="P12" s="79">
        <v>0</v>
      </c>
      <c r="Q12" s="79">
        <f t="shared" si="4"/>
        <v>550</v>
      </c>
      <c r="R12" s="80">
        <v>0</v>
      </c>
      <c r="S12" s="80">
        <f t="shared" si="5"/>
        <v>550</v>
      </c>
      <c r="T12" s="2"/>
    </row>
    <row r="13" spans="1:21" s="135" customFormat="1" ht="22.5" x14ac:dyDescent="0.2">
      <c r="A13" s="5"/>
      <c r="B13" s="64"/>
      <c r="C13" s="65"/>
      <c r="D13" s="66">
        <v>3123</v>
      </c>
      <c r="E13" s="67">
        <v>5331</v>
      </c>
      <c r="F13" s="81" t="s">
        <v>31</v>
      </c>
      <c r="G13" s="69">
        <v>0</v>
      </c>
      <c r="H13" s="69">
        <v>550</v>
      </c>
      <c r="I13" s="69">
        <f>+G13+H13</f>
        <v>550</v>
      </c>
      <c r="J13" s="70">
        <v>0</v>
      </c>
      <c r="K13" s="70">
        <f t="shared" si="1"/>
        <v>550</v>
      </c>
      <c r="L13" s="70">
        <v>0</v>
      </c>
      <c r="M13" s="70">
        <f t="shared" si="2"/>
        <v>550</v>
      </c>
      <c r="N13" s="70">
        <v>0</v>
      </c>
      <c r="O13" s="70">
        <f t="shared" si="3"/>
        <v>550</v>
      </c>
      <c r="P13" s="70">
        <v>0</v>
      </c>
      <c r="Q13" s="70">
        <f t="shared" si="4"/>
        <v>550</v>
      </c>
      <c r="R13" s="71">
        <v>0</v>
      </c>
      <c r="S13" s="71">
        <f t="shared" si="5"/>
        <v>550</v>
      </c>
      <c r="T13" s="2"/>
    </row>
    <row r="14" spans="1:21" s="135" customFormat="1" ht="22.5" x14ac:dyDescent="0.2">
      <c r="A14" s="72" t="s">
        <v>8</v>
      </c>
      <c r="B14" s="73" t="s">
        <v>108</v>
      </c>
      <c r="C14" s="74" t="s">
        <v>13</v>
      </c>
      <c r="D14" s="75" t="s">
        <v>7</v>
      </c>
      <c r="E14" s="76" t="s">
        <v>7</v>
      </c>
      <c r="F14" s="77" t="s">
        <v>109</v>
      </c>
      <c r="G14" s="78">
        <v>0</v>
      </c>
      <c r="H14" s="78">
        <f>+H15</f>
        <v>500</v>
      </c>
      <c r="I14" s="78">
        <f t="shared" ref="I14:I29" si="6">+G14+H14</f>
        <v>500</v>
      </c>
      <c r="J14" s="79">
        <v>0</v>
      </c>
      <c r="K14" s="79">
        <f t="shared" si="1"/>
        <v>500</v>
      </c>
      <c r="L14" s="79">
        <v>0</v>
      </c>
      <c r="M14" s="79">
        <f t="shared" si="2"/>
        <v>500</v>
      </c>
      <c r="N14" s="79">
        <v>0</v>
      </c>
      <c r="O14" s="79">
        <f t="shared" si="3"/>
        <v>500</v>
      </c>
      <c r="P14" s="79">
        <v>0</v>
      </c>
      <c r="Q14" s="79">
        <f t="shared" si="4"/>
        <v>500</v>
      </c>
      <c r="R14" s="80">
        <v>0</v>
      </c>
      <c r="S14" s="80">
        <f t="shared" si="5"/>
        <v>500</v>
      </c>
      <c r="T14" s="2"/>
    </row>
    <row r="15" spans="1:21" s="135" customFormat="1" ht="22.5" x14ac:dyDescent="0.2">
      <c r="A15" s="5"/>
      <c r="B15" s="64"/>
      <c r="C15" s="65"/>
      <c r="D15" s="66">
        <v>3123</v>
      </c>
      <c r="E15" s="67">
        <v>5331</v>
      </c>
      <c r="F15" s="81" t="s">
        <v>31</v>
      </c>
      <c r="G15" s="69">
        <v>0</v>
      </c>
      <c r="H15" s="69">
        <v>500</v>
      </c>
      <c r="I15" s="69">
        <f t="shared" si="6"/>
        <v>500</v>
      </c>
      <c r="J15" s="70">
        <v>0</v>
      </c>
      <c r="K15" s="70">
        <f t="shared" si="1"/>
        <v>500</v>
      </c>
      <c r="L15" s="70">
        <v>0</v>
      </c>
      <c r="M15" s="70">
        <f t="shared" si="2"/>
        <v>500</v>
      </c>
      <c r="N15" s="70">
        <v>0</v>
      </c>
      <c r="O15" s="70">
        <f t="shared" si="3"/>
        <v>500</v>
      </c>
      <c r="P15" s="70">
        <v>0</v>
      </c>
      <c r="Q15" s="70">
        <f t="shared" si="4"/>
        <v>500</v>
      </c>
      <c r="R15" s="71">
        <v>0</v>
      </c>
      <c r="S15" s="71">
        <f t="shared" si="5"/>
        <v>500</v>
      </c>
      <c r="T15" s="2"/>
    </row>
    <row r="16" spans="1:21" s="135" customFormat="1" ht="22.5" x14ac:dyDescent="0.2">
      <c r="A16" s="72" t="s">
        <v>8</v>
      </c>
      <c r="B16" s="73" t="s">
        <v>110</v>
      </c>
      <c r="C16" s="74" t="s">
        <v>12</v>
      </c>
      <c r="D16" s="75" t="s">
        <v>7</v>
      </c>
      <c r="E16" s="76" t="s">
        <v>7</v>
      </c>
      <c r="F16" s="77" t="s">
        <v>111</v>
      </c>
      <c r="G16" s="78">
        <v>0</v>
      </c>
      <c r="H16" s="78">
        <f t="shared" ref="H16" si="7">+H17</f>
        <v>122.2</v>
      </c>
      <c r="I16" s="78">
        <f t="shared" si="6"/>
        <v>122.2</v>
      </c>
      <c r="J16" s="79">
        <v>0</v>
      </c>
      <c r="K16" s="79">
        <f t="shared" si="1"/>
        <v>122.2</v>
      </c>
      <c r="L16" s="79">
        <v>0</v>
      </c>
      <c r="M16" s="79">
        <f t="shared" si="2"/>
        <v>122.2</v>
      </c>
      <c r="N16" s="79">
        <v>0</v>
      </c>
      <c r="O16" s="79">
        <f t="shared" si="3"/>
        <v>122.2</v>
      </c>
      <c r="P16" s="79">
        <v>0</v>
      </c>
      <c r="Q16" s="79">
        <f t="shared" si="4"/>
        <v>122.2</v>
      </c>
      <c r="R16" s="80">
        <v>0</v>
      </c>
      <c r="S16" s="80">
        <f t="shared" si="5"/>
        <v>122.2</v>
      </c>
      <c r="T16" s="2"/>
    </row>
    <row r="17" spans="1:20" s="135" customFormat="1" ht="22.5" x14ac:dyDescent="0.2">
      <c r="A17" s="5"/>
      <c r="B17" s="64"/>
      <c r="C17" s="65"/>
      <c r="D17" s="66">
        <v>3123</v>
      </c>
      <c r="E17" s="67">
        <v>5331</v>
      </c>
      <c r="F17" s="81" t="s">
        <v>31</v>
      </c>
      <c r="G17" s="69">
        <v>0</v>
      </c>
      <c r="H17" s="69">
        <v>122.2</v>
      </c>
      <c r="I17" s="69">
        <f t="shared" si="6"/>
        <v>122.2</v>
      </c>
      <c r="J17" s="70">
        <v>0</v>
      </c>
      <c r="K17" s="70">
        <f t="shared" si="1"/>
        <v>122.2</v>
      </c>
      <c r="L17" s="70">
        <v>0</v>
      </c>
      <c r="M17" s="70">
        <f t="shared" si="2"/>
        <v>122.2</v>
      </c>
      <c r="N17" s="70">
        <v>0</v>
      </c>
      <c r="O17" s="70">
        <f t="shared" si="3"/>
        <v>122.2</v>
      </c>
      <c r="P17" s="70">
        <v>0</v>
      </c>
      <c r="Q17" s="70">
        <f t="shared" si="4"/>
        <v>122.2</v>
      </c>
      <c r="R17" s="71">
        <v>0</v>
      </c>
      <c r="S17" s="71">
        <f t="shared" si="5"/>
        <v>122.2</v>
      </c>
      <c r="T17" s="2"/>
    </row>
    <row r="18" spans="1:20" s="135" customFormat="1" ht="22.5" x14ac:dyDescent="0.2">
      <c r="A18" s="72" t="s">
        <v>8</v>
      </c>
      <c r="B18" s="73" t="s">
        <v>112</v>
      </c>
      <c r="C18" s="74" t="s">
        <v>23</v>
      </c>
      <c r="D18" s="75" t="s">
        <v>7</v>
      </c>
      <c r="E18" s="76" t="s">
        <v>7</v>
      </c>
      <c r="F18" s="77" t="s">
        <v>113</v>
      </c>
      <c r="G18" s="78">
        <v>0</v>
      </c>
      <c r="H18" s="78">
        <f t="shared" ref="H18" si="8">+H19</f>
        <v>150</v>
      </c>
      <c r="I18" s="78">
        <f t="shared" si="6"/>
        <v>150</v>
      </c>
      <c r="J18" s="79">
        <v>0</v>
      </c>
      <c r="K18" s="79">
        <f t="shared" si="1"/>
        <v>150</v>
      </c>
      <c r="L18" s="79">
        <v>0</v>
      </c>
      <c r="M18" s="79">
        <f t="shared" si="2"/>
        <v>150</v>
      </c>
      <c r="N18" s="79">
        <v>0</v>
      </c>
      <c r="O18" s="79">
        <f t="shared" si="3"/>
        <v>150</v>
      </c>
      <c r="P18" s="79">
        <v>0</v>
      </c>
      <c r="Q18" s="79">
        <f t="shared" si="4"/>
        <v>150</v>
      </c>
      <c r="R18" s="80">
        <v>0</v>
      </c>
      <c r="S18" s="80">
        <f t="shared" si="5"/>
        <v>150</v>
      </c>
      <c r="T18" s="2"/>
    </row>
    <row r="19" spans="1:20" s="135" customFormat="1" ht="22.5" x14ac:dyDescent="0.2">
      <c r="A19" s="5"/>
      <c r="B19" s="64"/>
      <c r="C19" s="65"/>
      <c r="D19" s="66">
        <v>3122</v>
      </c>
      <c r="E19" s="67">
        <v>5331</v>
      </c>
      <c r="F19" s="81" t="s">
        <v>31</v>
      </c>
      <c r="G19" s="69">
        <v>0</v>
      </c>
      <c r="H19" s="69">
        <v>150</v>
      </c>
      <c r="I19" s="69">
        <f t="shared" si="6"/>
        <v>150</v>
      </c>
      <c r="J19" s="70">
        <v>0</v>
      </c>
      <c r="K19" s="70">
        <f t="shared" si="1"/>
        <v>150</v>
      </c>
      <c r="L19" s="70">
        <v>0</v>
      </c>
      <c r="M19" s="70">
        <f t="shared" si="2"/>
        <v>150</v>
      </c>
      <c r="N19" s="70">
        <v>0</v>
      </c>
      <c r="O19" s="70">
        <f t="shared" si="3"/>
        <v>150</v>
      </c>
      <c r="P19" s="70">
        <v>0</v>
      </c>
      <c r="Q19" s="70">
        <f t="shared" si="4"/>
        <v>150</v>
      </c>
      <c r="R19" s="71">
        <v>0</v>
      </c>
      <c r="S19" s="71">
        <f t="shared" si="5"/>
        <v>150</v>
      </c>
      <c r="T19" s="2"/>
    </row>
    <row r="20" spans="1:20" s="135" customFormat="1" ht="22.5" x14ac:dyDescent="0.2">
      <c r="A20" s="72" t="s">
        <v>8</v>
      </c>
      <c r="B20" s="73" t="s">
        <v>114</v>
      </c>
      <c r="C20" s="74" t="s">
        <v>27</v>
      </c>
      <c r="D20" s="75" t="s">
        <v>7</v>
      </c>
      <c r="E20" s="76" t="s">
        <v>7</v>
      </c>
      <c r="F20" s="77" t="s">
        <v>115</v>
      </c>
      <c r="G20" s="78">
        <v>0</v>
      </c>
      <c r="H20" s="78">
        <f t="shared" ref="H20" si="9">+H21</f>
        <v>300</v>
      </c>
      <c r="I20" s="78">
        <f t="shared" si="6"/>
        <v>300</v>
      </c>
      <c r="J20" s="79">
        <v>0</v>
      </c>
      <c r="K20" s="79">
        <f t="shared" si="1"/>
        <v>300</v>
      </c>
      <c r="L20" s="79">
        <v>0</v>
      </c>
      <c r="M20" s="79">
        <f t="shared" si="2"/>
        <v>300</v>
      </c>
      <c r="N20" s="79">
        <v>0</v>
      </c>
      <c r="O20" s="79">
        <f t="shared" si="3"/>
        <v>300</v>
      </c>
      <c r="P20" s="79">
        <v>0</v>
      </c>
      <c r="Q20" s="79">
        <f t="shared" si="4"/>
        <v>300</v>
      </c>
      <c r="R20" s="80">
        <v>0</v>
      </c>
      <c r="S20" s="80">
        <f t="shared" si="5"/>
        <v>300</v>
      </c>
      <c r="T20" s="2"/>
    </row>
    <row r="21" spans="1:20" s="135" customFormat="1" ht="22.5" x14ac:dyDescent="0.2">
      <c r="A21" s="5"/>
      <c r="B21" s="64"/>
      <c r="C21" s="65"/>
      <c r="D21" s="66">
        <v>3123</v>
      </c>
      <c r="E21" s="67">
        <v>5331</v>
      </c>
      <c r="F21" s="81" t="s">
        <v>31</v>
      </c>
      <c r="G21" s="69">
        <v>0</v>
      </c>
      <c r="H21" s="69">
        <v>300</v>
      </c>
      <c r="I21" s="69">
        <f t="shared" si="6"/>
        <v>300</v>
      </c>
      <c r="J21" s="70">
        <v>0</v>
      </c>
      <c r="K21" s="70">
        <f t="shared" si="1"/>
        <v>300</v>
      </c>
      <c r="L21" s="70">
        <v>0</v>
      </c>
      <c r="M21" s="70">
        <f t="shared" si="2"/>
        <v>300</v>
      </c>
      <c r="N21" s="70">
        <v>0</v>
      </c>
      <c r="O21" s="70">
        <f t="shared" si="3"/>
        <v>300</v>
      </c>
      <c r="P21" s="70">
        <v>0</v>
      </c>
      <c r="Q21" s="70">
        <f t="shared" si="4"/>
        <v>300</v>
      </c>
      <c r="R21" s="71">
        <v>0</v>
      </c>
      <c r="S21" s="71">
        <f t="shared" si="5"/>
        <v>300</v>
      </c>
      <c r="T21" s="2"/>
    </row>
    <row r="22" spans="1:20" s="135" customFormat="1" ht="22.5" x14ac:dyDescent="0.2">
      <c r="A22" s="72" t="s">
        <v>8</v>
      </c>
      <c r="B22" s="73" t="s">
        <v>116</v>
      </c>
      <c r="C22" s="74" t="s">
        <v>29</v>
      </c>
      <c r="D22" s="75" t="s">
        <v>7</v>
      </c>
      <c r="E22" s="76" t="s">
        <v>7</v>
      </c>
      <c r="F22" s="77" t="s">
        <v>117</v>
      </c>
      <c r="G22" s="78">
        <v>0</v>
      </c>
      <c r="H22" s="78">
        <f t="shared" ref="H22" si="10">+H23</f>
        <v>380</v>
      </c>
      <c r="I22" s="78">
        <f t="shared" si="6"/>
        <v>380</v>
      </c>
      <c r="J22" s="79">
        <v>0</v>
      </c>
      <c r="K22" s="79">
        <f t="shared" si="1"/>
        <v>380</v>
      </c>
      <c r="L22" s="79">
        <v>0</v>
      </c>
      <c r="M22" s="79">
        <f t="shared" si="2"/>
        <v>380</v>
      </c>
      <c r="N22" s="79">
        <v>0</v>
      </c>
      <c r="O22" s="79">
        <f t="shared" si="3"/>
        <v>380</v>
      </c>
      <c r="P22" s="79">
        <v>0</v>
      </c>
      <c r="Q22" s="79">
        <f t="shared" si="4"/>
        <v>380</v>
      </c>
      <c r="R22" s="80">
        <v>0</v>
      </c>
      <c r="S22" s="80">
        <f t="shared" si="5"/>
        <v>380</v>
      </c>
      <c r="T22" s="2"/>
    </row>
    <row r="23" spans="1:20" s="135" customFormat="1" ht="22.5" x14ac:dyDescent="0.2">
      <c r="A23" s="5"/>
      <c r="B23" s="64"/>
      <c r="C23" s="65"/>
      <c r="D23" s="66">
        <v>3122</v>
      </c>
      <c r="E23" s="67">
        <v>5331</v>
      </c>
      <c r="F23" s="81" t="s">
        <v>31</v>
      </c>
      <c r="G23" s="69">
        <v>0</v>
      </c>
      <c r="H23" s="69">
        <v>380</v>
      </c>
      <c r="I23" s="69">
        <f t="shared" si="6"/>
        <v>380</v>
      </c>
      <c r="J23" s="70">
        <v>0</v>
      </c>
      <c r="K23" s="70">
        <f t="shared" si="1"/>
        <v>380</v>
      </c>
      <c r="L23" s="70">
        <v>0</v>
      </c>
      <c r="M23" s="70">
        <f t="shared" si="2"/>
        <v>380</v>
      </c>
      <c r="N23" s="70">
        <v>0</v>
      </c>
      <c r="O23" s="70">
        <f t="shared" si="3"/>
        <v>380</v>
      </c>
      <c r="P23" s="70">
        <v>0</v>
      </c>
      <c r="Q23" s="70">
        <f t="shared" si="4"/>
        <v>380</v>
      </c>
      <c r="R23" s="71">
        <v>0</v>
      </c>
      <c r="S23" s="71">
        <f t="shared" si="5"/>
        <v>380</v>
      </c>
      <c r="T23" s="2"/>
    </row>
    <row r="24" spans="1:20" s="135" customFormat="1" ht="22.5" x14ac:dyDescent="0.2">
      <c r="A24" s="72" t="s">
        <v>8</v>
      </c>
      <c r="B24" s="73" t="s">
        <v>118</v>
      </c>
      <c r="C24" s="74" t="s">
        <v>18</v>
      </c>
      <c r="D24" s="75" t="s">
        <v>7</v>
      </c>
      <c r="E24" s="76" t="s">
        <v>7</v>
      </c>
      <c r="F24" s="77" t="s">
        <v>119</v>
      </c>
      <c r="G24" s="78">
        <v>0</v>
      </c>
      <c r="H24" s="78">
        <f t="shared" ref="H24" si="11">+H25</f>
        <v>250</v>
      </c>
      <c r="I24" s="78">
        <f t="shared" si="6"/>
        <v>250</v>
      </c>
      <c r="J24" s="79">
        <v>0</v>
      </c>
      <c r="K24" s="79">
        <f t="shared" si="1"/>
        <v>250</v>
      </c>
      <c r="L24" s="79">
        <v>0</v>
      </c>
      <c r="M24" s="79">
        <f t="shared" si="2"/>
        <v>250</v>
      </c>
      <c r="N24" s="79">
        <v>0</v>
      </c>
      <c r="O24" s="79">
        <f t="shared" si="3"/>
        <v>250</v>
      </c>
      <c r="P24" s="79">
        <v>0</v>
      </c>
      <c r="Q24" s="79">
        <f t="shared" si="4"/>
        <v>250</v>
      </c>
      <c r="R24" s="80">
        <v>0</v>
      </c>
      <c r="S24" s="80">
        <f t="shared" si="5"/>
        <v>250</v>
      </c>
      <c r="T24" s="2"/>
    </row>
    <row r="25" spans="1:20" s="135" customFormat="1" ht="22.5" x14ac:dyDescent="0.2">
      <c r="A25" s="5"/>
      <c r="B25" s="64"/>
      <c r="C25" s="65"/>
      <c r="D25" s="66">
        <v>3123</v>
      </c>
      <c r="E25" s="67">
        <v>5331</v>
      </c>
      <c r="F25" s="81" t="s">
        <v>31</v>
      </c>
      <c r="G25" s="69">
        <v>0</v>
      </c>
      <c r="H25" s="69">
        <v>250</v>
      </c>
      <c r="I25" s="69">
        <f t="shared" si="6"/>
        <v>250</v>
      </c>
      <c r="J25" s="70">
        <v>0</v>
      </c>
      <c r="K25" s="70">
        <f t="shared" si="1"/>
        <v>250</v>
      </c>
      <c r="L25" s="70">
        <v>0</v>
      </c>
      <c r="M25" s="70">
        <f t="shared" si="2"/>
        <v>250</v>
      </c>
      <c r="N25" s="70">
        <v>0</v>
      </c>
      <c r="O25" s="70">
        <f t="shared" si="3"/>
        <v>250</v>
      </c>
      <c r="P25" s="70">
        <v>0</v>
      </c>
      <c r="Q25" s="70">
        <f t="shared" si="4"/>
        <v>250</v>
      </c>
      <c r="R25" s="71">
        <v>0</v>
      </c>
      <c r="S25" s="71">
        <f t="shared" si="5"/>
        <v>250</v>
      </c>
      <c r="T25" s="2"/>
    </row>
    <row r="26" spans="1:20" s="135" customFormat="1" ht="22.5" x14ac:dyDescent="0.2">
      <c r="A26" s="72" t="s">
        <v>8</v>
      </c>
      <c r="B26" s="73" t="s">
        <v>120</v>
      </c>
      <c r="C26" s="74" t="s">
        <v>14</v>
      </c>
      <c r="D26" s="75" t="s">
        <v>7</v>
      </c>
      <c r="E26" s="76" t="s">
        <v>7</v>
      </c>
      <c r="F26" s="77" t="s">
        <v>121</v>
      </c>
      <c r="G26" s="78">
        <v>0</v>
      </c>
      <c r="H26" s="78">
        <f t="shared" ref="H26" si="12">+H27</f>
        <v>212.8</v>
      </c>
      <c r="I26" s="78">
        <f t="shared" si="6"/>
        <v>212.8</v>
      </c>
      <c r="J26" s="79">
        <v>0</v>
      </c>
      <c r="K26" s="79">
        <f t="shared" si="1"/>
        <v>212.8</v>
      </c>
      <c r="L26" s="79">
        <v>0</v>
      </c>
      <c r="M26" s="79">
        <f t="shared" si="2"/>
        <v>212.8</v>
      </c>
      <c r="N26" s="79">
        <v>0</v>
      </c>
      <c r="O26" s="79">
        <f t="shared" si="3"/>
        <v>212.8</v>
      </c>
      <c r="P26" s="79">
        <v>0</v>
      </c>
      <c r="Q26" s="79">
        <f t="shared" si="4"/>
        <v>212.8</v>
      </c>
      <c r="R26" s="80">
        <v>0</v>
      </c>
      <c r="S26" s="80">
        <f t="shared" si="5"/>
        <v>212.8</v>
      </c>
      <c r="T26" s="2"/>
    </row>
    <row r="27" spans="1:20" s="135" customFormat="1" ht="22.5" x14ac:dyDescent="0.2">
      <c r="A27" s="5"/>
      <c r="B27" s="64"/>
      <c r="C27" s="65"/>
      <c r="D27" s="66">
        <v>3123</v>
      </c>
      <c r="E27" s="67">
        <v>5331</v>
      </c>
      <c r="F27" s="81" t="s">
        <v>31</v>
      </c>
      <c r="G27" s="69">
        <v>0</v>
      </c>
      <c r="H27" s="69">
        <v>212.8</v>
      </c>
      <c r="I27" s="69">
        <f t="shared" si="6"/>
        <v>212.8</v>
      </c>
      <c r="J27" s="70">
        <v>0</v>
      </c>
      <c r="K27" s="70">
        <f t="shared" si="1"/>
        <v>212.8</v>
      </c>
      <c r="L27" s="70">
        <v>0</v>
      </c>
      <c r="M27" s="70">
        <f t="shared" si="2"/>
        <v>212.8</v>
      </c>
      <c r="N27" s="70">
        <v>0</v>
      </c>
      <c r="O27" s="70">
        <f t="shared" si="3"/>
        <v>212.8</v>
      </c>
      <c r="P27" s="70">
        <v>0</v>
      </c>
      <c r="Q27" s="70">
        <f t="shared" si="4"/>
        <v>212.8</v>
      </c>
      <c r="R27" s="71">
        <v>0</v>
      </c>
      <c r="S27" s="71">
        <f t="shared" si="5"/>
        <v>212.8</v>
      </c>
      <c r="T27" s="2"/>
    </row>
    <row r="28" spans="1:20" s="135" customFormat="1" ht="33.75" x14ac:dyDescent="0.2">
      <c r="A28" s="72" t="s">
        <v>8</v>
      </c>
      <c r="B28" s="73" t="s">
        <v>122</v>
      </c>
      <c r="C28" s="74" t="s">
        <v>19</v>
      </c>
      <c r="D28" s="75" t="s">
        <v>7</v>
      </c>
      <c r="E28" s="76" t="s">
        <v>7</v>
      </c>
      <c r="F28" s="77" t="s">
        <v>123</v>
      </c>
      <c r="G28" s="78">
        <v>0</v>
      </c>
      <c r="H28" s="78">
        <f t="shared" ref="H28" si="13">+H29</f>
        <v>35</v>
      </c>
      <c r="I28" s="78">
        <f t="shared" si="6"/>
        <v>35</v>
      </c>
      <c r="J28" s="79">
        <v>0</v>
      </c>
      <c r="K28" s="79">
        <f t="shared" si="1"/>
        <v>35</v>
      </c>
      <c r="L28" s="79">
        <v>0</v>
      </c>
      <c r="M28" s="79">
        <f t="shared" si="2"/>
        <v>35</v>
      </c>
      <c r="N28" s="79">
        <v>0</v>
      </c>
      <c r="O28" s="79">
        <f t="shared" si="3"/>
        <v>35</v>
      </c>
      <c r="P28" s="79">
        <v>0</v>
      </c>
      <c r="Q28" s="79">
        <f t="shared" si="4"/>
        <v>35</v>
      </c>
      <c r="R28" s="80">
        <v>0</v>
      </c>
      <c r="S28" s="80">
        <f t="shared" si="5"/>
        <v>35</v>
      </c>
      <c r="T28" s="2"/>
    </row>
    <row r="29" spans="1:20" s="135" customFormat="1" ht="22.5" x14ac:dyDescent="0.2">
      <c r="A29" s="5"/>
      <c r="B29" s="64"/>
      <c r="C29" s="65"/>
      <c r="D29" s="66">
        <v>3123</v>
      </c>
      <c r="E29" s="67">
        <v>5331</v>
      </c>
      <c r="F29" s="81" t="s">
        <v>31</v>
      </c>
      <c r="G29" s="69">
        <v>0</v>
      </c>
      <c r="H29" s="69">
        <v>35</v>
      </c>
      <c r="I29" s="69">
        <f t="shared" si="6"/>
        <v>35</v>
      </c>
      <c r="J29" s="70">
        <v>0</v>
      </c>
      <c r="K29" s="70">
        <f t="shared" si="1"/>
        <v>35</v>
      </c>
      <c r="L29" s="70">
        <v>0</v>
      </c>
      <c r="M29" s="70">
        <f t="shared" si="2"/>
        <v>35</v>
      </c>
      <c r="N29" s="70">
        <v>0</v>
      </c>
      <c r="O29" s="70">
        <f t="shared" si="3"/>
        <v>35</v>
      </c>
      <c r="P29" s="70">
        <v>0</v>
      </c>
      <c r="Q29" s="70">
        <f t="shared" si="4"/>
        <v>35</v>
      </c>
      <c r="R29" s="71">
        <v>0</v>
      </c>
      <c r="S29" s="71">
        <f t="shared" si="5"/>
        <v>35</v>
      </c>
      <c r="T29" s="2"/>
    </row>
    <row r="30" spans="1:20" s="135" customFormat="1" ht="24.75" customHeight="1" x14ac:dyDescent="0.2">
      <c r="A30" s="72" t="s">
        <v>8</v>
      </c>
      <c r="B30" s="73" t="s">
        <v>124</v>
      </c>
      <c r="C30" s="74" t="s">
        <v>30</v>
      </c>
      <c r="D30" s="75" t="s">
        <v>7</v>
      </c>
      <c r="E30" s="76" t="s">
        <v>7</v>
      </c>
      <c r="F30" s="77" t="s">
        <v>125</v>
      </c>
      <c r="G30" s="78">
        <f>+G31</f>
        <v>270</v>
      </c>
      <c r="H30" s="78">
        <v>0</v>
      </c>
      <c r="I30" s="78">
        <f t="shared" si="0"/>
        <v>270</v>
      </c>
      <c r="J30" s="79">
        <v>0</v>
      </c>
      <c r="K30" s="79">
        <f t="shared" si="1"/>
        <v>270</v>
      </c>
      <c r="L30" s="79">
        <v>0</v>
      </c>
      <c r="M30" s="79">
        <f t="shared" si="2"/>
        <v>270</v>
      </c>
      <c r="N30" s="79">
        <v>0</v>
      </c>
      <c r="O30" s="79">
        <f t="shared" si="3"/>
        <v>270</v>
      </c>
      <c r="P30" s="79">
        <v>0</v>
      </c>
      <c r="Q30" s="79">
        <f t="shared" si="4"/>
        <v>270</v>
      </c>
      <c r="R30" s="80">
        <v>0</v>
      </c>
      <c r="S30" s="80">
        <f t="shared" si="5"/>
        <v>270</v>
      </c>
      <c r="T30" s="2"/>
    </row>
    <row r="31" spans="1:20" s="135" customFormat="1" x14ac:dyDescent="0.2">
      <c r="A31" s="5"/>
      <c r="B31" s="64"/>
      <c r="C31" s="65"/>
      <c r="D31" s="66">
        <v>3299</v>
      </c>
      <c r="E31" s="67">
        <v>5331</v>
      </c>
      <c r="F31" s="68" t="s">
        <v>31</v>
      </c>
      <c r="G31" s="69">
        <v>270</v>
      </c>
      <c r="H31" s="69">
        <v>0</v>
      </c>
      <c r="I31" s="69">
        <f t="shared" si="0"/>
        <v>270</v>
      </c>
      <c r="J31" s="70">
        <v>0</v>
      </c>
      <c r="K31" s="70">
        <f t="shared" si="1"/>
        <v>270</v>
      </c>
      <c r="L31" s="70">
        <v>0</v>
      </c>
      <c r="M31" s="70">
        <f t="shared" si="2"/>
        <v>270</v>
      </c>
      <c r="N31" s="70">
        <v>0</v>
      </c>
      <c r="O31" s="70">
        <f t="shared" si="3"/>
        <v>270</v>
      </c>
      <c r="P31" s="70">
        <v>0</v>
      </c>
      <c r="Q31" s="70">
        <f t="shared" si="4"/>
        <v>270</v>
      </c>
      <c r="R31" s="71">
        <v>0</v>
      </c>
      <c r="S31" s="71">
        <f t="shared" si="5"/>
        <v>270</v>
      </c>
      <c r="T31" s="2"/>
    </row>
    <row r="32" spans="1:20" s="135" customFormat="1" ht="24.75" customHeight="1" x14ac:dyDescent="0.2">
      <c r="A32" s="72" t="s">
        <v>8</v>
      </c>
      <c r="B32" s="73" t="s">
        <v>126</v>
      </c>
      <c r="C32" s="74" t="s">
        <v>22</v>
      </c>
      <c r="D32" s="75" t="s">
        <v>7</v>
      </c>
      <c r="E32" s="76" t="s">
        <v>7</v>
      </c>
      <c r="F32" s="77" t="s">
        <v>127</v>
      </c>
      <c r="G32" s="78">
        <f>+G33</f>
        <v>20</v>
      </c>
      <c r="H32" s="78">
        <v>0</v>
      </c>
      <c r="I32" s="78">
        <f t="shared" si="0"/>
        <v>20</v>
      </c>
      <c r="J32" s="79">
        <v>0</v>
      </c>
      <c r="K32" s="79">
        <f t="shared" si="1"/>
        <v>20</v>
      </c>
      <c r="L32" s="79">
        <v>0</v>
      </c>
      <c r="M32" s="79">
        <f t="shared" si="2"/>
        <v>20</v>
      </c>
      <c r="N32" s="79">
        <v>0</v>
      </c>
      <c r="O32" s="79">
        <f t="shared" si="3"/>
        <v>20</v>
      </c>
      <c r="P32" s="79">
        <v>0</v>
      </c>
      <c r="Q32" s="79">
        <f t="shared" si="4"/>
        <v>20</v>
      </c>
      <c r="R32" s="80">
        <v>0</v>
      </c>
      <c r="S32" s="80">
        <f t="shared" si="5"/>
        <v>20</v>
      </c>
      <c r="T32" s="2"/>
    </row>
    <row r="33" spans="1:20" s="135" customFormat="1" x14ac:dyDescent="0.2">
      <c r="A33" s="5"/>
      <c r="B33" s="64"/>
      <c r="C33" s="65"/>
      <c r="D33" s="66">
        <v>3123</v>
      </c>
      <c r="E33" s="67">
        <v>5331</v>
      </c>
      <c r="F33" s="68" t="s">
        <v>31</v>
      </c>
      <c r="G33" s="69">
        <v>20</v>
      </c>
      <c r="H33" s="69">
        <v>0</v>
      </c>
      <c r="I33" s="69">
        <f t="shared" si="0"/>
        <v>20</v>
      </c>
      <c r="J33" s="70">
        <v>0</v>
      </c>
      <c r="K33" s="70">
        <f t="shared" si="1"/>
        <v>20</v>
      </c>
      <c r="L33" s="70">
        <v>0</v>
      </c>
      <c r="M33" s="70">
        <f t="shared" si="2"/>
        <v>20</v>
      </c>
      <c r="N33" s="70">
        <v>0</v>
      </c>
      <c r="O33" s="70">
        <f t="shared" si="3"/>
        <v>20</v>
      </c>
      <c r="P33" s="70">
        <v>0</v>
      </c>
      <c r="Q33" s="70">
        <f t="shared" si="4"/>
        <v>20</v>
      </c>
      <c r="R33" s="71">
        <v>0</v>
      </c>
      <c r="S33" s="71">
        <f t="shared" si="5"/>
        <v>20</v>
      </c>
      <c r="T33" s="2"/>
    </row>
    <row r="34" spans="1:20" s="135" customFormat="1" ht="24.75" customHeight="1" x14ac:dyDescent="0.2">
      <c r="A34" s="72" t="s">
        <v>8</v>
      </c>
      <c r="B34" s="73" t="s">
        <v>128</v>
      </c>
      <c r="C34" s="74" t="s">
        <v>29</v>
      </c>
      <c r="D34" s="75" t="s">
        <v>7</v>
      </c>
      <c r="E34" s="76" t="s">
        <v>7</v>
      </c>
      <c r="F34" s="77" t="s">
        <v>129</v>
      </c>
      <c r="G34" s="78">
        <f>+G35</f>
        <v>20</v>
      </c>
      <c r="H34" s="78">
        <v>0</v>
      </c>
      <c r="I34" s="78">
        <f t="shared" si="0"/>
        <v>20</v>
      </c>
      <c r="J34" s="79">
        <v>0</v>
      </c>
      <c r="K34" s="79">
        <f t="shared" si="1"/>
        <v>20</v>
      </c>
      <c r="L34" s="79">
        <v>0</v>
      </c>
      <c r="M34" s="79">
        <f t="shared" si="2"/>
        <v>20</v>
      </c>
      <c r="N34" s="79">
        <v>0</v>
      </c>
      <c r="O34" s="79">
        <f t="shared" si="3"/>
        <v>20</v>
      </c>
      <c r="P34" s="79">
        <v>0</v>
      </c>
      <c r="Q34" s="79">
        <f t="shared" si="4"/>
        <v>20</v>
      </c>
      <c r="R34" s="80">
        <v>0</v>
      </c>
      <c r="S34" s="80">
        <f t="shared" si="5"/>
        <v>20</v>
      </c>
      <c r="T34" s="2"/>
    </row>
    <row r="35" spans="1:20" s="135" customFormat="1" x14ac:dyDescent="0.2">
      <c r="A35" s="5"/>
      <c r="B35" s="64"/>
      <c r="C35" s="65"/>
      <c r="D35" s="66">
        <v>3122</v>
      </c>
      <c r="E35" s="67">
        <v>5331</v>
      </c>
      <c r="F35" s="68" t="s">
        <v>31</v>
      </c>
      <c r="G35" s="69">
        <v>20</v>
      </c>
      <c r="H35" s="69">
        <v>0</v>
      </c>
      <c r="I35" s="69">
        <f t="shared" si="0"/>
        <v>20</v>
      </c>
      <c r="J35" s="70">
        <v>0</v>
      </c>
      <c r="K35" s="70">
        <f t="shared" si="1"/>
        <v>20</v>
      </c>
      <c r="L35" s="70">
        <v>0</v>
      </c>
      <c r="M35" s="70">
        <f t="shared" si="2"/>
        <v>20</v>
      </c>
      <c r="N35" s="70">
        <v>0</v>
      </c>
      <c r="O35" s="70">
        <f t="shared" si="3"/>
        <v>20</v>
      </c>
      <c r="P35" s="70">
        <v>0</v>
      </c>
      <c r="Q35" s="70">
        <f t="shared" si="4"/>
        <v>20</v>
      </c>
      <c r="R35" s="71">
        <v>0</v>
      </c>
      <c r="S35" s="71">
        <f t="shared" si="5"/>
        <v>20</v>
      </c>
      <c r="T35" s="2"/>
    </row>
    <row r="36" spans="1:20" s="135" customFormat="1" x14ac:dyDescent="0.2">
      <c r="A36" s="72" t="s">
        <v>8</v>
      </c>
      <c r="B36" s="73" t="s">
        <v>130</v>
      </c>
      <c r="C36" s="74" t="s">
        <v>30</v>
      </c>
      <c r="D36" s="75" t="s">
        <v>7</v>
      </c>
      <c r="E36" s="76" t="s">
        <v>7</v>
      </c>
      <c r="F36" s="82" t="s">
        <v>131</v>
      </c>
      <c r="G36" s="78">
        <f>+G37</f>
        <v>500</v>
      </c>
      <c r="H36" s="78">
        <f>+H37</f>
        <v>-54</v>
      </c>
      <c r="I36" s="78">
        <f t="shared" si="0"/>
        <v>446</v>
      </c>
      <c r="J36" s="79">
        <v>0</v>
      </c>
      <c r="K36" s="79">
        <f t="shared" si="1"/>
        <v>446</v>
      </c>
      <c r="L36" s="79">
        <v>0</v>
      </c>
      <c r="M36" s="79">
        <f t="shared" si="2"/>
        <v>446</v>
      </c>
      <c r="N36" s="79">
        <v>0</v>
      </c>
      <c r="O36" s="79">
        <f t="shared" si="3"/>
        <v>446</v>
      </c>
      <c r="P36" s="79">
        <v>0</v>
      </c>
      <c r="Q36" s="79">
        <f t="shared" si="4"/>
        <v>446</v>
      </c>
      <c r="R36" s="80">
        <v>0</v>
      </c>
      <c r="S36" s="80">
        <f t="shared" si="5"/>
        <v>446</v>
      </c>
      <c r="T36" s="2"/>
    </row>
    <row r="37" spans="1:20" s="135" customFormat="1" x14ac:dyDescent="0.2">
      <c r="A37" s="5"/>
      <c r="B37" s="64"/>
      <c r="C37" s="65"/>
      <c r="D37" s="66">
        <v>3299</v>
      </c>
      <c r="E37" s="67">
        <v>5331</v>
      </c>
      <c r="F37" s="68" t="s">
        <v>31</v>
      </c>
      <c r="G37" s="69">
        <v>500</v>
      </c>
      <c r="H37" s="69">
        <v>-54</v>
      </c>
      <c r="I37" s="69">
        <f t="shared" si="0"/>
        <v>446</v>
      </c>
      <c r="J37" s="70">
        <v>0</v>
      </c>
      <c r="K37" s="70">
        <f t="shared" si="1"/>
        <v>446</v>
      </c>
      <c r="L37" s="70">
        <v>0</v>
      </c>
      <c r="M37" s="70">
        <f t="shared" si="2"/>
        <v>446</v>
      </c>
      <c r="N37" s="70">
        <v>0</v>
      </c>
      <c r="O37" s="70">
        <f t="shared" si="3"/>
        <v>446</v>
      </c>
      <c r="P37" s="70">
        <v>0</v>
      </c>
      <c r="Q37" s="70">
        <f t="shared" si="4"/>
        <v>446</v>
      </c>
      <c r="R37" s="71">
        <v>0</v>
      </c>
      <c r="S37" s="71">
        <f t="shared" si="5"/>
        <v>446</v>
      </c>
      <c r="T37" s="2"/>
    </row>
    <row r="38" spans="1:20" s="135" customFormat="1" ht="33.75" x14ac:dyDescent="0.2">
      <c r="A38" s="72" t="s">
        <v>8</v>
      </c>
      <c r="B38" s="73" t="s">
        <v>132</v>
      </c>
      <c r="C38" s="74" t="s">
        <v>16</v>
      </c>
      <c r="D38" s="75" t="s">
        <v>7</v>
      </c>
      <c r="E38" s="76" t="s">
        <v>7</v>
      </c>
      <c r="F38" s="77" t="s">
        <v>133</v>
      </c>
      <c r="G38" s="78">
        <v>0</v>
      </c>
      <c r="H38" s="78">
        <f t="shared" ref="H38" si="14">+H39</f>
        <v>40</v>
      </c>
      <c r="I38" s="78">
        <f t="shared" si="0"/>
        <v>40</v>
      </c>
      <c r="J38" s="79">
        <v>0</v>
      </c>
      <c r="K38" s="79">
        <f t="shared" si="1"/>
        <v>40</v>
      </c>
      <c r="L38" s="79">
        <v>0</v>
      </c>
      <c r="M38" s="79">
        <f t="shared" si="2"/>
        <v>40</v>
      </c>
      <c r="N38" s="79">
        <v>0</v>
      </c>
      <c r="O38" s="79">
        <f t="shared" si="3"/>
        <v>40</v>
      </c>
      <c r="P38" s="79">
        <v>0</v>
      </c>
      <c r="Q38" s="79">
        <f t="shared" si="4"/>
        <v>40</v>
      </c>
      <c r="R38" s="80">
        <v>0</v>
      </c>
      <c r="S38" s="80">
        <f t="shared" si="5"/>
        <v>40</v>
      </c>
      <c r="T38" s="2"/>
    </row>
    <row r="39" spans="1:20" s="135" customFormat="1" ht="22.5" x14ac:dyDescent="0.2">
      <c r="A39" s="5"/>
      <c r="B39" s="64"/>
      <c r="C39" s="65"/>
      <c r="D39" s="66">
        <v>3233</v>
      </c>
      <c r="E39" s="67">
        <v>5331</v>
      </c>
      <c r="F39" s="81" t="s">
        <v>31</v>
      </c>
      <c r="G39" s="69">
        <v>0</v>
      </c>
      <c r="H39" s="69">
        <v>40</v>
      </c>
      <c r="I39" s="69">
        <f t="shared" si="0"/>
        <v>40</v>
      </c>
      <c r="J39" s="70">
        <v>0</v>
      </c>
      <c r="K39" s="70">
        <f t="shared" si="1"/>
        <v>40</v>
      </c>
      <c r="L39" s="70">
        <v>0</v>
      </c>
      <c r="M39" s="70">
        <f t="shared" si="2"/>
        <v>40</v>
      </c>
      <c r="N39" s="70">
        <v>0</v>
      </c>
      <c r="O39" s="70">
        <f t="shared" si="3"/>
        <v>40</v>
      </c>
      <c r="P39" s="70">
        <v>0</v>
      </c>
      <c r="Q39" s="70">
        <f t="shared" si="4"/>
        <v>40</v>
      </c>
      <c r="R39" s="71">
        <v>0</v>
      </c>
      <c r="S39" s="71">
        <f t="shared" si="5"/>
        <v>40</v>
      </c>
      <c r="T39" s="2"/>
    </row>
    <row r="40" spans="1:20" s="135" customFormat="1" ht="33.75" x14ac:dyDescent="0.2">
      <c r="A40" s="72" t="s">
        <v>8</v>
      </c>
      <c r="B40" s="73" t="s">
        <v>134</v>
      </c>
      <c r="C40" s="74" t="s">
        <v>20</v>
      </c>
      <c r="D40" s="75" t="s">
        <v>7</v>
      </c>
      <c r="E40" s="76" t="s">
        <v>7</v>
      </c>
      <c r="F40" s="77" t="s">
        <v>135</v>
      </c>
      <c r="G40" s="78">
        <v>0</v>
      </c>
      <c r="H40" s="78">
        <f t="shared" ref="H40" si="15">+H41</f>
        <v>14</v>
      </c>
      <c r="I40" s="78">
        <f t="shared" si="0"/>
        <v>14</v>
      </c>
      <c r="J40" s="79">
        <v>0</v>
      </c>
      <c r="K40" s="79">
        <f t="shared" si="1"/>
        <v>14</v>
      </c>
      <c r="L40" s="79">
        <v>0</v>
      </c>
      <c r="M40" s="79">
        <f t="shared" si="2"/>
        <v>14</v>
      </c>
      <c r="N40" s="79">
        <v>0</v>
      </c>
      <c r="O40" s="79">
        <f t="shared" si="3"/>
        <v>14</v>
      </c>
      <c r="P40" s="79">
        <v>0</v>
      </c>
      <c r="Q40" s="79">
        <f t="shared" si="4"/>
        <v>14</v>
      </c>
      <c r="R40" s="80">
        <v>0</v>
      </c>
      <c r="S40" s="80">
        <f t="shared" si="5"/>
        <v>14</v>
      </c>
      <c r="T40" s="2"/>
    </row>
    <row r="41" spans="1:20" s="135" customFormat="1" ht="22.5" x14ac:dyDescent="0.2">
      <c r="A41" s="5"/>
      <c r="B41" s="64"/>
      <c r="C41" s="65"/>
      <c r="D41" s="66">
        <v>3122</v>
      </c>
      <c r="E41" s="67">
        <v>5331</v>
      </c>
      <c r="F41" s="81" t="s">
        <v>31</v>
      </c>
      <c r="G41" s="69">
        <v>0</v>
      </c>
      <c r="H41" s="69">
        <v>14</v>
      </c>
      <c r="I41" s="69">
        <f t="shared" si="0"/>
        <v>14</v>
      </c>
      <c r="J41" s="70">
        <v>0</v>
      </c>
      <c r="K41" s="70">
        <f t="shared" si="1"/>
        <v>14</v>
      </c>
      <c r="L41" s="70">
        <v>0</v>
      </c>
      <c r="M41" s="70">
        <f t="shared" si="2"/>
        <v>14</v>
      </c>
      <c r="N41" s="70">
        <v>0</v>
      </c>
      <c r="O41" s="70">
        <f t="shared" si="3"/>
        <v>14</v>
      </c>
      <c r="P41" s="70">
        <v>0</v>
      </c>
      <c r="Q41" s="70">
        <f t="shared" si="4"/>
        <v>14</v>
      </c>
      <c r="R41" s="71">
        <v>0</v>
      </c>
      <c r="S41" s="71">
        <f t="shared" si="5"/>
        <v>14</v>
      </c>
      <c r="T41" s="2"/>
    </row>
    <row r="42" spans="1:20" s="135" customFormat="1" ht="22.5" x14ac:dyDescent="0.2">
      <c r="A42" s="72" t="s">
        <v>8</v>
      </c>
      <c r="B42" s="83" t="s">
        <v>136</v>
      </c>
      <c r="C42" s="74" t="s">
        <v>29</v>
      </c>
      <c r="D42" s="75" t="s">
        <v>7</v>
      </c>
      <c r="E42" s="76" t="s">
        <v>7</v>
      </c>
      <c r="F42" s="77" t="s">
        <v>137</v>
      </c>
      <c r="G42" s="78">
        <v>0</v>
      </c>
      <c r="H42" s="78">
        <f>+H43</f>
        <v>20</v>
      </c>
      <c r="I42" s="78">
        <f t="shared" si="0"/>
        <v>20</v>
      </c>
      <c r="J42" s="79">
        <f>+J43</f>
        <v>-20</v>
      </c>
      <c r="K42" s="79">
        <f t="shared" si="1"/>
        <v>0</v>
      </c>
      <c r="L42" s="79">
        <v>0</v>
      </c>
      <c r="M42" s="79">
        <f t="shared" si="2"/>
        <v>0</v>
      </c>
      <c r="N42" s="79">
        <v>0</v>
      </c>
      <c r="O42" s="79">
        <f t="shared" si="3"/>
        <v>0</v>
      </c>
      <c r="P42" s="79">
        <v>0</v>
      </c>
      <c r="Q42" s="79">
        <f t="shared" si="4"/>
        <v>0</v>
      </c>
      <c r="R42" s="80">
        <v>0</v>
      </c>
      <c r="S42" s="80">
        <f t="shared" si="5"/>
        <v>0</v>
      </c>
      <c r="T42" s="2"/>
    </row>
    <row r="43" spans="1:20" s="135" customFormat="1" x14ac:dyDescent="0.2">
      <c r="A43" s="84"/>
      <c r="B43" s="83" t="s">
        <v>138</v>
      </c>
      <c r="C43" s="74"/>
      <c r="D43" s="85">
        <v>3122</v>
      </c>
      <c r="E43" s="85">
        <v>5331</v>
      </c>
      <c r="F43" s="68" t="s">
        <v>31</v>
      </c>
      <c r="G43" s="69">
        <v>0</v>
      </c>
      <c r="H43" s="69">
        <v>20</v>
      </c>
      <c r="I43" s="69">
        <f t="shared" si="0"/>
        <v>20</v>
      </c>
      <c r="J43" s="70">
        <v>-20</v>
      </c>
      <c r="K43" s="70">
        <f t="shared" si="1"/>
        <v>0</v>
      </c>
      <c r="L43" s="70">
        <v>0</v>
      </c>
      <c r="M43" s="70">
        <f t="shared" si="2"/>
        <v>0</v>
      </c>
      <c r="N43" s="70">
        <v>0</v>
      </c>
      <c r="O43" s="70">
        <f t="shared" si="3"/>
        <v>0</v>
      </c>
      <c r="P43" s="70">
        <v>0</v>
      </c>
      <c r="Q43" s="70">
        <f t="shared" si="4"/>
        <v>0</v>
      </c>
      <c r="R43" s="71">
        <v>0</v>
      </c>
      <c r="S43" s="71">
        <f t="shared" si="5"/>
        <v>0</v>
      </c>
      <c r="T43" s="2"/>
    </row>
    <row r="44" spans="1:20" s="135" customFormat="1" ht="24" customHeight="1" x14ac:dyDescent="0.2">
      <c r="A44" s="72" t="s">
        <v>8</v>
      </c>
      <c r="B44" s="83" t="s">
        <v>139</v>
      </c>
      <c r="C44" s="86">
        <v>1420</v>
      </c>
      <c r="D44" s="75" t="s">
        <v>7</v>
      </c>
      <c r="E44" s="76" t="s">
        <v>7</v>
      </c>
      <c r="F44" s="87" t="s">
        <v>140</v>
      </c>
      <c r="G44" s="78">
        <v>0</v>
      </c>
      <c r="H44" s="88">
        <f>H45</f>
        <v>105</v>
      </c>
      <c r="I44" s="78">
        <f t="shared" si="0"/>
        <v>105</v>
      </c>
      <c r="J44" s="79">
        <v>0</v>
      </c>
      <c r="K44" s="79">
        <f t="shared" si="1"/>
        <v>105</v>
      </c>
      <c r="L44" s="79">
        <v>0</v>
      </c>
      <c r="M44" s="79">
        <f t="shared" si="2"/>
        <v>105</v>
      </c>
      <c r="N44" s="79">
        <v>0</v>
      </c>
      <c r="O44" s="79">
        <f t="shared" si="3"/>
        <v>105</v>
      </c>
      <c r="P44" s="79">
        <v>0</v>
      </c>
      <c r="Q44" s="79">
        <f t="shared" si="4"/>
        <v>105</v>
      </c>
      <c r="R44" s="80">
        <v>0</v>
      </c>
      <c r="S44" s="80">
        <f t="shared" si="5"/>
        <v>105</v>
      </c>
      <c r="T44" s="2"/>
    </row>
    <row r="45" spans="1:20" ht="22.5" x14ac:dyDescent="0.2">
      <c r="A45" s="5"/>
      <c r="B45" s="83" t="s">
        <v>138</v>
      </c>
      <c r="C45" s="89"/>
      <c r="D45" s="66">
        <v>3122</v>
      </c>
      <c r="E45" s="67">
        <v>5331</v>
      </c>
      <c r="F45" s="81" t="s">
        <v>31</v>
      </c>
      <c r="G45" s="69">
        <v>0</v>
      </c>
      <c r="H45" s="90">
        <v>105</v>
      </c>
      <c r="I45" s="69">
        <f t="shared" si="0"/>
        <v>105</v>
      </c>
      <c r="J45" s="70">
        <v>0</v>
      </c>
      <c r="K45" s="70">
        <f t="shared" si="1"/>
        <v>105</v>
      </c>
      <c r="L45" s="70">
        <v>0</v>
      </c>
      <c r="M45" s="70">
        <f t="shared" si="2"/>
        <v>105</v>
      </c>
      <c r="N45" s="70">
        <v>0</v>
      </c>
      <c r="O45" s="70">
        <f t="shared" si="3"/>
        <v>105</v>
      </c>
      <c r="P45" s="70">
        <v>0</v>
      </c>
      <c r="Q45" s="70">
        <f t="shared" si="4"/>
        <v>105</v>
      </c>
      <c r="R45" s="71">
        <v>0</v>
      </c>
      <c r="S45" s="71">
        <f t="shared" si="5"/>
        <v>105</v>
      </c>
    </row>
    <row r="46" spans="1:20" ht="22.5" x14ac:dyDescent="0.2">
      <c r="A46" s="72" t="s">
        <v>8</v>
      </c>
      <c r="B46" s="83" t="s">
        <v>141</v>
      </c>
      <c r="C46" s="89">
        <v>1420</v>
      </c>
      <c r="D46" s="75" t="s">
        <v>7</v>
      </c>
      <c r="E46" s="76" t="s">
        <v>7</v>
      </c>
      <c r="F46" s="91" t="s">
        <v>142</v>
      </c>
      <c r="G46" s="78">
        <v>0</v>
      </c>
      <c r="H46" s="88">
        <f>H47</f>
        <v>105</v>
      </c>
      <c r="I46" s="78">
        <f t="shared" si="0"/>
        <v>105</v>
      </c>
      <c r="J46" s="79">
        <v>0</v>
      </c>
      <c r="K46" s="79">
        <f t="shared" si="1"/>
        <v>105</v>
      </c>
      <c r="L46" s="79">
        <v>0</v>
      </c>
      <c r="M46" s="79">
        <f t="shared" si="2"/>
        <v>105</v>
      </c>
      <c r="N46" s="79">
        <f>SUM(N47:N48)</f>
        <v>0</v>
      </c>
      <c r="O46" s="79">
        <f t="shared" si="3"/>
        <v>105</v>
      </c>
      <c r="P46" s="79">
        <v>0</v>
      </c>
      <c r="Q46" s="79">
        <f t="shared" si="4"/>
        <v>105</v>
      </c>
      <c r="R46" s="80">
        <v>0</v>
      </c>
      <c r="S46" s="80">
        <f t="shared" si="5"/>
        <v>105</v>
      </c>
    </row>
    <row r="47" spans="1:20" ht="22.5" x14ac:dyDescent="0.2">
      <c r="A47" s="5"/>
      <c r="B47" s="83" t="s">
        <v>138</v>
      </c>
      <c r="C47" s="89"/>
      <c r="D47" s="66">
        <v>3122</v>
      </c>
      <c r="E47" s="67">
        <v>5331</v>
      </c>
      <c r="F47" s="81" t="s">
        <v>31</v>
      </c>
      <c r="G47" s="69">
        <v>0</v>
      </c>
      <c r="H47" s="90">
        <v>105</v>
      </c>
      <c r="I47" s="69">
        <f t="shared" si="0"/>
        <v>105</v>
      </c>
      <c r="J47" s="70">
        <v>0</v>
      </c>
      <c r="K47" s="70">
        <f t="shared" si="1"/>
        <v>105</v>
      </c>
      <c r="L47" s="70">
        <v>0</v>
      </c>
      <c r="M47" s="70">
        <f t="shared" si="2"/>
        <v>105</v>
      </c>
      <c r="N47" s="70">
        <v>-105</v>
      </c>
      <c r="O47" s="70">
        <f t="shared" si="3"/>
        <v>0</v>
      </c>
      <c r="P47" s="70">
        <v>0</v>
      </c>
      <c r="Q47" s="70">
        <f t="shared" si="4"/>
        <v>0</v>
      </c>
      <c r="R47" s="71">
        <v>0</v>
      </c>
      <c r="S47" s="71">
        <f t="shared" si="5"/>
        <v>0</v>
      </c>
    </row>
    <row r="48" spans="1:20" x14ac:dyDescent="0.2">
      <c r="A48" s="5"/>
      <c r="B48" s="83"/>
      <c r="C48" s="89"/>
      <c r="D48" s="66">
        <v>3122</v>
      </c>
      <c r="E48" s="67">
        <v>6351</v>
      </c>
      <c r="F48" s="81" t="s">
        <v>143</v>
      </c>
      <c r="G48" s="69">
        <v>0</v>
      </c>
      <c r="H48" s="90"/>
      <c r="I48" s="69"/>
      <c r="J48" s="70"/>
      <c r="K48" s="70"/>
      <c r="L48" s="70"/>
      <c r="M48" s="70">
        <v>0</v>
      </c>
      <c r="N48" s="70">
        <v>105</v>
      </c>
      <c r="O48" s="70">
        <f t="shared" si="3"/>
        <v>105</v>
      </c>
      <c r="P48" s="70">
        <v>0</v>
      </c>
      <c r="Q48" s="70">
        <f t="shared" si="4"/>
        <v>105</v>
      </c>
      <c r="R48" s="71">
        <v>0</v>
      </c>
      <c r="S48" s="71">
        <f t="shared" si="5"/>
        <v>105</v>
      </c>
    </row>
    <row r="49" spans="1:19" s="124" customFormat="1" ht="33.75" x14ac:dyDescent="0.2">
      <c r="A49" s="72" t="s">
        <v>8</v>
      </c>
      <c r="B49" s="83" t="s">
        <v>144</v>
      </c>
      <c r="C49" s="89">
        <v>1429</v>
      </c>
      <c r="D49" s="75" t="s">
        <v>7</v>
      </c>
      <c r="E49" s="76" t="s">
        <v>7</v>
      </c>
      <c r="F49" s="77" t="s">
        <v>145</v>
      </c>
      <c r="G49" s="78">
        <v>0</v>
      </c>
      <c r="H49" s="88">
        <f>H50</f>
        <v>100</v>
      </c>
      <c r="I49" s="78">
        <f t="shared" si="0"/>
        <v>100</v>
      </c>
      <c r="J49" s="79">
        <v>0</v>
      </c>
      <c r="K49" s="79">
        <f t="shared" si="1"/>
        <v>100</v>
      </c>
      <c r="L49" s="79">
        <v>0</v>
      </c>
      <c r="M49" s="79">
        <f t="shared" si="2"/>
        <v>100</v>
      </c>
      <c r="N49" s="79">
        <f>SUM(N50:N51)</f>
        <v>0</v>
      </c>
      <c r="O49" s="79">
        <f t="shared" si="3"/>
        <v>100</v>
      </c>
      <c r="P49" s="79">
        <v>0</v>
      </c>
      <c r="Q49" s="79">
        <f t="shared" si="4"/>
        <v>100</v>
      </c>
      <c r="R49" s="80">
        <v>0</v>
      </c>
      <c r="S49" s="80">
        <f t="shared" si="5"/>
        <v>100</v>
      </c>
    </row>
    <row r="50" spans="1:19" s="124" customFormat="1" ht="22.5" x14ac:dyDescent="0.2">
      <c r="A50" s="5"/>
      <c r="B50" s="83" t="s">
        <v>138</v>
      </c>
      <c r="C50" s="89"/>
      <c r="D50" s="66">
        <v>3122</v>
      </c>
      <c r="E50" s="67">
        <v>5331</v>
      </c>
      <c r="F50" s="81" t="s">
        <v>31</v>
      </c>
      <c r="G50" s="69">
        <v>0</v>
      </c>
      <c r="H50" s="90">
        <v>100</v>
      </c>
      <c r="I50" s="69">
        <f t="shared" si="0"/>
        <v>100</v>
      </c>
      <c r="J50" s="70">
        <v>0</v>
      </c>
      <c r="K50" s="70">
        <f t="shared" si="1"/>
        <v>100</v>
      </c>
      <c r="L50" s="70">
        <v>0</v>
      </c>
      <c r="M50" s="70">
        <f t="shared" si="2"/>
        <v>100</v>
      </c>
      <c r="N50" s="70">
        <v>-100</v>
      </c>
      <c r="O50" s="70">
        <f t="shared" si="3"/>
        <v>0</v>
      </c>
      <c r="P50" s="70">
        <v>0</v>
      </c>
      <c r="Q50" s="70">
        <f t="shared" si="4"/>
        <v>0</v>
      </c>
      <c r="R50" s="71">
        <v>0</v>
      </c>
      <c r="S50" s="71">
        <f t="shared" si="5"/>
        <v>0</v>
      </c>
    </row>
    <row r="51" spans="1:19" s="124" customFormat="1" x14ac:dyDescent="0.2">
      <c r="A51" s="5"/>
      <c r="B51" s="83"/>
      <c r="C51" s="89"/>
      <c r="D51" s="66">
        <v>3122</v>
      </c>
      <c r="E51" s="67">
        <v>6351</v>
      </c>
      <c r="F51" s="81" t="s">
        <v>143</v>
      </c>
      <c r="G51" s="69">
        <v>0</v>
      </c>
      <c r="H51" s="90"/>
      <c r="I51" s="69"/>
      <c r="J51" s="70"/>
      <c r="K51" s="70"/>
      <c r="L51" s="70"/>
      <c r="M51" s="70">
        <v>0</v>
      </c>
      <c r="N51" s="70">
        <v>100</v>
      </c>
      <c r="O51" s="70">
        <f t="shared" si="3"/>
        <v>100</v>
      </c>
      <c r="P51" s="70">
        <v>0</v>
      </c>
      <c r="Q51" s="70">
        <f t="shared" si="4"/>
        <v>100</v>
      </c>
      <c r="R51" s="71">
        <v>0</v>
      </c>
      <c r="S51" s="71">
        <f t="shared" si="5"/>
        <v>100</v>
      </c>
    </row>
    <row r="52" spans="1:19" s="124" customFormat="1" ht="22.5" x14ac:dyDescent="0.2">
      <c r="A52" s="72" t="s">
        <v>8</v>
      </c>
      <c r="B52" s="83" t="s">
        <v>146</v>
      </c>
      <c r="C52" s="89">
        <v>1429</v>
      </c>
      <c r="D52" s="75" t="s">
        <v>7</v>
      </c>
      <c r="E52" s="76" t="s">
        <v>7</v>
      </c>
      <c r="F52" s="91" t="s">
        <v>147</v>
      </c>
      <c r="G52" s="78">
        <v>0</v>
      </c>
      <c r="H52" s="88">
        <f>H53</f>
        <v>150</v>
      </c>
      <c r="I52" s="78">
        <f t="shared" si="0"/>
        <v>150</v>
      </c>
      <c r="J52" s="79">
        <v>0</v>
      </c>
      <c r="K52" s="79">
        <f t="shared" si="1"/>
        <v>150</v>
      </c>
      <c r="L52" s="79">
        <v>0</v>
      </c>
      <c r="M52" s="79">
        <f t="shared" si="2"/>
        <v>150</v>
      </c>
      <c r="N52" s="79">
        <f>SUM(N53:N54)</f>
        <v>0</v>
      </c>
      <c r="O52" s="79">
        <f t="shared" si="3"/>
        <v>150</v>
      </c>
      <c r="P52" s="79">
        <v>0</v>
      </c>
      <c r="Q52" s="79">
        <f t="shared" si="4"/>
        <v>150</v>
      </c>
      <c r="R52" s="80">
        <v>0</v>
      </c>
      <c r="S52" s="80">
        <f t="shared" si="5"/>
        <v>150</v>
      </c>
    </row>
    <row r="53" spans="1:19" s="124" customFormat="1" ht="22.5" x14ac:dyDescent="0.2">
      <c r="A53" s="5"/>
      <c r="B53" s="83" t="s">
        <v>138</v>
      </c>
      <c r="C53" s="89"/>
      <c r="D53" s="66">
        <v>3122</v>
      </c>
      <c r="E53" s="67">
        <v>5331</v>
      </c>
      <c r="F53" s="81" t="s">
        <v>31</v>
      </c>
      <c r="G53" s="69">
        <v>0</v>
      </c>
      <c r="H53" s="90">
        <v>150</v>
      </c>
      <c r="I53" s="69">
        <f t="shared" si="0"/>
        <v>150</v>
      </c>
      <c r="J53" s="70">
        <v>0</v>
      </c>
      <c r="K53" s="70">
        <f t="shared" si="1"/>
        <v>150</v>
      </c>
      <c r="L53" s="70">
        <v>0</v>
      </c>
      <c r="M53" s="70">
        <f t="shared" si="2"/>
        <v>150</v>
      </c>
      <c r="N53" s="70">
        <v>-150</v>
      </c>
      <c r="O53" s="70">
        <f t="shared" si="3"/>
        <v>0</v>
      </c>
      <c r="P53" s="70">
        <v>0</v>
      </c>
      <c r="Q53" s="70">
        <f t="shared" si="4"/>
        <v>0</v>
      </c>
      <c r="R53" s="71">
        <v>0</v>
      </c>
      <c r="S53" s="71">
        <f t="shared" si="5"/>
        <v>0</v>
      </c>
    </row>
    <row r="54" spans="1:19" s="124" customFormat="1" x14ac:dyDescent="0.2">
      <c r="A54" s="5"/>
      <c r="B54" s="83"/>
      <c r="C54" s="89"/>
      <c r="D54" s="66">
        <v>3122</v>
      </c>
      <c r="E54" s="67">
        <v>6351</v>
      </c>
      <c r="F54" s="81" t="s">
        <v>143</v>
      </c>
      <c r="G54" s="69">
        <v>0</v>
      </c>
      <c r="H54" s="90"/>
      <c r="I54" s="69"/>
      <c r="J54" s="70"/>
      <c r="K54" s="70"/>
      <c r="L54" s="70"/>
      <c r="M54" s="70">
        <v>0</v>
      </c>
      <c r="N54" s="70">
        <v>150</v>
      </c>
      <c r="O54" s="70">
        <f t="shared" si="3"/>
        <v>150</v>
      </c>
      <c r="P54" s="70">
        <v>0</v>
      </c>
      <c r="Q54" s="70">
        <f t="shared" si="4"/>
        <v>150</v>
      </c>
      <c r="R54" s="71">
        <v>0</v>
      </c>
      <c r="S54" s="71">
        <f t="shared" si="5"/>
        <v>150</v>
      </c>
    </row>
    <row r="55" spans="1:19" s="124" customFormat="1" ht="33.75" x14ac:dyDescent="0.2">
      <c r="A55" s="72" t="s">
        <v>8</v>
      </c>
      <c r="B55" s="83" t="s">
        <v>148</v>
      </c>
      <c r="C55" s="89">
        <v>1429</v>
      </c>
      <c r="D55" s="75" t="s">
        <v>7</v>
      </c>
      <c r="E55" s="76" t="s">
        <v>7</v>
      </c>
      <c r="F55" s="87" t="s">
        <v>149</v>
      </c>
      <c r="G55" s="78">
        <v>0</v>
      </c>
      <c r="H55" s="88">
        <f>H56</f>
        <v>200</v>
      </c>
      <c r="I55" s="78">
        <f t="shared" si="0"/>
        <v>200</v>
      </c>
      <c r="J55" s="79">
        <v>0</v>
      </c>
      <c r="K55" s="79">
        <f t="shared" si="1"/>
        <v>200</v>
      </c>
      <c r="L55" s="79">
        <v>0</v>
      </c>
      <c r="M55" s="79">
        <f t="shared" si="2"/>
        <v>200</v>
      </c>
      <c r="N55" s="79">
        <f>SUM(N56:N57)</f>
        <v>0</v>
      </c>
      <c r="O55" s="79">
        <f t="shared" si="3"/>
        <v>200</v>
      </c>
      <c r="P55" s="79">
        <v>0</v>
      </c>
      <c r="Q55" s="79">
        <f t="shared" si="4"/>
        <v>200</v>
      </c>
      <c r="R55" s="80">
        <v>0</v>
      </c>
      <c r="S55" s="80">
        <f t="shared" si="5"/>
        <v>200</v>
      </c>
    </row>
    <row r="56" spans="1:19" s="124" customFormat="1" ht="22.5" x14ac:dyDescent="0.2">
      <c r="A56" s="5"/>
      <c r="B56" s="83" t="s">
        <v>138</v>
      </c>
      <c r="C56" s="89"/>
      <c r="D56" s="66">
        <v>3122</v>
      </c>
      <c r="E56" s="67">
        <v>5331</v>
      </c>
      <c r="F56" s="81" t="s">
        <v>31</v>
      </c>
      <c r="G56" s="69">
        <v>0</v>
      </c>
      <c r="H56" s="90">
        <v>200</v>
      </c>
      <c r="I56" s="69">
        <f t="shared" si="0"/>
        <v>200</v>
      </c>
      <c r="J56" s="70">
        <v>0</v>
      </c>
      <c r="K56" s="70">
        <f t="shared" si="1"/>
        <v>200</v>
      </c>
      <c r="L56" s="70">
        <v>0</v>
      </c>
      <c r="M56" s="70">
        <f t="shared" si="2"/>
        <v>200</v>
      </c>
      <c r="N56" s="70">
        <v>-200</v>
      </c>
      <c r="O56" s="70">
        <f t="shared" si="3"/>
        <v>0</v>
      </c>
      <c r="P56" s="70">
        <v>0</v>
      </c>
      <c r="Q56" s="70">
        <f t="shared" si="4"/>
        <v>0</v>
      </c>
      <c r="R56" s="71">
        <v>0</v>
      </c>
      <c r="S56" s="71">
        <f t="shared" si="5"/>
        <v>0</v>
      </c>
    </row>
    <row r="57" spans="1:19" s="124" customFormat="1" x14ac:dyDescent="0.2">
      <c r="A57" s="5"/>
      <c r="B57" s="83"/>
      <c r="C57" s="89"/>
      <c r="D57" s="66">
        <v>3122</v>
      </c>
      <c r="E57" s="67">
        <v>6351</v>
      </c>
      <c r="F57" s="81" t="s">
        <v>143</v>
      </c>
      <c r="G57" s="69">
        <v>0</v>
      </c>
      <c r="H57" s="90"/>
      <c r="I57" s="69"/>
      <c r="J57" s="70"/>
      <c r="K57" s="70"/>
      <c r="L57" s="70"/>
      <c r="M57" s="70">
        <v>0</v>
      </c>
      <c r="N57" s="70">
        <v>200</v>
      </c>
      <c r="O57" s="70">
        <f t="shared" si="3"/>
        <v>200</v>
      </c>
      <c r="P57" s="70">
        <v>0</v>
      </c>
      <c r="Q57" s="70">
        <f t="shared" si="4"/>
        <v>200</v>
      </c>
      <c r="R57" s="71">
        <v>0</v>
      </c>
      <c r="S57" s="71">
        <f t="shared" si="5"/>
        <v>200</v>
      </c>
    </row>
    <row r="58" spans="1:19" s="124" customFormat="1" ht="33.75" x14ac:dyDescent="0.2">
      <c r="A58" s="72" t="s">
        <v>8</v>
      </c>
      <c r="B58" s="83" t="s">
        <v>150</v>
      </c>
      <c r="C58" s="89">
        <v>1437</v>
      </c>
      <c r="D58" s="75" t="s">
        <v>7</v>
      </c>
      <c r="E58" s="76" t="s">
        <v>7</v>
      </c>
      <c r="F58" s="87" t="s">
        <v>151</v>
      </c>
      <c r="G58" s="78">
        <v>0</v>
      </c>
      <c r="H58" s="88">
        <f>H59</f>
        <v>100</v>
      </c>
      <c r="I58" s="78">
        <f t="shared" si="0"/>
        <v>100</v>
      </c>
      <c r="J58" s="79">
        <v>0</v>
      </c>
      <c r="K58" s="79">
        <f t="shared" si="1"/>
        <v>100</v>
      </c>
      <c r="L58" s="79">
        <v>0</v>
      </c>
      <c r="M58" s="79">
        <f t="shared" si="2"/>
        <v>100</v>
      </c>
      <c r="N58" s="79">
        <v>0</v>
      </c>
      <c r="O58" s="79">
        <f t="shared" si="3"/>
        <v>100</v>
      </c>
      <c r="P58" s="79">
        <v>0</v>
      </c>
      <c r="Q58" s="79">
        <f t="shared" si="4"/>
        <v>100</v>
      </c>
      <c r="R58" s="80">
        <v>0</v>
      </c>
      <c r="S58" s="80">
        <f t="shared" si="5"/>
        <v>100</v>
      </c>
    </row>
    <row r="59" spans="1:19" s="124" customFormat="1" ht="22.5" x14ac:dyDescent="0.2">
      <c r="A59" s="5"/>
      <c r="B59" s="83" t="s">
        <v>138</v>
      </c>
      <c r="C59" s="89"/>
      <c r="D59" s="66">
        <v>3123</v>
      </c>
      <c r="E59" s="67">
        <v>5331</v>
      </c>
      <c r="F59" s="81" t="s">
        <v>31</v>
      </c>
      <c r="G59" s="69">
        <v>0</v>
      </c>
      <c r="H59" s="90">
        <v>100</v>
      </c>
      <c r="I59" s="69">
        <f t="shared" si="0"/>
        <v>100</v>
      </c>
      <c r="J59" s="70">
        <v>0</v>
      </c>
      <c r="K59" s="70">
        <f t="shared" si="1"/>
        <v>100</v>
      </c>
      <c r="L59" s="70">
        <v>0</v>
      </c>
      <c r="M59" s="70">
        <f t="shared" si="2"/>
        <v>100</v>
      </c>
      <c r="N59" s="70">
        <v>0</v>
      </c>
      <c r="O59" s="70">
        <f t="shared" si="3"/>
        <v>100</v>
      </c>
      <c r="P59" s="70">
        <v>0</v>
      </c>
      <c r="Q59" s="70">
        <f t="shared" si="4"/>
        <v>100</v>
      </c>
      <c r="R59" s="71">
        <v>0</v>
      </c>
      <c r="S59" s="71">
        <f t="shared" si="5"/>
        <v>100</v>
      </c>
    </row>
    <row r="60" spans="1:19" s="124" customFormat="1" ht="22.5" x14ac:dyDescent="0.2">
      <c r="A60" s="72" t="s">
        <v>8</v>
      </c>
      <c r="B60" s="83" t="s">
        <v>152</v>
      </c>
      <c r="C60" s="89">
        <v>1438</v>
      </c>
      <c r="D60" s="75" t="s">
        <v>7</v>
      </c>
      <c r="E60" s="76" t="s">
        <v>7</v>
      </c>
      <c r="F60" s="87" t="s">
        <v>153</v>
      </c>
      <c r="G60" s="78">
        <v>0</v>
      </c>
      <c r="H60" s="88">
        <f>H61</f>
        <v>200</v>
      </c>
      <c r="I60" s="78">
        <f t="shared" si="0"/>
        <v>200</v>
      </c>
      <c r="J60" s="79">
        <v>0</v>
      </c>
      <c r="K60" s="79">
        <f t="shared" si="1"/>
        <v>200</v>
      </c>
      <c r="L60" s="79">
        <v>0</v>
      </c>
      <c r="M60" s="79">
        <f t="shared" si="2"/>
        <v>200</v>
      </c>
      <c r="N60" s="79">
        <f>+N61</f>
        <v>-200</v>
      </c>
      <c r="O60" s="79">
        <f t="shared" si="3"/>
        <v>0</v>
      </c>
      <c r="P60" s="79">
        <v>0</v>
      </c>
      <c r="Q60" s="79">
        <f t="shared" si="4"/>
        <v>0</v>
      </c>
      <c r="R60" s="80">
        <v>0</v>
      </c>
      <c r="S60" s="80">
        <f t="shared" si="5"/>
        <v>0</v>
      </c>
    </row>
    <row r="61" spans="1:19" s="124" customFormat="1" ht="22.5" x14ac:dyDescent="0.2">
      <c r="A61" s="5"/>
      <c r="B61" s="83" t="s">
        <v>138</v>
      </c>
      <c r="C61" s="89"/>
      <c r="D61" s="66">
        <v>3123</v>
      </c>
      <c r="E61" s="67">
        <v>5331</v>
      </c>
      <c r="F61" s="81" t="s">
        <v>31</v>
      </c>
      <c r="G61" s="69">
        <v>0</v>
      </c>
      <c r="H61" s="90">
        <v>200</v>
      </c>
      <c r="I61" s="69">
        <f t="shared" si="0"/>
        <v>200</v>
      </c>
      <c r="J61" s="70">
        <v>0</v>
      </c>
      <c r="K61" s="70">
        <f t="shared" si="1"/>
        <v>200</v>
      </c>
      <c r="L61" s="70">
        <v>0</v>
      </c>
      <c r="M61" s="70">
        <f t="shared" si="2"/>
        <v>200</v>
      </c>
      <c r="N61" s="70">
        <v>-200</v>
      </c>
      <c r="O61" s="70">
        <f t="shared" si="3"/>
        <v>0</v>
      </c>
      <c r="P61" s="70">
        <v>0</v>
      </c>
      <c r="Q61" s="70">
        <f t="shared" si="4"/>
        <v>0</v>
      </c>
      <c r="R61" s="71">
        <v>0</v>
      </c>
      <c r="S61" s="71">
        <f t="shared" si="5"/>
        <v>0</v>
      </c>
    </row>
    <row r="62" spans="1:19" s="124" customFormat="1" ht="33.75" x14ac:dyDescent="0.2">
      <c r="A62" s="72" t="s">
        <v>8</v>
      </c>
      <c r="B62" s="83" t="s">
        <v>154</v>
      </c>
      <c r="C62" s="89">
        <v>1442</v>
      </c>
      <c r="D62" s="75" t="s">
        <v>7</v>
      </c>
      <c r="E62" s="76" t="s">
        <v>7</v>
      </c>
      <c r="F62" s="87" t="s">
        <v>155</v>
      </c>
      <c r="G62" s="78">
        <v>0</v>
      </c>
      <c r="H62" s="88">
        <f>H63</f>
        <v>230</v>
      </c>
      <c r="I62" s="78">
        <f t="shared" si="0"/>
        <v>230</v>
      </c>
      <c r="J62" s="79">
        <v>0</v>
      </c>
      <c r="K62" s="79">
        <f t="shared" si="1"/>
        <v>230</v>
      </c>
      <c r="L62" s="79">
        <v>0</v>
      </c>
      <c r="M62" s="79">
        <f t="shared" si="2"/>
        <v>230</v>
      </c>
      <c r="N62" s="79">
        <v>0</v>
      </c>
      <c r="O62" s="79">
        <f t="shared" si="3"/>
        <v>230</v>
      </c>
      <c r="P62" s="79">
        <v>0</v>
      </c>
      <c r="Q62" s="79">
        <f t="shared" si="4"/>
        <v>230</v>
      </c>
      <c r="R62" s="80">
        <v>0</v>
      </c>
      <c r="S62" s="80">
        <f t="shared" si="5"/>
        <v>230</v>
      </c>
    </row>
    <row r="63" spans="1:19" s="124" customFormat="1" ht="22.5" x14ac:dyDescent="0.2">
      <c r="A63" s="5"/>
      <c r="B63" s="83" t="s">
        <v>138</v>
      </c>
      <c r="C63" s="89"/>
      <c r="D63" s="66">
        <v>3123</v>
      </c>
      <c r="E63" s="67">
        <v>5331</v>
      </c>
      <c r="F63" s="81" t="s">
        <v>31</v>
      </c>
      <c r="G63" s="69">
        <v>0</v>
      </c>
      <c r="H63" s="90">
        <v>230</v>
      </c>
      <c r="I63" s="69">
        <f t="shared" si="0"/>
        <v>230</v>
      </c>
      <c r="J63" s="70">
        <v>0</v>
      </c>
      <c r="K63" s="70">
        <f t="shared" si="1"/>
        <v>230</v>
      </c>
      <c r="L63" s="70">
        <v>0</v>
      </c>
      <c r="M63" s="70">
        <f t="shared" si="2"/>
        <v>230</v>
      </c>
      <c r="N63" s="70">
        <v>0</v>
      </c>
      <c r="O63" s="70">
        <f t="shared" si="3"/>
        <v>230</v>
      </c>
      <c r="P63" s="70">
        <v>0</v>
      </c>
      <c r="Q63" s="70">
        <f t="shared" si="4"/>
        <v>230</v>
      </c>
      <c r="R63" s="71">
        <v>0</v>
      </c>
      <c r="S63" s="71">
        <f t="shared" si="5"/>
        <v>230</v>
      </c>
    </row>
    <row r="64" spans="1:19" s="124" customFormat="1" ht="33.75" x14ac:dyDescent="0.2">
      <c r="A64" s="72" t="s">
        <v>8</v>
      </c>
      <c r="B64" s="83" t="s">
        <v>156</v>
      </c>
      <c r="C64" s="89">
        <v>1455</v>
      </c>
      <c r="D64" s="75" t="s">
        <v>7</v>
      </c>
      <c r="E64" s="76" t="s">
        <v>7</v>
      </c>
      <c r="F64" s="87" t="s">
        <v>157</v>
      </c>
      <c r="G64" s="78">
        <v>0</v>
      </c>
      <c r="H64" s="88">
        <f>H65</f>
        <v>300</v>
      </c>
      <c r="I64" s="78">
        <f t="shared" si="0"/>
        <v>300</v>
      </c>
      <c r="J64" s="79">
        <v>0</v>
      </c>
      <c r="K64" s="79">
        <f t="shared" si="1"/>
        <v>300</v>
      </c>
      <c r="L64" s="79">
        <v>0</v>
      </c>
      <c r="M64" s="79">
        <f t="shared" si="2"/>
        <v>300</v>
      </c>
      <c r="N64" s="79">
        <v>0</v>
      </c>
      <c r="O64" s="79">
        <f t="shared" si="3"/>
        <v>300</v>
      </c>
      <c r="P64" s="79">
        <v>0</v>
      </c>
      <c r="Q64" s="79">
        <f t="shared" si="4"/>
        <v>300</v>
      </c>
      <c r="R64" s="80">
        <v>0</v>
      </c>
      <c r="S64" s="80">
        <f t="shared" si="5"/>
        <v>300</v>
      </c>
    </row>
    <row r="65" spans="1:19" s="124" customFormat="1" ht="22.5" x14ac:dyDescent="0.2">
      <c r="A65" s="5"/>
      <c r="B65" s="83" t="s">
        <v>138</v>
      </c>
      <c r="C65" s="89"/>
      <c r="D65" s="66">
        <v>3113</v>
      </c>
      <c r="E65" s="67">
        <v>5331</v>
      </c>
      <c r="F65" s="81" t="s">
        <v>31</v>
      </c>
      <c r="G65" s="69">
        <v>0</v>
      </c>
      <c r="H65" s="90">
        <v>300</v>
      </c>
      <c r="I65" s="69">
        <f t="shared" si="0"/>
        <v>300</v>
      </c>
      <c r="J65" s="70">
        <v>0</v>
      </c>
      <c r="K65" s="70">
        <f t="shared" si="1"/>
        <v>300</v>
      </c>
      <c r="L65" s="70">
        <v>0</v>
      </c>
      <c r="M65" s="70">
        <f t="shared" si="2"/>
        <v>300</v>
      </c>
      <c r="N65" s="70">
        <v>0</v>
      </c>
      <c r="O65" s="70">
        <f t="shared" si="3"/>
        <v>300</v>
      </c>
      <c r="P65" s="70">
        <v>0</v>
      </c>
      <c r="Q65" s="70">
        <f t="shared" si="4"/>
        <v>300</v>
      </c>
      <c r="R65" s="71">
        <v>0</v>
      </c>
      <c r="S65" s="71">
        <f t="shared" si="5"/>
        <v>300</v>
      </c>
    </row>
    <row r="66" spans="1:19" s="124" customFormat="1" ht="33.75" x14ac:dyDescent="0.2">
      <c r="A66" s="72" t="s">
        <v>8</v>
      </c>
      <c r="B66" s="83" t="s">
        <v>158</v>
      </c>
      <c r="C66" s="89">
        <v>1457</v>
      </c>
      <c r="D66" s="75" t="s">
        <v>7</v>
      </c>
      <c r="E66" s="76" t="s">
        <v>7</v>
      </c>
      <c r="F66" s="87" t="s">
        <v>159</v>
      </c>
      <c r="G66" s="78">
        <v>0</v>
      </c>
      <c r="H66" s="88">
        <f>H67</f>
        <v>370</v>
      </c>
      <c r="I66" s="78">
        <f t="shared" si="0"/>
        <v>370</v>
      </c>
      <c r="J66" s="79">
        <v>0</v>
      </c>
      <c r="K66" s="79">
        <f t="shared" si="1"/>
        <v>370</v>
      </c>
      <c r="L66" s="79">
        <v>0</v>
      </c>
      <c r="M66" s="79">
        <f t="shared" si="2"/>
        <v>370</v>
      </c>
      <c r="N66" s="79">
        <v>0</v>
      </c>
      <c r="O66" s="79">
        <f t="shared" si="3"/>
        <v>370</v>
      </c>
      <c r="P66" s="79">
        <v>0</v>
      </c>
      <c r="Q66" s="79">
        <f t="shared" si="4"/>
        <v>370</v>
      </c>
      <c r="R66" s="80">
        <v>0</v>
      </c>
      <c r="S66" s="80">
        <f t="shared" si="5"/>
        <v>370</v>
      </c>
    </row>
    <row r="67" spans="1:19" s="124" customFormat="1" ht="22.5" x14ac:dyDescent="0.2">
      <c r="A67" s="5"/>
      <c r="B67" s="83" t="s">
        <v>138</v>
      </c>
      <c r="C67" s="89"/>
      <c r="D67" s="66">
        <v>3113</v>
      </c>
      <c r="E67" s="67">
        <v>5331</v>
      </c>
      <c r="F67" s="81" t="s">
        <v>31</v>
      </c>
      <c r="G67" s="69">
        <v>0</v>
      </c>
      <c r="H67" s="90">
        <v>370</v>
      </c>
      <c r="I67" s="69">
        <f t="shared" si="0"/>
        <v>370</v>
      </c>
      <c r="J67" s="70">
        <v>0</v>
      </c>
      <c r="K67" s="70">
        <f t="shared" si="1"/>
        <v>370</v>
      </c>
      <c r="L67" s="70">
        <v>0</v>
      </c>
      <c r="M67" s="70">
        <f t="shared" si="2"/>
        <v>370</v>
      </c>
      <c r="N67" s="70">
        <v>0</v>
      </c>
      <c r="O67" s="70">
        <f t="shared" si="3"/>
        <v>370</v>
      </c>
      <c r="P67" s="70">
        <v>0</v>
      </c>
      <c r="Q67" s="70">
        <f t="shared" si="4"/>
        <v>370</v>
      </c>
      <c r="R67" s="71">
        <v>0</v>
      </c>
      <c r="S67" s="71">
        <f t="shared" si="5"/>
        <v>370</v>
      </c>
    </row>
    <row r="68" spans="1:19" s="124" customFormat="1" ht="22.5" x14ac:dyDescent="0.2">
      <c r="A68" s="72" t="s">
        <v>8</v>
      </c>
      <c r="B68" s="83" t="s">
        <v>160</v>
      </c>
      <c r="C68" s="89">
        <v>1462</v>
      </c>
      <c r="D68" s="75" t="s">
        <v>7</v>
      </c>
      <c r="E68" s="76" t="s">
        <v>7</v>
      </c>
      <c r="F68" s="87" t="s">
        <v>161</v>
      </c>
      <c r="G68" s="78">
        <v>0</v>
      </c>
      <c r="H68" s="88">
        <f>H69</f>
        <v>200</v>
      </c>
      <c r="I68" s="78">
        <f t="shared" si="0"/>
        <v>200</v>
      </c>
      <c r="J68" s="79">
        <v>0</v>
      </c>
      <c r="K68" s="79">
        <f t="shared" si="1"/>
        <v>200</v>
      </c>
      <c r="L68" s="79">
        <v>0</v>
      </c>
      <c r="M68" s="79">
        <f t="shared" si="2"/>
        <v>200</v>
      </c>
      <c r="N68" s="79">
        <v>0</v>
      </c>
      <c r="O68" s="79">
        <f t="shared" si="3"/>
        <v>200</v>
      </c>
      <c r="P68" s="79">
        <v>0</v>
      </c>
      <c r="Q68" s="79">
        <f t="shared" si="4"/>
        <v>200</v>
      </c>
      <c r="R68" s="80">
        <v>0</v>
      </c>
      <c r="S68" s="80">
        <f t="shared" si="5"/>
        <v>200</v>
      </c>
    </row>
    <row r="69" spans="1:19" s="124" customFormat="1" ht="22.5" x14ac:dyDescent="0.2">
      <c r="A69" s="5"/>
      <c r="B69" s="83" t="s">
        <v>138</v>
      </c>
      <c r="C69" s="89"/>
      <c r="D69" s="66">
        <v>3113</v>
      </c>
      <c r="E69" s="67">
        <v>5331</v>
      </c>
      <c r="F69" s="81" t="s">
        <v>31</v>
      </c>
      <c r="G69" s="69">
        <v>0</v>
      </c>
      <c r="H69" s="90">
        <v>200</v>
      </c>
      <c r="I69" s="69">
        <f t="shared" si="0"/>
        <v>200</v>
      </c>
      <c r="J69" s="70">
        <v>0</v>
      </c>
      <c r="K69" s="70">
        <f t="shared" si="1"/>
        <v>200</v>
      </c>
      <c r="L69" s="70">
        <v>0</v>
      </c>
      <c r="M69" s="70">
        <f t="shared" si="2"/>
        <v>200</v>
      </c>
      <c r="N69" s="70">
        <v>0</v>
      </c>
      <c r="O69" s="70">
        <f t="shared" si="3"/>
        <v>200</v>
      </c>
      <c r="P69" s="70">
        <v>0</v>
      </c>
      <c r="Q69" s="70">
        <f t="shared" si="4"/>
        <v>200</v>
      </c>
      <c r="R69" s="71">
        <v>0</v>
      </c>
      <c r="S69" s="71">
        <f t="shared" si="5"/>
        <v>200</v>
      </c>
    </row>
    <row r="70" spans="1:19" s="124" customFormat="1" ht="33.75" x14ac:dyDescent="0.2">
      <c r="A70" s="72" t="s">
        <v>8</v>
      </c>
      <c r="B70" s="83" t="s">
        <v>162</v>
      </c>
      <c r="C70" s="89">
        <v>1474</v>
      </c>
      <c r="D70" s="75" t="s">
        <v>7</v>
      </c>
      <c r="E70" s="76" t="s">
        <v>7</v>
      </c>
      <c r="F70" s="87" t="s">
        <v>163</v>
      </c>
      <c r="G70" s="78">
        <v>0</v>
      </c>
      <c r="H70" s="88">
        <f>H71</f>
        <v>150</v>
      </c>
      <c r="I70" s="78">
        <f t="shared" si="0"/>
        <v>150</v>
      </c>
      <c r="J70" s="79">
        <v>0</v>
      </c>
      <c r="K70" s="79">
        <f t="shared" si="1"/>
        <v>150</v>
      </c>
      <c r="L70" s="79">
        <v>0</v>
      </c>
      <c r="M70" s="79">
        <f t="shared" si="2"/>
        <v>150</v>
      </c>
      <c r="N70" s="79">
        <f>SUM(N71:N72)</f>
        <v>0</v>
      </c>
      <c r="O70" s="79">
        <f t="shared" si="3"/>
        <v>150</v>
      </c>
      <c r="P70" s="79">
        <v>0</v>
      </c>
      <c r="Q70" s="79">
        <f t="shared" si="4"/>
        <v>150</v>
      </c>
      <c r="R70" s="80">
        <v>0</v>
      </c>
      <c r="S70" s="80">
        <f t="shared" si="5"/>
        <v>150</v>
      </c>
    </row>
    <row r="71" spans="1:19" s="124" customFormat="1" ht="22.5" x14ac:dyDescent="0.2">
      <c r="A71" s="5"/>
      <c r="B71" s="83" t="s">
        <v>138</v>
      </c>
      <c r="C71" s="89"/>
      <c r="D71" s="66">
        <v>3133</v>
      </c>
      <c r="E71" s="67">
        <v>5331</v>
      </c>
      <c r="F71" s="81" t="s">
        <v>31</v>
      </c>
      <c r="G71" s="92">
        <v>0</v>
      </c>
      <c r="H71" s="90">
        <v>150</v>
      </c>
      <c r="I71" s="69">
        <f t="shared" si="0"/>
        <v>150</v>
      </c>
      <c r="J71" s="70">
        <v>0</v>
      </c>
      <c r="K71" s="70">
        <f t="shared" si="1"/>
        <v>150</v>
      </c>
      <c r="L71" s="70">
        <v>0</v>
      </c>
      <c r="M71" s="70">
        <f t="shared" si="2"/>
        <v>150</v>
      </c>
      <c r="N71" s="70">
        <v>-150</v>
      </c>
      <c r="O71" s="70">
        <f t="shared" si="3"/>
        <v>0</v>
      </c>
      <c r="P71" s="70">
        <v>0</v>
      </c>
      <c r="Q71" s="70">
        <f t="shared" si="4"/>
        <v>0</v>
      </c>
      <c r="R71" s="71">
        <v>0</v>
      </c>
      <c r="S71" s="71">
        <f t="shared" si="5"/>
        <v>0</v>
      </c>
    </row>
    <row r="72" spans="1:19" s="124" customFormat="1" x14ac:dyDescent="0.2">
      <c r="A72" s="5"/>
      <c r="B72" s="83"/>
      <c r="C72" s="89"/>
      <c r="D72" s="66">
        <v>3133</v>
      </c>
      <c r="E72" s="67">
        <v>6351</v>
      </c>
      <c r="F72" s="81" t="s">
        <v>143</v>
      </c>
      <c r="G72" s="92">
        <v>0</v>
      </c>
      <c r="H72" s="90"/>
      <c r="I72" s="69"/>
      <c r="J72" s="70"/>
      <c r="K72" s="70"/>
      <c r="L72" s="70"/>
      <c r="M72" s="70">
        <v>0</v>
      </c>
      <c r="N72" s="70">
        <v>150</v>
      </c>
      <c r="O72" s="70">
        <f t="shared" si="3"/>
        <v>150</v>
      </c>
      <c r="P72" s="70">
        <v>0</v>
      </c>
      <c r="Q72" s="70">
        <f t="shared" si="4"/>
        <v>150</v>
      </c>
      <c r="R72" s="71">
        <v>0</v>
      </c>
      <c r="S72" s="71">
        <f t="shared" si="5"/>
        <v>150</v>
      </c>
    </row>
    <row r="73" spans="1:19" s="124" customFormat="1" ht="22.5" x14ac:dyDescent="0.2">
      <c r="A73" s="72" t="s">
        <v>8</v>
      </c>
      <c r="B73" s="73" t="s">
        <v>164</v>
      </c>
      <c r="C73" s="74" t="s">
        <v>17</v>
      </c>
      <c r="D73" s="75" t="s">
        <v>7</v>
      </c>
      <c r="E73" s="76" t="s">
        <v>7</v>
      </c>
      <c r="F73" s="77" t="s">
        <v>165</v>
      </c>
      <c r="G73" s="78">
        <f>+G74</f>
        <v>0</v>
      </c>
      <c r="H73" s="78">
        <f>+H74</f>
        <v>9000</v>
      </c>
      <c r="I73" s="78">
        <f t="shared" si="0"/>
        <v>9000</v>
      </c>
      <c r="J73" s="79">
        <v>0</v>
      </c>
      <c r="K73" s="79">
        <f t="shared" si="1"/>
        <v>9000</v>
      </c>
      <c r="L73" s="79">
        <v>0</v>
      </c>
      <c r="M73" s="79">
        <f t="shared" si="2"/>
        <v>9000</v>
      </c>
      <c r="N73" s="79">
        <v>0</v>
      </c>
      <c r="O73" s="79">
        <f t="shared" si="3"/>
        <v>9000</v>
      </c>
      <c r="P73" s="79">
        <v>0</v>
      </c>
      <c r="Q73" s="79">
        <f t="shared" si="4"/>
        <v>9000</v>
      </c>
      <c r="R73" s="80">
        <v>0</v>
      </c>
      <c r="S73" s="80">
        <f t="shared" si="5"/>
        <v>9000</v>
      </c>
    </row>
    <row r="74" spans="1:19" s="124" customFormat="1" x14ac:dyDescent="0.2">
      <c r="A74" s="5"/>
      <c r="B74" s="64"/>
      <c r="C74" s="65"/>
      <c r="D74" s="66">
        <v>3122</v>
      </c>
      <c r="E74" s="67">
        <v>5331</v>
      </c>
      <c r="F74" s="68" t="s">
        <v>31</v>
      </c>
      <c r="G74" s="69">
        <v>0</v>
      </c>
      <c r="H74" s="69">
        <v>9000</v>
      </c>
      <c r="I74" s="69">
        <f t="shared" si="0"/>
        <v>9000</v>
      </c>
      <c r="J74" s="70">
        <v>0</v>
      </c>
      <c r="K74" s="70">
        <f t="shared" si="1"/>
        <v>9000</v>
      </c>
      <c r="L74" s="70">
        <v>0</v>
      </c>
      <c r="M74" s="70">
        <f t="shared" si="2"/>
        <v>9000</v>
      </c>
      <c r="N74" s="70">
        <v>0</v>
      </c>
      <c r="O74" s="70">
        <f t="shared" si="3"/>
        <v>9000</v>
      </c>
      <c r="P74" s="70">
        <v>0</v>
      </c>
      <c r="Q74" s="70">
        <f t="shared" ref="Q74:Q120" si="16">+O74+P74</f>
        <v>9000</v>
      </c>
      <c r="R74" s="71">
        <v>0</v>
      </c>
      <c r="S74" s="71">
        <f t="shared" ref="S74:S120" si="17">+Q74+R74</f>
        <v>9000</v>
      </c>
    </row>
    <row r="75" spans="1:19" s="124" customFormat="1" ht="22.5" x14ac:dyDescent="0.2">
      <c r="A75" s="93" t="s">
        <v>8</v>
      </c>
      <c r="B75" s="94" t="s">
        <v>166</v>
      </c>
      <c r="C75" s="95" t="s">
        <v>16</v>
      </c>
      <c r="D75" s="96" t="s">
        <v>7</v>
      </c>
      <c r="E75" s="97" t="s">
        <v>7</v>
      </c>
      <c r="F75" s="77" t="s">
        <v>167</v>
      </c>
      <c r="G75" s="98">
        <f>+G76</f>
        <v>0</v>
      </c>
      <c r="H75" s="98">
        <f>+H76</f>
        <v>25</v>
      </c>
      <c r="I75" s="98">
        <f t="shared" si="0"/>
        <v>25</v>
      </c>
      <c r="J75" s="79">
        <v>0</v>
      </c>
      <c r="K75" s="79">
        <f t="shared" si="1"/>
        <v>25</v>
      </c>
      <c r="L75" s="79">
        <v>0</v>
      </c>
      <c r="M75" s="79">
        <f t="shared" si="2"/>
        <v>25</v>
      </c>
      <c r="N75" s="79">
        <v>0</v>
      </c>
      <c r="O75" s="79">
        <f t="shared" si="3"/>
        <v>25</v>
      </c>
      <c r="P75" s="79">
        <f>P76</f>
        <v>-15</v>
      </c>
      <c r="Q75" s="79">
        <f t="shared" si="16"/>
        <v>10</v>
      </c>
      <c r="R75" s="80">
        <v>0</v>
      </c>
      <c r="S75" s="80">
        <f t="shared" si="17"/>
        <v>10</v>
      </c>
    </row>
    <row r="76" spans="1:19" s="124" customFormat="1" ht="22.5" x14ac:dyDescent="0.2">
      <c r="A76" s="99"/>
      <c r="B76" s="100"/>
      <c r="C76" s="101"/>
      <c r="D76" s="102">
        <v>3233</v>
      </c>
      <c r="E76" s="103">
        <v>5331</v>
      </c>
      <c r="F76" s="81" t="s">
        <v>31</v>
      </c>
      <c r="G76" s="104">
        <v>0</v>
      </c>
      <c r="H76" s="104">
        <v>25</v>
      </c>
      <c r="I76" s="104">
        <f t="shared" si="0"/>
        <v>25</v>
      </c>
      <c r="J76" s="70">
        <v>0</v>
      </c>
      <c r="K76" s="70">
        <f t="shared" si="1"/>
        <v>25</v>
      </c>
      <c r="L76" s="70">
        <v>0</v>
      </c>
      <c r="M76" s="70">
        <f t="shared" si="2"/>
        <v>25</v>
      </c>
      <c r="N76" s="70">
        <v>0</v>
      </c>
      <c r="O76" s="70">
        <f t="shared" si="3"/>
        <v>25</v>
      </c>
      <c r="P76" s="70">
        <v>-15</v>
      </c>
      <c r="Q76" s="70">
        <f t="shared" si="16"/>
        <v>10</v>
      </c>
      <c r="R76" s="71">
        <v>0</v>
      </c>
      <c r="S76" s="71">
        <f t="shared" si="17"/>
        <v>10</v>
      </c>
    </row>
    <row r="77" spans="1:19" s="124" customFormat="1" ht="33.75" x14ac:dyDescent="0.2">
      <c r="A77" s="72" t="s">
        <v>8</v>
      </c>
      <c r="B77" s="73" t="s">
        <v>168</v>
      </c>
      <c r="C77" s="74" t="s">
        <v>169</v>
      </c>
      <c r="D77" s="75" t="s">
        <v>7</v>
      </c>
      <c r="E77" s="75" t="s">
        <v>7</v>
      </c>
      <c r="F77" s="137" t="s">
        <v>170</v>
      </c>
      <c r="G77" s="78">
        <f t="shared" ref="G77" si="18">+G78</f>
        <v>0</v>
      </c>
      <c r="H77" s="78">
        <f>+H78</f>
        <v>14000</v>
      </c>
      <c r="I77" s="78">
        <f t="shared" si="0"/>
        <v>14000</v>
      </c>
      <c r="J77" s="79">
        <v>0</v>
      </c>
      <c r="K77" s="79">
        <f t="shared" si="1"/>
        <v>14000</v>
      </c>
      <c r="L77" s="79">
        <v>0</v>
      </c>
      <c r="M77" s="79">
        <f t="shared" si="2"/>
        <v>14000</v>
      </c>
      <c r="N77" s="79">
        <v>0</v>
      </c>
      <c r="O77" s="79">
        <f t="shared" si="3"/>
        <v>14000</v>
      </c>
      <c r="P77" s="105">
        <v>0</v>
      </c>
      <c r="Q77" s="79">
        <f t="shared" si="16"/>
        <v>14000</v>
      </c>
      <c r="R77" s="80">
        <v>0</v>
      </c>
      <c r="S77" s="80">
        <f t="shared" si="17"/>
        <v>14000</v>
      </c>
    </row>
    <row r="78" spans="1:19" s="124" customFormat="1" x14ac:dyDescent="0.2">
      <c r="A78" s="5"/>
      <c r="B78" s="64"/>
      <c r="C78" s="65"/>
      <c r="D78" s="66">
        <v>3122</v>
      </c>
      <c r="E78" s="66">
        <v>5331</v>
      </c>
      <c r="F78" s="106" t="s">
        <v>31</v>
      </c>
      <c r="G78" s="69">
        <v>0</v>
      </c>
      <c r="H78" s="69">
        <v>14000</v>
      </c>
      <c r="I78" s="69">
        <f t="shared" si="0"/>
        <v>14000</v>
      </c>
      <c r="J78" s="70">
        <v>0</v>
      </c>
      <c r="K78" s="70">
        <f t="shared" si="1"/>
        <v>14000</v>
      </c>
      <c r="L78" s="70">
        <v>0</v>
      </c>
      <c r="M78" s="70">
        <f t="shared" si="2"/>
        <v>14000</v>
      </c>
      <c r="N78" s="70">
        <v>0</v>
      </c>
      <c r="O78" s="70">
        <f t="shared" si="3"/>
        <v>14000</v>
      </c>
      <c r="P78" s="92">
        <v>0</v>
      </c>
      <c r="Q78" s="70">
        <f t="shared" si="16"/>
        <v>14000</v>
      </c>
      <c r="R78" s="71">
        <v>0</v>
      </c>
      <c r="S78" s="71">
        <f t="shared" si="17"/>
        <v>14000</v>
      </c>
    </row>
    <row r="79" spans="1:19" s="124" customFormat="1" ht="45" x14ac:dyDescent="0.2">
      <c r="A79" s="72" t="s">
        <v>8</v>
      </c>
      <c r="B79" s="73" t="s">
        <v>171</v>
      </c>
      <c r="C79" s="74" t="s">
        <v>9</v>
      </c>
      <c r="D79" s="75" t="s">
        <v>7</v>
      </c>
      <c r="E79" s="75" t="s">
        <v>7</v>
      </c>
      <c r="F79" s="137" t="s">
        <v>172</v>
      </c>
      <c r="G79" s="78">
        <f t="shared" ref="G79" si="19">+G80</f>
        <v>0</v>
      </c>
      <c r="H79" s="78">
        <f>+H80</f>
        <v>1900</v>
      </c>
      <c r="I79" s="78">
        <f t="shared" si="0"/>
        <v>1900</v>
      </c>
      <c r="J79" s="79">
        <v>0</v>
      </c>
      <c r="K79" s="79">
        <f t="shared" ref="K79:K96" si="20">+I79+J79</f>
        <v>1900</v>
      </c>
      <c r="L79" s="79">
        <v>0</v>
      </c>
      <c r="M79" s="79">
        <f t="shared" ref="M79:M96" si="21">+K79+L79</f>
        <v>1900</v>
      </c>
      <c r="N79" s="79">
        <v>0</v>
      </c>
      <c r="O79" s="79">
        <f t="shared" ref="O79:O102" si="22">+M79+N79</f>
        <v>1900</v>
      </c>
      <c r="P79" s="105">
        <v>0</v>
      </c>
      <c r="Q79" s="79">
        <f t="shared" si="16"/>
        <v>1900</v>
      </c>
      <c r="R79" s="80">
        <v>0</v>
      </c>
      <c r="S79" s="80">
        <f t="shared" si="17"/>
        <v>1900</v>
      </c>
    </row>
    <row r="80" spans="1:19" s="124" customFormat="1" ht="22.5" x14ac:dyDescent="0.2">
      <c r="A80" s="5"/>
      <c r="B80" s="64"/>
      <c r="C80" s="65"/>
      <c r="D80" s="66">
        <v>3121</v>
      </c>
      <c r="E80" s="66">
        <v>5331</v>
      </c>
      <c r="F80" s="107" t="s">
        <v>31</v>
      </c>
      <c r="G80" s="69">
        <v>0</v>
      </c>
      <c r="H80" s="69">
        <v>1900</v>
      </c>
      <c r="I80" s="69">
        <f t="shared" si="0"/>
        <v>1900</v>
      </c>
      <c r="J80" s="70">
        <v>0</v>
      </c>
      <c r="K80" s="70">
        <f t="shared" si="20"/>
        <v>1900</v>
      </c>
      <c r="L80" s="70">
        <v>0</v>
      </c>
      <c r="M80" s="70">
        <f t="shared" si="21"/>
        <v>1900</v>
      </c>
      <c r="N80" s="70">
        <v>0</v>
      </c>
      <c r="O80" s="70">
        <f t="shared" si="22"/>
        <v>1900</v>
      </c>
      <c r="P80" s="92">
        <v>0</v>
      </c>
      <c r="Q80" s="70">
        <f t="shared" si="16"/>
        <v>1900</v>
      </c>
      <c r="R80" s="71">
        <v>0</v>
      </c>
      <c r="S80" s="71">
        <f t="shared" si="17"/>
        <v>1900</v>
      </c>
    </row>
    <row r="81" spans="1:19" ht="22.5" x14ac:dyDescent="0.2">
      <c r="A81" s="72" t="s">
        <v>8</v>
      </c>
      <c r="B81" s="73" t="s">
        <v>173</v>
      </c>
      <c r="C81" s="74" t="s">
        <v>11</v>
      </c>
      <c r="D81" s="75" t="s">
        <v>7</v>
      </c>
      <c r="E81" s="75" t="s">
        <v>7</v>
      </c>
      <c r="F81" s="137" t="s">
        <v>174</v>
      </c>
      <c r="G81" s="78">
        <f t="shared" ref="G81:G83" si="23">+G82</f>
        <v>0</v>
      </c>
      <c r="H81" s="78">
        <f>+H82</f>
        <v>1000</v>
      </c>
      <c r="I81" s="78">
        <f t="shared" si="0"/>
        <v>1000</v>
      </c>
      <c r="J81" s="79">
        <v>0</v>
      </c>
      <c r="K81" s="79">
        <f t="shared" si="20"/>
        <v>1000</v>
      </c>
      <c r="L81" s="79">
        <v>0</v>
      </c>
      <c r="M81" s="79">
        <f t="shared" si="21"/>
        <v>1000</v>
      </c>
      <c r="N81" s="79">
        <v>0</v>
      </c>
      <c r="O81" s="79">
        <f t="shared" si="22"/>
        <v>1000</v>
      </c>
      <c r="P81" s="105">
        <v>0</v>
      </c>
      <c r="Q81" s="79">
        <f t="shared" si="16"/>
        <v>1000</v>
      </c>
      <c r="R81" s="80">
        <v>0</v>
      </c>
      <c r="S81" s="80">
        <f t="shared" si="17"/>
        <v>1000</v>
      </c>
    </row>
    <row r="82" spans="1:19" ht="22.5" x14ac:dyDescent="0.2">
      <c r="A82" s="5"/>
      <c r="B82" s="64"/>
      <c r="C82" s="65"/>
      <c r="D82" s="66">
        <v>3122</v>
      </c>
      <c r="E82" s="66">
        <v>5331</v>
      </c>
      <c r="F82" s="107" t="s">
        <v>31</v>
      </c>
      <c r="G82" s="69">
        <v>0</v>
      </c>
      <c r="H82" s="69">
        <v>1000</v>
      </c>
      <c r="I82" s="69">
        <f t="shared" si="0"/>
        <v>1000</v>
      </c>
      <c r="J82" s="70">
        <v>0</v>
      </c>
      <c r="K82" s="70">
        <f t="shared" si="20"/>
        <v>1000</v>
      </c>
      <c r="L82" s="70">
        <v>0</v>
      </c>
      <c r="M82" s="70">
        <f t="shared" si="21"/>
        <v>1000</v>
      </c>
      <c r="N82" s="70">
        <v>0</v>
      </c>
      <c r="O82" s="70">
        <f t="shared" si="22"/>
        <v>1000</v>
      </c>
      <c r="P82" s="92">
        <v>0</v>
      </c>
      <c r="Q82" s="70">
        <f t="shared" si="16"/>
        <v>1000</v>
      </c>
      <c r="R82" s="71">
        <v>0</v>
      </c>
      <c r="S82" s="71">
        <f t="shared" si="17"/>
        <v>1000</v>
      </c>
    </row>
    <row r="83" spans="1:19" ht="22.5" x14ac:dyDescent="0.2">
      <c r="A83" s="72" t="s">
        <v>8</v>
      </c>
      <c r="B83" s="73" t="s">
        <v>175</v>
      </c>
      <c r="C83" s="74" t="s">
        <v>21</v>
      </c>
      <c r="D83" s="75" t="s">
        <v>7</v>
      </c>
      <c r="E83" s="75" t="s">
        <v>7</v>
      </c>
      <c r="F83" s="137" t="s">
        <v>176</v>
      </c>
      <c r="G83" s="78">
        <f t="shared" si="23"/>
        <v>0</v>
      </c>
      <c r="H83" s="78">
        <f>+H84</f>
        <v>6000</v>
      </c>
      <c r="I83" s="78">
        <f t="shared" si="0"/>
        <v>6000</v>
      </c>
      <c r="J83" s="79">
        <v>0</v>
      </c>
      <c r="K83" s="79">
        <f t="shared" si="20"/>
        <v>6000</v>
      </c>
      <c r="L83" s="79">
        <v>0</v>
      </c>
      <c r="M83" s="79">
        <f t="shared" si="21"/>
        <v>6000</v>
      </c>
      <c r="N83" s="79">
        <v>0</v>
      </c>
      <c r="O83" s="79">
        <f t="shared" si="22"/>
        <v>6000</v>
      </c>
      <c r="P83" s="105">
        <v>0</v>
      </c>
      <c r="Q83" s="79">
        <f t="shared" si="16"/>
        <v>6000</v>
      </c>
      <c r="R83" s="80">
        <v>0</v>
      </c>
      <c r="S83" s="80">
        <f t="shared" si="17"/>
        <v>6000</v>
      </c>
    </row>
    <row r="84" spans="1:19" ht="22.5" x14ac:dyDescent="0.2">
      <c r="A84" s="5"/>
      <c r="B84" s="64"/>
      <c r="C84" s="65"/>
      <c r="D84" s="66">
        <v>3122</v>
      </c>
      <c r="E84" s="66">
        <v>5331</v>
      </c>
      <c r="F84" s="107" t="s">
        <v>31</v>
      </c>
      <c r="G84" s="69">
        <v>0</v>
      </c>
      <c r="H84" s="69">
        <v>6000</v>
      </c>
      <c r="I84" s="69">
        <f t="shared" si="0"/>
        <v>6000</v>
      </c>
      <c r="J84" s="70">
        <v>0</v>
      </c>
      <c r="K84" s="70">
        <f t="shared" si="20"/>
        <v>6000</v>
      </c>
      <c r="L84" s="70">
        <v>0</v>
      </c>
      <c r="M84" s="70">
        <f t="shared" si="21"/>
        <v>6000</v>
      </c>
      <c r="N84" s="70">
        <v>0</v>
      </c>
      <c r="O84" s="70">
        <f t="shared" si="22"/>
        <v>6000</v>
      </c>
      <c r="P84" s="92">
        <v>0</v>
      </c>
      <c r="Q84" s="70">
        <f t="shared" si="16"/>
        <v>6000</v>
      </c>
      <c r="R84" s="71">
        <v>0</v>
      </c>
      <c r="S84" s="71">
        <f t="shared" si="17"/>
        <v>6000</v>
      </c>
    </row>
    <row r="85" spans="1:19" ht="22.5" x14ac:dyDescent="0.2">
      <c r="A85" s="72" t="s">
        <v>8</v>
      </c>
      <c r="B85" s="73" t="s">
        <v>164</v>
      </c>
      <c r="C85" s="74" t="s">
        <v>17</v>
      </c>
      <c r="D85" s="75" t="s">
        <v>7</v>
      </c>
      <c r="E85" s="76" t="s">
        <v>7</v>
      </c>
      <c r="F85" s="77" t="s">
        <v>165</v>
      </c>
      <c r="G85" s="78">
        <f t="shared" ref="G85:I95" si="24">+G86</f>
        <v>0</v>
      </c>
      <c r="H85" s="78">
        <f t="shared" si="24"/>
        <v>0</v>
      </c>
      <c r="I85" s="78">
        <f t="shared" si="24"/>
        <v>0</v>
      </c>
      <c r="J85" s="78">
        <f>+J86</f>
        <v>5000</v>
      </c>
      <c r="K85" s="79">
        <f t="shared" si="20"/>
        <v>5000</v>
      </c>
      <c r="L85" s="79">
        <v>0</v>
      </c>
      <c r="M85" s="79">
        <f t="shared" si="21"/>
        <v>5000</v>
      </c>
      <c r="N85" s="79">
        <v>0</v>
      </c>
      <c r="O85" s="79">
        <f t="shared" si="22"/>
        <v>5000</v>
      </c>
      <c r="P85" s="105">
        <v>0</v>
      </c>
      <c r="Q85" s="79">
        <f t="shared" si="16"/>
        <v>5000</v>
      </c>
      <c r="R85" s="80">
        <v>0</v>
      </c>
      <c r="S85" s="80">
        <f t="shared" si="17"/>
        <v>5000</v>
      </c>
    </row>
    <row r="86" spans="1:19" ht="22.5" x14ac:dyDescent="0.2">
      <c r="A86" s="84"/>
      <c r="B86" s="108"/>
      <c r="C86" s="109"/>
      <c r="D86" s="110">
        <v>3122</v>
      </c>
      <c r="E86" s="66">
        <v>5331</v>
      </c>
      <c r="F86" s="107" t="s">
        <v>31</v>
      </c>
      <c r="G86" s="69">
        <v>0</v>
      </c>
      <c r="H86" s="69">
        <v>0</v>
      </c>
      <c r="I86" s="69">
        <v>0</v>
      </c>
      <c r="J86" s="69">
        <v>5000</v>
      </c>
      <c r="K86" s="70">
        <f t="shared" si="20"/>
        <v>5000</v>
      </c>
      <c r="L86" s="70">
        <v>0</v>
      </c>
      <c r="M86" s="70">
        <f t="shared" si="21"/>
        <v>5000</v>
      </c>
      <c r="N86" s="70">
        <v>0</v>
      </c>
      <c r="O86" s="70">
        <f t="shared" si="22"/>
        <v>5000</v>
      </c>
      <c r="P86" s="92">
        <v>0</v>
      </c>
      <c r="Q86" s="70">
        <f t="shared" si="16"/>
        <v>5000</v>
      </c>
      <c r="R86" s="71">
        <v>0</v>
      </c>
      <c r="S86" s="71">
        <f t="shared" si="17"/>
        <v>5000</v>
      </c>
    </row>
    <row r="87" spans="1:19" ht="22.5" x14ac:dyDescent="0.2">
      <c r="A87" s="72" t="s">
        <v>8</v>
      </c>
      <c r="B87" s="73" t="s">
        <v>177</v>
      </c>
      <c r="C87" s="74" t="s">
        <v>30</v>
      </c>
      <c r="D87" s="75" t="s">
        <v>7</v>
      </c>
      <c r="E87" s="76" t="s">
        <v>7</v>
      </c>
      <c r="F87" s="77" t="s">
        <v>178</v>
      </c>
      <c r="G87" s="78">
        <f t="shared" si="24"/>
        <v>0</v>
      </c>
      <c r="H87" s="78">
        <f t="shared" si="24"/>
        <v>0</v>
      </c>
      <c r="I87" s="78">
        <f t="shared" si="24"/>
        <v>0</v>
      </c>
      <c r="J87" s="78">
        <f>+J88</f>
        <v>800</v>
      </c>
      <c r="K87" s="79">
        <f t="shared" si="20"/>
        <v>800</v>
      </c>
      <c r="L87" s="79">
        <v>0</v>
      </c>
      <c r="M87" s="79">
        <f t="shared" si="21"/>
        <v>800</v>
      </c>
      <c r="N87" s="79">
        <v>0</v>
      </c>
      <c r="O87" s="79">
        <f t="shared" si="22"/>
        <v>800</v>
      </c>
      <c r="P87" s="105">
        <v>0</v>
      </c>
      <c r="Q87" s="79">
        <f t="shared" si="16"/>
        <v>800</v>
      </c>
      <c r="R87" s="111">
        <f>+R88</f>
        <v>0</v>
      </c>
      <c r="S87" s="80">
        <f t="shared" si="17"/>
        <v>800</v>
      </c>
    </row>
    <row r="88" spans="1:19" ht="22.5" x14ac:dyDescent="0.2">
      <c r="A88" s="84"/>
      <c r="B88" s="108"/>
      <c r="C88" s="109"/>
      <c r="D88" s="110">
        <v>3299</v>
      </c>
      <c r="E88" s="66">
        <v>5331</v>
      </c>
      <c r="F88" s="107" t="s">
        <v>31</v>
      </c>
      <c r="G88" s="69">
        <v>0</v>
      </c>
      <c r="H88" s="69">
        <v>0</v>
      </c>
      <c r="I88" s="69">
        <v>0</v>
      </c>
      <c r="J88" s="69">
        <v>800</v>
      </c>
      <c r="K88" s="70">
        <f t="shared" si="20"/>
        <v>800</v>
      </c>
      <c r="L88" s="70">
        <v>0</v>
      </c>
      <c r="M88" s="70">
        <f t="shared" si="21"/>
        <v>800</v>
      </c>
      <c r="N88" s="70">
        <v>0</v>
      </c>
      <c r="O88" s="70">
        <f t="shared" si="22"/>
        <v>800</v>
      </c>
      <c r="P88" s="92">
        <v>0</v>
      </c>
      <c r="Q88" s="70">
        <f t="shared" si="16"/>
        <v>800</v>
      </c>
      <c r="R88" s="4">
        <v>0</v>
      </c>
      <c r="S88" s="71">
        <f t="shared" si="17"/>
        <v>800</v>
      </c>
    </row>
    <row r="89" spans="1:19" ht="22.5" x14ac:dyDescent="0.2">
      <c r="A89" s="72" t="s">
        <v>8</v>
      </c>
      <c r="B89" s="73" t="s">
        <v>179</v>
      </c>
      <c r="C89" s="74" t="s">
        <v>19</v>
      </c>
      <c r="D89" s="75" t="s">
        <v>7</v>
      </c>
      <c r="E89" s="76" t="s">
        <v>7</v>
      </c>
      <c r="F89" s="77" t="s">
        <v>180</v>
      </c>
      <c r="G89" s="78">
        <f t="shared" si="24"/>
        <v>0</v>
      </c>
      <c r="H89" s="78">
        <f t="shared" si="24"/>
        <v>0</v>
      </c>
      <c r="I89" s="78">
        <f t="shared" si="24"/>
        <v>0</v>
      </c>
      <c r="J89" s="78">
        <f>+J90</f>
        <v>2000</v>
      </c>
      <c r="K89" s="79">
        <f t="shared" si="20"/>
        <v>2000</v>
      </c>
      <c r="L89" s="79">
        <v>0</v>
      </c>
      <c r="M89" s="79">
        <f t="shared" si="21"/>
        <v>2000</v>
      </c>
      <c r="N89" s="79">
        <v>0</v>
      </c>
      <c r="O89" s="79">
        <f t="shared" si="22"/>
        <v>2000</v>
      </c>
      <c r="P89" s="105">
        <v>0</v>
      </c>
      <c r="Q89" s="79">
        <f t="shared" si="16"/>
        <v>2000</v>
      </c>
      <c r="R89" s="111">
        <v>0</v>
      </c>
      <c r="S89" s="80">
        <f t="shared" si="17"/>
        <v>2000</v>
      </c>
    </row>
    <row r="90" spans="1:19" ht="22.5" x14ac:dyDescent="0.2">
      <c r="A90" s="84"/>
      <c r="B90" s="108"/>
      <c r="C90" s="109"/>
      <c r="D90" s="110">
        <v>3123</v>
      </c>
      <c r="E90" s="66">
        <v>5331</v>
      </c>
      <c r="F90" s="107" t="s">
        <v>31</v>
      </c>
      <c r="G90" s="69">
        <v>0</v>
      </c>
      <c r="H90" s="69">
        <v>0</v>
      </c>
      <c r="I90" s="69">
        <v>0</v>
      </c>
      <c r="J90" s="69">
        <v>2000</v>
      </c>
      <c r="K90" s="70">
        <f t="shared" si="20"/>
        <v>2000</v>
      </c>
      <c r="L90" s="70">
        <v>0</v>
      </c>
      <c r="M90" s="70">
        <f t="shared" si="21"/>
        <v>2000</v>
      </c>
      <c r="N90" s="70">
        <v>0</v>
      </c>
      <c r="O90" s="70">
        <f t="shared" si="22"/>
        <v>2000</v>
      </c>
      <c r="P90" s="92">
        <v>0</v>
      </c>
      <c r="Q90" s="70">
        <f t="shared" si="16"/>
        <v>2000</v>
      </c>
      <c r="R90" s="4">
        <v>0</v>
      </c>
      <c r="S90" s="71">
        <f t="shared" si="17"/>
        <v>2000</v>
      </c>
    </row>
    <row r="91" spans="1:19" ht="22.5" x14ac:dyDescent="0.2">
      <c r="A91" s="72" t="s">
        <v>8</v>
      </c>
      <c r="B91" s="73" t="s">
        <v>181</v>
      </c>
      <c r="C91" s="74" t="s">
        <v>25</v>
      </c>
      <c r="D91" s="75" t="s">
        <v>7</v>
      </c>
      <c r="E91" s="76" t="s">
        <v>7</v>
      </c>
      <c r="F91" s="77" t="s">
        <v>182</v>
      </c>
      <c r="G91" s="78">
        <f t="shared" si="24"/>
        <v>0</v>
      </c>
      <c r="H91" s="78">
        <f t="shared" si="24"/>
        <v>0</v>
      </c>
      <c r="I91" s="78">
        <f t="shared" si="24"/>
        <v>0</v>
      </c>
      <c r="J91" s="78">
        <f>+J92</f>
        <v>2000</v>
      </c>
      <c r="K91" s="79">
        <f t="shared" si="20"/>
        <v>2000</v>
      </c>
      <c r="L91" s="79">
        <v>0</v>
      </c>
      <c r="M91" s="79">
        <f t="shared" si="21"/>
        <v>2000</v>
      </c>
      <c r="N91" s="79">
        <v>0</v>
      </c>
      <c r="O91" s="79">
        <f t="shared" si="22"/>
        <v>2000</v>
      </c>
      <c r="P91" s="105">
        <v>0</v>
      </c>
      <c r="Q91" s="79">
        <f t="shared" si="16"/>
        <v>2000</v>
      </c>
      <c r="R91" s="111">
        <v>0</v>
      </c>
      <c r="S91" s="80">
        <f t="shared" si="17"/>
        <v>2000</v>
      </c>
    </row>
    <row r="92" spans="1:19" ht="22.5" x14ac:dyDescent="0.2">
      <c r="A92" s="84"/>
      <c r="B92" s="108"/>
      <c r="C92" s="109"/>
      <c r="D92" s="110">
        <v>3133</v>
      </c>
      <c r="E92" s="66">
        <v>5331</v>
      </c>
      <c r="F92" s="107" t="s">
        <v>31</v>
      </c>
      <c r="G92" s="69">
        <v>0</v>
      </c>
      <c r="H92" s="69">
        <v>0</v>
      </c>
      <c r="I92" s="69">
        <v>0</v>
      </c>
      <c r="J92" s="69">
        <v>2000</v>
      </c>
      <c r="K92" s="70">
        <f t="shared" si="20"/>
        <v>2000</v>
      </c>
      <c r="L92" s="70">
        <v>0</v>
      </c>
      <c r="M92" s="70">
        <f t="shared" si="21"/>
        <v>2000</v>
      </c>
      <c r="N92" s="70">
        <v>0</v>
      </c>
      <c r="O92" s="70">
        <f t="shared" si="22"/>
        <v>2000</v>
      </c>
      <c r="P92" s="92">
        <v>0</v>
      </c>
      <c r="Q92" s="70">
        <f t="shared" si="16"/>
        <v>2000</v>
      </c>
      <c r="R92" s="4">
        <v>0</v>
      </c>
      <c r="S92" s="71">
        <f t="shared" si="17"/>
        <v>2000</v>
      </c>
    </row>
    <row r="93" spans="1:19" ht="22.5" x14ac:dyDescent="0.2">
      <c r="A93" s="72" t="s">
        <v>8</v>
      </c>
      <c r="B93" s="73" t="s">
        <v>183</v>
      </c>
      <c r="C93" s="74" t="s">
        <v>184</v>
      </c>
      <c r="D93" s="75" t="s">
        <v>7</v>
      </c>
      <c r="E93" s="76" t="s">
        <v>7</v>
      </c>
      <c r="F93" s="77" t="s">
        <v>185</v>
      </c>
      <c r="G93" s="78">
        <f t="shared" si="24"/>
        <v>0</v>
      </c>
      <c r="H93" s="78">
        <f t="shared" si="24"/>
        <v>0</v>
      </c>
      <c r="I93" s="78">
        <f t="shared" si="24"/>
        <v>0</v>
      </c>
      <c r="J93" s="78">
        <f>+J94</f>
        <v>300</v>
      </c>
      <c r="K93" s="79">
        <f t="shared" si="20"/>
        <v>300</v>
      </c>
      <c r="L93" s="79">
        <v>0</v>
      </c>
      <c r="M93" s="79">
        <f t="shared" si="21"/>
        <v>300</v>
      </c>
      <c r="N93" s="79">
        <v>0</v>
      </c>
      <c r="O93" s="79">
        <f t="shared" si="22"/>
        <v>300</v>
      </c>
      <c r="P93" s="105">
        <v>0</v>
      </c>
      <c r="Q93" s="79">
        <f t="shared" si="16"/>
        <v>300</v>
      </c>
      <c r="R93" s="111">
        <v>0</v>
      </c>
      <c r="S93" s="80">
        <f t="shared" si="17"/>
        <v>300</v>
      </c>
    </row>
    <row r="94" spans="1:19" x14ac:dyDescent="0.2">
      <c r="A94" s="84"/>
      <c r="B94" s="108"/>
      <c r="C94" s="109"/>
      <c r="D94" s="110">
        <v>3121</v>
      </c>
      <c r="E94" s="66">
        <v>6351</v>
      </c>
      <c r="F94" s="107" t="s">
        <v>143</v>
      </c>
      <c r="G94" s="69">
        <v>0</v>
      </c>
      <c r="H94" s="69">
        <v>0</v>
      </c>
      <c r="I94" s="69">
        <v>0</v>
      </c>
      <c r="J94" s="69">
        <v>300</v>
      </c>
      <c r="K94" s="70">
        <f t="shared" si="20"/>
        <v>300</v>
      </c>
      <c r="L94" s="70">
        <v>0</v>
      </c>
      <c r="M94" s="70">
        <f t="shared" si="21"/>
        <v>300</v>
      </c>
      <c r="N94" s="70">
        <v>0</v>
      </c>
      <c r="O94" s="70">
        <f t="shared" si="22"/>
        <v>300</v>
      </c>
      <c r="P94" s="92">
        <v>0</v>
      </c>
      <c r="Q94" s="70">
        <f t="shared" si="16"/>
        <v>300</v>
      </c>
      <c r="R94" s="4">
        <v>0</v>
      </c>
      <c r="S94" s="71">
        <f t="shared" si="17"/>
        <v>300</v>
      </c>
    </row>
    <row r="95" spans="1:19" ht="22.5" x14ac:dyDescent="0.2">
      <c r="A95" s="72" t="s">
        <v>8</v>
      </c>
      <c r="B95" s="73" t="s">
        <v>186</v>
      </c>
      <c r="C95" s="74" t="s">
        <v>15</v>
      </c>
      <c r="D95" s="75" t="s">
        <v>7</v>
      </c>
      <c r="E95" s="76" t="s">
        <v>7</v>
      </c>
      <c r="F95" s="77" t="s">
        <v>187</v>
      </c>
      <c r="G95" s="78">
        <f t="shared" si="24"/>
        <v>0</v>
      </c>
      <c r="H95" s="78">
        <f t="shared" si="24"/>
        <v>0</v>
      </c>
      <c r="I95" s="78">
        <f t="shared" si="24"/>
        <v>0</v>
      </c>
      <c r="J95" s="78">
        <f>+J96</f>
        <v>11502</v>
      </c>
      <c r="K95" s="79">
        <f t="shared" si="20"/>
        <v>11502</v>
      </c>
      <c r="L95" s="79">
        <v>0</v>
      </c>
      <c r="M95" s="79">
        <f t="shared" si="21"/>
        <v>11502</v>
      </c>
      <c r="N95" s="79">
        <v>0</v>
      </c>
      <c r="O95" s="79">
        <f t="shared" si="22"/>
        <v>11502</v>
      </c>
      <c r="P95" s="105">
        <v>0</v>
      </c>
      <c r="Q95" s="79">
        <f t="shared" si="16"/>
        <v>11502</v>
      </c>
      <c r="R95" s="111">
        <v>0</v>
      </c>
      <c r="S95" s="80">
        <f t="shared" si="17"/>
        <v>11502</v>
      </c>
    </row>
    <row r="96" spans="1:19" ht="22.5" x14ac:dyDescent="0.2">
      <c r="A96" s="84"/>
      <c r="B96" s="108"/>
      <c r="C96" s="109"/>
      <c r="D96" s="110">
        <v>3124</v>
      </c>
      <c r="E96" s="66">
        <v>5331</v>
      </c>
      <c r="F96" s="107" t="s">
        <v>31</v>
      </c>
      <c r="G96" s="69">
        <v>0</v>
      </c>
      <c r="H96" s="69">
        <v>0</v>
      </c>
      <c r="I96" s="69">
        <v>0</v>
      </c>
      <c r="J96" s="69">
        <v>11502</v>
      </c>
      <c r="K96" s="70">
        <f t="shared" si="20"/>
        <v>11502</v>
      </c>
      <c r="L96" s="70">
        <v>0</v>
      </c>
      <c r="M96" s="70">
        <f t="shared" si="21"/>
        <v>11502</v>
      </c>
      <c r="N96" s="70">
        <v>0</v>
      </c>
      <c r="O96" s="70">
        <f t="shared" si="22"/>
        <v>11502</v>
      </c>
      <c r="P96" s="92">
        <v>0</v>
      </c>
      <c r="Q96" s="70">
        <f t="shared" si="16"/>
        <v>11502</v>
      </c>
      <c r="R96" s="4">
        <v>0</v>
      </c>
      <c r="S96" s="71">
        <f t="shared" si="17"/>
        <v>11502</v>
      </c>
    </row>
    <row r="97" spans="1:19" s="124" customFormat="1" ht="22.5" x14ac:dyDescent="0.2">
      <c r="A97" s="72" t="s">
        <v>8</v>
      </c>
      <c r="B97" s="73" t="s">
        <v>188</v>
      </c>
      <c r="C97" s="74" t="s">
        <v>26</v>
      </c>
      <c r="D97" s="75" t="s">
        <v>7</v>
      </c>
      <c r="E97" s="76" t="s">
        <v>7</v>
      </c>
      <c r="F97" s="77" t="s">
        <v>189</v>
      </c>
      <c r="G97" s="105">
        <v>0</v>
      </c>
      <c r="H97" s="92"/>
      <c r="I97" s="92"/>
      <c r="J97" s="92"/>
      <c r="K97" s="92"/>
      <c r="L97" s="92"/>
      <c r="M97" s="92">
        <v>0</v>
      </c>
      <c r="N97" s="79">
        <f>+N98</f>
        <v>650</v>
      </c>
      <c r="O97" s="79">
        <f t="shared" si="22"/>
        <v>650</v>
      </c>
      <c r="P97" s="105">
        <v>0</v>
      </c>
      <c r="Q97" s="79">
        <f t="shared" si="16"/>
        <v>650</v>
      </c>
      <c r="R97" s="111">
        <v>0</v>
      </c>
      <c r="S97" s="80">
        <f t="shared" si="17"/>
        <v>650</v>
      </c>
    </row>
    <row r="98" spans="1:19" s="124" customFormat="1" ht="22.5" x14ac:dyDescent="0.2">
      <c r="A98" s="84"/>
      <c r="B98" s="108"/>
      <c r="C98" s="109"/>
      <c r="D98" s="110">
        <v>3133</v>
      </c>
      <c r="E98" s="66">
        <v>5331</v>
      </c>
      <c r="F98" s="107" t="s">
        <v>31</v>
      </c>
      <c r="G98" s="92">
        <v>0</v>
      </c>
      <c r="H98" s="92"/>
      <c r="I98" s="92"/>
      <c r="J98" s="92"/>
      <c r="K98" s="92"/>
      <c r="L98" s="92"/>
      <c r="M98" s="92">
        <v>0</v>
      </c>
      <c r="N98" s="70">
        <v>650</v>
      </c>
      <c r="O98" s="70">
        <f t="shared" si="22"/>
        <v>650</v>
      </c>
      <c r="P98" s="92">
        <v>0</v>
      </c>
      <c r="Q98" s="70">
        <f t="shared" si="16"/>
        <v>650</v>
      </c>
      <c r="R98" s="4">
        <v>0</v>
      </c>
      <c r="S98" s="71">
        <f t="shared" si="17"/>
        <v>650</v>
      </c>
    </row>
    <row r="99" spans="1:19" s="124" customFormat="1" ht="33.75" x14ac:dyDescent="0.2">
      <c r="A99" s="72" t="s">
        <v>8</v>
      </c>
      <c r="B99" s="73" t="s">
        <v>190</v>
      </c>
      <c r="C99" s="74" t="s">
        <v>10</v>
      </c>
      <c r="D99" s="75" t="s">
        <v>7</v>
      </c>
      <c r="E99" s="76" t="s">
        <v>7</v>
      </c>
      <c r="F99" s="77" t="s">
        <v>191</v>
      </c>
      <c r="G99" s="105">
        <v>0</v>
      </c>
      <c r="H99" s="92"/>
      <c r="I99" s="92"/>
      <c r="J99" s="92"/>
      <c r="K99" s="92"/>
      <c r="L99" s="92"/>
      <c r="M99" s="92">
        <v>0</v>
      </c>
      <c r="N99" s="79">
        <f>+N100</f>
        <v>65</v>
      </c>
      <c r="O99" s="79">
        <f t="shared" si="22"/>
        <v>65</v>
      </c>
      <c r="P99" s="105">
        <v>0</v>
      </c>
      <c r="Q99" s="79">
        <f t="shared" si="16"/>
        <v>65</v>
      </c>
      <c r="R99" s="111">
        <v>0</v>
      </c>
      <c r="S99" s="80">
        <f t="shared" si="17"/>
        <v>65</v>
      </c>
    </row>
    <row r="100" spans="1:19" s="124" customFormat="1" ht="22.5" x14ac:dyDescent="0.2">
      <c r="A100" s="84"/>
      <c r="B100" s="108"/>
      <c r="C100" s="109"/>
      <c r="D100" s="110">
        <v>3121</v>
      </c>
      <c r="E100" s="66">
        <v>5331</v>
      </c>
      <c r="F100" s="107" t="s">
        <v>31</v>
      </c>
      <c r="G100" s="92">
        <v>0</v>
      </c>
      <c r="H100" s="92"/>
      <c r="I100" s="92"/>
      <c r="J100" s="92"/>
      <c r="K100" s="92"/>
      <c r="L100" s="92"/>
      <c r="M100" s="92">
        <v>0</v>
      </c>
      <c r="N100" s="70">
        <v>65</v>
      </c>
      <c r="O100" s="70">
        <f t="shared" si="22"/>
        <v>65</v>
      </c>
      <c r="P100" s="92">
        <v>0</v>
      </c>
      <c r="Q100" s="70">
        <f t="shared" si="16"/>
        <v>65</v>
      </c>
      <c r="R100" s="4">
        <v>0</v>
      </c>
      <c r="S100" s="71">
        <f t="shared" si="17"/>
        <v>65</v>
      </c>
    </row>
    <row r="101" spans="1:19" s="124" customFormat="1" ht="22.5" x14ac:dyDescent="0.2">
      <c r="A101" s="72" t="s">
        <v>8</v>
      </c>
      <c r="B101" s="73" t="s">
        <v>192</v>
      </c>
      <c r="C101" s="74" t="s">
        <v>18</v>
      </c>
      <c r="D101" s="75" t="s">
        <v>7</v>
      </c>
      <c r="E101" s="76" t="s">
        <v>7</v>
      </c>
      <c r="F101" s="77" t="s">
        <v>193</v>
      </c>
      <c r="G101" s="105">
        <v>0</v>
      </c>
      <c r="H101" s="92"/>
      <c r="I101" s="92"/>
      <c r="J101" s="92"/>
      <c r="K101" s="92"/>
      <c r="L101" s="92"/>
      <c r="M101" s="92">
        <v>0</v>
      </c>
      <c r="N101" s="105">
        <f>+N102</f>
        <v>1200</v>
      </c>
      <c r="O101" s="79">
        <f t="shared" si="22"/>
        <v>1200</v>
      </c>
      <c r="P101" s="105">
        <v>0</v>
      </c>
      <c r="Q101" s="79">
        <f t="shared" si="16"/>
        <v>1200</v>
      </c>
      <c r="R101" s="111">
        <v>0</v>
      </c>
      <c r="S101" s="80">
        <f t="shared" si="17"/>
        <v>1200</v>
      </c>
    </row>
    <row r="102" spans="1:19" s="124" customFormat="1" x14ac:dyDescent="0.2">
      <c r="A102" s="112"/>
      <c r="B102" s="113"/>
      <c r="C102" s="114"/>
      <c r="D102" s="115">
        <v>3123</v>
      </c>
      <c r="E102" s="116">
        <v>6351</v>
      </c>
      <c r="F102" s="117" t="s">
        <v>143</v>
      </c>
      <c r="G102" s="118">
        <v>0</v>
      </c>
      <c r="H102" s="118"/>
      <c r="I102" s="118"/>
      <c r="J102" s="118"/>
      <c r="K102" s="118"/>
      <c r="L102" s="118"/>
      <c r="M102" s="118">
        <v>0</v>
      </c>
      <c r="N102" s="118">
        <v>1200</v>
      </c>
      <c r="O102" s="119">
        <f t="shared" si="22"/>
        <v>1200</v>
      </c>
      <c r="P102" s="92">
        <v>0</v>
      </c>
      <c r="Q102" s="70">
        <f t="shared" si="16"/>
        <v>1200</v>
      </c>
      <c r="R102" s="4">
        <v>0</v>
      </c>
      <c r="S102" s="71">
        <f t="shared" si="17"/>
        <v>1200</v>
      </c>
    </row>
    <row r="103" spans="1:19" s="124" customFormat="1" ht="27" customHeight="1" x14ac:dyDescent="0.2">
      <c r="A103" s="72" t="s">
        <v>8</v>
      </c>
      <c r="B103" s="73" t="s">
        <v>194</v>
      </c>
      <c r="C103" s="74" t="s">
        <v>19</v>
      </c>
      <c r="D103" s="75" t="s">
        <v>7</v>
      </c>
      <c r="E103" s="76" t="s">
        <v>7</v>
      </c>
      <c r="F103" s="120" t="s">
        <v>195</v>
      </c>
      <c r="G103" s="105">
        <v>0</v>
      </c>
      <c r="H103" s="121"/>
      <c r="I103" s="121"/>
      <c r="J103" s="121"/>
      <c r="K103" s="121"/>
      <c r="L103" s="121"/>
      <c r="M103" s="92"/>
      <c r="N103" s="92"/>
      <c r="O103" s="92"/>
      <c r="P103" s="105">
        <f>+P104</f>
        <v>2400</v>
      </c>
      <c r="Q103" s="79">
        <f t="shared" si="16"/>
        <v>2400</v>
      </c>
      <c r="R103" s="111">
        <v>0</v>
      </c>
      <c r="S103" s="80">
        <f t="shared" si="17"/>
        <v>2400</v>
      </c>
    </row>
    <row r="104" spans="1:19" s="124" customFormat="1" ht="22.5" x14ac:dyDescent="0.2">
      <c r="A104" s="84"/>
      <c r="B104" s="108"/>
      <c r="C104" s="109"/>
      <c r="D104" s="110">
        <v>3123</v>
      </c>
      <c r="E104" s="66">
        <v>5331</v>
      </c>
      <c r="F104" s="122" t="s">
        <v>31</v>
      </c>
      <c r="G104" s="92">
        <v>0</v>
      </c>
      <c r="H104" s="121"/>
      <c r="I104" s="121"/>
      <c r="J104" s="121"/>
      <c r="K104" s="121"/>
      <c r="L104" s="121"/>
      <c r="M104" s="92"/>
      <c r="N104" s="92"/>
      <c r="O104" s="92"/>
      <c r="P104" s="92">
        <v>2400</v>
      </c>
      <c r="Q104" s="70">
        <f t="shared" si="16"/>
        <v>2400</v>
      </c>
      <c r="R104" s="4">
        <v>0</v>
      </c>
      <c r="S104" s="71">
        <f t="shared" si="17"/>
        <v>2400</v>
      </c>
    </row>
    <row r="105" spans="1:19" s="124" customFormat="1" ht="33.75" x14ac:dyDescent="0.2">
      <c r="A105" s="72" t="s">
        <v>8</v>
      </c>
      <c r="B105" s="73" t="s">
        <v>196</v>
      </c>
      <c r="C105" s="74" t="s">
        <v>24</v>
      </c>
      <c r="D105" s="75" t="s">
        <v>7</v>
      </c>
      <c r="E105" s="76" t="s">
        <v>7</v>
      </c>
      <c r="F105" s="120" t="s">
        <v>197</v>
      </c>
      <c r="G105" s="105">
        <v>0</v>
      </c>
      <c r="H105" s="121"/>
      <c r="I105" s="121"/>
      <c r="J105" s="121"/>
      <c r="K105" s="121"/>
      <c r="L105" s="121"/>
      <c r="M105" s="92"/>
      <c r="N105" s="92"/>
      <c r="O105" s="92"/>
      <c r="P105" s="79">
        <v>2139.2800000000002</v>
      </c>
      <c r="Q105" s="79">
        <f t="shared" si="16"/>
        <v>2139.2800000000002</v>
      </c>
      <c r="R105" s="111">
        <v>0</v>
      </c>
      <c r="S105" s="80">
        <f t="shared" si="17"/>
        <v>2139.2800000000002</v>
      </c>
    </row>
    <row r="106" spans="1:19" s="124" customFormat="1" ht="13.7" customHeight="1" x14ac:dyDescent="0.2">
      <c r="A106" s="84"/>
      <c r="B106" s="108"/>
      <c r="C106" s="109"/>
      <c r="D106" s="110">
        <v>3122</v>
      </c>
      <c r="E106" s="66">
        <v>6351</v>
      </c>
      <c r="F106" s="123" t="s">
        <v>143</v>
      </c>
      <c r="G106" s="92">
        <v>0</v>
      </c>
      <c r="H106" s="121"/>
      <c r="I106" s="121"/>
      <c r="J106" s="121"/>
      <c r="K106" s="121"/>
      <c r="L106" s="121"/>
      <c r="M106" s="92"/>
      <c r="N106" s="92"/>
      <c r="O106" s="92"/>
      <c r="P106" s="70">
        <v>2139.2800000000002</v>
      </c>
      <c r="Q106" s="70">
        <f t="shared" si="16"/>
        <v>2139.2800000000002</v>
      </c>
      <c r="R106" s="4">
        <v>0</v>
      </c>
      <c r="S106" s="71">
        <f t="shared" si="17"/>
        <v>2139.2800000000002</v>
      </c>
    </row>
    <row r="107" spans="1:19" s="124" customFormat="1" ht="22.5" x14ac:dyDescent="0.2">
      <c r="A107" s="72" t="s">
        <v>8</v>
      </c>
      <c r="B107" s="73" t="s">
        <v>198</v>
      </c>
      <c r="C107" s="74" t="s">
        <v>29</v>
      </c>
      <c r="D107" s="75" t="s">
        <v>7</v>
      </c>
      <c r="E107" s="76" t="s">
        <v>7</v>
      </c>
      <c r="F107" s="120" t="s">
        <v>199</v>
      </c>
      <c r="G107" s="105">
        <v>0</v>
      </c>
      <c r="H107" s="121"/>
      <c r="I107" s="121"/>
      <c r="J107" s="121"/>
      <c r="K107" s="121"/>
      <c r="L107" s="121"/>
      <c r="M107" s="92"/>
      <c r="N107" s="92"/>
      <c r="O107" s="92"/>
      <c r="P107" s="79">
        <v>1270.5</v>
      </c>
      <c r="Q107" s="79">
        <f t="shared" si="16"/>
        <v>1270.5</v>
      </c>
      <c r="R107" s="111">
        <v>0</v>
      </c>
      <c r="S107" s="80">
        <f t="shared" si="17"/>
        <v>1270.5</v>
      </c>
    </row>
    <row r="108" spans="1:19" s="124" customFormat="1" x14ac:dyDescent="0.2">
      <c r="A108" s="84"/>
      <c r="B108" s="73"/>
      <c r="C108" s="74"/>
      <c r="D108" s="110">
        <v>3122</v>
      </c>
      <c r="E108" s="66">
        <v>6351</v>
      </c>
      <c r="F108" s="123" t="s">
        <v>143</v>
      </c>
      <c r="G108" s="92">
        <v>0</v>
      </c>
      <c r="H108" s="121"/>
      <c r="I108" s="121"/>
      <c r="J108" s="121"/>
      <c r="K108" s="121"/>
      <c r="L108" s="121"/>
      <c r="M108" s="92"/>
      <c r="N108" s="92"/>
      <c r="O108" s="92"/>
      <c r="P108" s="70">
        <v>1270.5</v>
      </c>
      <c r="Q108" s="70">
        <f t="shared" si="16"/>
        <v>1270.5</v>
      </c>
      <c r="R108" s="4">
        <v>0</v>
      </c>
      <c r="S108" s="71">
        <f t="shared" si="17"/>
        <v>1270.5</v>
      </c>
    </row>
    <row r="109" spans="1:19" s="124" customFormat="1" ht="22.5" x14ac:dyDescent="0.2">
      <c r="A109" s="72" t="s">
        <v>8</v>
      </c>
      <c r="B109" s="73" t="s">
        <v>200</v>
      </c>
      <c r="C109" s="74" t="s">
        <v>21</v>
      </c>
      <c r="D109" s="75" t="s">
        <v>7</v>
      </c>
      <c r="E109" s="76" t="s">
        <v>7</v>
      </c>
      <c r="F109" s="120" t="s">
        <v>201</v>
      </c>
      <c r="G109" s="105">
        <v>0</v>
      </c>
      <c r="H109" s="121"/>
      <c r="I109" s="121"/>
      <c r="J109" s="121"/>
      <c r="K109" s="121"/>
      <c r="L109" s="121"/>
      <c r="M109" s="92"/>
      <c r="N109" s="92"/>
      <c r="O109" s="92"/>
      <c r="P109" s="79">
        <v>1784.75</v>
      </c>
      <c r="Q109" s="79">
        <f t="shared" si="16"/>
        <v>1784.75</v>
      </c>
      <c r="R109" s="111">
        <v>0</v>
      </c>
      <c r="S109" s="80">
        <f t="shared" si="17"/>
        <v>1784.75</v>
      </c>
    </row>
    <row r="110" spans="1:19" s="124" customFormat="1" x14ac:dyDescent="0.2">
      <c r="A110" s="84"/>
      <c r="B110" s="108"/>
      <c r="C110" s="109"/>
      <c r="D110" s="110">
        <v>3122</v>
      </c>
      <c r="E110" s="66">
        <v>6351</v>
      </c>
      <c r="F110" s="123" t="s">
        <v>143</v>
      </c>
      <c r="G110" s="92">
        <v>0</v>
      </c>
      <c r="H110" s="121"/>
      <c r="I110" s="121"/>
      <c r="J110" s="121"/>
      <c r="K110" s="121"/>
      <c r="L110" s="121"/>
      <c r="M110" s="92"/>
      <c r="N110" s="92"/>
      <c r="O110" s="92"/>
      <c r="P110" s="70">
        <v>1784.75</v>
      </c>
      <c r="Q110" s="70">
        <f t="shared" si="16"/>
        <v>1784.75</v>
      </c>
      <c r="R110" s="4">
        <v>0</v>
      </c>
      <c r="S110" s="71">
        <f t="shared" si="17"/>
        <v>1784.75</v>
      </c>
    </row>
    <row r="111" spans="1:19" s="124" customFormat="1" ht="22.5" x14ac:dyDescent="0.2">
      <c r="A111" s="72" t="s">
        <v>8</v>
      </c>
      <c r="B111" s="73" t="s">
        <v>202</v>
      </c>
      <c r="C111" s="74" t="s">
        <v>169</v>
      </c>
      <c r="D111" s="75" t="s">
        <v>7</v>
      </c>
      <c r="E111" s="76" t="s">
        <v>7</v>
      </c>
      <c r="F111" s="120" t="s">
        <v>203</v>
      </c>
      <c r="G111" s="105">
        <v>0</v>
      </c>
      <c r="H111" s="121"/>
      <c r="I111" s="121"/>
      <c r="J111" s="121"/>
      <c r="K111" s="121"/>
      <c r="L111" s="121"/>
      <c r="M111" s="92"/>
      <c r="N111" s="92"/>
      <c r="O111" s="92"/>
      <c r="P111" s="79">
        <v>1801.69</v>
      </c>
      <c r="Q111" s="79">
        <f t="shared" si="16"/>
        <v>1801.69</v>
      </c>
      <c r="R111" s="111">
        <v>0</v>
      </c>
      <c r="S111" s="80">
        <f t="shared" si="17"/>
        <v>1801.69</v>
      </c>
    </row>
    <row r="112" spans="1:19" s="124" customFormat="1" x14ac:dyDescent="0.2">
      <c r="A112" s="84"/>
      <c r="B112" s="108"/>
      <c r="C112" s="109"/>
      <c r="D112" s="110">
        <v>3122</v>
      </c>
      <c r="E112" s="66">
        <v>6351</v>
      </c>
      <c r="F112" s="123" t="s">
        <v>143</v>
      </c>
      <c r="G112" s="92">
        <v>0</v>
      </c>
      <c r="H112" s="121"/>
      <c r="I112" s="121"/>
      <c r="J112" s="121"/>
      <c r="K112" s="121"/>
      <c r="L112" s="121"/>
      <c r="M112" s="92"/>
      <c r="N112" s="92"/>
      <c r="O112" s="92"/>
      <c r="P112" s="70">
        <v>1801.69</v>
      </c>
      <c r="Q112" s="70">
        <f t="shared" si="16"/>
        <v>1801.69</v>
      </c>
      <c r="R112" s="4">
        <v>0</v>
      </c>
      <c r="S112" s="71">
        <f t="shared" si="17"/>
        <v>1801.69</v>
      </c>
    </row>
    <row r="113" spans="1:20" ht="22.5" x14ac:dyDescent="0.2">
      <c r="A113" s="72" t="s">
        <v>8</v>
      </c>
      <c r="B113" s="73" t="s">
        <v>204</v>
      </c>
      <c r="C113" s="74" t="s">
        <v>22</v>
      </c>
      <c r="D113" s="75" t="s">
        <v>7</v>
      </c>
      <c r="E113" s="76" t="s">
        <v>7</v>
      </c>
      <c r="F113" s="120" t="s">
        <v>205</v>
      </c>
      <c r="G113" s="105">
        <v>0</v>
      </c>
      <c r="H113" s="121"/>
      <c r="I113" s="121"/>
      <c r="J113" s="121"/>
      <c r="K113" s="121"/>
      <c r="L113" s="121"/>
      <c r="M113" s="92"/>
      <c r="N113" s="92"/>
      <c r="O113" s="92"/>
      <c r="P113" s="79">
        <v>1986.82</v>
      </c>
      <c r="Q113" s="79">
        <f t="shared" si="16"/>
        <v>1986.82</v>
      </c>
      <c r="R113" s="111">
        <v>0</v>
      </c>
      <c r="S113" s="80">
        <f t="shared" si="17"/>
        <v>1986.82</v>
      </c>
    </row>
    <row r="114" spans="1:20" x14ac:dyDescent="0.2">
      <c r="A114" s="84"/>
      <c r="B114" s="108"/>
      <c r="C114" s="109"/>
      <c r="D114" s="110">
        <v>3123</v>
      </c>
      <c r="E114" s="66">
        <v>6351</v>
      </c>
      <c r="F114" s="123" t="s">
        <v>143</v>
      </c>
      <c r="G114" s="92">
        <v>0</v>
      </c>
      <c r="H114" s="121"/>
      <c r="I114" s="121"/>
      <c r="J114" s="121"/>
      <c r="K114" s="121"/>
      <c r="L114" s="121"/>
      <c r="M114" s="92"/>
      <c r="N114" s="92"/>
      <c r="O114" s="92"/>
      <c r="P114" s="70">
        <v>1986.82</v>
      </c>
      <c r="Q114" s="70">
        <f t="shared" si="16"/>
        <v>1986.82</v>
      </c>
      <c r="R114" s="4">
        <v>0</v>
      </c>
      <c r="S114" s="71">
        <f t="shared" si="17"/>
        <v>1986.82</v>
      </c>
    </row>
    <row r="115" spans="1:20" ht="33.75" x14ac:dyDescent="0.2">
      <c r="A115" s="72" t="s">
        <v>8</v>
      </c>
      <c r="B115" s="73" t="s">
        <v>206</v>
      </c>
      <c r="C115" s="74" t="s">
        <v>19</v>
      </c>
      <c r="D115" s="75" t="s">
        <v>7</v>
      </c>
      <c r="E115" s="76" t="s">
        <v>7</v>
      </c>
      <c r="F115" s="120" t="s">
        <v>207</v>
      </c>
      <c r="G115" s="105">
        <v>0</v>
      </c>
      <c r="H115" s="121"/>
      <c r="I115" s="121"/>
      <c r="J115" s="121"/>
      <c r="K115" s="121"/>
      <c r="L115" s="121"/>
      <c r="M115" s="92"/>
      <c r="N115" s="92"/>
      <c r="O115" s="92"/>
      <c r="P115" s="79">
        <v>2037.64</v>
      </c>
      <c r="Q115" s="79">
        <f t="shared" si="16"/>
        <v>2037.64</v>
      </c>
      <c r="R115" s="111">
        <v>0</v>
      </c>
      <c r="S115" s="80">
        <f t="shared" si="17"/>
        <v>2037.64</v>
      </c>
    </row>
    <row r="116" spans="1:20" x14ac:dyDescent="0.2">
      <c r="A116" s="84"/>
      <c r="B116" s="108"/>
      <c r="C116" s="109"/>
      <c r="D116" s="110">
        <v>3123</v>
      </c>
      <c r="E116" s="66">
        <v>6351</v>
      </c>
      <c r="F116" s="123" t="s">
        <v>143</v>
      </c>
      <c r="G116" s="92">
        <v>0</v>
      </c>
      <c r="H116" s="121"/>
      <c r="I116" s="121"/>
      <c r="J116" s="121"/>
      <c r="K116" s="121"/>
      <c r="L116" s="121"/>
      <c r="M116" s="92"/>
      <c r="N116" s="92"/>
      <c r="O116" s="92"/>
      <c r="P116" s="70">
        <v>2037.64</v>
      </c>
      <c r="Q116" s="70">
        <f t="shared" si="16"/>
        <v>2037.64</v>
      </c>
      <c r="R116" s="4">
        <v>0</v>
      </c>
      <c r="S116" s="71">
        <f t="shared" si="17"/>
        <v>2037.64</v>
      </c>
    </row>
    <row r="117" spans="1:20" ht="22.5" x14ac:dyDescent="0.2">
      <c r="A117" s="72" t="s">
        <v>8</v>
      </c>
      <c r="B117" s="73" t="s">
        <v>208</v>
      </c>
      <c r="C117" s="74" t="s">
        <v>28</v>
      </c>
      <c r="D117" s="75" t="s">
        <v>7</v>
      </c>
      <c r="E117" s="76" t="s">
        <v>7</v>
      </c>
      <c r="F117" s="120" t="s">
        <v>209</v>
      </c>
      <c r="G117" s="105">
        <v>0</v>
      </c>
      <c r="H117" s="121"/>
      <c r="I117" s="121"/>
      <c r="J117" s="121"/>
      <c r="K117" s="121"/>
      <c r="L117" s="121"/>
      <c r="M117" s="92"/>
      <c r="N117" s="92"/>
      <c r="O117" s="92"/>
      <c r="P117" s="79">
        <v>1430.22</v>
      </c>
      <c r="Q117" s="79">
        <f t="shared" si="16"/>
        <v>1430.22</v>
      </c>
      <c r="R117" s="111">
        <v>0</v>
      </c>
      <c r="S117" s="80">
        <f t="shared" si="17"/>
        <v>1430.22</v>
      </c>
    </row>
    <row r="118" spans="1:20" x14ac:dyDescent="0.2">
      <c r="A118" s="84"/>
      <c r="B118" s="108"/>
      <c r="C118" s="109"/>
      <c r="D118" s="110">
        <v>3123</v>
      </c>
      <c r="E118" s="66">
        <v>6351</v>
      </c>
      <c r="F118" s="123" t="s">
        <v>143</v>
      </c>
      <c r="G118" s="92">
        <v>0</v>
      </c>
      <c r="H118" s="121"/>
      <c r="I118" s="121"/>
      <c r="J118" s="121"/>
      <c r="K118" s="121"/>
      <c r="L118" s="121"/>
      <c r="M118" s="92"/>
      <c r="N118" s="92"/>
      <c r="O118" s="92"/>
      <c r="P118" s="70">
        <v>1430.22</v>
      </c>
      <c r="Q118" s="70">
        <f t="shared" si="16"/>
        <v>1430.22</v>
      </c>
      <c r="R118" s="4">
        <v>0</v>
      </c>
      <c r="S118" s="71">
        <f t="shared" si="17"/>
        <v>1430.22</v>
      </c>
    </row>
    <row r="119" spans="1:20" s="151" customFormat="1" ht="22.5" x14ac:dyDescent="0.2">
      <c r="A119" s="138" t="s">
        <v>8</v>
      </c>
      <c r="B119" s="139" t="s">
        <v>210</v>
      </c>
      <c r="C119" s="140" t="s">
        <v>12</v>
      </c>
      <c r="D119" s="141" t="s">
        <v>7</v>
      </c>
      <c r="E119" s="142" t="s">
        <v>7</v>
      </c>
      <c r="F119" s="143" t="s">
        <v>211</v>
      </c>
      <c r="G119" s="144">
        <v>0</v>
      </c>
      <c r="H119" s="145"/>
      <c r="I119" s="145"/>
      <c r="J119" s="145"/>
      <c r="K119" s="145"/>
      <c r="L119" s="145"/>
      <c r="M119" s="146"/>
      <c r="N119" s="146"/>
      <c r="O119" s="146"/>
      <c r="P119" s="147">
        <v>3139.95</v>
      </c>
      <c r="Q119" s="147">
        <f t="shared" si="16"/>
        <v>3139.95</v>
      </c>
      <c r="R119" s="148">
        <v>0</v>
      </c>
      <c r="S119" s="149">
        <f t="shared" si="17"/>
        <v>3139.95</v>
      </c>
      <c r="T119" s="150"/>
    </row>
    <row r="120" spans="1:20" s="151" customFormat="1" x14ac:dyDescent="0.2">
      <c r="A120" s="152"/>
      <c r="B120" s="153"/>
      <c r="C120" s="154"/>
      <c r="D120" s="155">
        <v>3123</v>
      </c>
      <c r="E120" s="156">
        <v>6351</v>
      </c>
      <c r="F120" s="157" t="s">
        <v>143</v>
      </c>
      <c r="G120" s="158">
        <v>0</v>
      </c>
      <c r="H120" s="159"/>
      <c r="I120" s="159"/>
      <c r="J120" s="159"/>
      <c r="K120" s="159"/>
      <c r="L120" s="159"/>
      <c r="M120" s="158"/>
      <c r="N120" s="158"/>
      <c r="O120" s="158"/>
      <c r="P120" s="160">
        <v>3139.95</v>
      </c>
      <c r="Q120" s="160">
        <f t="shared" si="16"/>
        <v>3139.95</v>
      </c>
      <c r="R120" s="161">
        <v>0</v>
      </c>
      <c r="S120" s="162">
        <f t="shared" si="17"/>
        <v>3139.95</v>
      </c>
      <c r="T120" s="150"/>
    </row>
    <row r="121" spans="1:20" ht="22.5" x14ac:dyDescent="0.2">
      <c r="A121" s="72" t="s">
        <v>8</v>
      </c>
      <c r="B121" s="73" t="s">
        <v>212</v>
      </c>
      <c r="C121" s="74" t="s">
        <v>24</v>
      </c>
      <c r="D121" s="75" t="s">
        <v>7</v>
      </c>
      <c r="E121" s="76" t="s">
        <v>7</v>
      </c>
      <c r="F121" s="120" t="s">
        <v>216</v>
      </c>
      <c r="G121" s="111">
        <v>0</v>
      </c>
      <c r="H121" s="111"/>
      <c r="I121" s="111"/>
      <c r="J121" s="111"/>
      <c r="K121" s="111"/>
      <c r="L121" s="111"/>
      <c r="M121" s="111"/>
      <c r="N121" s="111"/>
      <c r="O121" s="111"/>
      <c r="P121" s="111"/>
      <c r="Q121" s="111">
        <v>0</v>
      </c>
      <c r="R121" s="111">
        <f>+R122</f>
        <v>660</v>
      </c>
      <c r="S121" s="111">
        <f>+Q121+R121</f>
        <v>660</v>
      </c>
      <c r="T121" s="1" t="str">
        <f>T9</f>
        <v>ZR č. 274/16</v>
      </c>
    </row>
    <row r="122" spans="1:20" x14ac:dyDescent="0.2">
      <c r="A122" s="5"/>
      <c r="B122" s="64"/>
      <c r="C122" s="65"/>
      <c r="D122" s="66">
        <v>3123</v>
      </c>
      <c r="E122" s="66">
        <v>6351</v>
      </c>
      <c r="F122" s="123" t="s">
        <v>143</v>
      </c>
      <c r="G122" s="4">
        <v>0</v>
      </c>
      <c r="H122" s="4"/>
      <c r="I122" s="4"/>
      <c r="J122" s="4"/>
      <c r="K122" s="4"/>
      <c r="L122" s="4"/>
      <c r="M122" s="4"/>
      <c r="N122" s="111"/>
      <c r="O122" s="4"/>
      <c r="P122" s="4"/>
      <c r="Q122" s="4">
        <v>0</v>
      </c>
      <c r="R122" s="4">
        <v>660</v>
      </c>
      <c r="S122" s="4">
        <f>+Q122+R122</f>
        <v>660</v>
      </c>
    </row>
    <row r="123" spans="1:20" x14ac:dyDescent="0.2">
      <c r="F123" s="6">
        <v>42585</v>
      </c>
      <c r="J123" s="124"/>
      <c r="K123" s="124"/>
      <c r="L123" s="124"/>
      <c r="M123" s="124"/>
    </row>
    <row r="124" spans="1:20" x14ac:dyDescent="0.2">
      <c r="J124" s="124"/>
      <c r="K124" s="124"/>
      <c r="L124" s="124"/>
      <c r="M124" s="124"/>
    </row>
    <row r="125" spans="1:20" x14ac:dyDescent="0.2">
      <c r="J125" s="124"/>
      <c r="K125" s="124"/>
      <c r="L125" s="124"/>
      <c r="M125" s="124"/>
      <c r="T125" s="124"/>
    </row>
    <row r="126" spans="1:20" x14ac:dyDescent="0.2">
      <c r="J126" s="124"/>
      <c r="K126" s="124"/>
      <c r="L126" s="124"/>
      <c r="M126" s="124"/>
      <c r="T126" s="124"/>
    </row>
    <row r="127" spans="1:20" x14ac:dyDescent="0.2">
      <c r="J127" s="124"/>
      <c r="K127" s="124"/>
      <c r="L127" s="124"/>
      <c r="M127" s="124"/>
      <c r="T127" s="124"/>
    </row>
    <row r="128" spans="1:20" x14ac:dyDescent="0.2">
      <c r="J128" s="124"/>
      <c r="K128" s="124"/>
      <c r="L128" s="124"/>
      <c r="M128" s="124"/>
      <c r="T128" s="124"/>
    </row>
    <row r="129" spans="10:20" x14ac:dyDescent="0.2">
      <c r="J129" s="124"/>
      <c r="K129" s="124"/>
      <c r="L129" s="124"/>
      <c r="M129" s="124"/>
      <c r="T129" s="124"/>
    </row>
    <row r="130" spans="10:20" x14ac:dyDescent="0.2">
      <c r="J130" s="124"/>
      <c r="K130" s="124"/>
      <c r="L130" s="124"/>
      <c r="M130" s="124"/>
      <c r="T130" s="124"/>
    </row>
    <row r="131" spans="10:20" x14ac:dyDescent="0.2">
      <c r="J131" s="124"/>
      <c r="K131" s="124"/>
      <c r="L131" s="124"/>
      <c r="M131" s="124"/>
      <c r="T131" s="124"/>
    </row>
    <row r="132" spans="10:20" x14ac:dyDescent="0.2">
      <c r="J132" s="124"/>
      <c r="K132" s="124"/>
      <c r="L132" s="124"/>
      <c r="M132" s="124"/>
      <c r="T132" s="124"/>
    </row>
    <row r="133" spans="10:20" x14ac:dyDescent="0.2">
      <c r="J133" s="124"/>
      <c r="K133" s="124"/>
      <c r="L133" s="124"/>
      <c r="M133" s="124"/>
      <c r="T133" s="124"/>
    </row>
    <row r="134" spans="10:20" x14ac:dyDescent="0.2">
      <c r="J134" s="124"/>
      <c r="K134" s="124"/>
      <c r="L134" s="124"/>
      <c r="M134" s="124"/>
      <c r="T134" s="124"/>
    </row>
    <row r="135" spans="10:20" x14ac:dyDescent="0.2">
      <c r="J135" s="124"/>
      <c r="K135" s="124"/>
      <c r="L135" s="124"/>
      <c r="M135" s="124"/>
      <c r="T135" s="124"/>
    </row>
    <row r="136" spans="10:20" x14ac:dyDescent="0.2">
      <c r="J136" s="124"/>
      <c r="K136" s="124"/>
      <c r="L136" s="124"/>
      <c r="M136" s="124"/>
      <c r="T136" s="124"/>
    </row>
    <row r="137" spans="10:20" x14ac:dyDescent="0.2">
      <c r="J137" s="124"/>
      <c r="K137" s="124"/>
      <c r="L137" s="124"/>
      <c r="M137" s="124"/>
      <c r="T137" s="124"/>
    </row>
    <row r="138" spans="10:20" x14ac:dyDescent="0.2">
      <c r="J138" s="124"/>
      <c r="K138" s="124"/>
      <c r="L138" s="124"/>
      <c r="M138" s="124"/>
      <c r="T138" s="124"/>
    </row>
    <row r="139" spans="10:20" x14ac:dyDescent="0.2">
      <c r="J139" s="124"/>
      <c r="K139" s="124"/>
      <c r="L139" s="124"/>
      <c r="M139" s="124"/>
      <c r="T139" s="124"/>
    </row>
    <row r="140" spans="10:20" x14ac:dyDescent="0.2">
      <c r="J140" s="124"/>
      <c r="K140" s="124"/>
      <c r="L140" s="124"/>
      <c r="M140" s="124"/>
      <c r="T140" s="124"/>
    </row>
    <row r="141" spans="10:20" x14ac:dyDescent="0.2">
      <c r="J141" s="124"/>
      <c r="K141" s="124"/>
      <c r="L141" s="124"/>
      <c r="M141" s="124"/>
      <c r="T141" s="124"/>
    </row>
    <row r="142" spans="10:20" x14ac:dyDescent="0.2">
      <c r="J142" s="124"/>
      <c r="K142" s="124"/>
      <c r="L142" s="124"/>
      <c r="M142" s="124"/>
      <c r="T142" s="124"/>
    </row>
    <row r="143" spans="10:20" x14ac:dyDescent="0.2">
      <c r="J143" s="124"/>
      <c r="K143" s="124"/>
      <c r="L143" s="124"/>
      <c r="M143" s="124"/>
      <c r="T143" s="124"/>
    </row>
    <row r="144" spans="10:20" x14ac:dyDescent="0.2">
      <c r="J144" s="124"/>
      <c r="K144" s="124"/>
      <c r="L144" s="124"/>
      <c r="M144" s="124"/>
      <c r="T144" s="124"/>
    </row>
    <row r="145" spans="10:20" x14ac:dyDescent="0.2">
      <c r="J145" s="124"/>
      <c r="K145" s="124"/>
      <c r="L145" s="124"/>
      <c r="M145" s="124"/>
      <c r="T145" s="124"/>
    </row>
    <row r="146" spans="10:20" x14ac:dyDescent="0.2">
      <c r="J146" s="124"/>
      <c r="K146" s="124"/>
      <c r="L146" s="124"/>
      <c r="M146" s="124"/>
      <c r="T146" s="124"/>
    </row>
    <row r="147" spans="10:20" x14ac:dyDescent="0.2">
      <c r="J147" s="124"/>
      <c r="K147" s="124"/>
      <c r="L147" s="124"/>
      <c r="M147" s="124"/>
      <c r="T147" s="124"/>
    </row>
    <row r="148" spans="10:20" x14ac:dyDescent="0.2">
      <c r="J148" s="124"/>
      <c r="K148" s="124"/>
      <c r="L148" s="124"/>
      <c r="M148" s="124"/>
      <c r="T148" s="124"/>
    </row>
    <row r="149" spans="10:20" x14ac:dyDescent="0.2">
      <c r="J149" s="124"/>
      <c r="K149" s="124"/>
      <c r="L149" s="124"/>
      <c r="M149" s="124"/>
      <c r="T149" s="124"/>
    </row>
    <row r="150" spans="10:20" x14ac:dyDescent="0.2">
      <c r="J150" s="124"/>
      <c r="K150" s="124"/>
      <c r="L150" s="124"/>
      <c r="M150" s="124"/>
      <c r="T150" s="124"/>
    </row>
    <row r="151" spans="10:20" x14ac:dyDescent="0.2">
      <c r="J151" s="124"/>
      <c r="K151" s="124"/>
      <c r="L151" s="124"/>
      <c r="M151" s="124"/>
      <c r="T151" s="124"/>
    </row>
    <row r="152" spans="10:20" x14ac:dyDescent="0.2">
      <c r="J152" s="124"/>
      <c r="K152" s="124"/>
      <c r="L152" s="124"/>
      <c r="M152" s="124"/>
      <c r="T152" s="124"/>
    </row>
    <row r="153" spans="10:20" x14ac:dyDescent="0.2">
      <c r="J153" s="124"/>
      <c r="K153" s="124"/>
      <c r="L153" s="124"/>
      <c r="M153" s="124"/>
      <c r="T153" s="124"/>
    </row>
    <row r="154" spans="10:20" x14ac:dyDescent="0.2">
      <c r="J154" s="124"/>
      <c r="K154" s="124"/>
      <c r="L154" s="124"/>
      <c r="M154" s="124"/>
      <c r="T154" s="124"/>
    </row>
    <row r="155" spans="10:20" x14ac:dyDescent="0.2">
      <c r="J155" s="124"/>
      <c r="K155" s="124"/>
      <c r="L155" s="124"/>
      <c r="M155" s="124"/>
      <c r="T155" s="124"/>
    </row>
    <row r="156" spans="10:20" x14ac:dyDescent="0.2">
      <c r="J156" s="124"/>
      <c r="K156" s="124"/>
      <c r="L156" s="124"/>
      <c r="M156" s="124"/>
      <c r="T156" s="124"/>
    </row>
    <row r="157" spans="10:20" x14ac:dyDescent="0.2">
      <c r="J157" s="124"/>
      <c r="K157" s="124"/>
      <c r="L157" s="124"/>
      <c r="M157" s="124"/>
      <c r="T157" s="124"/>
    </row>
  </sheetData>
  <mergeCells count="6">
    <mergeCell ref="B9:C9"/>
    <mergeCell ref="G1:I1"/>
    <mergeCell ref="A2:I2"/>
    <mergeCell ref="A4:I4"/>
    <mergeCell ref="A6:I6"/>
    <mergeCell ref="B8:C8"/>
  </mergeCells>
  <pageMargins left="0.70866141732283472" right="0.70866141732283472" top="0.78740157480314965" bottom="0.78740157480314965" header="0.31496062992125984" footer="0.31496062992125984"/>
  <pageSetup paperSize="9" scale="75" fitToHeight="3" orientation="portrait" r:id="rId1"/>
  <rowBreaks count="1" manualBreakCount="1">
    <brk id="6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topLeftCell="A169" zoomScaleNormal="100" workbookViewId="0">
      <selection activeCell="P19" sqref="P19"/>
    </sheetView>
  </sheetViews>
  <sheetFormatPr defaultColWidth="8.140625" defaultRowHeight="12.75" x14ac:dyDescent="0.2"/>
  <cols>
    <col min="1" max="1" width="2.5703125" style="206" customWidth="1"/>
    <col min="2" max="2" width="8.7109375" style="206" customWidth="1"/>
    <col min="3" max="4" width="4.28515625" style="206" customWidth="1"/>
    <col min="5" max="5" width="8.28515625" style="206" customWidth="1"/>
    <col min="6" max="6" width="38.28515625" style="206" customWidth="1"/>
    <col min="7" max="7" width="7.7109375" style="313" customWidth="1"/>
    <col min="8" max="8" width="8.28515625" style="206" hidden="1" customWidth="1"/>
    <col min="9" max="9" width="8.28515625" style="206" customWidth="1"/>
    <col min="10" max="10" width="6.140625" style="313" customWidth="1"/>
    <col min="11" max="11" width="9" style="314" customWidth="1"/>
    <col min="12" max="12" width="9" style="314" bestFit="1" customWidth="1"/>
    <col min="13" max="13" width="16.7109375" style="314" customWidth="1"/>
    <col min="14" max="14" width="8.140625" style="314"/>
    <col min="15" max="16384" width="8.140625" style="206"/>
  </cols>
  <sheetData>
    <row r="1" spans="1:13" ht="15" x14ac:dyDescent="0.25">
      <c r="H1" s="263"/>
      <c r="J1" s="127" t="s">
        <v>324</v>
      </c>
      <c r="K1" s="311"/>
      <c r="L1" s="312"/>
    </row>
    <row r="2" spans="1:13" ht="18" x14ac:dyDescent="0.25">
      <c r="A2" s="332" t="s">
        <v>214</v>
      </c>
      <c r="B2" s="332"/>
      <c r="C2" s="332"/>
      <c r="D2" s="332"/>
      <c r="E2" s="332"/>
      <c r="F2" s="332"/>
      <c r="G2" s="332"/>
      <c r="H2" s="332"/>
      <c r="I2" s="332"/>
    </row>
    <row r="3" spans="1:13" ht="12.4" x14ac:dyDescent="0.2">
      <c r="A3" s="315"/>
      <c r="B3" s="315"/>
      <c r="C3" s="315"/>
      <c r="D3" s="315"/>
      <c r="E3" s="315"/>
      <c r="F3" s="315"/>
      <c r="G3" s="315"/>
      <c r="H3" s="316"/>
      <c r="I3" s="316"/>
    </row>
    <row r="4" spans="1:13" ht="15.75" x14ac:dyDescent="0.25">
      <c r="A4" s="333" t="s">
        <v>217</v>
      </c>
      <c r="B4" s="333"/>
      <c r="C4" s="333"/>
      <c r="D4" s="333"/>
      <c r="E4" s="333"/>
      <c r="F4" s="333"/>
      <c r="G4" s="333"/>
      <c r="H4" s="333"/>
      <c r="I4" s="333"/>
    </row>
    <row r="5" spans="1:13" ht="15" x14ac:dyDescent="0.25">
      <c r="A5" s="163"/>
      <c r="B5" s="163"/>
      <c r="C5" s="163"/>
      <c r="D5" s="163"/>
      <c r="E5" s="163"/>
      <c r="F5" s="163"/>
      <c r="G5" s="163"/>
      <c r="H5" s="163"/>
      <c r="I5" s="163"/>
    </row>
    <row r="6" spans="1:13" ht="15.75" x14ac:dyDescent="0.25">
      <c r="A6" s="334" t="s">
        <v>218</v>
      </c>
      <c r="B6" s="334"/>
      <c r="C6" s="334"/>
      <c r="D6" s="334"/>
      <c r="E6" s="334"/>
      <c r="F6" s="334"/>
      <c r="G6" s="334"/>
      <c r="H6" s="334"/>
      <c r="I6" s="334"/>
    </row>
    <row r="7" spans="1:13" ht="13.5" thickBot="1" x14ac:dyDescent="0.25">
      <c r="A7" s="317"/>
      <c r="B7" s="317"/>
      <c r="C7" s="317"/>
      <c r="D7" s="317"/>
      <c r="E7" s="317"/>
      <c r="F7" s="317"/>
      <c r="G7" s="318"/>
      <c r="H7" s="317"/>
      <c r="K7" s="264" t="s">
        <v>219</v>
      </c>
    </row>
    <row r="8" spans="1:13" ht="34.5" thickBot="1" x14ac:dyDescent="0.25">
      <c r="A8" s="164" t="s">
        <v>1</v>
      </c>
      <c r="B8" s="165" t="s">
        <v>96</v>
      </c>
      <c r="C8" s="166" t="s">
        <v>2</v>
      </c>
      <c r="D8" s="167" t="s">
        <v>3</v>
      </c>
      <c r="E8" s="167" t="s">
        <v>220</v>
      </c>
      <c r="F8" s="166" t="s">
        <v>221</v>
      </c>
      <c r="G8" s="265" t="s">
        <v>4</v>
      </c>
      <c r="H8" s="168"/>
      <c r="I8" s="266" t="s">
        <v>5</v>
      </c>
      <c r="J8" s="322" t="s">
        <v>213</v>
      </c>
      <c r="K8" s="266" t="s">
        <v>5</v>
      </c>
    </row>
    <row r="9" spans="1:13" ht="13.5" thickBot="1" x14ac:dyDescent="0.25">
      <c r="A9" s="169" t="s">
        <v>6</v>
      </c>
      <c r="B9" s="165" t="s">
        <v>7</v>
      </c>
      <c r="C9" s="170" t="s">
        <v>7</v>
      </c>
      <c r="D9" s="165" t="s">
        <v>7</v>
      </c>
      <c r="E9" s="165" t="s">
        <v>7</v>
      </c>
      <c r="F9" s="171" t="s">
        <v>222</v>
      </c>
      <c r="G9" s="172">
        <f>G10+G15+G21+G29+G36+G43+G50+G55+G60+G62+G66+G70+G77+G81+G85+G89+G93+G100+G107+G112+G119+G126+G133+G136+G140</f>
        <v>175964</v>
      </c>
      <c r="H9" s="267">
        <f>H10+H15+H21+H29+H36+H43+H50+H55+H60+H62+H66+H70+H77+H81+H85+H89+H93+H100+H107+H112+H119+H126+H133+H136+H140+H147+H149+H151+H153+H155+H157+H159+H161+H163+H165+H169+H174+H179</f>
        <v>306899.24000000005</v>
      </c>
      <c r="I9" s="173">
        <f>I10+I15+I21+I29+I36+I43+I50+I55+I60+I62+I66+I70+I77+I81+I85+I89+I93+I100+I107+I112+I119+I126+I133+I136+I140+I147+I149+I151+I153+I155+I157+I159+I161+I163+I165+I169+I174+I179+I184+I186+I191</f>
        <v>509888.24000000005</v>
      </c>
      <c r="J9" s="173">
        <f>J60</f>
        <v>-660</v>
      </c>
      <c r="K9" s="173">
        <f>K10+K15+K21+K29+K36+K43+K50+K55+K60+K62+K66+K70+K77+K81+K85+K89+K93+K100+K107+K112+K119+K126+K133+K136+K140+K147+K149+K151+K153+K155+K157+K159+K161+K163+K165+K169+K174+K179+K184+K186+K191</f>
        <v>509228.24000000005</v>
      </c>
      <c r="L9" s="234" t="s">
        <v>323</v>
      </c>
      <c r="M9" s="319"/>
    </row>
    <row r="10" spans="1:13" ht="22.5" x14ac:dyDescent="0.2">
      <c r="A10" s="174" t="s">
        <v>6</v>
      </c>
      <c r="B10" s="175" t="s">
        <v>223</v>
      </c>
      <c r="C10" s="176" t="s">
        <v>7</v>
      </c>
      <c r="D10" s="176" t="s">
        <v>7</v>
      </c>
      <c r="E10" s="177" t="s">
        <v>7</v>
      </c>
      <c r="F10" s="178" t="s">
        <v>224</v>
      </c>
      <c r="G10" s="179">
        <v>6300</v>
      </c>
      <c r="H10" s="262">
        <f>SUM(H11:H14)</f>
        <v>6900</v>
      </c>
      <c r="I10" s="180">
        <f t="shared" ref="I10:K136" si="0">G10+H10</f>
        <v>13200</v>
      </c>
      <c r="J10" s="180">
        <v>0</v>
      </c>
      <c r="K10" s="180">
        <f t="shared" si="0"/>
        <v>13200</v>
      </c>
    </row>
    <row r="11" spans="1:13" ht="12.75" customHeight="1" x14ac:dyDescent="0.2">
      <c r="A11" s="182"/>
      <c r="B11" s="183"/>
      <c r="C11" s="184">
        <v>3123</v>
      </c>
      <c r="D11" s="184">
        <v>6121</v>
      </c>
      <c r="E11" s="185" t="s">
        <v>225</v>
      </c>
      <c r="F11" s="186" t="s">
        <v>226</v>
      </c>
      <c r="G11" s="187">
        <v>6250</v>
      </c>
      <c r="H11" s="188">
        <v>0</v>
      </c>
      <c r="I11" s="189">
        <f t="shared" si="0"/>
        <v>6250</v>
      </c>
      <c r="J11" s="189">
        <v>0</v>
      </c>
      <c r="K11" s="189">
        <f t="shared" si="0"/>
        <v>6250</v>
      </c>
    </row>
    <row r="12" spans="1:13" ht="12.75" customHeight="1" x14ac:dyDescent="0.2">
      <c r="A12" s="182"/>
      <c r="B12" s="183"/>
      <c r="C12" s="184">
        <v>3123</v>
      </c>
      <c r="D12" s="184">
        <v>6121</v>
      </c>
      <c r="E12" s="185" t="s">
        <v>227</v>
      </c>
      <c r="F12" s="186" t="s">
        <v>226</v>
      </c>
      <c r="G12" s="190">
        <v>0</v>
      </c>
      <c r="H12" s="191">
        <v>6850</v>
      </c>
      <c r="I12" s="192">
        <v>6850</v>
      </c>
      <c r="J12" s="192">
        <v>0</v>
      </c>
      <c r="K12" s="192">
        <v>6852</v>
      </c>
    </row>
    <row r="13" spans="1:13" ht="22.5" x14ac:dyDescent="0.2">
      <c r="A13" s="193"/>
      <c r="B13" s="183"/>
      <c r="C13" s="184">
        <v>3123</v>
      </c>
      <c r="D13" s="194">
        <v>5169</v>
      </c>
      <c r="E13" s="185" t="s">
        <v>225</v>
      </c>
      <c r="F13" s="195" t="s">
        <v>228</v>
      </c>
      <c r="G13" s="196">
        <v>50</v>
      </c>
      <c r="H13" s="188">
        <v>0</v>
      </c>
      <c r="I13" s="197">
        <f t="shared" si="0"/>
        <v>50</v>
      </c>
      <c r="J13" s="197">
        <v>0</v>
      </c>
      <c r="K13" s="197">
        <f t="shared" si="0"/>
        <v>50</v>
      </c>
    </row>
    <row r="14" spans="1:13" ht="23.25" thickBot="1" x14ac:dyDescent="0.25">
      <c r="A14" s="193"/>
      <c r="B14" s="183"/>
      <c r="C14" s="184">
        <v>3123</v>
      </c>
      <c r="D14" s="194">
        <v>5169</v>
      </c>
      <c r="E14" s="185" t="s">
        <v>229</v>
      </c>
      <c r="F14" s="195" t="s">
        <v>228</v>
      </c>
      <c r="G14" s="268">
        <v>0</v>
      </c>
      <c r="H14" s="198">
        <v>50</v>
      </c>
      <c r="I14" s="199">
        <f t="shared" si="0"/>
        <v>50</v>
      </c>
      <c r="J14" s="199">
        <v>0</v>
      </c>
      <c r="K14" s="199">
        <f t="shared" si="0"/>
        <v>50</v>
      </c>
    </row>
    <row r="15" spans="1:13" ht="22.5" x14ac:dyDescent="0.2">
      <c r="A15" s="174" t="s">
        <v>6</v>
      </c>
      <c r="B15" s="175" t="s">
        <v>230</v>
      </c>
      <c r="C15" s="176" t="s">
        <v>7</v>
      </c>
      <c r="D15" s="176" t="s">
        <v>7</v>
      </c>
      <c r="E15" s="177" t="s">
        <v>7</v>
      </c>
      <c r="F15" s="178" t="s">
        <v>231</v>
      </c>
      <c r="G15" s="200">
        <v>10900</v>
      </c>
      <c r="H15" s="262">
        <f>SUM(H16:H20)</f>
        <v>10200</v>
      </c>
      <c r="I15" s="180">
        <f>SUM(I16:I20)</f>
        <v>21100</v>
      </c>
      <c r="J15" s="180">
        <v>0</v>
      </c>
      <c r="K15" s="180">
        <f>SUM(K16:K20)</f>
        <v>21100</v>
      </c>
    </row>
    <row r="16" spans="1:13" ht="12.4" x14ac:dyDescent="0.2">
      <c r="A16" s="201"/>
      <c r="B16" s="202"/>
      <c r="C16" s="203">
        <v>3123</v>
      </c>
      <c r="D16" s="203">
        <v>6121</v>
      </c>
      <c r="E16" s="204" t="s">
        <v>232</v>
      </c>
      <c r="F16" s="205" t="s">
        <v>226</v>
      </c>
      <c r="G16" s="187">
        <v>0</v>
      </c>
      <c r="H16" s="188">
        <v>850</v>
      </c>
      <c r="I16" s="189">
        <f>G16+H16</f>
        <v>850</v>
      </c>
      <c r="J16" s="189">
        <v>0</v>
      </c>
      <c r="K16" s="189">
        <f>I16+J16</f>
        <v>850</v>
      </c>
    </row>
    <row r="17" spans="1:11" ht="12.4" x14ac:dyDescent="0.2">
      <c r="A17" s="182"/>
      <c r="B17" s="183"/>
      <c r="C17" s="184">
        <v>3123</v>
      </c>
      <c r="D17" s="184">
        <v>6121</v>
      </c>
      <c r="E17" s="185" t="s">
        <v>225</v>
      </c>
      <c r="F17" s="186" t="s">
        <v>226</v>
      </c>
      <c r="G17" s="196">
        <v>10850</v>
      </c>
      <c r="H17" s="188">
        <v>-850</v>
      </c>
      <c r="I17" s="189">
        <f t="shared" si="0"/>
        <v>10000</v>
      </c>
      <c r="J17" s="189">
        <v>0</v>
      </c>
      <c r="K17" s="189">
        <f t="shared" si="0"/>
        <v>10000</v>
      </c>
    </row>
    <row r="18" spans="1:11" ht="12.4" x14ac:dyDescent="0.2">
      <c r="A18" s="182"/>
      <c r="B18" s="183"/>
      <c r="C18" s="184">
        <v>3123</v>
      </c>
      <c r="D18" s="184">
        <v>6121</v>
      </c>
      <c r="E18" s="185" t="s">
        <v>227</v>
      </c>
      <c r="F18" s="186" t="s">
        <v>226</v>
      </c>
      <c r="G18" s="190">
        <v>0</v>
      </c>
      <c r="H18" s="188">
        <v>10150</v>
      </c>
      <c r="I18" s="197">
        <f t="shared" si="0"/>
        <v>10150</v>
      </c>
      <c r="J18" s="189">
        <v>0</v>
      </c>
      <c r="K18" s="197">
        <f t="shared" si="0"/>
        <v>10150</v>
      </c>
    </row>
    <row r="19" spans="1:11" ht="22.5" x14ac:dyDescent="0.2">
      <c r="A19" s="193"/>
      <c r="B19" s="183"/>
      <c r="C19" s="184">
        <v>3123</v>
      </c>
      <c r="D19" s="194">
        <v>5169</v>
      </c>
      <c r="E19" s="185" t="s">
        <v>225</v>
      </c>
      <c r="F19" s="195" t="s">
        <v>228</v>
      </c>
      <c r="G19" s="196">
        <v>50</v>
      </c>
      <c r="H19" s="188">
        <v>0</v>
      </c>
      <c r="I19" s="197">
        <f t="shared" si="0"/>
        <v>50</v>
      </c>
      <c r="J19" s="189">
        <v>0</v>
      </c>
      <c r="K19" s="197">
        <f t="shared" si="0"/>
        <v>50</v>
      </c>
    </row>
    <row r="20" spans="1:11" ht="23.25" thickBot="1" x14ac:dyDescent="0.25">
      <c r="A20" s="193"/>
      <c r="B20" s="183"/>
      <c r="C20" s="184">
        <v>3123</v>
      </c>
      <c r="D20" s="194">
        <v>5169</v>
      </c>
      <c r="E20" s="185" t="s">
        <v>229</v>
      </c>
      <c r="F20" s="195" t="s">
        <v>228</v>
      </c>
      <c r="G20" s="268">
        <v>0</v>
      </c>
      <c r="H20" s="188">
        <v>50</v>
      </c>
      <c r="I20" s="197">
        <f t="shared" si="0"/>
        <v>50</v>
      </c>
      <c r="J20" s="189">
        <v>0</v>
      </c>
      <c r="K20" s="197">
        <f t="shared" si="0"/>
        <v>50</v>
      </c>
    </row>
    <row r="21" spans="1:11" ht="20.25" customHeight="1" thickBot="1" x14ac:dyDescent="0.25">
      <c r="A21" s="174" t="s">
        <v>6</v>
      </c>
      <c r="B21" s="175" t="s">
        <v>233</v>
      </c>
      <c r="C21" s="176" t="s">
        <v>7</v>
      </c>
      <c r="D21" s="176" t="s">
        <v>7</v>
      </c>
      <c r="E21" s="177" t="s">
        <v>7</v>
      </c>
      <c r="F21" s="178" t="s">
        <v>234</v>
      </c>
      <c r="G21" s="200">
        <v>10150</v>
      </c>
      <c r="H21" s="262">
        <f>SUM(H23:H28)</f>
        <v>30404.15</v>
      </c>
      <c r="I21" s="180">
        <f>SUM(I22:I28)</f>
        <v>30909.15</v>
      </c>
      <c r="J21" s="180">
        <f>SUM(J22:J28)</f>
        <v>0</v>
      </c>
      <c r="K21" s="180">
        <f>SUM(K22:K28)</f>
        <v>30909.15</v>
      </c>
    </row>
    <row r="22" spans="1:11" ht="12.4" x14ac:dyDescent="0.2">
      <c r="A22" s="182"/>
      <c r="B22" s="207"/>
      <c r="C22" s="208">
        <v>3299</v>
      </c>
      <c r="D22" s="208">
        <v>6121</v>
      </c>
      <c r="E22" s="209" t="s">
        <v>232</v>
      </c>
      <c r="F22" s="210" t="s">
        <v>226</v>
      </c>
      <c r="G22" s="211">
        <v>0</v>
      </c>
      <c r="H22" s="236">
        <v>505</v>
      </c>
      <c r="I22" s="212">
        <f>G22+H22</f>
        <v>505</v>
      </c>
      <c r="J22" s="180">
        <v>0</v>
      </c>
      <c r="K22" s="212">
        <f>I22+J22</f>
        <v>505</v>
      </c>
    </row>
    <row r="23" spans="1:11" ht="12.4" x14ac:dyDescent="0.2">
      <c r="A23" s="213"/>
      <c r="B23" s="214"/>
      <c r="C23" s="184">
        <v>3299</v>
      </c>
      <c r="D23" s="184">
        <v>6121</v>
      </c>
      <c r="E23" s="185" t="s">
        <v>235</v>
      </c>
      <c r="F23" s="186" t="s">
        <v>226</v>
      </c>
      <c r="G23" s="215">
        <v>9850</v>
      </c>
      <c r="H23" s="191">
        <v>0</v>
      </c>
      <c r="I23" s="216">
        <v>0</v>
      </c>
      <c r="J23" s="189">
        <v>0</v>
      </c>
      <c r="K23" s="216">
        <f>I23+J23</f>
        <v>0</v>
      </c>
    </row>
    <row r="24" spans="1:11" ht="12.4" x14ac:dyDescent="0.2">
      <c r="A24" s="182"/>
      <c r="B24" s="207"/>
      <c r="C24" s="184">
        <v>3299</v>
      </c>
      <c r="D24" s="184">
        <v>6121</v>
      </c>
      <c r="E24" s="185" t="s">
        <v>236</v>
      </c>
      <c r="F24" s="186" t="s">
        <v>226</v>
      </c>
      <c r="G24" s="196">
        <v>0</v>
      </c>
      <c r="H24" s="188">
        <v>2575</v>
      </c>
      <c r="I24" s="216">
        <f t="shared" si="0"/>
        <v>2575</v>
      </c>
      <c r="J24" s="192">
        <v>0</v>
      </c>
      <c r="K24" s="216">
        <f t="shared" si="0"/>
        <v>2575</v>
      </c>
    </row>
    <row r="25" spans="1:11" ht="12.4" x14ac:dyDescent="0.2">
      <c r="A25" s="182"/>
      <c r="B25" s="207"/>
      <c r="C25" s="184">
        <v>3299</v>
      </c>
      <c r="D25" s="184">
        <v>6121</v>
      </c>
      <c r="E25" s="185" t="s">
        <v>237</v>
      </c>
      <c r="F25" s="186" t="s">
        <v>226</v>
      </c>
      <c r="G25" s="196">
        <v>0</v>
      </c>
      <c r="H25" s="188">
        <v>27529.15</v>
      </c>
      <c r="I25" s="216">
        <f t="shared" si="0"/>
        <v>27529.15</v>
      </c>
      <c r="J25" s="197">
        <v>0</v>
      </c>
      <c r="K25" s="216">
        <f t="shared" si="0"/>
        <v>27529.15</v>
      </c>
    </row>
    <row r="26" spans="1:11" ht="22.5" x14ac:dyDescent="0.2">
      <c r="A26" s="182"/>
      <c r="B26" s="207"/>
      <c r="C26" s="184">
        <v>3299</v>
      </c>
      <c r="D26" s="184">
        <v>5169</v>
      </c>
      <c r="E26" s="185" t="s">
        <v>235</v>
      </c>
      <c r="F26" s="195" t="s">
        <v>228</v>
      </c>
      <c r="G26" s="196">
        <v>0</v>
      </c>
      <c r="H26" s="188">
        <v>30</v>
      </c>
      <c r="I26" s="216">
        <f t="shared" si="0"/>
        <v>30</v>
      </c>
      <c r="J26" s="269">
        <v>0</v>
      </c>
      <c r="K26" s="216">
        <f t="shared" si="0"/>
        <v>30</v>
      </c>
    </row>
    <row r="27" spans="1:11" ht="22.5" x14ac:dyDescent="0.2">
      <c r="A27" s="182"/>
      <c r="B27" s="217"/>
      <c r="C27" s="184">
        <v>3299</v>
      </c>
      <c r="D27" s="184">
        <v>5169</v>
      </c>
      <c r="E27" s="185" t="s">
        <v>238</v>
      </c>
      <c r="F27" s="195" t="s">
        <v>228</v>
      </c>
      <c r="G27" s="196">
        <v>0</v>
      </c>
      <c r="H27" s="188">
        <v>15</v>
      </c>
      <c r="I27" s="216">
        <f t="shared" si="0"/>
        <v>15</v>
      </c>
      <c r="J27" s="189">
        <v>0</v>
      </c>
      <c r="K27" s="216">
        <f t="shared" si="0"/>
        <v>15</v>
      </c>
    </row>
    <row r="28" spans="1:11" ht="23.25" thickBot="1" x14ac:dyDescent="0.25">
      <c r="A28" s="182"/>
      <c r="B28" s="217"/>
      <c r="C28" s="184">
        <v>3299</v>
      </c>
      <c r="D28" s="184">
        <v>5169</v>
      </c>
      <c r="E28" s="185" t="s">
        <v>239</v>
      </c>
      <c r="F28" s="195" t="s">
        <v>228</v>
      </c>
      <c r="G28" s="268">
        <v>0</v>
      </c>
      <c r="H28" s="188">
        <v>255</v>
      </c>
      <c r="I28" s="216">
        <f t="shared" si="0"/>
        <v>255</v>
      </c>
      <c r="J28" s="216">
        <v>0</v>
      </c>
      <c r="K28" s="216">
        <f t="shared" si="0"/>
        <v>255</v>
      </c>
    </row>
    <row r="29" spans="1:11" x14ac:dyDescent="0.2">
      <c r="A29" s="174" t="s">
        <v>6</v>
      </c>
      <c r="B29" s="175" t="s">
        <v>240</v>
      </c>
      <c r="C29" s="176" t="s">
        <v>7</v>
      </c>
      <c r="D29" s="176" t="s">
        <v>7</v>
      </c>
      <c r="E29" s="177" t="s">
        <v>7</v>
      </c>
      <c r="F29" s="178" t="s">
        <v>241</v>
      </c>
      <c r="G29" s="200">
        <v>4100</v>
      </c>
      <c r="H29" s="262">
        <f>SUM(H30:H35)</f>
        <v>21900</v>
      </c>
      <c r="I29" s="180">
        <f t="shared" si="0"/>
        <v>26000</v>
      </c>
      <c r="J29" s="180">
        <v>0</v>
      </c>
      <c r="K29" s="180">
        <f t="shared" si="0"/>
        <v>26000</v>
      </c>
    </row>
    <row r="30" spans="1:11" ht="12.4" x14ac:dyDescent="0.2">
      <c r="A30" s="213"/>
      <c r="B30" s="214"/>
      <c r="C30" s="184">
        <v>3122</v>
      </c>
      <c r="D30" s="184">
        <v>6121</v>
      </c>
      <c r="E30" s="185" t="s">
        <v>235</v>
      </c>
      <c r="F30" s="186" t="s">
        <v>226</v>
      </c>
      <c r="G30" s="215">
        <v>3800</v>
      </c>
      <c r="H30" s="191">
        <v>0</v>
      </c>
      <c r="I30" s="216">
        <f t="shared" si="0"/>
        <v>3800</v>
      </c>
      <c r="J30" s="189">
        <v>0</v>
      </c>
      <c r="K30" s="216">
        <f t="shared" si="0"/>
        <v>3800</v>
      </c>
    </row>
    <row r="31" spans="1:11" ht="12.4" x14ac:dyDescent="0.2">
      <c r="A31" s="182"/>
      <c r="B31" s="207"/>
      <c r="C31" s="184">
        <v>3122</v>
      </c>
      <c r="D31" s="184">
        <v>6121</v>
      </c>
      <c r="E31" s="185" t="s">
        <v>236</v>
      </c>
      <c r="F31" s="186" t="s">
        <v>226</v>
      </c>
      <c r="G31" s="196">
        <v>0</v>
      </c>
      <c r="H31" s="188">
        <v>1494</v>
      </c>
      <c r="I31" s="216">
        <f t="shared" si="0"/>
        <v>1494</v>
      </c>
      <c r="J31" s="192">
        <v>0</v>
      </c>
      <c r="K31" s="216">
        <f t="shared" si="0"/>
        <v>1494</v>
      </c>
    </row>
    <row r="32" spans="1:11" ht="12.4" x14ac:dyDescent="0.2">
      <c r="A32" s="182"/>
      <c r="B32" s="207"/>
      <c r="C32" s="184">
        <v>3122</v>
      </c>
      <c r="D32" s="184">
        <v>6121</v>
      </c>
      <c r="E32" s="185" t="s">
        <v>237</v>
      </c>
      <c r="F32" s="186" t="s">
        <v>226</v>
      </c>
      <c r="G32" s="196">
        <v>0</v>
      </c>
      <c r="H32" s="188">
        <v>20406</v>
      </c>
      <c r="I32" s="216">
        <f t="shared" si="0"/>
        <v>20406</v>
      </c>
      <c r="J32" s="197">
        <v>0</v>
      </c>
      <c r="K32" s="216">
        <f t="shared" si="0"/>
        <v>20406</v>
      </c>
    </row>
    <row r="33" spans="1:11" ht="22.5" x14ac:dyDescent="0.2">
      <c r="A33" s="182"/>
      <c r="B33" s="207"/>
      <c r="C33" s="184">
        <v>3122</v>
      </c>
      <c r="D33" s="184">
        <v>5169</v>
      </c>
      <c r="E33" s="185" t="s">
        <v>235</v>
      </c>
      <c r="F33" s="195" t="s">
        <v>228</v>
      </c>
      <c r="G33" s="196">
        <v>300</v>
      </c>
      <c r="H33" s="188">
        <v>-270</v>
      </c>
      <c r="I33" s="216">
        <f t="shared" si="0"/>
        <v>30</v>
      </c>
      <c r="J33" s="269">
        <v>0</v>
      </c>
      <c r="K33" s="216">
        <f t="shared" si="0"/>
        <v>30</v>
      </c>
    </row>
    <row r="34" spans="1:11" ht="22.5" x14ac:dyDescent="0.2">
      <c r="A34" s="182"/>
      <c r="B34" s="207"/>
      <c r="C34" s="184">
        <v>3122</v>
      </c>
      <c r="D34" s="184">
        <v>5169</v>
      </c>
      <c r="E34" s="185" t="s">
        <v>238</v>
      </c>
      <c r="F34" s="195" t="s">
        <v>228</v>
      </c>
      <c r="G34" s="196">
        <v>0</v>
      </c>
      <c r="H34" s="188">
        <f>G33*0.05</f>
        <v>15</v>
      </c>
      <c r="I34" s="216">
        <f t="shared" si="0"/>
        <v>15</v>
      </c>
      <c r="J34" s="189">
        <v>0</v>
      </c>
      <c r="K34" s="216">
        <f t="shared" si="0"/>
        <v>15</v>
      </c>
    </row>
    <row r="35" spans="1:11" ht="23.25" thickBot="1" x14ac:dyDescent="0.25">
      <c r="A35" s="182"/>
      <c r="B35" s="217"/>
      <c r="C35" s="184">
        <v>3122</v>
      </c>
      <c r="D35" s="184">
        <v>5169</v>
      </c>
      <c r="E35" s="185" t="s">
        <v>239</v>
      </c>
      <c r="F35" s="195" t="s">
        <v>228</v>
      </c>
      <c r="G35" s="196">
        <v>0</v>
      </c>
      <c r="H35" s="188">
        <f>G33*0.85</f>
        <v>255</v>
      </c>
      <c r="I35" s="216">
        <f t="shared" si="0"/>
        <v>255</v>
      </c>
      <c r="J35" s="216">
        <v>0</v>
      </c>
      <c r="K35" s="216">
        <f t="shared" si="0"/>
        <v>255</v>
      </c>
    </row>
    <row r="36" spans="1:11" ht="21.6" customHeight="1" x14ac:dyDescent="0.2">
      <c r="A36" s="174" t="s">
        <v>6</v>
      </c>
      <c r="B36" s="175" t="s">
        <v>242</v>
      </c>
      <c r="C36" s="176" t="s">
        <v>7</v>
      </c>
      <c r="D36" s="176" t="s">
        <v>7</v>
      </c>
      <c r="E36" s="177" t="s">
        <v>7</v>
      </c>
      <c r="F36" s="178" t="s">
        <v>243</v>
      </c>
      <c r="G36" s="200">
        <f>SUM(G37:G42)</f>
        <v>3150</v>
      </c>
      <c r="H36" s="262">
        <f>SUM(H37:H42)</f>
        <v>9350</v>
      </c>
      <c r="I36" s="180">
        <f t="shared" si="0"/>
        <v>12500</v>
      </c>
      <c r="J36" s="180">
        <v>0</v>
      </c>
      <c r="K36" s="180">
        <f t="shared" si="0"/>
        <v>12500</v>
      </c>
    </row>
    <row r="37" spans="1:11" ht="22.5" x14ac:dyDescent="0.2">
      <c r="A37" s="213"/>
      <c r="B37" s="218"/>
      <c r="C37" s="184">
        <v>4357</v>
      </c>
      <c r="D37" s="184">
        <v>5169</v>
      </c>
      <c r="E37" s="185" t="s">
        <v>235</v>
      </c>
      <c r="F37" s="195" t="s">
        <v>228</v>
      </c>
      <c r="G37" s="215">
        <v>200</v>
      </c>
      <c r="H37" s="191">
        <v>0</v>
      </c>
      <c r="I37" s="216">
        <f t="shared" si="0"/>
        <v>200</v>
      </c>
      <c r="J37" s="189">
        <v>0</v>
      </c>
      <c r="K37" s="216">
        <f t="shared" si="0"/>
        <v>200</v>
      </c>
    </row>
    <row r="38" spans="1:11" ht="22.5" x14ac:dyDescent="0.2">
      <c r="A38" s="219"/>
      <c r="B38" s="220"/>
      <c r="C38" s="184">
        <v>4357</v>
      </c>
      <c r="D38" s="184">
        <v>5169</v>
      </c>
      <c r="E38" s="185" t="s">
        <v>239</v>
      </c>
      <c r="F38" s="195" t="s">
        <v>228</v>
      </c>
      <c r="G38" s="190">
        <v>0</v>
      </c>
      <c r="H38" s="191">
        <v>200</v>
      </c>
      <c r="I38" s="221">
        <f t="shared" si="0"/>
        <v>200</v>
      </c>
      <c r="J38" s="189">
        <v>0</v>
      </c>
      <c r="K38" s="221">
        <f t="shared" si="0"/>
        <v>200</v>
      </c>
    </row>
    <row r="39" spans="1:11" ht="22.5" x14ac:dyDescent="0.2">
      <c r="A39" s="219"/>
      <c r="B39" s="220"/>
      <c r="C39" s="184">
        <v>4357</v>
      </c>
      <c r="D39" s="184">
        <v>5169</v>
      </c>
      <c r="E39" s="185" t="s">
        <v>238</v>
      </c>
      <c r="F39" s="195" t="s">
        <v>228</v>
      </c>
      <c r="G39" s="222">
        <v>0</v>
      </c>
      <c r="H39" s="191">
        <v>20</v>
      </c>
      <c r="I39" s="221">
        <f t="shared" si="0"/>
        <v>20</v>
      </c>
      <c r="J39" s="189">
        <v>0</v>
      </c>
      <c r="K39" s="221">
        <f t="shared" si="0"/>
        <v>20</v>
      </c>
    </row>
    <row r="40" spans="1:11" ht="22.5" x14ac:dyDescent="0.2">
      <c r="A40" s="219"/>
      <c r="B40" s="220"/>
      <c r="C40" s="184">
        <v>4357</v>
      </c>
      <c r="D40" s="184">
        <v>6121</v>
      </c>
      <c r="E40" s="185" t="s">
        <v>235</v>
      </c>
      <c r="F40" s="186" t="s">
        <v>226</v>
      </c>
      <c r="G40" s="215">
        <v>2950</v>
      </c>
      <c r="H40" s="191">
        <v>0</v>
      </c>
      <c r="I40" s="221">
        <f t="shared" si="0"/>
        <v>2950</v>
      </c>
      <c r="J40" s="189">
        <v>0</v>
      </c>
      <c r="K40" s="221">
        <f t="shared" si="0"/>
        <v>2950</v>
      </c>
    </row>
    <row r="41" spans="1:11" ht="22.5" x14ac:dyDescent="0.2">
      <c r="A41" s="219"/>
      <c r="B41" s="220"/>
      <c r="C41" s="184">
        <v>4357</v>
      </c>
      <c r="D41" s="184">
        <v>6121</v>
      </c>
      <c r="E41" s="185" t="s">
        <v>237</v>
      </c>
      <c r="F41" s="186" t="s">
        <v>226</v>
      </c>
      <c r="G41" s="190">
        <v>0</v>
      </c>
      <c r="H41" s="191">
        <v>8730</v>
      </c>
      <c r="I41" s="221">
        <f t="shared" si="0"/>
        <v>8730</v>
      </c>
      <c r="J41" s="189">
        <v>0</v>
      </c>
      <c r="K41" s="221">
        <f t="shared" si="0"/>
        <v>8730</v>
      </c>
    </row>
    <row r="42" spans="1:11" ht="23.25" thickBot="1" x14ac:dyDescent="0.25">
      <c r="A42" s="223"/>
      <c r="B42" s="224"/>
      <c r="C42" s="320">
        <v>4357</v>
      </c>
      <c r="D42" s="320">
        <v>6121</v>
      </c>
      <c r="E42" s="261" t="s">
        <v>236</v>
      </c>
      <c r="F42" s="225" t="s">
        <v>226</v>
      </c>
      <c r="G42" s="268">
        <v>0</v>
      </c>
      <c r="H42" s="226">
        <v>400</v>
      </c>
      <c r="I42" s="227">
        <f t="shared" si="0"/>
        <v>400</v>
      </c>
      <c r="J42" s="270">
        <v>0</v>
      </c>
      <c r="K42" s="227">
        <f t="shared" si="0"/>
        <v>400</v>
      </c>
    </row>
    <row r="43" spans="1:11" ht="22.5" x14ac:dyDescent="0.2">
      <c r="A43" s="182" t="s">
        <v>6</v>
      </c>
      <c r="B43" s="207" t="s">
        <v>244</v>
      </c>
      <c r="C43" s="208" t="s">
        <v>7</v>
      </c>
      <c r="D43" s="208" t="s">
        <v>7</v>
      </c>
      <c r="E43" s="209" t="s">
        <v>7</v>
      </c>
      <c r="F43" s="210" t="s">
        <v>245</v>
      </c>
      <c r="G43" s="228">
        <f>SUM(G44:G49)</f>
        <v>2250</v>
      </c>
      <c r="H43" s="236">
        <f>SUM(H44:H49)</f>
        <v>10250</v>
      </c>
      <c r="I43" s="212">
        <f t="shared" si="0"/>
        <v>12500</v>
      </c>
      <c r="J43" s="212">
        <v>0</v>
      </c>
      <c r="K43" s="212">
        <f t="shared" si="0"/>
        <v>12500</v>
      </c>
    </row>
    <row r="44" spans="1:11" ht="22.5" x14ac:dyDescent="0.2">
      <c r="A44" s="213"/>
      <c r="B44" s="214"/>
      <c r="C44" s="184">
        <v>4357</v>
      </c>
      <c r="D44" s="184">
        <v>5169</v>
      </c>
      <c r="E44" s="185" t="s">
        <v>235</v>
      </c>
      <c r="F44" s="195" t="s">
        <v>228</v>
      </c>
      <c r="G44" s="215">
        <v>100</v>
      </c>
      <c r="H44" s="191">
        <v>0</v>
      </c>
      <c r="I44" s="189">
        <f t="shared" si="0"/>
        <v>100</v>
      </c>
      <c r="J44" s="189">
        <v>0</v>
      </c>
      <c r="K44" s="189">
        <f t="shared" si="0"/>
        <v>100</v>
      </c>
    </row>
    <row r="45" spans="1:11" ht="22.5" x14ac:dyDescent="0.2">
      <c r="A45" s="182"/>
      <c r="B45" s="207"/>
      <c r="C45" s="184">
        <v>4357</v>
      </c>
      <c r="D45" s="184">
        <v>5169</v>
      </c>
      <c r="E45" s="185" t="s">
        <v>239</v>
      </c>
      <c r="F45" s="195" t="s">
        <v>228</v>
      </c>
      <c r="G45" s="196">
        <v>0</v>
      </c>
      <c r="H45" s="188">
        <v>100</v>
      </c>
      <c r="I45" s="189">
        <f t="shared" si="0"/>
        <v>100</v>
      </c>
      <c r="J45" s="189">
        <v>0</v>
      </c>
      <c r="K45" s="189">
        <f t="shared" si="0"/>
        <v>100</v>
      </c>
    </row>
    <row r="46" spans="1:11" ht="22.5" x14ac:dyDescent="0.2">
      <c r="A46" s="182"/>
      <c r="B46" s="217"/>
      <c r="C46" s="184">
        <v>4357</v>
      </c>
      <c r="D46" s="184">
        <v>5169</v>
      </c>
      <c r="E46" s="185" t="s">
        <v>238</v>
      </c>
      <c r="F46" s="195" t="s">
        <v>228</v>
      </c>
      <c r="G46" s="196">
        <v>0</v>
      </c>
      <c r="H46" s="188">
        <v>10</v>
      </c>
      <c r="I46" s="189">
        <f t="shared" si="0"/>
        <v>10</v>
      </c>
      <c r="J46" s="189">
        <v>0</v>
      </c>
      <c r="K46" s="189">
        <f t="shared" si="0"/>
        <v>10</v>
      </c>
    </row>
    <row r="47" spans="1:11" ht="22.5" x14ac:dyDescent="0.2">
      <c r="A47" s="182"/>
      <c r="B47" s="217"/>
      <c r="C47" s="184">
        <v>4357</v>
      </c>
      <c r="D47" s="184">
        <v>6121</v>
      </c>
      <c r="E47" s="185" t="s">
        <v>235</v>
      </c>
      <c r="F47" s="186" t="s">
        <v>226</v>
      </c>
      <c r="G47" s="215">
        <v>2150</v>
      </c>
      <c r="H47" s="191">
        <v>0</v>
      </c>
      <c r="I47" s="216">
        <f t="shared" si="0"/>
        <v>2150</v>
      </c>
      <c r="J47" s="189">
        <v>0</v>
      </c>
      <c r="K47" s="216">
        <f t="shared" si="0"/>
        <v>2150</v>
      </c>
    </row>
    <row r="48" spans="1:11" ht="22.5" x14ac:dyDescent="0.2">
      <c r="A48" s="182"/>
      <c r="B48" s="217"/>
      <c r="C48" s="184">
        <v>4357</v>
      </c>
      <c r="D48" s="184">
        <v>6121</v>
      </c>
      <c r="E48" s="185" t="s">
        <v>237</v>
      </c>
      <c r="F48" s="186" t="s">
        <v>226</v>
      </c>
      <c r="G48" s="196">
        <v>0</v>
      </c>
      <c r="H48" s="188">
        <v>9640</v>
      </c>
      <c r="I48" s="189">
        <f t="shared" si="0"/>
        <v>9640</v>
      </c>
      <c r="J48" s="189">
        <v>0</v>
      </c>
      <c r="K48" s="189">
        <f t="shared" si="0"/>
        <v>9640</v>
      </c>
    </row>
    <row r="49" spans="1:13" ht="23.25" thickBot="1" x14ac:dyDescent="0.25">
      <c r="A49" s="182"/>
      <c r="B49" s="217"/>
      <c r="C49" s="320">
        <v>4357</v>
      </c>
      <c r="D49" s="320">
        <v>6121</v>
      </c>
      <c r="E49" s="261" t="s">
        <v>236</v>
      </c>
      <c r="F49" s="225" t="s">
        <v>226</v>
      </c>
      <c r="G49" s="196">
        <v>0</v>
      </c>
      <c r="H49" s="188">
        <v>500</v>
      </c>
      <c r="I49" s="189">
        <f t="shared" si="0"/>
        <v>500</v>
      </c>
      <c r="J49" s="189">
        <v>0</v>
      </c>
      <c r="K49" s="189">
        <f t="shared" si="0"/>
        <v>500</v>
      </c>
    </row>
    <row r="50" spans="1:13" ht="14.25" customHeight="1" x14ac:dyDescent="0.2">
      <c r="A50" s="174" t="s">
        <v>6</v>
      </c>
      <c r="B50" s="175" t="s">
        <v>246</v>
      </c>
      <c r="C50" s="176" t="s">
        <v>7</v>
      </c>
      <c r="D50" s="176" t="s">
        <v>7</v>
      </c>
      <c r="E50" s="177" t="s">
        <v>7</v>
      </c>
      <c r="F50" s="178" t="s">
        <v>247</v>
      </c>
      <c r="G50" s="200">
        <v>630</v>
      </c>
      <c r="H50" s="262">
        <f>SUM(H51:H54)</f>
        <v>5637</v>
      </c>
      <c r="I50" s="180">
        <f>G50+H50</f>
        <v>6267</v>
      </c>
      <c r="J50" s="180">
        <v>0</v>
      </c>
      <c r="K50" s="180">
        <f>I50+J50</f>
        <v>6267</v>
      </c>
    </row>
    <row r="51" spans="1:13" ht="22.5" x14ac:dyDescent="0.2">
      <c r="A51" s="182"/>
      <c r="B51" s="207"/>
      <c r="C51" s="184">
        <v>2212</v>
      </c>
      <c r="D51" s="184">
        <v>6121</v>
      </c>
      <c r="E51" s="185" t="s">
        <v>235</v>
      </c>
      <c r="F51" s="186" t="s">
        <v>226</v>
      </c>
      <c r="G51" s="229">
        <v>630</v>
      </c>
      <c r="H51" s="188">
        <v>105</v>
      </c>
      <c r="I51" s="216">
        <f t="shared" ref="I51:K54" si="1">G51+H51</f>
        <v>735</v>
      </c>
      <c r="J51" s="189">
        <v>0</v>
      </c>
      <c r="K51" s="216">
        <f t="shared" si="1"/>
        <v>735</v>
      </c>
    </row>
    <row r="52" spans="1:13" ht="22.5" x14ac:dyDescent="0.2">
      <c r="A52" s="182"/>
      <c r="B52" s="207"/>
      <c r="C52" s="184">
        <v>2212</v>
      </c>
      <c r="D52" s="184">
        <v>6121</v>
      </c>
      <c r="E52" s="185" t="s">
        <v>236</v>
      </c>
      <c r="F52" s="186" t="s">
        <v>226</v>
      </c>
      <c r="G52" s="229">
        <v>0</v>
      </c>
      <c r="H52" s="191">
        <v>309</v>
      </c>
      <c r="I52" s="230">
        <f t="shared" si="1"/>
        <v>309</v>
      </c>
      <c r="J52" s="189">
        <v>0</v>
      </c>
      <c r="K52" s="230">
        <f t="shared" si="1"/>
        <v>309</v>
      </c>
    </row>
    <row r="53" spans="1:13" ht="22.5" x14ac:dyDescent="0.2">
      <c r="A53" s="182"/>
      <c r="B53" s="207"/>
      <c r="C53" s="184">
        <v>2212</v>
      </c>
      <c r="D53" s="184">
        <v>6121</v>
      </c>
      <c r="E53" s="185" t="s">
        <v>237</v>
      </c>
      <c r="F53" s="186" t="s">
        <v>226</v>
      </c>
      <c r="G53" s="229">
        <v>0</v>
      </c>
      <c r="H53" s="188">
        <v>5256</v>
      </c>
      <c r="I53" s="231">
        <f t="shared" si="1"/>
        <v>5256</v>
      </c>
      <c r="J53" s="189">
        <v>0</v>
      </c>
      <c r="K53" s="231">
        <f t="shared" si="1"/>
        <v>5256</v>
      </c>
    </row>
    <row r="54" spans="1:13" ht="13.7" customHeight="1" thickBot="1" x14ac:dyDescent="0.25">
      <c r="A54" s="213"/>
      <c r="B54" s="214"/>
      <c r="C54" s="184">
        <v>2212</v>
      </c>
      <c r="D54" s="184">
        <v>5169</v>
      </c>
      <c r="E54" s="321" t="s">
        <v>235</v>
      </c>
      <c r="F54" s="195" t="s">
        <v>228</v>
      </c>
      <c r="G54" s="232">
        <v>33</v>
      </c>
      <c r="H54" s="191">
        <v>-33</v>
      </c>
      <c r="I54" s="230">
        <f t="shared" si="1"/>
        <v>0</v>
      </c>
      <c r="J54" s="270">
        <v>0</v>
      </c>
      <c r="K54" s="230">
        <f t="shared" si="1"/>
        <v>0</v>
      </c>
    </row>
    <row r="55" spans="1:13" ht="12.75" customHeight="1" x14ac:dyDescent="0.2">
      <c r="A55" s="174" t="s">
        <v>6</v>
      </c>
      <c r="B55" s="175" t="s">
        <v>248</v>
      </c>
      <c r="C55" s="176" t="s">
        <v>7</v>
      </c>
      <c r="D55" s="176" t="s">
        <v>7</v>
      </c>
      <c r="E55" s="177" t="s">
        <v>7</v>
      </c>
      <c r="F55" s="178" t="s">
        <v>249</v>
      </c>
      <c r="G55" s="179">
        <f>SUM(G56:G59)</f>
        <v>2000</v>
      </c>
      <c r="H55" s="262">
        <f>SUM(H56:H59)</f>
        <v>43000</v>
      </c>
      <c r="I55" s="180">
        <f>SUM(I56:I59)</f>
        <v>45000</v>
      </c>
      <c r="J55" s="212">
        <v>0</v>
      </c>
      <c r="K55" s="180">
        <f>SUM(K56:K59)</f>
        <v>45000</v>
      </c>
    </row>
    <row r="56" spans="1:13" ht="22.5" x14ac:dyDescent="0.2">
      <c r="A56" s="213"/>
      <c r="B56" s="214"/>
      <c r="C56" s="184">
        <v>2212</v>
      </c>
      <c r="D56" s="184">
        <v>6121</v>
      </c>
      <c r="E56" s="185" t="s">
        <v>235</v>
      </c>
      <c r="F56" s="186" t="s">
        <v>226</v>
      </c>
      <c r="G56" s="229">
        <v>1967</v>
      </c>
      <c r="H56" s="191">
        <v>2533</v>
      </c>
      <c r="I56" s="216">
        <f t="shared" si="0"/>
        <v>4500</v>
      </c>
      <c r="J56" s="189">
        <v>0</v>
      </c>
      <c r="K56" s="216">
        <f t="shared" si="0"/>
        <v>4500</v>
      </c>
    </row>
    <row r="57" spans="1:13" ht="22.5" x14ac:dyDescent="0.2">
      <c r="A57" s="182"/>
      <c r="B57" s="207"/>
      <c r="C57" s="184">
        <v>2212</v>
      </c>
      <c r="D57" s="184">
        <v>6121</v>
      </c>
      <c r="E57" s="185" t="s">
        <v>236</v>
      </c>
      <c r="F57" s="186" t="s">
        <v>226</v>
      </c>
      <c r="G57" s="187">
        <v>0</v>
      </c>
      <c r="H57" s="188">
        <v>2250</v>
      </c>
      <c r="I57" s="189">
        <f t="shared" si="0"/>
        <v>2250</v>
      </c>
      <c r="J57" s="189">
        <v>0</v>
      </c>
      <c r="K57" s="189">
        <f t="shared" si="0"/>
        <v>2250</v>
      </c>
    </row>
    <row r="58" spans="1:13" ht="22.5" x14ac:dyDescent="0.2">
      <c r="A58" s="182"/>
      <c r="B58" s="207"/>
      <c r="C58" s="184">
        <v>2212</v>
      </c>
      <c r="D58" s="184">
        <v>6121</v>
      </c>
      <c r="E58" s="185" t="s">
        <v>237</v>
      </c>
      <c r="F58" s="186" t="s">
        <v>226</v>
      </c>
      <c r="G58" s="271">
        <v>0</v>
      </c>
      <c r="H58" s="191">
        <v>38250</v>
      </c>
      <c r="I58" s="189">
        <f t="shared" si="0"/>
        <v>38250</v>
      </c>
      <c r="J58" s="189">
        <v>0</v>
      </c>
      <c r="K58" s="189">
        <f t="shared" si="0"/>
        <v>38250</v>
      </c>
    </row>
    <row r="59" spans="1:13" ht="23.25" thickBot="1" x14ac:dyDescent="0.25">
      <c r="A59" s="182"/>
      <c r="B59" s="217"/>
      <c r="C59" s="184">
        <v>2212</v>
      </c>
      <c r="D59" s="184">
        <v>5169</v>
      </c>
      <c r="E59" s="321" t="s">
        <v>235</v>
      </c>
      <c r="F59" s="233" t="s">
        <v>228</v>
      </c>
      <c r="G59" s="187">
        <v>33</v>
      </c>
      <c r="H59" s="188">
        <v>-33</v>
      </c>
      <c r="I59" s="189">
        <f t="shared" si="0"/>
        <v>0</v>
      </c>
      <c r="J59" s="189">
        <v>0</v>
      </c>
      <c r="K59" s="189">
        <f t="shared" ref="K59:K136" si="2">I59+J59</f>
        <v>0</v>
      </c>
    </row>
    <row r="60" spans="1:13" ht="22.7" customHeight="1" x14ac:dyDescent="0.2">
      <c r="A60" s="174" t="s">
        <v>6</v>
      </c>
      <c r="B60" s="175" t="s">
        <v>250</v>
      </c>
      <c r="C60" s="176" t="s">
        <v>7</v>
      </c>
      <c r="D60" s="176" t="s">
        <v>7</v>
      </c>
      <c r="E60" s="177" t="s">
        <v>7</v>
      </c>
      <c r="F60" s="178" t="s">
        <v>251</v>
      </c>
      <c r="G60" s="179">
        <f>G61</f>
        <v>0</v>
      </c>
      <c r="H60" s="262">
        <f>SUM(H61:H61)</f>
        <v>800</v>
      </c>
      <c r="I60" s="180">
        <f>SUM(I61:I61)</f>
        <v>800</v>
      </c>
      <c r="J60" s="180">
        <f>SUM(J61:J61)</f>
        <v>-660</v>
      </c>
      <c r="K60" s="180">
        <f>SUM(K61:K61)</f>
        <v>140</v>
      </c>
      <c r="L60" s="234" t="s">
        <v>323</v>
      </c>
      <c r="M60" s="319"/>
    </row>
    <row r="61" spans="1:13" ht="13.5" thickBot="1" x14ac:dyDescent="0.25">
      <c r="A61" s="213"/>
      <c r="B61" s="214"/>
      <c r="C61" s="184">
        <v>3122</v>
      </c>
      <c r="D61" s="184">
        <v>6121</v>
      </c>
      <c r="E61" s="185" t="s">
        <v>252</v>
      </c>
      <c r="F61" s="186" t="s">
        <v>226</v>
      </c>
      <c r="G61" s="229">
        <v>0</v>
      </c>
      <c r="H61" s="191">
        <v>800</v>
      </c>
      <c r="I61" s="216">
        <f t="shared" si="0"/>
        <v>800</v>
      </c>
      <c r="J61" s="216">
        <v>-660</v>
      </c>
      <c r="K61" s="216">
        <f t="shared" si="2"/>
        <v>140</v>
      </c>
      <c r="L61" s="319"/>
    </row>
    <row r="62" spans="1:13" ht="15" customHeight="1" x14ac:dyDescent="0.2">
      <c r="A62" s="174" t="s">
        <v>6</v>
      </c>
      <c r="B62" s="175" t="s">
        <v>253</v>
      </c>
      <c r="C62" s="176" t="s">
        <v>7</v>
      </c>
      <c r="D62" s="176" t="s">
        <v>7</v>
      </c>
      <c r="E62" s="177" t="s">
        <v>7</v>
      </c>
      <c r="F62" s="178" t="s">
        <v>254</v>
      </c>
      <c r="G62" s="179">
        <v>600</v>
      </c>
      <c r="H62" s="262">
        <f>SUM(H63:H65)</f>
        <v>7900</v>
      </c>
      <c r="I62" s="180">
        <f t="shared" si="0"/>
        <v>8500</v>
      </c>
      <c r="J62" s="180">
        <v>0</v>
      </c>
      <c r="K62" s="180">
        <f t="shared" si="2"/>
        <v>8500</v>
      </c>
    </row>
    <row r="63" spans="1:13" ht="22.5" x14ac:dyDescent="0.2">
      <c r="A63" s="213"/>
      <c r="B63" s="214"/>
      <c r="C63" s="184">
        <v>2212</v>
      </c>
      <c r="D63" s="184">
        <v>6121</v>
      </c>
      <c r="E63" s="185" t="s">
        <v>235</v>
      </c>
      <c r="F63" s="186" t="s">
        <v>226</v>
      </c>
      <c r="G63" s="229">
        <v>600</v>
      </c>
      <c r="H63" s="191">
        <v>250</v>
      </c>
      <c r="I63" s="216">
        <f t="shared" si="0"/>
        <v>850</v>
      </c>
      <c r="J63" s="216">
        <v>0</v>
      </c>
      <c r="K63" s="216">
        <f t="shared" si="2"/>
        <v>850</v>
      </c>
    </row>
    <row r="64" spans="1:13" ht="22.5" x14ac:dyDescent="0.2">
      <c r="A64" s="213"/>
      <c r="B64" s="214"/>
      <c r="C64" s="184">
        <v>2212</v>
      </c>
      <c r="D64" s="184">
        <v>6121</v>
      </c>
      <c r="E64" s="185" t="s">
        <v>236</v>
      </c>
      <c r="F64" s="186" t="s">
        <v>226</v>
      </c>
      <c r="G64" s="191">
        <v>0</v>
      </c>
      <c r="H64" s="191">
        <v>425</v>
      </c>
      <c r="I64" s="216">
        <f t="shared" si="0"/>
        <v>425</v>
      </c>
      <c r="J64" s="216">
        <v>0</v>
      </c>
      <c r="K64" s="216">
        <f t="shared" si="2"/>
        <v>425</v>
      </c>
    </row>
    <row r="65" spans="1:15" ht="16.350000000000001" customHeight="1" thickBot="1" x14ac:dyDescent="0.25">
      <c r="A65" s="213"/>
      <c r="B65" s="214"/>
      <c r="C65" s="184">
        <v>2212</v>
      </c>
      <c r="D65" s="184">
        <v>6121</v>
      </c>
      <c r="E65" s="261" t="s">
        <v>237</v>
      </c>
      <c r="F65" s="186" t="s">
        <v>226</v>
      </c>
      <c r="G65" s="198">
        <v>0</v>
      </c>
      <c r="H65" s="191">
        <v>7225</v>
      </c>
      <c r="I65" s="216">
        <f t="shared" si="0"/>
        <v>7225</v>
      </c>
      <c r="J65" s="216">
        <v>0</v>
      </c>
      <c r="K65" s="216">
        <f t="shared" si="2"/>
        <v>7225</v>
      </c>
      <c r="O65" s="313"/>
    </row>
    <row r="66" spans="1:15" ht="12.75" customHeight="1" x14ac:dyDescent="0.2">
      <c r="A66" s="174" t="s">
        <v>6</v>
      </c>
      <c r="B66" s="175" t="s">
        <v>255</v>
      </c>
      <c r="C66" s="176" t="s">
        <v>7</v>
      </c>
      <c r="D66" s="176" t="s">
        <v>7</v>
      </c>
      <c r="E66" s="177" t="s">
        <v>7</v>
      </c>
      <c r="F66" s="178" t="s">
        <v>256</v>
      </c>
      <c r="G66" s="179">
        <v>2000</v>
      </c>
      <c r="H66" s="262">
        <f>SUM(H67:H69)</f>
        <v>1200</v>
      </c>
      <c r="I66" s="180">
        <f t="shared" si="0"/>
        <v>3200</v>
      </c>
      <c r="J66" s="180">
        <v>0</v>
      </c>
      <c r="K66" s="180">
        <f t="shared" si="2"/>
        <v>3200</v>
      </c>
    </row>
    <row r="67" spans="1:15" ht="22.5" x14ac:dyDescent="0.2">
      <c r="A67" s="213"/>
      <c r="B67" s="214"/>
      <c r="C67" s="184">
        <v>2212</v>
      </c>
      <c r="D67" s="184">
        <v>6121</v>
      </c>
      <c r="E67" s="185" t="s">
        <v>235</v>
      </c>
      <c r="F67" s="186" t="s">
        <v>226</v>
      </c>
      <c r="G67" s="191">
        <v>2000</v>
      </c>
      <c r="H67" s="191">
        <v>-1680</v>
      </c>
      <c r="I67" s="216">
        <f t="shared" si="0"/>
        <v>320</v>
      </c>
      <c r="J67" s="216">
        <v>0</v>
      </c>
      <c r="K67" s="216">
        <f t="shared" si="2"/>
        <v>320</v>
      </c>
    </row>
    <row r="68" spans="1:15" ht="22.5" x14ac:dyDescent="0.2">
      <c r="A68" s="213"/>
      <c r="B68" s="214"/>
      <c r="C68" s="184">
        <v>2212</v>
      </c>
      <c r="D68" s="184">
        <v>6121</v>
      </c>
      <c r="E68" s="185" t="s">
        <v>236</v>
      </c>
      <c r="F68" s="186" t="s">
        <v>226</v>
      </c>
      <c r="G68" s="191">
        <v>0</v>
      </c>
      <c r="H68" s="191">
        <v>160</v>
      </c>
      <c r="I68" s="216">
        <f t="shared" si="0"/>
        <v>160</v>
      </c>
      <c r="J68" s="216">
        <v>0</v>
      </c>
      <c r="K68" s="216">
        <f t="shared" si="2"/>
        <v>160</v>
      </c>
    </row>
    <row r="69" spans="1:15" ht="23.25" thickBot="1" x14ac:dyDescent="0.25">
      <c r="A69" s="213"/>
      <c r="B69" s="214"/>
      <c r="C69" s="184">
        <v>2212</v>
      </c>
      <c r="D69" s="184">
        <v>6121</v>
      </c>
      <c r="E69" s="185" t="s">
        <v>237</v>
      </c>
      <c r="F69" s="186" t="s">
        <v>226</v>
      </c>
      <c r="G69" s="191">
        <v>0</v>
      </c>
      <c r="H69" s="191">
        <v>2720</v>
      </c>
      <c r="I69" s="216">
        <f t="shared" si="0"/>
        <v>2720</v>
      </c>
      <c r="J69" s="216">
        <v>0</v>
      </c>
      <c r="K69" s="216">
        <f t="shared" si="2"/>
        <v>2720</v>
      </c>
    </row>
    <row r="70" spans="1:15" ht="21" customHeight="1" x14ac:dyDescent="0.2">
      <c r="A70" s="174" t="s">
        <v>6</v>
      </c>
      <c r="B70" s="175" t="s">
        <v>257</v>
      </c>
      <c r="C70" s="176" t="s">
        <v>7</v>
      </c>
      <c r="D70" s="176" t="s">
        <v>7</v>
      </c>
      <c r="E70" s="177" t="s">
        <v>7</v>
      </c>
      <c r="F70" s="178" t="s">
        <v>258</v>
      </c>
      <c r="G70" s="179">
        <v>4700</v>
      </c>
      <c r="H70" s="262">
        <f>SUM(H71:H76)</f>
        <v>18600</v>
      </c>
      <c r="I70" s="180">
        <f t="shared" si="0"/>
        <v>23300</v>
      </c>
      <c r="J70" s="180">
        <v>0</v>
      </c>
      <c r="K70" s="180">
        <f t="shared" si="2"/>
        <v>23300</v>
      </c>
    </row>
    <row r="71" spans="1:15" ht="22.5" x14ac:dyDescent="0.2">
      <c r="A71" s="213"/>
      <c r="B71" s="214"/>
      <c r="C71" s="184">
        <v>2212</v>
      </c>
      <c r="D71" s="184">
        <v>6121</v>
      </c>
      <c r="E71" s="185" t="s">
        <v>235</v>
      </c>
      <c r="F71" s="186" t="s">
        <v>226</v>
      </c>
      <c r="G71" s="229">
        <v>4650</v>
      </c>
      <c r="H71" s="191">
        <v>0</v>
      </c>
      <c r="I71" s="216">
        <f t="shared" si="0"/>
        <v>4650</v>
      </c>
      <c r="J71" s="216">
        <v>0</v>
      </c>
      <c r="K71" s="216">
        <f t="shared" si="2"/>
        <v>4650</v>
      </c>
    </row>
    <row r="72" spans="1:15" ht="22.5" x14ac:dyDescent="0.2">
      <c r="A72" s="182"/>
      <c r="B72" s="207"/>
      <c r="C72" s="184">
        <v>2212</v>
      </c>
      <c r="D72" s="184">
        <v>6121</v>
      </c>
      <c r="E72" s="185" t="s">
        <v>236</v>
      </c>
      <c r="F72" s="186" t="s">
        <v>226</v>
      </c>
      <c r="G72" s="187">
        <v>0</v>
      </c>
      <c r="H72" s="188">
        <v>1214</v>
      </c>
      <c r="I72" s="216">
        <f t="shared" si="0"/>
        <v>1214</v>
      </c>
      <c r="J72" s="216">
        <v>0</v>
      </c>
      <c r="K72" s="216">
        <f t="shared" si="2"/>
        <v>1214</v>
      </c>
    </row>
    <row r="73" spans="1:15" ht="22.5" x14ac:dyDescent="0.2">
      <c r="A73" s="182"/>
      <c r="B73" s="207"/>
      <c r="C73" s="184">
        <v>2212</v>
      </c>
      <c r="D73" s="184">
        <v>6121</v>
      </c>
      <c r="E73" s="185" t="s">
        <v>237</v>
      </c>
      <c r="F73" s="186" t="s">
        <v>226</v>
      </c>
      <c r="G73" s="187">
        <v>0</v>
      </c>
      <c r="H73" s="188">
        <f>20636-3700</f>
        <v>16936</v>
      </c>
      <c r="I73" s="216">
        <f t="shared" si="0"/>
        <v>16936</v>
      </c>
      <c r="J73" s="216">
        <v>0</v>
      </c>
      <c r="K73" s="216">
        <f t="shared" si="2"/>
        <v>16936</v>
      </c>
    </row>
    <row r="74" spans="1:15" ht="22.5" x14ac:dyDescent="0.2">
      <c r="A74" s="182"/>
      <c r="B74" s="217"/>
      <c r="C74" s="184">
        <v>2212</v>
      </c>
      <c r="D74" s="184">
        <v>5169</v>
      </c>
      <c r="E74" s="185" t="s">
        <v>235</v>
      </c>
      <c r="F74" s="195" t="s">
        <v>228</v>
      </c>
      <c r="G74" s="187">
        <v>50</v>
      </c>
      <c r="H74" s="188">
        <v>0</v>
      </c>
      <c r="I74" s="216">
        <f t="shared" si="0"/>
        <v>50</v>
      </c>
      <c r="J74" s="216">
        <v>0</v>
      </c>
      <c r="K74" s="216">
        <f t="shared" si="2"/>
        <v>50</v>
      </c>
    </row>
    <row r="75" spans="1:15" ht="22.5" x14ac:dyDescent="0.2">
      <c r="A75" s="182"/>
      <c r="B75" s="217"/>
      <c r="C75" s="184">
        <v>2212</v>
      </c>
      <c r="D75" s="184">
        <v>5169</v>
      </c>
      <c r="E75" s="185" t="s">
        <v>238</v>
      </c>
      <c r="F75" s="195" t="s">
        <v>228</v>
      </c>
      <c r="G75" s="191">
        <v>0</v>
      </c>
      <c r="H75" s="188">
        <v>25</v>
      </c>
      <c r="I75" s="216">
        <f t="shared" si="0"/>
        <v>25</v>
      </c>
      <c r="J75" s="216">
        <v>0</v>
      </c>
      <c r="K75" s="216">
        <f t="shared" si="2"/>
        <v>25</v>
      </c>
    </row>
    <row r="76" spans="1:15" ht="23.25" thickBot="1" x14ac:dyDescent="0.25">
      <c r="A76" s="182"/>
      <c r="B76" s="217"/>
      <c r="C76" s="184">
        <v>2212</v>
      </c>
      <c r="D76" s="184">
        <v>5169</v>
      </c>
      <c r="E76" s="185" t="s">
        <v>239</v>
      </c>
      <c r="F76" s="195" t="s">
        <v>228</v>
      </c>
      <c r="G76" s="235">
        <v>0</v>
      </c>
      <c r="H76" s="188">
        <v>425</v>
      </c>
      <c r="I76" s="216">
        <f t="shared" si="0"/>
        <v>425</v>
      </c>
      <c r="J76" s="216">
        <v>0</v>
      </c>
      <c r="K76" s="216">
        <f t="shared" si="2"/>
        <v>425</v>
      </c>
    </row>
    <row r="77" spans="1:15" ht="12.75" customHeight="1" x14ac:dyDescent="0.2">
      <c r="A77" s="174" t="s">
        <v>6</v>
      </c>
      <c r="B77" s="175" t="s">
        <v>259</v>
      </c>
      <c r="C77" s="176" t="s">
        <v>7</v>
      </c>
      <c r="D77" s="176" t="s">
        <v>7</v>
      </c>
      <c r="E77" s="177" t="s">
        <v>7</v>
      </c>
      <c r="F77" s="178" t="s">
        <v>260</v>
      </c>
      <c r="G77" s="179">
        <v>350</v>
      </c>
      <c r="H77" s="262">
        <f>SUM(H78:H80)</f>
        <v>3150</v>
      </c>
      <c r="I77" s="180">
        <f t="shared" si="0"/>
        <v>3500</v>
      </c>
      <c r="J77" s="180">
        <v>0</v>
      </c>
      <c r="K77" s="180">
        <f t="shared" si="2"/>
        <v>3500</v>
      </c>
    </row>
    <row r="78" spans="1:15" ht="22.5" x14ac:dyDescent="0.2">
      <c r="A78" s="213"/>
      <c r="B78" s="214"/>
      <c r="C78" s="184">
        <v>2212</v>
      </c>
      <c r="D78" s="184">
        <v>6121</v>
      </c>
      <c r="E78" s="185" t="s">
        <v>235</v>
      </c>
      <c r="F78" s="186" t="s">
        <v>226</v>
      </c>
      <c r="G78" s="229">
        <v>350</v>
      </c>
      <c r="H78" s="191">
        <v>0</v>
      </c>
      <c r="I78" s="216">
        <f t="shared" si="0"/>
        <v>350</v>
      </c>
      <c r="J78" s="216">
        <v>0</v>
      </c>
      <c r="K78" s="216">
        <f t="shared" si="2"/>
        <v>350</v>
      </c>
    </row>
    <row r="79" spans="1:15" ht="22.5" x14ac:dyDescent="0.2">
      <c r="A79" s="213"/>
      <c r="B79" s="214"/>
      <c r="C79" s="184">
        <v>2212</v>
      </c>
      <c r="D79" s="184">
        <v>6121</v>
      </c>
      <c r="E79" s="185" t="s">
        <v>236</v>
      </c>
      <c r="F79" s="186" t="s">
        <v>226</v>
      </c>
      <c r="G79" s="191">
        <v>0</v>
      </c>
      <c r="H79" s="191">
        <v>175</v>
      </c>
      <c r="I79" s="216">
        <f t="shared" si="0"/>
        <v>175</v>
      </c>
      <c r="J79" s="216">
        <v>0</v>
      </c>
      <c r="K79" s="216">
        <f t="shared" si="2"/>
        <v>175</v>
      </c>
    </row>
    <row r="80" spans="1:15" ht="23.25" thickBot="1" x14ac:dyDescent="0.25">
      <c r="A80" s="213"/>
      <c r="B80" s="214"/>
      <c r="C80" s="184">
        <v>2212</v>
      </c>
      <c r="D80" s="184">
        <v>6121</v>
      </c>
      <c r="E80" s="185" t="s">
        <v>237</v>
      </c>
      <c r="F80" s="186" t="s">
        <v>226</v>
      </c>
      <c r="G80" s="198">
        <v>0</v>
      </c>
      <c r="H80" s="191">
        <v>2975</v>
      </c>
      <c r="I80" s="216">
        <f t="shared" si="0"/>
        <v>2975</v>
      </c>
      <c r="J80" s="216">
        <v>0</v>
      </c>
      <c r="K80" s="216">
        <f t="shared" si="2"/>
        <v>2975</v>
      </c>
    </row>
    <row r="81" spans="1:11" x14ac:dyDescent="0.2">
      <c r="A81" s="174" t="s">
        <v>6</v>
      </c>
      <c r="B81" s="175" t="s">
        <v>261</v>
      </c>
      <c r="C81" s="176" t="s">
        <v>7</v>
      </c>
      <c r="D81" s="176" t="s">
        <v>7</v>
      </c>
      <c r="E81" s="177" t="s">
        <v>7</v>
      </c>
      <c r="F81" s="178" t="s">
        <v>262</v>
      </c>
      <c r="G81" s="179">
        <v>300</v>
      </c>
      <c r="H81" s="262">
        <f>SUM(H83:H84)</f>
        <v>2700</v>
      </c>
      <c r="I81" s="180">
        <f t="shared" si="0"/>
        <v>3000</v>
      </c>
      <c r="J81" s="180">
        <v>0</v>
      </c>
      <c r="K81" s="180">
        <f t="shared" si="2"/>
        <v>3000</v>
      </c>
    </row>
    <row r="82" spans="1:11" ht="22.5" x14ac:dyDescent="0.2">
      <c r="A82" s="213"/>
      <c r="B82" s="214"/>
      <c r="C82" s="184">
        <v>2212</v>
      </c>
      <c r="D82" s="184">
        <v>6121</v>
      </c>
      <c r="E82" s="185" t="s">
        <v>235</v>
      </c>
      <c r="F82" s="186" t="s">
        <v>226</v>
      </c>
      <c r="G82" s="229">
        <v>300</v>
      </c>
      <c r="H82" s="191">
        <v>0</v>
      </c>
      <c r="I82" s="216">
        <f t="shared" si="0"/>
        <v>300</v>
      </c>
      <c r="J82" s="216">
        <v>0</v>
      </c>
      <c r="K82" s="216">
        <f t="shared" si="2"/>
        <v>300</v>
      </c>
    </row>
    <row r="83" spans="1:11" ht="22.5" x14ac:dyDescent="0.2">
      <c r="A83" s="213"/>
      <c r="B83" s="214"/>
      <c r="C83" s="184">
        <v>2212</v>
      </c>
      <c r="D83" s="184">
        <v>6121</v>
      </c>
      <c r="E83" s="185" t="s">
        <v>236</v>
      </c>
      <c r="F83" s="186" t="s">
        <v>226</v>
      </c>
      <c r="G83" s="191">
        <v>0</v>
      </c>
      <c r="H83" s="191">
        <v>150</v>
      </c>
      <c r="I83" s="216">
        <f t="shared" si="0"/>
        <v>150</v>
      </c>
      <c r="J83" s="216">
        <v>0</v>
      </c>
      <c r="K83" s="216">
        <f t="shared" si="2"/>
        <v>150</v>
      </c>
    </row>
    <row r="84" spans="1:11" ht="23.25" thickBot="1" x14ac:dyDescent="0.25">
      <c r="A84" s="213"/>
      <c r="B84" s="214"/>
      <c r="C84" s="184">
        <v>2212</v>
      </c>
      <c r="D84" s="184">
        <v>6121</v>
      </c>
      <c r="E84" s="185" t="s">
        <v>237</v>
      </c>
      <c r="F84" s="186" t="s">
        <v>226</v>
      </c>
      <c r="G84" s="198">
        <v>0</v>
      </c>
      <c r="H84" s="191">
        <v>2550</v>
      </c>
      <c r="I84" s="216">
        <f t="shared" si="0"/>
        <v>2550</v>
      </c>
      <c r="J84" s="216">
        <v>0</v>
      </c>
      <c r="K84" s="216">
        <f t="shared" si="2"/>
        <v>2550</v>
      </c>
    </row>
    <row r="85" spans="1:11" x14ac:dyDescent="0.2">
      <c r="A85" s="174" t="s">
        <v>6</v>
      </c>
      <c r="B85" s="175" t="s">
        <v>263</v>
      </c>
      <c r="C85" s="176" t="s">
        <v>7</v>
      </c>
      <c r="D85" s="176" t="s">
        <v>7</v>
      </c>
      <c r="E85" s="177" t="s">
        <v>7</v>
      </c>
      <c r="F85" s="178" t="s">
        <v>264</v>
      </c>
      <c r="G85" s="179">
        <v>3500</v>
      </c>
      <c r="H85" s="262">
        <f>SUM(H87:H88)</f>
        <v>16800</v>
      </c>
      <c r="I85" s="180">
        <f t="shared" si="0"/>
        <v>20300</v>
      </c>
      <c r="J85" s="180">
        <v>0</v>
      </c>
      <c r="K85" s="180">
        <f t="shared" si="2"/>
        <v>20300</v>
      </c>
    </row>
    <row r="86" spans="1:11" ht="22.5" x14ac:dyDescent="0.2">
      <c r="A86" s="213"/>
      <c r="B86" s="214"/>
      <c r="C86" s="184">
        <v>2212</v>
      </c>
      <c r="D86" s="184">
        <v>6121</v>
      </c>
      <c r="E86" s="185" t="s">
        <v>235</v>
      </c>
      <c r="F86" s="186" t="s">
        <v>226</v>
      </c>
      <c r="G86" s="229">
        <v>3500</v>
      </c>
      <c r="H86" s="191">
        <v>0</v>
      </c>
      <c r="I86" s="216">
        <f t="shared" si="0"/>
        <v>3500</v>
      </c>
      <c r="J86" s="216">
        <v>0</v>
      </c>
      <c r="K86" s="216">
        <f t="shared" si="2"/>
        <v>3500</v>
      </c>
    </row>
    <row r="87" spans="1:11" ht="22.5" x14ac:dyDescent="0.2">
      <c r="A87" s="213"/>
      <c r="B87" s="214"/>
      <c r="C87" s="184">
        <v>2212</v>
      </c>
      <c r="D87" s="184">
        <v>6121</v>
      </c>
      <c r="E87" s="185" t="s">
        <v>236</v>
      </c>
      <c r="F87" s="186" t="s">
        <v>226</v>
      </c>
      <c r="G87" s="191">
        <v>0</v>
      </c>
      <c r="H87" s="191">
        <v>917</v>
      </c>
      <c r="I87" s="216">
        <f t="shared" si="0"/>
        <v>917</v>
      </c>
      <c r="J87" s="216">
        <v>0</v>
      </c>
      <c r="K87" s="216">
        <f t="shared" si="2"/>
        <v>917</v>
      </c>
    </row>
    <row r="88" spans="1:11" ht="23.25" thickBot="1" x14ac:dyDescent="0.25">
      <c r="A88" s="213"/>
      <c r="B88" s="214"/>
      <c r="C88" s="184">
        <v>2212</v>
      </c>
      <c r="D88" s="184">
        <v>6121</v>
      </c>
      <c r="E88" s="185" t="s">
        <v>237</v>
      </c>
      <c r="F88" s="186" t="s">
        <v>226</v>
      </c>
      <c r="G88" s="198">
        <v>0</v>
      </c>
      <c r="H88" s="191">
        <v>15883</v>
      </c>
      <c r="I88" s="216">
        <f t="shared" si="0"/>
        <v>15883</v>
      </c>
      <c r="J88" s="216">
        <v>0</v>
      </c>
      <c r="K88" s="216">
        <f t="shared" si="2"/>
        <v>15883</v>
      </c>
    </row>
    <row r="89" spans="1:11" ht="12.75" customHeight="1" x14ac:dyDescent="0.2">
      <c r="A89" s="174" t="s">
        <v>6</v>
      </c>
      <c r="B89" s="175" t="s">
        <v>265</v>
      </c>
      <c r="C89" s="176" t="s">
        <v>7</v>
      </c>
      <c r="D89" s="176" t="s">
        <v>7</v>
      </c>
      <c r="E89" s="177" t="s">
        <v>7</v>
      </c>
      <c r="F89" s="178" t="s">
        <v>266</v>
      </c>
      <c r="G89" s="179">
        <v>400</v>
      </c>
      <c r="H89" s="262">
        <f>SUM(H90:H92)</f>
        <v>3600</v>
      </c>
      <c r="I89" s="180">
        <f t="shared" si="0"/>
        <v>4000</v>
      </c>
      <c r="J89" s="180">
        <v>0</v>
      </c>
      <c r="K89" s="180">
        <f t="shared" si="2"/>
        <v>4000</v>
      </c>
    </row>
    <row r="90" spans="1:11" ht="12.75" customHeight="1" x14ac:dyDescent="0.2">
      <c r="A90" s="182"/>
      <c r="B90" s="207"/>
      <c r="C90" s="184">
        <v>2212</v>
      </c>
      <c r="D90" s="184">
        <v>6121</v>
      </c>
      <c r="E90" s="185" t="s">
        <v>235</v>
      </c>
      <c r="F90" s="186" t="s">
        <v>226</v>
      </c>
      <c r="G90" s="187">
        <v>400</v>
      </c>
      <c r="H90" s="188">
        <v>0</v>
      </c>
      <c r="I90" s="189">
        <f t="shared" si="0"/>
        <v>400</v>
      </c>
      <c r="J90" s="189">
        <v>0</v>
      </c>
      <c r="K90" s="189">
        <f t="shared" si="2"/>
        <v>400</v>
      </c>
    </row>
    <row r="91" spans="1:11" ht="22.5" x14ac:dyDescent="0.2">
      <c r="A91" s="213"/>
      <c r="B91" s="214"/>
      <c r="C91" s="184">
        <v>2212</v>
      </c>
      <c r="D91" s="184">
        <v>6121</v>
      </c>
      <c r="E91" s="185" t="s">
        <v>236</v>
      </c>
      <c r="F91" s="186" t="s">
        <v>226</v>
      </c>
      <c r="G91" s="229">
        <v>0</v>
      </c>
      <c r="H91" s="191">
        <v>200</v>
      </c>
      <c r="I91" s="216">
        <f t="shared" si="0"/>
        <v>200</v>
      </c>
      <c r="J91" s="216">
        <v>0</v>
      </c>
      <c r="K91" s="216">
        <f t="shared" si="2"/>
        <v>200</v>
      </c>
    </row>
    <row r="92" spans="1:11" ht="23.25" thickBot="1" x14ac:dyDescent="0.25">
      <c r="A92" s="213"/>
      <c r="B92" s="214"/>
      <c r="C92" s="184">
        <v>2212</v>
      </c>
      <c r="D92" s="184">
        <v>6121</v>
      </c>
      <c r="E92" s="185" t="s">
        <v>237</v>
      </c>
      <c r="F92" s="186" t="s">
        <v>226</v>
      </c>
      <c r="G92" s="198">
        <v>0</v>
      </c>
      <c r="H92" s="191">
        <v>3400</v>
      </c>
      <c r="I92" s="216">
        <f t="shared" si="0"/>
        <v>3400</v>
      </c>
      <c r="J92" s="216">
        <v>0</v>
      </c>
      <c r="K92" s="216">
        <f t="shared" si="2"/>
        <v>3400</v>
      </c>
    </row>
    <row r="93" spans="1:11" x14ac:dyDescent="0.2">
      <c r="A93" s="174" t="s">
        <v>6</v>
      </c>
      <c r="B93" s="175" t="s">
        <v>267</v>
      </c>
      <c r="C93" s="176" t="s">
        <v>7</v>
      </c>
      <c r="D93" s="176" t="s">
        <v>7</v>
      </c>
      <c r="E93" s="177" t="s">
        <v>7</v>
      </c>
      <c r="F93" s="178" t="s">
        <v>268</v>
      </c>
      <c r="G93" s="179">
        <v>4900</v>
      </c>
      <c r="H93" s="262">
        <f>SUM(H94:H99)</f>
        <v>24100</v>
      </c>
      <c r="I93" s="180">
        <f t="shared" si="0"/>
        <v>29000</v>
      </c>
      <c r="J93" s="180">
        <v>0</v>
      </c>
      <c r="K93" s="180">
        <f t="shared" si="2"/>
        <v>29000</v>
      </c>
    </row>
    <row r="94" spans="1:11" ht="22.5" x14ac:dyDescent="0.2">
      <c r="A94" s="182"/>
      <c r="B94" s="207"/>
      <c r="C94" s="184">
        <v>2212</v>
      </c>
      <c r="D94" s="184">
        <v>6121</v>
      </c>
      <c r="E94" s="185" t="s">
        <v>235</v>
      </c>
      <c r="F94" s="186" t="s">
        <v>226</v>
      </c>
      <c r="G94" s="229">
        <v>4850</v>
      </c>
      <c r="H94" s="188">
        <v>0</v>
      </c>
      <c r="I94" s="216">
        <f t="shared" si="0"/>
        <v>4850</v>
      </c>
      <c r="J94" s="216">
        <v>0</v>
      </c>
      <c r="K94" s="216">
        <f t="shared" si="2"/>
        <v>4850</v>
      </c>
    </row>
    <row r="95" spans="1:11" ht="22.5" x14ac:dyDescent="0.2">
      <c r="A95" s="182"/>
      <c r="B95" s="207"/>
      <c r="C95" s="184">
        <v>2212</v>
      </c>
      <c r="D95" s="184">
        <v>6121</v>
      </c>
      <c r="E95" s="185" t="s">
        <v>236</v>
      </c>
      <c r="F95" s="186" t="s">
        <v>226</v>
      </c>
      <c r="G95" s="187">
        <v>0</v>
      </c>
      <c r="H95" s="188">
        <v>1314</v>
      </c>
      <c r="I95" s="216">
        <f t="shared" si="0"/>
        <v>1314</v>
      </c>
      <c r="J95" s="216">
        <v>0</v>
      </c>
      <c r="K95" s="216">
        <f t="shared" si="2"/>
        <v>1314</v>
      </c>
    </row>
    <row r="96" spans="1:11" ht="22.5" x14ac:dyDescent="0.2">
      <c r="A96" s="182"/>
      <c r="B96" s="207"/>
      <c r="C96" s="184">
        <v>2212</v>
      </c>
      <c r="D96" s="184">
        <v>6121</v>
      </c>
      <c r="E96" s="185" t="s">
        <v>237</v>
      </c>
      <c r="F96" s="186" t="s">
        <v>226</v>
      </c>
      <c r="G96" s="187">
        <v>0</v>
      </c>
      <c r="H96" s="188">
        <v>22336</v>
      </c>
      <c r="I96" s="216">
        <f t="shared" si="0"/>
        <v>22336</v>
      </c>
      <c r="J96" s="216">
        <v>0</v>
      </c>
      <c r="K96" s="216">
        <f t="shared" si="2"/>
        <v>22336</v>
      </c>
    </row>
    <row r="97" spans="1:11" ht="22.5" x14ac:dyDescent="0.2">
      <c r="A97" s="213"/>
      <c r="B97" s="214"/>
      <c r="C97" s="184">
        <v>2212</v>
      </c>
      <c r="D97" s="184">
        <v>5169</v>
      </c>
      <c r="E97" s="185" t="s">
        <v>235</v>
      </c>
      <c r="F97" s="195" t="s">
        <v>228</v>
      </c>
      <c r="G97" s="187">
        <v>50</v>
      </c>
      <c r="H97" s="191">
        <v>0</v>
      </c>
      <c r="I97" s="216">
        <f t="shared" si="0"/>
        <v>50</v>
      </c>
      <c r="J97" s="216">
        <v>0</v>
      </c>
      <c r="K97" s="216">
        <f t="shared" si="2"/>
        <v>50</v>
      </c>
    </row>
    <row r="98" spans="1:11" ht="22.5" x14ac:dyDescent="0.2">
      <c r="A98" s="213"/>
      <c r="B98" s="214"/>
      <c r="C98" s="184">
        <v>2212</v>
      </c>
      <c r="D98" s="184">
        <v>5169</v>
      </c>
      <c r="E98" s="185" t="s">
        <v>238</v>
      </c>
      <c r="F98" s="195" t="s">
        <v>228</v>
      </c>
      <c r="G98" s="191">
        <v>0</v>
      </c>
      <c r="H98" s="191">
        <v>25</v>
      </c>
      <c r="I98" s="216">
        <f t="shared" si="0"/>
        <v>25</v>
      </c>
      <c r="J98" s="216">
        <v>0</v>
      </c>
      <c r="K98" s="216">
        <f t="shared" si="2"/>
        <v>25</v>
      </c>
    </row>
    <row r="99" spans="1:11" ht="23.25" thickBot="1" x14ac:dyDescent="0.25">
      <c r="A99" s="213"/>
      <c r="B99" s="214"/>
      <c r="C99" s="184">
        <v>2212</v>
      </c>
      <c r="D99" s="184">
        <v>5169</v>
      </c>
      <c r="E99" s="185" t="s">
        <v>239</v>
      </c>
      <c r="F99" s="195" t="s">
        <v>228</v>
      </c>
      <c r="G99" s="198">
        <v>0</v>
      </c>
      <c r="H99" s="191">
        <v>425</v>
      </c>
      <c r="I99" s="189">
        <f t="shared" si="0"/>
        <v>425</v>
      </c>
      <c r="J99" s="189">
        <v>0</v>
      </c>
      <c r="K99" s="189">
        <f t="shared" si="2"/>
        <v>425</v>
      </c>
    </row>
    <row r="100" spans="1:11" x14ac:dyDescent="0.2">
      <c r="A100" s="174" t="s">
        <v>6</v>
      </c>
      <c r="B100" s="175" t="s">
        <v>269</v>
      </c>
      <c r="C100" s="176" t="s">
        <v>7</v>
      </c>
      <c r="D100" s="176" t="s">
        <v>7</v>
      </c>
      <c r="E100" s="177" t="s">
        <v>7</v>
      </c>
      <c r="F100" s="178" t="s">
        <v>270</v>
      </c>
      <c r="G100" s="179">
        <v>4010</v>
      </c>
      <c r="H100" s="262">
        <f>SUM(H101:H106)</f>
        <v>21090</v>
      </c>
      <c r="I100" s="180">
        <f t="shared" si="0"/>
        <v>25100</v>
      </c>
      <c r="J100" s="180">
        <v>0</v>
      </c>
      <c r="K100" s="180">
        <f t="shared" si="2"/>
        <v>25100</v>
      </c>
    </row>
    <row r="101" spans="1:11" ht="22.5" x14ac:dyDescent="0.2">
      <c r="A101" s="182"/>
      <c r="B101" s="207"/>
      <c r="C101" s="184">
        <v>2212</v>
      </c>
      <c r="D101" s="184">
        <v>6121</v>
      </c>
      <c r="E101" s="185" t="s">
        <v>235</v>
      </c>
      <c r="F101" s="186" t="s">
        <v>226</v>
      </c>
      <c r="G101" s="187">
        <v>3960</v>
      </c>
      <c r="H101" s="236">
        <v>0</v>
      </c>
      <c r="I101" s="189">
        <f t="shared" si="0"/>
        <v>3960</v>
      </c>
      <c r="J101" s="189">
        <v>0</v>
      </c>
      <c r="K101" s="189">
        <f t="shared" si="2"/>
        <v>3960</v>
      </c>
    </row>
    <row r="102" spans="1:11" ht="22.5" x14ac:dyDescent="0.2">
      <c r="A102" s="182"/>
      <c r="B102" s="207"/>
      <c r="C102" s="184">
        <v>2212</v>
      </c>
      <c r="D102" s="184">
        <v>6121</v>
      </c>
      <c r="E102" s="185" t="s">
        <v>236</v>
      </c>
      <c r="F102" s="186" t="s">
        <v>226</v>
      </c>
      <c r="G102" s="187">
        <v>0</v>
      </c>
      <c r="H102" s="188">
        <v>1147</v>
      </c>
      <c r="I102" s="189">
        <f t="shared" si="0"/>
        <v>1147</v>
      </c>
      <c r="J102" s="189">
        <v>0</v>
      </c>
      <c r="K102" s="189">
        <f t="shared" si="2"/>
        <v>1147</v>
      </c>
    </row>
    <row r="103" spans="1:11" ht="22.5" x14ac:dyDescent="0.2">
      <c r="A103" s="182"/>
      <c r="B103" s="207"/>
      <c r="C103" s="184">
        <v>2212</v>
      </c>
      <c r="D103" s="184">
        <v>6121</v>
      </c>
      <c r="E103" s="185" t="s">
        <v>237</v>
      </c>
      <c r="F103" s="186" t="s">
        <v>226</v>
      </c>
      <c r="G103" s="187">
        <v>0</v>
      </c>
      <c r="H103" s="188">
        <v>19493</v>
      </c>
      <c r="I103" s="189">
        <f t="shared" si="0"/>
        <v>19493</v>
      </c>
      <c r="J103" s="189">
        <v>0</v>
      </c>
      <c r="K103" s="189">
        <f t="shared" si="2"/>
        <v>19493</v>
      </c>
    </row>
    <row r="104" spans="1:11" ht="22.5" x14ac:dyDescent="0.2">
      <c r="A104" s="213"/>
      <c r="B104" s="214"/>
      <c r="C104" s="184">
        <v>2212</v>
      </c>
      <c r="D104" s="184">
        <v>5169</v>
      </c>
      <c r="E104" s="185" t="s">
        <v>235</v>
      </c>
      <c r="F104" s="195" t="s">
        <v>228</v>
      </c>
      <c r="G104" s="187">
        <v>50</v>
      </c>
      <c r="H104" s="191">
        <v>0</v>
      </c>
      <c r="I104" s="189">
        <f t="shared" si="0"/>
        <v>50</v>
      </c>
      <c r="J104" s="189">
        <v>0</v>
      </c>
      <c r="K104" s="189">
        <f t="shared" si="2"/>
        <v>50</v>
      </c>
    </row>
    <row r="105" spans="1:11" ht="22.5" x14ac:dyDescent="0.2">
      <c r="A105" s="213"/>
      <c r="B105" s="214"/>
      <c r="C105" s="184">
        <v>2212</v>
      </c>
      <c r="D105" s="184">
        <v>5169</v>
      </c>
      <c r="E105" s="185" t="s">
        <v>238</v>
      </c>
      <c r="F105" s="195" t="s">
        <v>228</v>
      </c>
      <c r="G105" s="191">
        <v>0</v>
      </c>
      <c r="H105" s="191">
        <v>25</v>
      </c>
      <c r="I105" s="189">
        <f t="shared" si="0"/>
        <v>25</v>
      </c>
      <c r="J105" s="189">
        <v>0</v>
      </c>
      <c r="K105" s="189">
        <f t="shared" si="2"/>
        <v>25</v>
      </c>
    </row>
    <row r="106" spans="1:11" ht="23.25" thickBot="1" x14ac:dyDescent="0.25">
      <c r="A106" s="213"/>
      <c r="B106" s="214"/>
      <c r="C106" s="184">
        <v>2212</v>
      </c>
      <c r="D106" s="184">
        <v>5169</v>
      </c>
      <c r="E106" s="185" t="s">
        <v>239</v>
      </c>
      <c r="F106" s="195" t="s">
        <v>228</v>
      </c>
      <c r="G106" s="198">
        <v>0</v>
      </c>
      <c r="H106" s="191">
        <v>425</v>
      </c>
      <c r="I106" s="189">
        <f t="shared" si="0"/>
        <v>425</v>
      </c>
      <c r="J106" s="189">
        <v>0</v>
      </c>
      <c r="K106" s="189">
        <f t="shared" si="2"/>
        <v>425</v>
      </c>
    </row>
    <row r="107" spans="1:11" ht="22.35" customHeight="1" x14ac:dyDescent="0.2">
      <c r="A107" s="174" t="s">
        <v>6</v>
      </c>
      <c r="B107" s="175" t="s">
        <v>271</v>
      </c>
      <c r="C107" s="176" t="s">
        <v>7</v>
      </c>
      <c r="D107" s="176" t="s">
        <v>7</v>
      </c>
      <c r="E107" s="177" t="s">
        <v>7</v>
      </c>
      <c r="F107" s="178" t="s">
        <v>272</v>
      </c>
      <c r="G107" s="179">
        <f>SUM(G108:G111)</f>
        <v>0</v>
      </c>
      <c r="H107" s="262">
        <f>SUM(H108:H111)</f>
        <v>1000</v>
      </c>
      <c r="I107" s="180">
        <f>SUM(I108:I111)</f>
        <v>1000</v>
      </c>
      <c r="J107" s="180">
        <v>0</v>
      </c>
      <c r="K107" s="180">
        <f>SUM(K108:K111)</f>
        <v>1000</v>
      </c>
    </row>
    <row r="108" spans="1:11" x14ac:dyDescent="0.2">
      <c r="A108" s="182"/>
      <c r="B108" s="207"/>
      <c r="C108" s="203">
        <v>4357</v>
      </c>
      <c r="D108" s="203">
        <v>6121</v>
      </c>
      <c r="E108" s="204" t="s">
        <v>235</v>
      </c>
      <c r="F108" s="205" t="s">
        <v>226</v>
      </c>
      <c r="G108" s="187">
        <v>0</v>
      </c>
      <c r="H108" s="188">
        <v>60</v>
      </c>
      <c r="I108" s="189">
        <f>G108+H108</f>
        <v>60</v>
      </c>
      <c r="J108" s="189">
        <v>0</v>
      </c>
      <c r="K108" s="189">
        <f>I108+J108</f>
        <v>60</v>
      </c>
    </row>
    <row r="109" spans="1:11" x14ac:dyDescent="0.2">
      <c r="A109" s="182"/>
      <c r="B109" s="207"/>
      <c r="C109" s="203">
        <v>4357</v>
      </c>
      <c r="D109" s="203">
        <v>6121</v>
      </c>
      <c r="E109" s="204" t="s">
        <v>236</v>
      </c>
      <c r="F109" s="205" t="s">
        <v>226</v>
      </c>
      <c r="G109" s="187">
        <v>0</v>
      </c>
      <c r="H109" s="188">
        <v>30</v>
      </c>
      <c r="I109" s="189">
        <f t="shared" ref="I109:K111" si="3">G109+H109</f>
        <v>30</v>
      </c>
      <c r="J109" s="189">
        <v>0</v>
      </c>
      <c r="K109" s="189">
        <f t="shared" si="3"/>
        <v>30</v>
      </c>
    </row>
    <row r="110" spans="1:11" x14ac:dyDescent="0.2">
      <c r="A110" s="182"/>
      <c r="B110" s="207"/>
      <c r="C110" s="203">
        <v>4357</v>
      </c>
      <c r="D110" s="203">
        <v>6121</v>
      </c>
      <c r="E110" s="204" t="s">
        <v>237</v>
      </c>
      <c r="F110" s="205" t="s">
        <v>226</v>
      </c>
      <c r="G110" s="187">
        <v>0</v>
      </c>
      <c r="H110" s="188">
        <v>510</v>
      </c>
      <c r="I110" s="189">
        <f t="shared" si="3"/>
        <v>510</v>
      </c>
      <c r="J110" s="189">
        <v>0</v>
      </c>
      <c r="K110" s="189">
        <f t="shared" si="3"/>
        <v>510</v>
      </c>
    </row>
    <row r="111" spans="1:11" ht="13.5" thickBot="1" x14ac:dyDescent="0.25">
      <c r="A111" s="213"/>
      <c r="B111" s="214"/>
      <c r="C111" s="184">
        <v>4357</v>
      </c>
      <c r="D111" s="237">
        <v>6121</v>
      </c>
      <c r="E111" s="238" t="s">
        <v>232</v>
      </c>
      <c r="F111" s="239" t="s">
        <v>226</v>
      </c>
      <c r="G111" s="229">
        <v>0</v>
      </c>
      <c r="H111" s="191">
        <v>400</v>
      </c>
      <c r="I111" s="189">
        <f t="shared" si="3"/>
        <v>400</v>
      </c>
      <c r="J111" s="189">
        <v>0</v>
      </c>
      <c r="K111" s="189">
        <f t="shared" si="3"/>
        <v>400</v>
      </c>
    </row>
    <row r="112" spans="1:11" ht="22.5" x14ac:dyDescent="0.2">
      <c r="A112" s="174" t="s">
        <v>6</v>
      </c>
      <c r="B112" s="175" t="s">
        <v>273</v>
      </c>
      <c r="C112" s="176" t="s">
        <v>7</v>
      </c>
      <c r="D112" s="176" t="s">
        <v>7</v>
      </c>
      <c r="E112" s="177" t="s">
        <v>7</v>
      </c>
      <c r="F112" s="178" t="s">
        <v>274</v>
      </c>
      <c r="G112" s="179">
        <v>2000</v>
      </c>
      <c r="H112" s="262">
        <f>SUM(H113:H118)</f>
        <v>10000</v>
      </c>
      <c r="I112" s="180">
        <f t="shared" si="0"/>
        <v>12000</v>
      </c>
      <c r="J112" s="180">
        <v>0</v>
      </c>
      <c r="K112" s="180">
        <f t="shared" si="2"/>
        <v>12000</v>
      </c>
    </row>
    <row r="113" spans="1:11" x14ac:dyDescent="0.2">
      <c r="A113" s="182"/>
      <c r="B113" s="207"/>
      <c r="C113" s="184">
        <v>3315</v>
      </c>
      <c r="D113" s="184">
        <v>6121</v>
      </c>
      <c r="E113" s="238" t="s">
        <v>275</v>
      </c>
      <c r="F113" s="186" t="s">
        <v>226</v>
      </c>
      <c r="G113" s="187">
        <v>1910</v>
      </c>
      <c r="H113" s="188">
        <v>0</v>
      </c>
      <c r="I113" s="189">
        <f t="shared" si="0"/>
        <v>1910</v>
      </c>
      <c r="J113" s="189">
        <v>0</v>
      </c>
      <c r="K113" s="189">
        <f t="shared" si="2"/>
        <v>1910</v>
      </c>
    </row>
    <row r="114" spans="1:11" x14ac:dyDescent="0.2">
      <c r="A114" s="182"/>
      <c r="B114" s="207"/>
      <c r="C114" s="184">
        <v>3315</v>
      </c>
      <c r="D114" s="184">
        <v>6121</v>
      </c>
      <c r="E114" s="238" t="s">
        <v>276</v>
      </c>
      <c r="F114" s="186" t="s">
        <v>226</v>
      </c>
      <c r="G114" s="187">
        <v>0</v>
      </c>
      <c r="H114" s="188">
        <v>511</v>
      </c>
      <c r="I114" s="189">
        <f t="shared" si="0"/>
        <v>511</v>
      </c>
      <c r="J114" s="189">
        <v>0</v>
      </c>
      <c r="K114" s="189">
        <f t="shared" si="2"/>
        <v>511</v>
      </c>
    </row>
    <row r="115" spans="1:11" x14ac:dyDescent="0.2">
      <c r="A115" s="182"/>
      <c r="B115" s="207"/>
      <c r="C115" s="184">
        <v>3315</v>
      </c>
      <c r="D115" s="184">
        <v>6121</v>
      </c>
      <c r="E115" s="238" t="s">
        <v>277</v>
      </c>
      <c r="F115" s="186" t="s">
        <v>226</v>
      </c>
      <c r="G115" s="187">
        <v>0</v>
      </c>
      <c r="H115" s="188">
        <v>8679</v>
      </c>
      <c r="I115" s="189">
        <f t="shared" si="0"/>
        <v>8679</v>
      </c>
      <c r="J115" s="189">
        <v>0</v>
      </c>
      <c r="K115" s="189">
        <f t="shared" si="2"/>
        <v>8679</v>
      </c>
    </row>
    <row r="116" spans="1:11" x14ac:dyDescent="0.2">
      <c r="A116" s="213"/>
      <c r="B116" s="214"/>
      <c r="C116" s="272">
        <v>3315</v>
      </c>
      <c r="D116" s="184">
        <v>5169</v>
      </c>
      <c r="E116" s="238" t="s">
        <v>275</v>
      </c>
      <c r="F116" s="195" t="s">
        <v>228</v>
      </c>
      <c r="G116" s="229">
        <v>90</v>
      </c>
      <c r="H116" s="191">
        <v>0</v>
      </c>
      <c r="I116" s="189">
        <f t="shared" si="0"/>
        <v>90</v>
      </c>
      <c r="J116" s="189">
        <v>0</v>
      </c>
      <c r="K116" s="189">
        <f t="shared" si="2"/>
        <v>90</v>
      </c>
    </row>
    <row r="117" spans="1:11" x14ac:dyDescent="0.2">
      <c r="A117" s="213"/>
      <c r="B117" s="240"/>
      <c r="C117" s="272">
        <v>3315</v>
      </c>
      <c r="D117" s="184">
        <v>5169</v>
      </c>
      <c r="E117" s="238" t="s">
        <v>278</v>
      </c>
      <c r="F117" s="195" t="s">
        <v>228</v>
      </c>
      <c r="G117" s="191">
        <v>0</v>
      </c>
      <c r="H117" s="191">
        <v>45</v>
      </c>
      <c r="I117" s="189">
        <f t="shared" si="0"/>
        <v>45</v>
      </c>
      <c r="J117" s="189">
        <v>0</v>
      </c>
      <c r="K117" s="189">
        <f t="shared" si="2"/>
        <v>45</v>
      </c>
    </row>
    <row r="118" spans="1:11" ht="13.5" thickBot="1" x14ac:dyDescent="0.25">
      <c r="A118" s="223"/>
      <c r="B118" s="241"/>
      <c r="C118" s="273">
        <v>3315</v>
      </c>
      <c r="D118" s="320">
        <v>5169</v>
      </c>
      <c r="E118" s="242" t="s">
        <v>277</v>
      </c>
      <c r="F118" s="243" t="s">
        <v>228</v>
      </c>
      <c r="G118" s="198">
        <v>0</v>
      </c>
      <c r="H118" s="226">
        <v>765</v>
      </c>
      <c r="I118" s="227">
        <f t="shared" si="0"/>
        <v>765</v>
      </c>
      <c r="J118" s="227">
        <v>0</v>
      </c>
      <c r="K118" s="227">
        <f t="shared" si="2"/>
        <v>765</v>
      </c>
    </row>
    <row r="119" spans="1:11" ht="22.5" x14ac:dyDescent="0.2">
      <c r="A119" s="182" t="s">
        <v>6</v>
      </c>
      <c r="B119" s="207" t="s">
        <v>279</v>
      </c>
      <c r="C119" s="208" t="s">
        <v>7</v>
      </c>
      <c r="D119" s="208" t="s">
        <v>7</v>
      </c>
      <c r="E119" s="209" t="s">
        <v>7</v>
      </c>
      <c r="F119" s="210" t="s">
        <v>280</v>
      </c>
      <c r="G119" s="244">
        <v>4144</v>
      </c>
      <c r="H119" s="236">
        <f>SUM(H120:H125)</f>
        <v>8656</v>
      </c>
      <c r="I119" s="212">
        <f t="shared" si="0"/>
        <v>12800</v>
      </c>
      <c r="J119" s="212">
        <v>0</v>
      </c>
      <c r="K119" s="212">
        <f t="shared" si="2"/>
        <v>12800</v>
      </c>
    </row>
    <row r="120" spans="1:11" ht="22.5" x14ac:dyDescent="0.2">
      <c r="A120" s="182"/>
      <c r="B120" s="207"/>
      <c r="C120" s="184">
        <v>3315</v>
      </c>
      <c r="D120" s="184">
        <v>6121</v>
      </c>
      <c r="E120" s="185" t="s">
        <v>235</v>
      </c>
      <c r="F120" s="186" t="s">
        <v>226</v>
      </c>
      <c r="G120" s="187">
        <v>4044</v>
      </c>
      <c r="H120" s="188">
        <v>0</v>
      </c>
      <c r="I120" s="189">
        <f t="shared" si="0"/>
        <v>4044</v>
      </c>
      <c r="J120" s="189">
        <v>0</v>
      </c>
      <c r="K120" s="189">
        <f t="shared" si="2"/>
        <v>4044</v>
      </c>
    </row>
    <row r="121" spans="1:11" ht="22.5" x14ac:dyDescent="0.2">
      <c r="A121" s="182"/>
      <c r="B121" s="207"/>
      <c r="C121" s="184">
        <v>3315</v>
      </c>
      <c r="D121" s="184">
        <v>6121</v>
      </c>
      <c r="E121" s="185" t="s">
        <v>236</v>
      </c>
      <c r="F121" s="186" t="s">
        <v>226</v>
      </c>
      <c r="G121" s="187">
        <v>0</v>
      </c>
      <c r="H121" s="188">
        <v>542</v>
      </c>
      <c r="I121" s="189">
        <f t="shared" si="0"/>
        <v>542</v>
      </c>
      <c r="J121" s="189">
        <v>0</v>
      </c>
      <c r="K121" s="189">
        <f t="shared" si="2"/>
        <v>542</v>
      </c>
    </row>
    <row r="122" spans="1:11" ht="22.5" x14ac:dyDescent="0.2">
      <c r="A122" s="182"/>
      <c r="B122" s="207"/>
      <c r="C122" s="184">
        <v>3315</v>
      </c>
      <c r="D122" s="184">
        <v>6121</v>
      </c>
      <c r="E122" s="185" t="s">
        <v>237</v>
      </c>
      <c r="F122" s="186" t="s">
        <v>226</v>
      </c>
      <c r="G122" s="187">
        <v>0</v>
      </c>
      <c r="H122" s="188">
        <v>7214</v>
      </c>
      <c r="I122" s="189">
        <f t="shared" si="0"/>
        <v>7214</v>
      </c>
      <c r="J122" s="189">
        <v>0</v>
      </c>
      <c r="K122" s="189">
        <f t="shared" si="2"/>
        <v>7214</v>
      </c>
    </row>
    <row r="123" spans="1:11" ht="22.5" x14ac:dyDescent="0.2">
      <c r="A123" s="213"/>
      <c r="B123" s="214"/>
      <c r="C123" s="184">
        <v>3315</v>
      </c>
      <c r="D123" s="184">
        <v>5169</v>
      </c>
      <c r="E123" s="185" t="s">
        <v>235</v>
      </c>
      <c r="F123" s="195" t="s">
        <v>228</v>
      </c>
      <c r="G123" s="229">
        <v>100</v>
      </c>
      <c r="H123" s="191">
        <v>0</v>
      </c>
      <c r="I123" s="216">
        <f t="shared" si="0"/>
        <v>100</v>
      </c>
      <c r="J123" s="216">
        <v>0</v>
      </c>
      <c r="K123" s="216">
        <f t="shared" si="2"/>
        <v>100</v>
      </c>
    </row>
    <row r="124" spans="1:11" ht="22.5" x14ac:dyDescent="0.2">
      <c r="A124" s="213"/>
      <c r="B124" s="214"/>
      <c r="C124" s="184">
        <v>3315</v>
      </c>
      <c r="D124" s="184">
        <v>5169</v>
      </c>
      <c r="E124" s="185" t="s">
        <v>238</v>
      </c>
      <c r="F124" s="195" t="s">
        <v>228</v>
      </c>
      <c r="G124" s="191">
        <v>0</v>
      </c>
      <c r="H124" s="191">
        <v>50</v>
      </c>
      <c r="I124" s="216">
        <f t="shared" si="0"/>
        <v>50</v>
      </c>
      <c r="J124" s="216">
        <v>0</v>
      </c>
      <c r="K124" s="216">
        <f t="shared" si="2"/>
        <v>50</v>
      </c>
    </row>
    <row r="125" spans="1:11" ht="23.25" thickBot="1" x14ac:dyDescent="0.25">
      <c r="A125" s="213"/>
      <c r="B125" s="214"/>
      <c r="C125" s="184">
        <v>3315</v>
      </c>
      <c r="D125" s="184">
        <v>5169</v>
      </c>
      <c r="E125" s="185" t="s">
        <v>239</v>
      </c>
      <c r="F125" s="195" t="s">
        <v>228</v>
      </c>
      <c r="G125" s="235">
        <v>0</v>
      </c>
      <c r="H125" s="191">
        <v>850</v>
      </c>
      <c r="I125" s="216">
        <f t="shared" si="0"/>
        <v>850</v>
      </c>
      <c r="J125" s="216">
        <v>0</v>
      </c>
      <c r="K125" s="216">
        <f t="shared" si="2"/>
        <v>850</v>
      </c>
    </row>
    <row r="126" spans="1:11" ht="22.5" x14ac:dyDescent="0.2">
      <c r="A126" s="174" t="s">
        <v>6</v>
      </c>
      <c r="B126" s="175" t="s">
        <v>281</v>
      </c>
      <c r="C126" s="176" t="s">
        <v>7</v>
      </c>
      <c r="D126" s="176" t="s">
        <v>7</v>
      </c>
      <c r="E126" s="177" t="s">
        <v>7</v>
      </c>
      <c r="F126" s="178" t="s">
        <v>282</v>
      </c>
      <c r="G126" s="179">
        <v>12480</v>
      </c>
      <c r="H126" s="262">
        <f>SUM(H127:H132)</f>
        <v>12102</v>
      </c>
      <c r="I126" s="180">
        <f t="shared" si="0"/>
        <v>24582</v>
      </c>
      <c r="J126" s="180">
        <v>0</v>
      </c>
      <c r="K126" s="180">
        <f t="shared" si="2"/>
        <v>24582</v>
      </c>
    </row>
    <row r="127" spans="1:11" ht="22.5" x14ac:dyDescent="0.2">
      <c r="A127" s="182"/>
      <c r="B127" s="207"/>
      <c r="C127" s="184">
        <v>3315</v>
      </c>
      <c r="D127" s="184">
        <v>6121</v>
      </c>
      <c r="E127" s="185" t="s">
        <v>235</v>
      </c>
      <c r="F127" s="186" t="s">
        <v>226</v>
      </c>
      <c r="G127" s="187">
        <v>12380</v>
      </c>
      <c r="H127" s="236">
        <v>0</v>
      </c>
      <c r="I127" s="189">
        <f t="shared" si="0"/>
        <v>12380</v>
      </c>
      <c r="J127" s="189">
        <v>0</v>
      </c>
      <c r="K127" s="189">
        <f t="shared" si="2"/>
        <v>12380</v>
      </c>
    </row>
    <row r="128" spans="1:11" ht="22.5" x14ac:dyDescent="0.2">
      <c r="A128" s="182"/>
      <c r="B128" s="207"/>
      <c r="C128" s="184">
        <v>3315</v>
      </c>
      <c r="D128" s="184">
        <v>6121</v>
      </c>
      <c r="E128" s="185" t="s">
        <v>236</v>
      </c>
      <c r="F128" s="186" t="s">
        <v>226</v>
      </c>
      <c r="G128" s="187">
        <v>0</v>
      </c>
      <c r="H128" s="188">
        <v>622</v>
      </c>
      <c r="I128" s="189">
        <f t="shared" si="0"/>
        <v>622</v>
      </c>
      <c r="J128" s="189">
        <v>0</v>
      </c>
      <c r="K128" s="189">
        <f t="shared" si="2"/>
        <v>622</v>
      </c>
    </row>
    <row r="129" spans="1:11" ht="22.5" x14ac:dyDescent="0.2">
      <c r="A129" s="182"/>
      <c r="B129" s="207"/>
      <c r="C129" s="184">
        <v>3315</v>
      </c>
      <c r="D129" s="184">
        <v>6121</v>
      </c>
      <c r="E129" s="185" t="s">
        <v>237</v>
      </c>
      <c r="F129" s="186" t="s">
        <v>226</v>
      </c>
      <c r="G129" s="187">
        <v>0</v>
      </c>
      <c r="H129" s="188">
        <v>10580</v>
      </c>
      <c r="I129" s="189">
        <f t="shared" si="0"/>
        <v>10580</v>
      </c>
      <c r="J129" s="189">
        <v>0</v>
      </c>
      <c r="K129" s="189">
        <f t="shared" si="2"/>
        <v>10580</v>
      </c>
    </row>
    <row r="130" spans="1:11" ht="22.5" x14ac:dyDescent="0.2">
      <c r="A130" s="213"/>
      <c r="B130" s="214"/>
      <c r="C130" s="184">
        <v>3315</v>
      </c>
      <c r="D130" s="184">
        <v>5169</v>
      </c>
      <c r="E130" s="185" t="s">
        <v>235</v>
      </c>
      <c r="F130" s="195" t="s">
        <v>228</v>
      </c>
      <c r="G130" s="229">
        <v>100</v>
      </c>
      <c r="H130" s="191">
        <v>0</v>
      </c>
      <c r="I130" s="189">
        <f t="shared" si="0"/>
        <v>100</v>
      </c>
      <c r="J130" s="189">
        <v>0</v>
      </c>
      <c r="K130" s="189">
        <f t="shared" si="2"/>
        <v>100</v>
      </c>
    </row>
    <row r="131" spans="1:11" ht="22.5" x14ac:dyDescent="0.2">
      <c r="A131" s="213"/>
      <c r="B131" s="214"/>
      <c r="C131" s="184">
        <v>3315</v>
      </c>
      <c r="D131" s="184">
        <v>5169</v>
      </c>
      <c r="E131" s="185" t="s">
        <v>238</v>
      </c>
      <c r="F131" s="195" t="s">
        <v>228</v>
      </c>
      <c r="G131" s="191">
        <v>0</v>
      </c>
      <c r="H131" s="191">
        <v>50</v>
      </c>
      <c r="I131" s="189">
        <f t="shared" si="0"/>
        <v>50</v>
      </c>
      <c r="J131" s="189">
        <v>0</v>
      </c>
      <c r="K131" s="189">
        <f t="shared" si="2"/>
        <v>50</v>
      </c>
    </row>
    <row r="132" spans="1:11" ht="23.25" thickBot="1" x14ac:dyDescent="0.25">
      <c r="A132" s="213"/>
      <c r="B132" s="214"/>
      <c r="C132" s="184">
        <v>3315</v>
      </c>
      <c r="D132" s="184">
        <v>5169</v>
      </c>
      <c r="E132" s="185" t="s">
        <v>239</v>
      </c>
      <c r="F132" s="195" t="s">
        <v>228</v>
      </c>
      <c r="G132" s="198">
        <v>0</v>
      </c>
      <c r="H132" s="191">
        <v>850</v>
      </c>
      <c r="I132" s="216">
        <f t="shared" si="0"/>
        <v>850</v>
      </c>
      <c r="J132" s="216">
        <v>0</v>
      </c>
      <c r="K132" s="216">
        <f t="shared" si="2"/>
        <v>850</v>
      </c>
    </row>
    <row r="133" spans="1:11" x14ac:dyDescent="0.2">
      <c r="A133" s="174" t="s">
        <v>6</v>
      </c>
      <c r="B133" s="175" t="s">
        <v>283</v>
      </c>
      <c r="C133" s="176" t="s">
        <v>7</v>
      </c>
      <c r="D133" s="176" t="s">
        <v>7</v>
      </c>
      <c r="E133" s="177" t="s">
        <v>7</v>
      </c>
      <c r="F133" s="178" t="s">
        <v>284</v>
      </c>
      <c r="G133" s="179">
        <v>0</v>
      </c>
      <c r="H133" s="262">
        <f>SUM(H134:H135)</f>
        <v>0</v>
      </c>
      <c r="I133" s="180">
        <f t="shared" si="0"/>
        <v>0</v>
      </c>
      <c r="J133" s="180">
        <v>0</v>
      </c>
      <c r="K133" s="180">
        <f t="shared" si="2"/>
        <v>0</v>
      </c>
    </row>
    <row r="134" spans="1:11" ht="22.5" x14ac:dyDescent="0.2">
      <c r="A134" s="213"/>
      <c r="B134" s="214"/>
      <c r="C134" s="184">
        <v>2341</v>
      </c>
      <c r="D134" s="184">
        <v>6121</v>
      </c>
      <c r="E134" s="185" t="s">
        <v>225</v>
      </c>
      <c r="F134" s="186" t="s">
        <v>226</v>
      </c>
      <c r="G134" s="229">
        <v>0</v>
      </c>
      <c r="H134" s="191">
        <v>0</v>
      </c>
      <c r="I134" s="216">
        <f t="shared" si="0"/>
        <v>0</v>
      </c>
      <c r="J134" s="216">
        <v>0</v>
      </c>
      <c r="K134" s="216">
        <f t="shared" si="2"/>
        <v>0</v>
      </c>
    </row>
    <row r="135" spans="1:11" ht="23.25" thickBot="1" x14ac:dyDescent="0.25">
      <c r="A135" s="213"/>
      <c r="B135" s="214"/>
      <c r="C135" s="184">
        <v>2341</v>
      </c>
      <c r="D135" s="184">
        <v>6121</v>
      </c>
      <c r="E135" s="185" t="s">
        <v>227</v>
      </c>
      <c r="F135" s="186" t="s">
        <v>226</v>
      </c>
      <c r="G135" s="198">
        <v>0</v>
      </c>
      <c r="H135" s="191">
        <v>0</v>
      </c>
      <c r="I135" s="216">
        <f t="shared" si="0"/>
        <v>0</v>
      </c>
      <c r="J135" s="216">
        <v>0</v>
      </c>
      <c r="K135" s="216">
        <f t="shared" si="2"/>
        <v>0</v>
      </c>
    </row>
    <row r="136" spans="1:11" x14ac:dyDescent="0.2">
      <c r="A136" s="174" t="s">
        <v>6</v>
      </c>
      <c r="B136" s="175" t="s">
        <v>285</v>
      </c>
      <c r="C136" s="176" t="s">
        <v>7</v>
      </c>
      <c r="D136" s="176" t="s">
        <v>7</v>
      </c>
      <c r="E136" s="177" t="s">
        <v>7</v>
      </c>
      <c r="F136" s="178" t="s">
        <v>286</v>
      </c>
      <c r="G136" s="179">
        <v>2100</v>
      </c>
      <c r="H136" s="262">
        <f>SUM(H137:H139)</f>
        <v>0</v>
      </c>
      <c r="I136" s="180">
        <f t="shared" si="0"/>
        <v>2100</v>
      </c>
      <c r="J136" s="180">
        <v>0</v>
      </c>
      <c r="K136" s="180">
        <f t="shared" si="2"/>
        <v>2100</v>
      </c>
    </row>
    <row r="137" spans="1:11" x14ac:dyDescent="0.2">
      <c r="A137" s="182"/>
      <c r="B137" s="207"/>
      <c r="C137" s="184">
        <v>3523</v>
      </c>
      <c r="D137" s="184">
        <v>6121</v>
      </c>
      <c r="E137" s="238" t="s">
        <v>275</v>
      </c>
      <c r="F137" s="186" t="s">
        <v>226</v>
      </c>
      <c r="G137" s="187">
        <v>2100</v>
      </c>
      <c r="H137" s="188">
        <v>-1890</v>
      </c>
      <c r="I137" s="189">
        <v>210</v>
      </c>
      <c r="J137" s="189">
        <v>0</v>
      </c>
      <c r="K137" s="189">
        <v>210</v>
      </c>
    </row>
    <row r="138" spans="1:11" x14ac:dyDescent="0.2">
      <c r="A138" s="182"/>
      <c r="B138" s="207"/>
      <c r="C138" s="184">
        <v>3523</v>
      </c>
      <c r="D138" s="184">
        <v>6121</v>
      </c>
      <c r="E138" s="238" t="s">
        <v>276</v>
      </c>
      <c r="F138" s="186" t="s">
        <v>226</v>
      </c>
      <c r="G138" s="187">
        <v>0</v>
      </c>
      <c r="H138" s="188">
        <v>105</v>
      </c>
      <c r="I138" s="189">
        <v>210</v>
      </c>
      <c r="J138" s="189">
        <v>0</v>
      </c>
      <c r="K138" s="189">
        <v>210</v>
      </c>
    </row>
    <row r="139" spans="1:11" ht="13.5" thickBot="1" x14ac:dyDescent="0.25">
      <c r="A139" s="213"/>
      <c r="B139" s="214"/>
      <c r="C139" s="184">
        <v>3523</v>
      </c>
      <c r="D139" s="184">
        <v>6121</v>
      </c>
      <c r="E139" s="238" t="s">
        <v>277</v>
      </c>
      <c r="F139" s="186" t="s">
        <v>226</v>
      </c>
      <c r="G139" s="229">
        <v>0</v>
      </c>
      <c r="H139" s="191">
        <v>1785</v>
      </c>
      <c r="I139" s="216">
        <f t="shared" ref="I139:K164" si="4">G139+H139</f>
        <v>1785</v>
      </c>
      <c r="J139" s="216">
        <v>0</v>
      </c>
      <c r="K139" s="216">
        <f t="shared" si="4"/>
        <v>1785</v>
      </c>
    </row>
    <row r="140" spans="1:11" ht="12.75" customHeight="1" x14ac:dyDescent="0.2">
      <c r="A140" s="174" t="s">
        <v>6</v>
      </c>
      <c r="B140" s="175" t="s">
        <v>287</v>
      </c>
      <c r="C140" s="176" t="s">
        <v>7</v>
      </c>
      <c r="D140" s="176" t="s">
        <v>7</v>
      </c>
      <c r="E140" s="177" t="s">
        <v>7</v>
      </c>
      <c r="F140" s="178" t="s">
        <v>288</v>
      </c>
      <c r="G140" s="179">
        <v>95000</v>
      </c>
      <c r="H140" s="262">
        <f>SUM(H141:H146)</f>
        <v>22874</v>
      </c>
      <c r="I140" s="180">
        <f t="shared" si="4"/>
        <v>117874</v>
      </c>
      <c r="J140" s="180">
        <v>0</v>
      </c>
      <c r="K140" s="180">
        <f t="shared" si="4"/>
        <v>117874</v>
      </c>
    </row>
    <row r="141" spans="1:11" ht="12.75" customHeight="1" x14ac:dyDescent="0.2">
      <c r="A141" s="182"/>
      <c r="B141" s="207"/>
      <c r="C141" s="194">
        <v>6172</v>
      </c>
      <c r="D141" s="194">
        <v>6121</v>
      </c>
      <c r="E141" s="274" t="s">
        <v>252</v>
      </c>
      <c r="F141" s="275" t="s">
        <v>226</v>
      </c>
      <c r="G141" s="187">
        <v>75480</v>
      </c>
      <c r="H141" s="188">
        <v>10000</v>
      </c>
      <c r="I141" s="189">
        <f t="shared" si="4"/>
        <v>85480</v>
      </c>
      <c r="J141" s="189">
        <v>0</v>
      </c>
      <c r="K141" s="189">
        <f t="shared" si="4"/>
        <v>85480</v>
      </c>
    </row>
    <row r="142" spans="1:11" ht="22.5" x14ac:dyDescent="0.2">
      <c r="A142" s="182"/>
      <c r="B142" s="217"/>
      <c r="C142" s="194">
        <v>6172</v>
      </c>
      <c r="D142" s="194">
        <v>6121</v>
      </c>
      <c r="E142" s="185" t="s">
        <v>225</v>
      </c>
      <c r="F142" s="186" t="s">
        <v>226</v>
      </c>
      <c r="G142" s="187">
        <v>19480</v>
      </c>
      <c r="H142" s="188">
        <v>0</v>
      </c>
      <c r="I142" s="189">
        <f t="shared" si="4"/>
        <v>19480</v>
      </c>
      <c r="J142" s="189">
        <v>0</v>
      </c>
      <c r="K142" s="189">
        <f t="shared" si="4"/>
        <v>19480</v>
      </c>
    </row>
    <row r="143" spans="1:11" ht="22.5" x14ac:dyDescent="0.2">
      <c r="A143" s="182"/>
      <c r="B143" s="217"/>
      <c r="C143" s="194">
        <v>6172</v>
      </c>
      <c r="D143" s="194">
        <v>6121</v>
      </c>
      <c r="E143" s="185" t="s">
        <v>227</v>
      </c>
      <c r="F143" s="186" t="s">
        <v>226</v>
      </c>
      <c r="G143" s="187">
        <v>0</v>
      </c>
      <c r="H143" s="188">
        <v>12870</v>
      </c>
      <c r="I143" s="189">
        <f t="shared" si="4"/>
        <v>12870</v>
      </c>
      <c r="J143" s="189">
        <v>0</v>
      </c>
      <c r="K143" s="189">
        <f t="shared" si="4"/>
        <v>12870</v>
      </c>
    </row>
    <row r="144" spans="1:11" ht="22.5" x14ac:dyDescent="0.2">
      <c r="A144" s="182"/>
      <c r="B144" s="217"/>
      <c r="C144" s="237">
        <v>6172</v>
      </c>
      <c r="D144" s="237">
        <v>5169</v>
      </c>
      <c r="E144" s="185" t="s">
        <v>225</v>
      </c>
      <c r="F144" s="195" t="s">
        <v>228</v>
      </c>
      <c r="G144" s="187">
        <v>20</v>
      </c>
      <c r="H144" s="188">
        <v>0</v>
      </c>
      <c r="I144" s="189">
        <f t="shared" si="4"/>
        <v>20</v>
      </c>
      <c r="J144" s="189">
        <v>0</v>
      </c>
      <c r="K144" s="189">
        <f t="shared" si="4"/>
        <v>20</v>
      </c>
    </row>
    <row r="145" spans="1:16" ht="22.5" x14ac:dyDescent="0.2">
      <c r="A145" s="213"/>
      <c r="B145" s="183"/>
      <c r="C145" s="237">
        <v>6172</v>
      </c>
      <c r="D145" s="194">
        <v>5169</v>
      </c>
      <c r="E145" s="185" t="s">
        <v>229</v>
      </c>
      <c r="F145" s="195" t="s">
        <v>228</v>
      </c>
      <c r="G145" s="245">
        <v>0</v>
      </c>
      <c r="H145" s="191">
        <v>4</v>
      </c>
      <c r="I145" s="189">
        <f t="shared" si="4"/>
        <v>4</v>
      </c>
      <c r="J145" s="189">
        <v>0</v>
      </c>
      <c r="K145" s="189">
        <f t="shared" si="4"/>
        <v>4</v>
      </c>
      <c r="O145" s="260"/>
      <c r="P145" s="260"/>
    </row>
    <row r="146" spans="1:16" ht="13.5" thickBot="1" x14ac:dyDescent="0.25">
      <c r="A146" s="223"/>
      <c r="B146" s="224"/>
      <c r="C146" s="276">
        <v>6172</v>
      </c>
      <c r="D146" s="276">
        <v>5169</v>
      </c>
      <c r="E146" s="277" t="s">
        <v>252</v>
      </c>
      <c r="F146" s="243" t="s">
        <v>228</v>
      </c>
      <c r="G146" s="278">
        <v>20</v>
      </c>
      <c r="H146" s="226">
        <v>0</v>
      </c>
      <c r="I146" s="227">
        <f t="shared" si="4"/>
        <v>20</v>
      </c>
      <c r="J146" s="227">
        <v>0</v>
      </c>
      <c r="K146" s="227">
        <f t="shared" si="4"/>
        <v>20</v>
      </c>
      <c r="O146" s="260"/>
      <c r="P146" s="260"/>
    </row>
    <row r="147" spans="1:16" x14ac:dyDescent="0.2">
      <c r="A147" s="246" t="s">
        <v>6</v>
      </c>
      <c r="B147" s="247" t="s">
        <v>289</v>
      </c>
      <c r="C147" s="248" t="s">
        <v>7</v>
      </c>
      <c r="D147" s="248" t="s">
        <v>7</v>
      </c>
      <c r="E147" s="249" t="s">
        <v>7</v>
      </c>
      <c r="F147" s="250" t="s">
        <v>290</v>
      </c>
      <c r="G147" s="279">
        <v>0</v>
      </c>
      <c r="H147" s="280">
        <f>H148</f>
        <v>750</v>
      </c>
      <c r="I147" s="180">
        <f t="shared" si="4"/>
        <v>750</v>
      </c>
      <c r="J147" s="180">
        <v>0</v>
      </c>
      <c r="K147" s="180">
        <f t="shared" si="4"/>
        <v>750</v>
      </c>
      <c r="O147" s="260"/>
      <c r="P147" s="260"/>
    </row>
    <row r="148" spans="1:16" ht="23.25" thickBot="1" x14ac:dyDescent="0.25">
      <c r="A148" s="309"/>
      <c r="B148" s="251"/>
      <c r="C148" s="320">
        <v>3122</v>
      </c>
      <c r="D148" s="320">
        <v>6121</v>
      </c>
      <c r="E148" s="261" t="s">
        <v>225</v>
      </c>
      <c r="F148" s="225" t="s">
        <v>226</v>
      </c>
      <c r="G148" s="226">
        <v>0</v>
      </c>
      <c r="H148" s="281">
        <v>750</v>
      </c>
      <c r="I148" s="227">
        <f t="shared" si="4"/>
        <v>750</v>
      </c>
      <c r="J148" s="227">
        <v>0</v>
      </c>
      <c r="K148" s="227">
        <f t="shared" si="4"/>
        <v>750</v>
      </c>
      <c r="O148" s="260"/>
      <c r="P148" s="260"/>
    </row>
    <row r="149" spans="1:16" x14ac:dyDescent="0.2">
      <c r="A149" s="246" t="s">
        <v>6</v>
      </c>
      <c r="B149" s="247" t="s">
        <v>291</v>
      </c>
      <c r="C149" s="248" t="s">
        <v>7</v>
      </c>
      <c r="D149" s="248" t="s">
        <v>7</v>
      </c>
      <c r="E149" s="249" t="s">
        <v>7</v>
      </c>
      <c r="F149" s="250" t="s">
        <v>292</v>
      </c>
      <c r="G149" s="279">
        <v>0</v>
      </c>
      <c r="H149" s="280">
        <f>H150</f>
        <v>1150</v>
      </c>
      <c r="I149" s="180">
        <f t="shared" si="4"/>
        <v>1150</v>
      </c>
      <c r="J149" s="180">
        <v>0</v>
      </c>
      <c r="K149" s="180">
        <f t="shared" si="4"/>
        <v>1150</v>
      </c>
      <c r="O149" s="260"/>
      <c r="P149" s="260"/>
    </row>
    <row r="150" spans="1:16" ht="23.25" thickBot="1" x14ac:dyDescent="0.25">
      <c r="A150" s="309"/>
      <c r="B150" s="251"/>
      <c r="C150" s="320">
        <v>3122</v>
      </c>
      <c r="D150" s="320">
        <v>6121</v>
      </c>
      <c r="E150" s="261" t="s">
        <v>225</v>
      </c>
      <c r="F150" s="225" t="s">
        <v>226</v>
      </c>
      <c r="G150" s="226">
        <v>0</v>
      </c>
      <c r="H150" s="281">
        <v>1150</v>
      </c>
      <c r="I150" s="227">
        <f t="shared" si="4"/>
        <v>1150</v>
      </c>
      <c r="J150" s="227">
        <v>0</v>
      </c>
      <c r="K150" s="227">
        <f t="shared" si="4"/>
        <v>1150</v>
      </c>
      <c r="O150" s="260"/>
      <c r="P150" s="260"/>
    </row>
    <row r="151" spans="1:16" ht="22.5" x14ac:dyDescent="0.2">
      <c r="A151" s="246" t="s">
        <v>6</v>
      </c>
      <c r="B151" s="249" t="s">
        <v>293</v>
      </c>
      <c r="C151" s="248" t="s">
        <v>7</v>
      </c>
      <c r="D151" s="248" t="s">
        <v>7</v>
      </c>
      <c r="E151" s="249" t="s">
        <v>7</v>
      </c>
      <c r="F151" s="250" t="s">
        <v>294</v>
      </c>
      <c r="G151" s="279">
        <v>0</v>
      </c>
      <c r="H151" s="280">
        <f>H152</f>
        <v>620</v>
      </c>
      <c r="I151" s="180">
        <f t="shared" si="4"/>
        <v>620</v>
      </c>
      <c r="J151" s="180">
        <v>0</v>
      </c>
      <c r="K151" s="180">
        <f t="shared" si="4"/>
        <v>620</v>
      </c>
      <c r="O151" s="260"/>
      <c r="P151" s="260"/>
    </row>
    <row r="152" spans="1:16" ht="23.25" thickBot="1" x14ac:dyDescent="0.25">
      <c r="A152" s="309"/>
      <c r="B152" s="251"/>
      <c r="C152" s="320">
        <v>3122</v>
      </c>
      <c r="D152" s="320">
        <v>6121</v>
      </c>
      <c r="E152" s="261" t="s">
        <v>225</v>
      </c>
      <c r="F152" s="225" t="s">
        <v>226</v>
      </c>
      <c r="G152" s="226">
        <v>0</v>
      </c>
      <c r="H152" s="281">
        <v>620</v>
      </c>
      <c r="I152" s="227">
        <f t="shared" si="4"/>
        <v>620</v>
      </c>
      <c r="J152" s="227">
        <v>0</v>
      </c>
      <c r="K152" s="227">
        <f t="shared" si="4"/>
        <v>620</v>
      </c>
      <c r="O152" s="260"/>
      <c r="P152" s="260"/>
    </row>
    <row r="153" spans="1:16" ht="22.5" x14ac:dyDescent="0.2">
      <c r="A153" s="246" t="s">
        <v>6</v>
      </c>
      <c r="B153" s="249" t="s">
        <v>295</v>
      </c>
      <c r="C153" s="248" t="s">
        <v>7</v>
      </c>
      <c r="D153" s="248" t="s">
        <v>7</v>
      </c>
      <c r="E153" s="249" t="s">
        <v>7</v>
      </c>
      <c r="F153" s="250" t="s">
        <v>296</v>
      </c>
      <c r="G153" s="279">
        <v>0</v>
      </c>
      <c r="H153" s="280">
        <f>H154</f>
        <v>460</v>
      </c>
      <c r="I153" s="180">
        <f t="shared" si="4"/>
        <v>460</v>
      </c>
      <c r="J153" s="180">
        <v>0</v>
      </c>
      <c r="K153" s="180">
        <f t="shared" si="4"/>
        <v>460</v>
      </c>
      <c r="O153" s="260"/>
      <c r="P153" s="260"/>
    </row>
    <row r="154" spans="1:16" ht="23.25" thickBot="1" x14ac:dyDescent="0.25">
      <c r="A154" s="309"/>
      <c r="B154" s="251"/>
      <c r="C154" s="320">
        <v>3122</v>
      </c>
      <c r="D154" s="320">
        <v>6121</v>
      </c>
      <c r="E154" s="261" t="s">
        <v>225</v>
      </c>
      <c r="F154" s="225" t="s">
        <v>226</v>
      </c>
      <c r="G154" s="226">
        <v>0</v>
      </c>
      <c r="H154" s="281">
        <v>460</v>
      </c>
      <c r="I154" s="227">
        <f t="shared" si="4"/>
        <v>460</v>
      </c>
      <c r="J154" s="227">
        <v>0</v>
      </c>
      <c r="K154" s="227">
        <f t="shared" si="4"/>
        <v>460</v>
      </c>
      <c r="O154" s="260"/>
      <c r="P154" s="260"/>
    </row>
    <row r="155" spans="1:16" ht="22.5" x14ac:dyDescent="0.2">
      <c r="A155" s="246" t="s">
        <v>6</v>
      </c>
      <c r="B155" s="249" t="s">
        <v>297</v>
      </c>
      <c r="C155" s="248" t="s">
        <v>7</v>
      </c>
      <c r="D155" s="248" t="s">
        <v>7</v>
      </c>
      <c r="E155" s="249" t="s">
        <v>7</v>
      </c>
      <c r="F155" s="250" t="s">
        <v>298</v>
      </c>
      <c r="G155" s="279">
        <v>0</v>
      </c>
      <c r="H155" s="280">
        <f>H156</f>
        <v>0</v>
      </c>
      <c r="I155" s="180">
        <f t="shared" si="4"/>
        <v>0</v>
      </c>
      <c r="J155" s="180">
        <v>0</v>
      </c>
      <c r="K155" s="180">
        <f t="shared" si="4"/>
        <v>0</v>
      </c>
      <c r="O155" s="260"/>
      <c r="P155" s="260"/>
    </row>
    <row r="156" spans="1:16" ht="23.25" thickBot="1" x14ac:dyDescent="0.25">
      <c r="A156" s="309"/>
      <c r="B156" s="251"/>
      <c r="C156" s="320">
        <v>3122</v>
      </c>
      <c r="D156" s="320">
        <v>6121</v>
      </c>
      <c r="E156" s="261" t="s">
        <v>225</v>
      </c>
      <c r="F156" s="225" t="s">
        <v>226</v>
      </c>
      <c r="G156" s="226">
        <v>0</v>
      </c>
      <c r="H156" s="281">
        <v>0</v>
      </c>
      <c r="I156" s="227">
        <f t="shared" si="4"/>
        <v>0</v>
      </c>
      <c r="J156" s="227">
        <v>0</v>
      </c>
      <c r="K156" s="227">
        <f t="shared" si="4"/>
        <v>0</v>
      </c>
      <c r="O156" s="260"/>
      <c r="P156" s="260"/>
    </row>
    <row r="157" spans="1:16" ht="22.5" x14ac:dyDescent="0.2">
      <c r="A157" s="246" t="s">
        <v>6</v>
      </c>
      <c r="B157" s="249" t="s">
        <v>299</v>
      </c>
      <c r="C157" s="248" t="s">
        <v>7</v>
      </c>
      <c r="D157" s="248" t="s">
        <v>7</v>
      </c>
      <c r="E157" s="249" t="s">
        <v>7</v>
      </c>
      <c r="F157" s="250" t="s">
        <v>300</v>
      </c>
      <c r="G157" s="279">
        <v>0</v>
      </c>
      <c r="H157" s="280">
        <f>H158</f>
        <v>1280</v>
      </c>
      <c r="I157" s="180">
        <f t="shared" si="4"/>
        <v>1280</v>
      </c>
      <c r="J157" s="180">
        <v>0</v>
      </c>
      <c r="K157" s="180">
        <f t="shared" si="4"/>
        <v>1280</v>
      </c>
      <c r="O157" s="260"/>
      <c r="P157" s="260"/>
    </row>
    <row r="158" spans="1:16" ht="23.25" thickBot="1" x14ac:dyDescent="0.25">
      <c r="A158" s="309"/>
      <c r="B158" s="251"/>
      <c r="C158" s="320">
        <v>3122</v>
      </c>
      <c r="D158" s="320">
        <v>6121</v>
      </c>
      <c r="E158" s="261" t="s">
        <v>225</v>
      </c>
      <c r="F158" s="225" t="s">
        <v>226</v>
      </c>
      <c r="G158" s="226">
        <v>0</v>
      </c>
      <c r="H158" s="281">
        <v>1280</v>
      </c>
      <c r="I158" s="227">
        <f t="shared" si="4"/>
        <v>1280</v>
      </c>
      <c r="J158" s="227">
        <v>0</v>
      </c>
      <c r="K158" s="227">
        <f t="shared" si="4"/>
        <v>1280</v>
      </c>
      <c r="O158" s="260"/>
      <c r="P158" s="260"/>
    </row>
    <row r="159" spans="1:16" ht="22.5" x14ac:dyDescent="0.2">
      <c r="A159" s="246" t="s">
        <v>6</v>
      </c>
      <c r="B159" s="249" t="s">
        <v>301</v>
      </c>
      <c r="C159" s="248" t="s">
        <v>7</v>
      </c>
      <c r="D159" s="248" t="s">
        <v>7</v>
      </c>
      <c r="E159" s="249" t="s">
        <v>7</v>
      </c>
      <c r="F159" s="250" t="s">
        <v>302</v>
      </c>
      <c r="G159" s="279">
        <v>0</v>
      </c>
      <c r="H159" s="280">
        <f>H160</f>
        <v>150</v>
      </c>
      <c r="I159" s="180">
        <f t="shared" si="4"/>
        <v>150</v>
      </c>
      <c r="J159" s="180">
        <v>0</v>
      </c>
      <c r="K159" s="180">
        <f t="shared" si="4"/>
        <v>150</v>
      </c>
      <c r="O159" s="260"/>
      <c r="P159" s="260"/>
    </row>
    <row r="160" spans="1:16" ht="23.25" thickBot="1" x14ac:dyDescent="0.25">
      <c r="A160" s="309"/>
      <c r="B160" s="251"/>
      <c r="C160" s="320">
        <v>3122</v>
      </c>
      <c r="D160" s="320">
        <v>6121</v>
      </c>
      <c r="E160" s="261" t="s">
        <v>225</v>
      </c>
      <c r="F160" s="225" t="s">
        <v>226</v>
      </c>
      <c r="G160" s="226">
        <v>0</v>
      </c>
      <c r="H160" s="281">
        <v>150</v>
      </c>
      <c r="I160" s="227">
        <f t="shared" si="4"/>
        <v>150</v>
      </c>
      <c r="J160" s="227">
        <v>0</v>
      </c>
      <c r="K160" s="227">
        <f t="shared" si="4"/>
        <v>150</v>
      </c>
      <c r="O160" s="260"/>
      <c r="P160" s="260"/>
    </row>
    <row r="161" spans="1:16" ht="22.5" x14ac:dyDescent="0.2">
      <c r="A161" s="246" t="s">
        <v>6</v>
      </c>
      <c r="B161" s="249" t="s">
        <v>303</v>
      </c>
      <c r="C161" s="248" t="s">
        <v>7</v>
      </c>
      <c r="D161" s="248" t="s">
        <v>7</v>
      </c>
      <c r="E161" s="249" t="s">
        <v>7</v>
      </c>
      <c r="F161" s="250" t="s">
        <v>304</v>
      </c>
      <c r="G161" s="279">
        <v>0</v>
      </c>
      <c r="H161" s="280">
        <f>H162</f>
        <v>620</v>
      </c>
      <c r="I161" s="180">
        <f t="shared" si="4"/>
        <v>620</v>
      </c>
      <c r="J161" s="180">
        <v>0</v>
      </c>
      <c r="K161" s="180">
        <f t="shared" si="4"/>
        <v>620</v>
      </c>
      <c r="O161" s="260"/>
      <c r="P161" s="260"/>
    </row>
    <row r="162" spans="1:16" ht="23.25" thickBot="1" x14ac:dyDescent="0.25">
      <c r="A162" s="309"/>
      <c r="B162" s="251"/>
      <c r="C162" s="320">
        <v>3122</v>
      </c>
      <c r="D162" s="320">
        <v>6121</v>
      </c>
      <c r="E162" s="261" t="s">
        <v>225</v>
      </c>
      <c r="F162" s="225" t="s">
        <v>226</v>
      </c>
      <c r="G162" s="226">
        <v>0</v>
      </c>
      <c r="H162" s="281">
        <v>620</v>
      </c>
      <c r="I162" s="227">
        <f t="shared" si="4"/>
        <v>620</v>
      </c>
      <c r="J162" s="227">
        <v>0</v>
      </c>
      <c r="K162" s="227">
        <f t="shared" si="4"/>
        <v>620</v>
      </c>
      <c r="O162" s="260"/>
      <c r="P162" s="260"/>
    </row>
    <row r="163" spans="1:16" x14ac:dyDescent="0.2">
      <c r="A163" s="246" t="s">
        <v>6</v>
      </c>
      <c r="B163" s="249" t="s">
        <v>305</v>
      </c>
      <c r="C163" s="248" t="s">
        <v>7</v>
      </c>
      <c r="D163" s="248" t="s">
        <v>7</v>
      </c>
      <c r="E163" s="249" t="s">
        <v>7</v>
      </c>
      <c r="F163" s="250" t="s">
        <v>306</v>
      </c>
      <c r="G163" s="279">
        <v>0</v>
      </c>
      <c r="H163" s="280">
        <f>H164</f>
        <v>600</v>
      </c>
      <c r="I163" s="180">
        <f t="shared" si="4"/>
        <v>600</v>
      </c>
      <c r="J163" s="180">
        <v>0</v>
      </c>
      <c r="K163" s="180">
        <f t="shared" si="4"/>
        <v>600</v>
      </c>
      <c r="O163" s="260"/>
      <c r="P163" s="260"/>
    </row>
    <row r="164" spans="1:16" ht="23.25" thickBot="1" x14ac:dyDescent="0.25">
      <c r="A164" s="309"/>
      <c r="B164" s="282"/>
      <c r="C164" s="320">
        <v>3122</v>
      </c>
      <c r="D164" s="320">
        <v>6121</v>
      </c>
      <c r="E164" s="261" t="s">
        <v>225</v>
      </c>
      <c r="F164" s="225" t="s">
        <v>226</v>
      </c>
      <c r="G164" s="226">
        <v>0</v>
      </c>
      <c r="H164" s="281">
        <v>600</v>
      </c>
      <c r="I164" s="227">
        <f t="shared" si="4"/>
        <v>600</v>
      </c>
      <c r="J164" s="227">
        <v>0</v>
      </c>
      <c r="K164" s="227">
        <f t="shared" si="4"/>
        <v>600</v>
      </c>
      <c r="O164" s="260"/>
      <c r="P164" s="260"/>
    </row>
    <row r="165" spans="1:16" x14ac:dyDescent="0.2">
      <c r="A165" s="283" t="s">
        <v>6</v>
      </c>
      <c r="B165" s="249" t="s">
        <v>307</v>
      </c>
      <c r="C165" s="176" t="s">
        <v>7</v>
      </c>
      <c r="D165" s="176" t="s">
        <v>7</v>
      </c>
      <c r="E165" s="284" t="s">
        <v>7</v>
      </c>
      <c r="F165" s="252" t="s">
        <v>308</v>
      </c>
      <c r="G165" s="253">
        <v>0</v>
      </c>
      <c r="H165" s="253">
        <f>SUM(H166:H168)</f>
        <v>100</v>
      </c>
      <c r="I165" s="254">
        <f>G165+H165</f>
        <v>100</v>
      </c>
      <c r="J165" s="254">
        <v>0</v>
      </c>
      <c r="K165" s="254">
        <f>I165+J165</f>
        <v>100</v>
      </c>
      <c r="O165" s="260"/>
      <c r="P165" s="260"/>
    </row>
    <row r="166" spans="1:16" ht="22.5" x14ac:dyDescent="0.2">
      <c r="A166" s="307"/>
      <c r="B166" s="308"/>
      <c r="C166" s="184">
        <v>2212</v>
      </c>
      <c r="D166" s="184">
        <v>6121</v>
      </c>
      <c r="E166" s="185" t="s">
        <v>235</v>
      </c>
      <c r="F166" s="186" t="s">
        <v>226</v>
      </c>
      <c r="G166" s="255">
        <v>0</v>
      </c>
      <c r="H166" s="255">
        <v>10</v>
      </c>
      <c r="I166" s="256">
        <f t="shared" ref="I166:K168" si="5">G166+H166</f>
        <v>10</v>
      </c>
      <c r="J166" s="256">
        <v>0</v>
      </c>
      <c r="K166" s="256">
        <f t="shared" si="5"/>
        <v>10</v>
      </c>
      <c r="O166" s="260"/>
      <c r="P166" s="260"/>
    </row>
    <row r="167" spans="1:16" ht="22.5" x14ac:dyDescent="0.2">
      <c r="A167" s="307"/>
      <c r="B167" s="308"/>
      <c r="C167" s="184">
        <v>2212</v>
      </c>
      <c r="D167" s="184">
        <v>6121</v>
      </c>
      <c r="E167" s="185" t="s">
        <v>236</v>
      </c>
      <c r="F167" s="186" t="s">
        <v>226</v>
      </c>
      <c r="G167" s="255">
        <v>0</v>
      </c>
      <c r="H167" s="255">
        <v>5</v>
      </c>
      <c r="I167" s="256">
        <f t="shared" si="5"/>
        <v>5</v>
      </c>
      <c r="J167" s="256">
        <v>0</v>
      </c>
      <c r="K167" s="256">
        <f t="shared" si="5"/>
        <v>5</v>
      </c>
      <c r="O167" s="260"/>
      <c r="P167" s="260"/>
    </row>
    <row r="168" spans="1:16" ht="23.25" thickBot="1" x14ac:dyDescent="0.25">
      <c r="A168" s="309"/>
      <c r="B168" s="310"/>
      <c r="C168" s="320">
        <v>2212</v>
      </c>
      <c r="D168" s="320">
        <v>6121</v>
      </c>
      <c r="E168" s="261" t="s">
        <v>237</v>
      </c>
      <c r="F168" s="225" t="s">
        <v>226</v>
      </c>
      <c r="G168" s="257">
        <v>0</v>
      </c>
      <c r="H168" s="257">
        <v>85</v>
      </c>
      <c r="I168" s="258">
        <f t="shared" si="5"/>
        <v>85</v>
      </c>
      <c r="J168" s="258">
        <v>0</v>
      </c>
      <c r="K168" s="258">
        <f t="shared" si="5"/>
        <v>85</v>
      </c>
      <c r="O168" s="260"/>
      <c r="P168" s="260"/>
    </row>
    <row r="169" spans="1:16" x14ac:dyDescent="0.2">
      <c r="A169" s="285" t="s">
        <v>6</v>
      </c>
      <c r="B169" s="249" t="s">
        <v>309</v>
      </c>
      <c r="C169" s="286" t="s">
        <v>7</v>
      </c>
      <c r="D169" s="286" t="s">
        <v>7</v>
      </c>
      <c r="E169" s="286" t="s">
        <v>7</v>
      </c>
      <c r="F169" s="287" t="s">
        <v>310</v>
      </c>
      <c r="G169" s="288">
        <v>0</v>
      </c>
      <c r="H169" s="288">
        <f>SUM(H171:H173)</f>
        <v>2997.38</v>
      </c>
      <c r="I169" s="289">
        <f>SUM(I170:I173)</f>
        <v>3597.38</v>
      </c>
      <c r="J169" s="289">
        <v>0</v>
      </c>
      <c r="K169" s="289">
        <f>SUM(K170:K173)</f>
        <v>3597.38</v>
      </c>
      <c r="O169" s="260"/>
      <c r="P169" s="260"/>
    </row>
    <row r="170" spans="1:16" x14ac:dyDescent="0.2">
      <c r="A170" s="290"/>
      <c r="B170" s="259"/>
      <c r="C170" s="291">
        <v>2212</v>
      </c>
      <c r="D170" s="291">
        <v>6121</v>
      </c>
      <c r="E170" s="292" t="s">
        <v>232</v>
      </c>
      <c r="F170" s="293" t="s">
        <v>226</v>
      </c>
      <c r="G170" s="294">
        <v>0</v>
      </c>
      <c r="H170" s="294">
        <v>600</v>
      </c>
      <c r="I170" s="295">
        <f>G170+H170</f>
        <v>600</v>
      </c>
      <c r="J170" s="295">
        <v>0</v>
      </c>
      <c r="K170" s="295">
        <f>I170+J170</f>
        <v>600</v>
      </c>
      <c r="O170" s="260"/>
      <c r="P170" s="260"/>
    </row>
    <row r="171" spans="1:16" ht="22.5" x14ac:dyDescent="0.2">
      <c r="A171" s="296"/>
      <c r="B171" s="297"/>
      <c r="C171" s="298">
        <v>2212</v>
      </c>
      <c r="D171" s="298">
        <v>6121</v>
      </c>
      <c r="E171" s="185" t="s">
        <v>235</v>
      </c>
      <c r="F171" s="186" t="s">
        <v>226</v>
      </c>
      <c r="G171" s="299">
        <v>0</v>
      </c>
      <c r="H171" s="300">
        <v>299.74</v>
      </c>
      <c r="I171" s="301">
        <f t="shared" ref="I171:K185" si="6">G171+H171</f>
        <v>299.74</v>
      </c>
      <c r="J171" s="301">
        <v>0</v>
      </c>
      <c r="K171" s="301">
        <f t="shared" si="6"/>
        <v>299.74</v>
      </c>
      <c r="O171" s="260"/>
      <c r="P171" s="260"/>
    </row>
    <row r="172" spans="1:16" ht="22.5" x14ac:dyDescent="0.2">
      <c r="A172" s="296"/>
      <c r="B172" s="297"/>
      <c r="C172" s="298">
        <v>2212</v>
      </c>
      <c r="D172" s="298">
        <v>6121</v>
      </c>
      <c r="E172" s="185" t="s">
        <v>236</v>
      </c>
      <c r="F172" s="186" t="s">
        <v>226</v>
      </c>
      <c r="G172" s="299">
        <v>0</v>
      </c>
      <c r="H172" s="300">
        <v>149.87</v>
      </c>
      <c r="I172" s="301">
        <f t="shared" si="6"/>
        <v>149.87</v>
      </c>
      <c r="J172" s="301">
        <v>0</v>
      </c>
      <c r="K172" s="301">
        <f t="shared" si="6"/>
        <v>149.87</v>
      </c>
      <c r="O172" s="260"/>
      <c r="P172" s="260"/>
    </row>
    <row r="173" spans="1:16" ht="23.25" thickBot="1" x14ac:dyDescent="0.25">
      <c r="A173" s="302"/>
      <c r="B173" s="303"/>
      <c r="C173" s="303">
        <v>2212</v>
      </c>
      <c r="D173" s="303">
        <v>6121</v>
      </c>
      <c r="E173" s="261" t="s">
        <v>237</v>
      </c>
      <c r="F173" s="225" t="s">
        <v>226</v>
      </c>
      <c r="G173" s="304">
        <v>0</v>
      </c>
      <c r="H173" s="304">
        <v>2547.77</v>
      </c>
      <c r="I173" s="305">
        <f t="shared" si="6"/>
        <v>2547.77</v>
      </c>
      <c r="J173" s="305">
        <v>0</v>
      </c>
      <c r="K173" s="305">
        <f t="shared" si="6"/>
        <v>2547.77</v>
      </c>
      <c r="O173" s="260"/>
      <c r="P173" s="260"/>
    </row>
    <row r="174" spans="1:16" x14ac:dyDescent="0.2">
      <c r="A174" s="285" t="s">
        <v>6</v>
      </c>
      <c r="B174" s="249" t="s">
        <v>311</v>
      </c>
      <c r="C174" s="286" t="s">
        <v>7</v>
      </c>
      <c r="D174" s="286" t="s">
        <v>7</v>
      </c>
      <c r="E174" s="286" t="s">
        <v>7</v>
      </c>
      <c r="F174" s="287" t="s">
        <v>312</v>
      </c>
      <c r="G174" s="288">
        <v>0</v>
      </c>
      <c r="H174" s="288">
        <f>SUM(H175:H178)</f>
        <v>3058.4300000000003</v>
      </c>
      <c r="I174" s="289">
        <f>SUM(I175:I178)</f>
        <v>3028.4300000000003</v>
      </c>
      <c r="J174" s="289">
        <v>0</v>
      </c>
      <c r="K174" s="289">
        <f>SUM(K175:K178)</f>
        <v>3028.4300000000003</v>
      </c>
      <c r="O174" s="260"/>
      <c r="P174" s="260"/>
    </row>
    <row r="175" spans="1:16" x14ac:dyDescent="0.2">
      <c r="A175" s="290"/>
      <c r="B175" s="259"/>
      <c r="C175" s="291">
        <v>2212</v>
      </c>
      <c r="D175" s="291">
        <v>6121</v>
      </c>
      <c r="E175" s="292" t="s">
        <v>232</v>
      </c>
      <c r="F175" s="293" t="s">
        <v>226</v>
      </c>
      <c r="G175" s="294">
        <v>0</v>
      </c>
      <c r="H175" s="294">
        <v>630</v>
      </c>
      <c r="I175" s="295">
        <f>G175+H175</f>
        <v>630</v>
      </c>
      <c r="J175" s="295">
        <v>0</v>
      </c>
      <c r="K175" s="295">
        <f>I175+J175</f>
        <v>630</v>
      </c>
      <c r="O175" s="260"/>
      <c r="P175" s="260"/>
    </row>
    <row r="176" spans="1:16" ht="22.5" x14ac:dyDescent="0.2">
      <c r="A176" s="306"/>
      <c r="B176" s="298"/>
      <c r="C176" s="298">
        <v>2212</v>
      </c>
      <c r="D176" s="298">
        <v>6121</v>
      </c>
      <c r="E176" s="185" t="s">
        <v>235</v>
      </c>
      <c r="F176" s="186" t="s">
        <v>226</v>
      </c>
      <c r="G176" s="300">
        <v>0</v>
      </c>
      <c r="H176" s="300">
        <v>239.84</v>
      </c>
      <c r="I176" s="301">
        <f t="shared" si="6"/>
        <v>239.84</v>
      </c>
      <c r="J176" s="301">
        <v>0</v>
      </c>
      <c r="K176" s="301">
        <f t="shared" si="6"/>
        <v>239.84</v>
      </c>
      <c r="O176" s="260"/>
      <c r="P176" s="260"/>
    </row>
    <row r="177" spans="1:16" ht="22.5" x14ac:dyDescent="0.2">
      <c r="A177" s="306"/>
      <c r="B177" s="298"/>
      <c r="C177" s="298">
        <v>2212</v>
      </c>
      <c r="D177" s="298">
        <v>6121</v>
      </c>
      <c r="E177" s="185" t="s">
        <v>236</v>
      </c>
      <c r="F177" s="186" t="s">
        <v>226</v>
      </c>
      <c r="G177" s="300">
        <v>0</v>
      </c>
      <c r="H177" s="300">
        <v>119.92</v>
      </c>
      <c r="I177" s="301">
        <f t="shared" si="6"/>
        <v>119.92</v>
      </c>
      <c r="J177" s="301">
        <v>0</v>
      </c>
      <c r="K177" s="301">
        <f t="shared" si="6"/>
        <v>119.92</v>
      </c>
      <c r="O177" s="260"/>
      <c r="P177" s="260"/>
    </row>
    <row r="178" spans="1:16" ht="23.25" thickBot="1" x14ac:dyDescent="0.25">
      <c r="A178" s="302"/>
      <c r="B178" s="303"/>
      <c r="C178" s="303">
        <v>2212</v>
      </c>
      <c r="D178" s="303">
        <v>6121</v>
      </c>
      <c r="E178" s="261" t="s">
        <v>237</v>
      </c>
      <c r="F178" s="225" t="s">
        <v>226</v>
      </c>
      <c r="G178" s="304">
        <v>0</v>
      </c>
      <c r="H178" s="304">
        <v>2068.67</v>
      </c>
      <c r="I178" s="305">
        <v>2038.67</v>
      </c>
      <c r="J178" s="305">
        <v>0</v>
      </c>
      <c r="K178" s="305">
        <f>I178+J178</f>
        <v>2038.67</v>
      </c>
      <c r="O178" s="260"/>
      <c r="P178" s="260"/>
    </row>
    <row r="179" spans="1:16" x14ac:dyDescent="0.2">
      <c r="A179" s="285" t="s">
        <v>6</v>
      </c>
      <c r="B179" s="249" t="s">
        <v>313</v>
      </c>
      <c r="C179" s="286" t="s">
        <v>7</v>
      </c>
      <c r="D179" s="286" t="s">
        <v>7</v>
      </c>
      <c r="E179" s="286" t="s">
        <v>7</v>
      </c>
      <c r="F179" s="287" t="s">
        <v>314</v>
      </c>
      <c r="G179" s="288">
        <v>0</v>
      </c>
      <c r="H179" s="288">
        <f>SUM(H180:H183)</f>
        <v>2900.2799999999997</v>
      </c>
      <c r="I179" s="289">
        <f>SUM(I180:I183)</f>
        <v>2900.2799999999997</v>
      </c>
      <c r="J179" s="289">
        <v>0</v>
      </c>
      <c r="K179" s="289">
        <f>SUM(K180:K183)</f>
        <v>2900.2799999999997</v>
      </c>
      <c r="O179" s="260"/>
      <c r="P179" s="260"/>
    </row>
    <row r="180" spans="1:16" x14ac:dyDescent="0.2">
      <c r="A180" s="290"/>
      <c r="B180" s="259"/>
      <c r="C180" s="291">
        <v>2212</v>
      </c>
      <c r="D180" s="291">
        <v>6121</v>
      </c>
      <c r="E180" s="292" t="s">
        <v>232</v>
      </c>
      <c r="F180" s="293" t="s">
        <v>226</v>
      </c>
      <c r="G180" s="294">
        <v>0</v>
      </c>
      <c r="H180" s="294">
        <v>520</v>
      </c>
      <c r="I180" s="295">
        <f>G180+H180</f>
        <v>520</v>
      </c>
      <c r="J180" s="295">
        <v>0</v>
      </c>
      <c r="K180" s="295">
        <f>I180+J180</f>
        <v>520</v>
      </c>
      <c r="O180" s="260"/>
      <c r="P180" s="260"/>
    </row>
    <row r="181" spans="1:16" ht="22.5" x14ac:dyDescent="0.2">
      <c r="A181" s="306"/>
      <c r="B181" s="298"/>
      <c r="C181" s="298">
        <v>2212</v>
      </c>
      <c r="D181" s="298">
        <v>6121</v>
      </c>
      <c r="E181" s="185" t="s">
        <v>235</v>
      </c>
      <c r="F181" s="186" t="s">
        <v>226</v>
      </c>
      <c r="G181" s="300">
        <v>0</v>
      </c>
      <c r="H181" s="300">
        <v>238.03</v>
      </c>
      <c r="I181" s="301">
        <f t="shared" si="6"/>
        <v>238.03</v>
      </c>
      <c r="J181" s="301">
        <v>0</v>
      </c>
      <c r="K181" s="301">
        <f t="shared" si="6"/>
        <v>238.03</v>
      </c>
      <c r="O181" s="260"/>
      <c r="P181" s="260"/>
    </row>
    <row r="182" spans="1:16" ht="22.5" x14ac:dyDescent="0.2">
      <c r="A182" s="307"/>
      <c r="B182" s="308"/>
      <c r="C182" s="298">
        <v>2212</v>
      </c>
      <c r="D182" s="298">
        <v>6121</v>
      </c>
      <c r="E182" s="185" t="s">
        <v>236</v>
      </c>
      <c r="F182" s="186" t="s">
        <v>226</v>
      </c>
      <c r="G182" s="255">
        <v>0</v>
      </c>
      <c r="H182" s="255">
        <v>119.01</v>
      </c>
      <c r="I182" s="301">
        <f t="shared" si="6"/>
        <v>119.01</v>
      </c>
      <c r="J182" s="301">
        <v>0</v>
      </c>
      <c r="K182" s="301">
        <f t="shared" si="6"/>
        <v>119.01</v>
      </c>
      <c r="O182" s="260"/>
      <c r="P182" s="260"/>
    </row>
    <row r="183" spans="1:16" ht="23.25" thickBot="1" x14ac:dyDescent="0.25">
      <c r="A183" s="309"/>
      <c r="B183" s="310"/>
      <c r="C183" s="303">
        <v>2212</v>
      </c>
      <c r="D183" s="303">
        <v>6121</v>
      </c>
      <c r="E183" s="261" t="s">
        <v>237</v>
      </c>
      <c r="F183" s="225" t="s">
        <v>226</v>
      </c>
      <c r="G183" s="257">
        <v>0</v>
      </c>
      <c r="H183" s="257">
        <v>2023.24</v>
      </c>
      <c r="I183" s="305">
        <f t="shared" si="6"/>
        <v>2023.24</v>
      </c>
      <c r="J183" s="305">
        <v>0</v>
      </c>
      <c r="K183" s="305">
        <f t="shared" si="6"/>
        <v>2023.24</v>
      </c>
      <c r="O183" s="260"/>
      <c r="P183" s="260"/>
    </row>
    <row r="184" spans="1:16" x14ac:dyDescent="0.2">
      <c r="A184" s="246" t="s">
        <v>6</v>
      </c>
      <c r="B184" s="249" t="s">
        <v>315</v>
      </c>
      <c r="C184" s="248" t="s">
        <v>7</v>
      </c>
      <c r="D184" s="248" t="s">
        <v>7</v>
      </c>
      <c r="E184" s="249" t="s">
        <v>7</v>
      </c>
      <c r="F184" s="250" t="s">
        <v>316</v>
      </c>
      <c r="G184" s="279">
        <v>0</v>
      </c>
      <c r="H184" s="280">
        <f>H185</f>
        <v>2000</v>
      </c>
      <c r="I184" s="180">
        <f t="shared" si="6"/>
        <v>2000</v>
      </c>
      <c r="J184" s="180">
        <v>0</v>
      </c>
      <c r="K184" s="180">
        <f t="shared" si="6"/>
        <v>2000</v>
      </c>
      <c r="O184" s="260"/>
      <c r="P184" s="260"/>
    </row>
    <row r="185" spans="1:16" ht="23.25" thickBot="1" x14ac:dyDescent="0.25">
      <c r="A185" s="309"/>
      <c r="B185" s="251"/>
      <c r="C185" s="320">
        <v>3314</v>
      </c>
      <c r="D185" s="320">
        <v>6121</v>
      </c>
      <c r="E185" s="261" t="s">
        <v>232</v>
      </c>
      <c r="F185" s="225" t="s">
        <v>226</v>
      </c>
      <c r="G185" s="226">
        <v>0</v>
      </c>
      <c r="H185" s="281">
        <v>2000</v>
      </c>
      <c r="I185" s="227">
        <f t="shared" si="6"/>
        <v>2000</v>
      </c>
      <c r="J185" s="227">
        <v>0</v>
      </c>
      <c r="K185" s="227">
        <f t="shared" si="6"/>
        <v>2000</v>
      </c>
      <c r="O185" s="260"/>
      <c r="P185" s="260"/>
    </row>
    <row r="186" spans="1:16" x14ac:dyDescent="0.2">
      <c r="A186" s="285" t="s">
        <v>6</v>
      </c>
      <c r="B186" s="249" t="s">
        <v>317</v>
      </c>
      <c r="C186" s="286" t="s">
        <v>7</v>
      </c>
      <c r="D186" s="286" t="s">
        <v>7</v>
      </c>
      <c r="E186" s="286" t="s">
        <v>7</v>
      </c>
      <c r="F186" s="287" t="s">
        <v>318</v>
      </c>
      <c r="G186" s="288">
        <v>0</v>
      </c>
      <c r="H186" s="288">
        <f>SUM(H188:H190)</f>
        <v>27100</v>
      </c>
      <c r="I186" s="289">
        <f>SUM(I187:I190)</f>
        <v>27100</v>
      </c>
      <c r="J186" s="289">
        <v>0</v>
      </c>
      <c r="K186" s="289">
        <f>SUM(K187:K190)</f>
        <v>27100</v>
      </c>
      <c r="O186" s="260"/>
      <c r="P186" s="260"/>
    </row>
    <row r="187" spans="1:16" x14ac:dyDescent="0.2">
      <c r="A187" s="290"/>
      <c r="B187" s="259"/>
      <c r="C187" s="291">
        <v>2212</v>
      </c>
      <c r="D187" s="291">
        <v>5169</v>
      </c>
      <c r="E187" s="292" t="s">
        <v>235</v>
      </c>
      <c r="F187" s="293" t="s">
        <v>226</v>
      </c>
      <c r="G187" s="294">
        <v>0</v>
      </c>
      <c r="H187" s="294">
        <v>0</v>
      </c>
      <c r="I187" s="295">
        <f>G187+H187</f>
        <v>0</v>
      </c>
      <c r="J187" s="295">
        <v>0</v>
      </c>
      <c r="K187" s="295">
        <f>I187+J187</f>
        <v>0</v>
      </c>
      <c r="O187" s="260"/>
      <c r="P187" s="260"/>
    </row>
    <row r="188" spans="1:16" ht="22.5" x14ac:dyDescent="0.2">
      <c r="A188" s="296"/>
      <c r="B188" s="297"/>
      <c r="C188" s="298">
        <v>2212</v>
      </c>
      <c r="D188" s="298">
        <v>6121</v>
      </c>
      <c r="E188" s="185" t="s">
        <v>235</v>
      </c>
      <c r="F188" s="186" t="s">
        <v>226</v>
      </c>
      <c r="G188" s="299">
        <v>0</v>
      </c>
      <c r="H188" s="300">
        <v>4710</v>
      </c>
      <c r="I188" s="301">
        <f t="shared" ref="I188:K190" si="7">G188+H188</f>
        <v>4710</v>
      </c>
      <c r="J188" s="301">
        <v>0</v>
      </c>
      <c r="K188" s="301">
        <f t="shared" si="7"/>
        <v>4710</v>
      </c>
      <c r="O188" s="260"/>
      <c r="P188" s="260"/>
    </row>
    <row r="189" spans="1:16" ht="22.5" x14ac:dyDescent="0.2">
      <c r="A189" s="296"/>
      <c r="B189" s="297"/>
      <c r="C189" s="298">
        <v>2212</v>
      </c>
      <c r="D189" s="298">
        <v>6121</v>
      </c>
      <c r="E189" s="185" t="s">
        <v>236</v>
      </c>
      <c r="F189" s="186" t="s">
        <v>226</v>
      </c>
      <c r="G189" s="299">
        <v>0</v>
      </c>
      <c r="H189" s="300">
        <v>1244</v>
      </c>
      <c r="I189" s="301">
        <f t="shared" si="7"/>
        <v>1244</v>
      </c>
      <c r="J189" s="301">
        <v>0</v>
      </c>
      <c r="K189" s="301">
        <f t="shared" si="7"/>
        <v>1244</v>
      </c>
      <c r="O189" s="260"/>
      <c r="P189" s="260"/>
    </row>
    <row r="190" spans="1:16" ht="23.25" thickBot="1" x14ac:dyDescent="0.25">
      <c r="A190" s="302"/>
      <c r="B190" s="303"/>
      <c r="C190" s="303">
        <v>2212</v>
      </c>
      <c r="D190" s="303">
        <v>6121</v>
      </c>
      <c r="E190" s="261" t="s">
        <v>237</v>
      </c>
      <c r="F190" s="225" t="s">
        <v>226</v>
      </c>
      <c r="G190" s="304">
        <v>0</v>
      </c>
      <c r="H190" s="304">
        <v>21146</v>
      </c>
      <c r="I190" s="305">
        <f t="shared" si="7"/>
        <v>21146</v>
      </c>
      <c r="J190" s="305">
        <v>0</v>
      </c>
      <c r="K190" s="305">
        <f t="shared" si="7"/>
        <v>21146</v>
      </c>
      <c r="O190" s="260"/>
      <c r="P190" s="260"/>
    </row>
    <row r="191" spans="1:16" x14ac:dyDescent="0.2">
      <c r="A191" s="283" t="s">
        <v>6</v>
      </c>
      <c r="B191" s="249" t="s">
        <v>319</v>
      </c>
      <c r="C191" s="176" t="s">
        <v>7</v>
      </c>
      <c r="D191" s="176" t="s">
        <v>7</v>
      </c>
      <c r="E191" s="284" t="s">
        <v>7</v>
      </c>
      <c r="F191" s="252" t="s">
        <v>320</v>
      </c>
      <c r="G191" s="253">
        <v>0</v>
      </c>
      <c r="H191" s="253">
        <f>SUM(H192:H193)</f>
        <v>7000</v>
      </c>
      <c r="I191" s="254">
        <f>G191+H191</f>
        <v>7000</v>
      </c>
      <c r="J191" s="254">
        <v>0</v>
      </c>
      <c r="K191" s="254">
        <f>I191+J191</f>
        <v>7000</v>
      </c>
      <c r="O191" s="260"/>
      <c r="P191" s="260"/>
    </row>
    <row r="192" spans="1:16" ht="22.5" x14ac:dyDescent="0.2">
      <c r="A192" s="307"/>
      <c r="B192" s="308"/>
      <c r="C192" s="184">
        <v>6172</v>
      </c>
      <c r="D192" s="184">
        <v>6121</v>
      </c>
      <c r="E192" s="185" t="s">
        <v>321</v>
      </c>
      <c r="F192" s="186" t="s">
        <v>226</v>
      </c>
      <c r="G192" s="255">
        <v>0</v>
      </c>
      <c r="H192" s="255">
        <v>3500</v>
      </c>
      <c r="I192" s="256">
        <f t="shared" ref="I192:K193" si="8">G192+H192</f>
        <v>3500</v>
      </c>
      <c r="J192" s="256">
        <v>0</v>
      </c>
      <c r="K192" s="256">
        <f t="shared" si="8"/>
        <v>3500</v>
      </c>
      <c r="O192" s="260"/>
      <c r="P192" s="260"/>
    </row>
    <row r="193" spans="1:16" ht="22.5" x14ac:dyDescent="0.2">
      <c r="A193" s="307"/>
      <c r="B193" s="308"/>
      <c r="C193" s="184">
        <v>6172</v>
      </c>
      <c r="D193" s="184">
        <v>6121</v>
      </c>
      <c r="E193" s="185" t="s">
        <v>322</v>
      </c>
      <c r="F193" s="186" t="s">
        <v>226</v>
      </c>
      <c r="G193" s="255">
        <v>0</v>
      </c>
      <c r="H193" s="255">
        <v>3500</v>
      </c>
      <c r="I193" s="256">
        <f t="shared" si="8"/>
        <v>3500</v>
      </c>
      <c r="J193" s="256">
        <v>0</v>
      </c>
      <c r="K193" s="256">
        <f t="shared" si="8"/>
        <v>3500</v>
      </c>
      <c r="O193" s="260"/>
      <c r="P193" s="260"/>
    </row>
    <row r="194" spans="1:16" x14ac:dyDescent="0.2">
      <c r="B194" s="323">
        <v>42585</v>
      </c>
      <c r="E194" s="181"/>
      <c r="J194" s="206"/>
    </row>
  </sheetData>
  <mergeCells count="3">
    <mergeCell ref="A2:I2"/>
    <mergeCell ref="A4:I4"/>
    <mergeCell ref="A6:I6"/>
  </mergeCells>
  <pageMargins left="0.31496062992125984" right="0.31496062992125984" top="0.39370078740157483" bottom="0.39370078740157483" header="0.31496062992125984" footer="0.31496062992125984"/>
  <pageSetup paperSize="9" scale="90" orientation="portrait" r:id="rId1"/>
  <rowBreaks count="1" manualBreakCount="1">
    <brk id="132" max="11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0" zoomScaleNormal="100" workbookViewId="0">
      <selection activeCell="I14" sqref="I1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6.140625" customWidth="1"/>
    <col min="10" max="10" width="11.7109375" bestFit="1" customWidth="1"/>
  </cols>
  <sheetData>
    <row r="1" spans="1:10" x14ac:dyDescent="0.25">
      <c r="D1" s="127" t="s">
        <v>324</v>
      </c>
      <c r="E1" s="128"/>
      <c r="F1" s="129"/>
      <c r="G1" s="129"/>
      <c r="H1" s="129"/>
    </row>
    <row r="2" spans="1:10" ht="15.75" thickBot="1" x14ac:dyDescent="0.3">
      <c r="A2" s="335" t="s">
        <v>32</v>
      </c>
      <c r="B2" s="335"/>
      <c r="C2" s="7"/>
      <c r="D2" s="7"/>
      <c r="E2" s="8" t="s">
        <v>33</v>
      </c>
    </row>
    <row r="3" spans="1:10" ht="24.2" customHeight="1" thickBot="1" x14ac:dyDescent="0.35">
      <c r="A3" s="9" t="s">
        <v>34</v>
      </c>
      <c r="B3" s="10" t="s">
        <v>35</v>
      </c>
      <c r="C3" s="11" t="s">
        <v>36</v>
      </c>
      <c r="D3" s="11" t="str">
        <f>'912 04'!R8</f>
        <v>ZR-RO č.274/16</v>
      </c>
      <c r="E3" s="11" t="s">
        <v>37</v>
      </c>
    </row>
    <row r="4" spans="1:10" ht="15" customHeight="1" x14ac:dyDescent="0.25">
      <c r="A4" s="12" t="s">
        <v>38</v>
      </c>
      <c r="B4" s="13" t="s">
        <v>39</v>
      </c>
      <c r="C4" s="14">
        <f>C5+C6+C7</f>
        <v>2636550.9699999997</v>
      </c>
      <c r="D4" s="14">
        <f>D5+D6+D7</f>
        <v>0</v>
      </c>
      <c r="E4" s="15">
        <f t="shared" ref="E4:E26" si="0">C4+D4</f>
        <v>2636550.9699999997</v>
      </c>
    </row>
    <row r="5" spans="1:10" ht="15" customHeight="1" x14ac:dyDescent="0.25">
      <c r="A5" s="16" t="s">
        <v>40</v>
      </c>
      <c r="B5" s="17" t="s">
        <v>41</v>
      </c>
      <c r="C5" s="18">
        <v>2466142.71</v>
      </c>
      <c r="D5" s="19">
        <v>0</v>
      </c>
      <c r="E5" s="20">
        <f t="shared" si="0"/>
        <v>2466142.71</v>
      </c>
      <c r="J5" s="21"/>
    </row>
    <row r="6" spans="1:10" ht="15" customHeight="1" x14ac:dyDescent="0.25">
      <c r="A6" s="16" t="s">
        <v>42</v>
      </c>
      <c r="B6" s="17" t="s">
        <v>43</v>
      </c>
      <c r="C6" s="18">
        <v>170192.01</v>
      </c>
      <c r="D6" s="22">
        <v>0</v>
      </c>
      <c r="E6" s="20">
        <f t="shared" si="0"/>
        <v>170192.01</v>
      </c>
    </row>
    <row r="7" spans="1:10" ht="15" customHeight="1" x14ac:dyDescent="0.25">
      <c r="A7" s="16" t="s">
        <v>44</v>
      </c>
      <c r="B7" s="17" t="s">
        <v>45</v>
      </c>
      <c r="C7" s="18">
        <v>216.25</v>
      </c>
      <c r="D7" s="18">
        <v>0</v>
      </c>
      <c r="E7" s="20">
        <f t="shared" si="0"/>
        <v>216.25</v>
      </c>
    </row>
    <row r="8" spans="1:10" ht="15" customHeight="1" x14ac:dyDescent="0.25">
      <c r="A8" s="23" t="s">
        <v>46</v>
      </c>
      <c r="B8" s="17" t="s">
        <v>47</v>
      </c>
      <c r="C8" s="24">
        <f>C9+C15</f>
        <v>4635382.04</v>
      </c>
      <c r="D8" s="24">
        <f>D9+D15</f>
        <v>0</v>
      </c>
      <c r="E8" s="25">
        <f t="shared" si="0"/>
        <v>4635382.04</v>
      </c>
    </row>
    <row r="9" spans="1:10" ht="15" customHeight="1" x14ac:dyDescent="0.25">
      <c r="A9" s="16" t="s">
        <v>48</v>
      </c>
      <c r="B9" s="17" t="s">
        <v>49</v>
      </c>
      <c r="C9" s="18">
        <f>C10+C11+C13+C14+C12</f>
        <v>4344866.7</v>
      </c>
      <c r="D9" s="18">
        <f>D10+D11+D13+D14</f>
        <v>0</v>
      </c>
      <c r="E9" s="26">
        <f t="shared" si="0"/>
        <v>4344866.7</v>
      </c>
    </row>
    <row r="10" spans="1:10" ht="15" customHeight="1" x14ac:dyDescent="0.25">
      <c r="A10" s="16" t="s">
        <v>50</v>
      </c>
      <c r="B10" s="17" t="s">
        <v>51</v>
      </c>
      <c r="C10" s="18">
        <v>63118.7</v>
      </c>
      <c r="D10" s="18">
        <v>0</v>
      </c>
      <c r="E10" s="26">
        <f t="shared" si="0"/>
        <v>63118.7</v>
      </c>
    </row>
    <row r="11" spans="1:10" ht="15" customHeight="1" x14ac:dyDescent="0.25">
      <c r="A11" s="16" t="s">
        <v>52</v>
      </c>
      <c r="B11" s="17" t="s">
        <v>49</v>
      </c>
      <c r="C11" s="18">
        <v>4250133.24</v>
      </c>
      <c r="D11" s="18">
        <v>0</v>
      </c>
      <c r="E11" s="26">
        <f t="shared" si="0"/>
        <v>4250133.24</v>
      </c>
    </row>
    <row r="12" spans="1:10" ht="15" customHeight="1" x14ac:dyDescent="0.25">
      <c r="A12" s="16" t="s">
        <v>53</v>
      </c>
      <c r="B12" s="17">
        <v>4123</v>
      </c>
      <c r="C12" s="18">
        <v>6729.85</v>
      </c>
      <c r="D12" s="18">
        <v>0</v>
      </c>
      <c r="E12" s="26">
        <f>SUM(C12:D12)</f>
        <v>6729.85</v>
      </c>
    </row>
    <row r="13" spans="1:10" ht="15" customHeight="1" x14ac:dyDescent="0.25">
      <c r="A13" s="16" t="s">
        <v>54</v>
      </c>
      <c r="B13" s="17" t="s">
        <v>55</v>
      </c>
      <c r="C13" s="18">
        <v>114.91</v>
      </c>
      <c r="D13" s="18">
        <v>0</v>
      </c>
      <c r="E13" s="26">
        <f>SUM(C13:D13)</f>
        <v>114.91</v>
      </c>
    </row>
    <row r="14" spans="1:10" ht="15" customHeight="1" x14ac:dyDescent="0.25">
      <c r="A14" s="16" t="s">
        <v>56</v>
      </c>
      <c r="B14" s="17">
        <v>4121</v>
      </c>
      <c r="C14" s="18">
        <v>24770</v>
      </c>
      <c r="D14" s="18">
        <v>0</v>
      </c>
      <c r="E14" s="26">
        <f>SUM(C14:D14)</f>
        <v>24770</v>
      </c>
    </row>
    <row r="15" spans="1:10" ht="15" customHeight="1" x14ac:dyDescent="0.25">
      <c r="A15" s="16" t="s">
        <v>57</v>
      </c>
      <c r="B15" s="17" t="s">
        <v>58</v>
      </c>
      <c r="C15" s="18">
        <f>C16+C17+C18+C19</f>
        <v>290515.34000000003</v>
      </c>
      <c r="D15" s="18">
        <f>D16+D18+D19</f>
        <v>0</v>
      </c>
      <c r="E15" s="26">
        <f t="shared" si="0"/>
        <v>290515.34000000003</v>
      </c>
    </row>
    <row r="16" spans="1:10" ht="15" customHeight="1" x14ac:dyDescent="0.25">
      <c r="A16" s="16" t="s">
        <v>52</v>
      </c>
      <c r="B16" s="17" t="s">
        <v>59</v>
      </c>
      <c r="C16" s="18">
        <v>253650.47000000003</v>
      </c>
      <c r="D16" s="18">
        <v>0</v>
      </c>
      <c r="E16" s="26">
        <f t="shared" si="0"/>
        <v>253650.47000000003</v>
      </c>
    </row>
    <row r="17" spans="1:5" ht="15" customHeight="1" x14ac:dyDescent="0.25">
      <c r="A17" s="16" t="s">
        <v>60</v>
      </c>
      <c r="B17" s="17">
        <v>4223</v>
      </c>
      <c r="C17" s="18">
        <v>32335.51</v>
      </c>
      <c r="D17" s="18">
        <v>0</v>
      </c>
      <c r="E17" s="26">
        <f>SUM(C17:D17)</f>
        <v>32335.51</v>
      </c>
    </row>
    <row r="18" spans="1:5" ht="15" customHeight="1" x14ac:dyDescent="0.25">
      <c r="A18" s="16" t="s">
        <v>54</v>
      </c>
      <c r="B18" s="17" t="s">
        <v>61</v>
      </c>
      <c r="C18" s="18">
        <v>0</v>
      </c>
      <c r="D18" s="18">
        <v>0</v>
      </c>
      <c r="E18" s="26">
        <f>SUM(C18:D18)</f>
        <v>0</v>
      </c>
    </row>
    <row r="19" spans="1:5" ht="15" customHeight="1" x14ac:dyDescent="0.25">
      <c r="A19" s="16" t="s">
        <v>56</v>
      </c>
      <c r="B19" s="17">
        <v>4221</v>
      </c>
      <c r="C19" s="18">
        <v>4529.3599999999997</v>
      </c>
      <c r="D19" s="18">
        <v>0</v>
      </c>
      <c r="E19" s="26">
        <f>SUM(C19:D19)</f>
        <v>4529.3599999999997</v>
      </c>
    </row>
    <row r="20" spans="1:5" ht="15" customHeight="1" x14ac:dyDescent="0.25">
      <c r="A20" s="23" t="s">
        <v>62</v>
      </c>
      <c r="B20" s="27" t="s">
        <v>63</v>
      </c>
      <c r="C20" s="24">
        <f>C4+C8</f>
        <v>7271933.0099999998</v>
      </c>
      <c r="D20" s="24">
        <f>D4+D8</f>
        <v>0</v>
      </c>
      <c r="E20" s="25">
        <f t="shared" si="0"/>
        <v>7271933.0099999998</v>
      </c>
    </row>
    <row r="21" spans="1:5" ht="15" customHeight="1" x14ac:dyDescent="0.25">
      <c r="A21" s="23" t="s">
        <v>64</v>
      </c>
      <c r="B21" s="27" t="s">
        <v>65</v>
      </c>
      <c r="C21" s="24">
        <f>SUM(C22:C25)</f>
        <v>958065.58000000007</v>
      </c>
      <c r="D21" s="24">
        <f>SUM(D22:D25)</f>
        <v>0</v>
      </c>
      <c r="E21" s="25">
        <f t="shared" si="0"/>
        <v>958065.58000000007</v>
      </c>
    </row>
    <row r="22" spans="1:5" ht="15" customHeight="1" x14ac:dyDescent="0.25">
      <c r="A22" s="16" t="s">
        <v>66</v>
      </c>
      <c r="B22" s="17" t="s">
        <v>67</v>
      </c>
      <c r="C22" s="18">
        <v>127924.29999999999</v>
      </c>
      <c r="D22" s="18">
        <v>0</v>
      </c>
      <c r="E22" s="26">
        <f t="shared" si="0"/>
        <v>127924.29999999999</v>
      </c>
    </row>
    <row r="23" spans="1:5" ht="15" customHeight="1" x14ac:dyDescent="0.25">
      <c r="A23" s="16" t="s">
        <v>68</v>
      </c>
      <c r="B23" s="17">
        <v>8115</v>
      </c>
      <c r="C23" s="18">
        <v>977016.28</v>
      </c>
      <c r="D23" s="18">
        <v>0</v>
      </c>
      <c r="E23" s="26">
        <f>SUM(C23:D23)</f>
        <v>977016.28</v>
      </c>
    </row>
    <row r="24" spans="1:5" ht="15" customHeight="1" x14ac:dyDescent="0.25">
      <c r="A24" s="16" t="s">
        <v>69</v>
      </c>
      <c r="B24" s="17">
        <v>8123</v>
      </c>
      <c r="C24" s="18">
        <v>0</v>
      </c>
      <c r="D24" s="18">
        <v>0</v>
      </c>
      <c r="E24" s="26">
        <f>C24+D24</f>
        <v>0</v>
      </c>
    </row>
    <row r="25" spans="1:5" ht="15" customHeight="1" thickBot="1" x14ac:dyDescent="0.3">
      <c r="A25" s="28" t="s">
        <v>70</v>
      </c>
      <c r="B25" s="29">
        <v>-8124</v>
      </c>
      <c r="C25" s="30">
        <v>-146875</v>
      </c>
      <c r="D25" s="30">
        <v>0</v>
      </c>
      <c r="E25" s="31">
        <f>C25+D25</f>
        <v>-146875</v>
      </c>
    </row>
    <row r="26" spans="1:5" ht="15" customHeight="1" thickBot="1" x14ac:dyDescent="0.3">
      <c r="A26" s="32" t="s">
        <v>71</v>
      </c>
      <c r="B26" s="33"/>
      <c r="C26" s="34">
        <f>C4+C8+C21</f>
        <v>8229998.5899999999</v>
      </c>
      <c r="D26" s="34">
        <f>D20+D21</f>
        <v>0</v>
      </c>
      <c r="E26" s="35">
        <f t="shared" si="0"/>
        <v>8229998.5899999999</v>
      </c>
    </row>
    <row r="27" spans="1:5" ht="15.75" thickBot="1" x14ac:dyDescent="0.3">
      <c r="A27" s="335" t="s">
        <v>72</v>
      </c>
      <c r="B27" s="335"/>
      <c r="C27" s="36"/>
      <c r="D27" s="36"/>
      <c r="E27" s="37" t="s">
        <v>33</v>
      </c>
    </row>
    <row r="28" spans="1:5" ht="26.85" customHeight="1" thickBot="1" x14ac:dyDescent="0.35">
      <c r="A28" s="9" t="s">
        <v>73</v>
      </c>
      <c r="B28" s="10" t="s">
        <v>3</v>
      </c>
      <c r="C28" s="11" t="s">
        <v>36</v>
      </c>
      <c r="D28" s="11" t="str">
        <f>D3</f>
        <v>ZR-RO č.274/16</v>
      </c>
      <c r="E28" s="11" t="s">
        <v>37</v>
      </c>
    </row>
    <row r="29" spans="1:5" ht="15" customHeight="1" x14ac:dyDescent="0.3">
      <c r="A29" s="38" t="s">
        <v>74</v>
      </c>
      <c r="B29" s="39" t="s">
        <v>75</v>
      </c>
      <c r="C29" s="22">
        <v>28361.82</v>
      </c>
      <c r="D29" s="22">
        <v>0</v>
      </c>
      <c r="E29" s="40">
        <f>C29+D29</f>
        <v>28361.82</v>
      </c>
    </row>
    <row r="30" spans="1:5" ht="15" customHeight="1" x14ac:dyDescent="0.25">
      <c r="A30" s="41" t="s">
        <v>76</v>
      </c>
      <c r="B30" s="17" t="s">
        <v>75</v>
      </c>
      <c r="C30" s="18">
        <v>254521.85</v>
      </c>
      <c r="D30" s="22">
        <v>0</v>
      </c>
      <c r="E30" s="40">
        <f t="shared" ref="E30:E45" si="1">C30+D30</f>
        <v>254521.85</v>
      </c>
    </row>
    <row r="31" spans="1:5" ht="15" customHeight="1" x14ac:dyDescent="0.25">
      <c r="A31" s="41" t="s">
        <v>77</v>
      </c>
      <c r="B31" s="17" t="s">
        <v>78</v>
      </c>
      <c r="C31" s="18">
        <v>161056.44</v>
      </c>
      <c r="D31" s="22">
        <v>660</v>
      </c>
      <c r="E31" s="40">
        <f>SUM(C31:D31)</f>
        <v>161716.44</v>
      </c>
    </row>
    <row r="32" spans="1:5" ht="15" customHeight="1" x14ac:dyDescent="0.25">
      <c r="A32" s="41" t="s">
        <v>79</v>
      </c>
      <c r="B32" s="17" t="s">
        <v>75</v>
      </c>
      <c r="C32" s="18">
        <v>943224.97</v>
      </c>
      <c r="D32" s="22">
        <v>0</v>
      </c>
      <c r="E32" s="40">
        <f t="shared" si="1"/>
        <v>943224.97</v>
      </c>
    </row>
    <row r="33" spans="1:5" ht="15" customHeight="1" x14ac:dyDescent="0.25">
      <c r="A33" s="41" t="s">
        <v>80</v>
      </c>
      <c r="B33" s="17" t="s">
        <v>75</v>
      </c>
      <c r="C33" s="18">
        <v>682333.05</v>
      </c>
      <c r="D33" s="22">
        <v>0</v>
      </c>
      <c r="E33" s="40">
        <f t="shared" si="1"/>
        <v>682333.05</v>
      </c>
    </row>
    <row r="34" spans="1:5" ht="15" customHeight="1" x14ac:dyDescent="0.25">
      <c r="A34" s="41" t="s">
        <v>81</v>
      </c>
      <c r="B34" s="17" t="s">
        <v>75</v>
      </c>
      <c r="C34" s="18">
        <v>3779609.16</v>
      </c>
      <c r="D34" s="22">
        <v>0</v>
      </c>
      <c r="E34" s="40">
        <f>C34+D34</f>
        <v>3779609.16</v>
      </c>
    </row>
    <row r="35" spans="1:5" ht="15" customHeight="1" x14ac:dyDescent="0.25">
      <c r="A35" s="41" t="s">
        <v>82</v>
      </c>
      <c r="B35" s="17" t="s">
        <v>78</v>
      </c>
      <c r="C35" s="18">
        <v>527573.55999999994</v>
      </c>
      <c r="D35" s="22">
        <v>0</v>
      </c>
      <c r="E35" s="40">
        <f t="shared" si="1"/>
        <v>527573.55999999994</v>
      </c>
    </row>
    <row r="36" spans="1:5" ht="15" customHeight="1" x14ac:dyDescent="0.25">
      <c r="A36" s="41" t="s">
        <v>83</v>
      </c>
      <c r="B36" s="17" t="s">
        <v>75</v>
      </c>
      <c r="C36" s="18">
        <v>28200</v>
      </c>
      <c r="D36" s="22">
        <v>0</v>
      </c>
      <c r="E36" s="40">
        <f t="shared" si="1"/>
        <v>28200</v>
      </c>
    </row>
    <row r="37" spans="1:5" ht="15" customHeight="1" x14ac:dyDescent="0.25">
      <c r="A37" s="41" t="s">
        <v>84</v>
      </c>
      <c r="B37" s="17" t="s">
        <v>78</v>
      </c>
      <c r="C37" s="18">
        <v>672081.34000000008</v>
      </c>
      <c r="D37" s="22">
        <v>0</v>
      </c>
      <c r="E37" s="40">
        <f t="shared" si="1"/>
        <v>672081.34000000008</v>
      </c>
    </row>
    <row r="38" spans="1:5" ht="15" customHeight="1" x14ac:dyDescent="0.25">
      <c r="A38" s="41" t="s">
        <v>85</v>
      </c>
      <c r="B38" s="17" t="s">
        <v>86</v>
      </c>
      <c r="C38" s="18">
        <v>0</v>
      </c>
      <c r="D38" s="22">
        <v>0</v>
      </c>
      <c r="E38" s="40">
        <f t="shared" si="1"/>
        <v>0</v>
      </c>
    </row>
    <row r="39" spans="1:5" ht="15" customHeight="1" x14ac:dyDescent="0.25">
      <c r="A39" s="41" t="s">
        <v>87</v>
      </c>
      <c r="B39" s="17" t="s">
        <v>78</v>
      </c>
      <c r="C39" s="18">
        <v>880014.10000000009</v>
      </c>
      <c r="D39" s="22">
        <v>-660</v>
      </c>
      <c r="E39" s="40">
        <f t="shared" si="1"/>
        <v>879354.10000000009</v>
      </c>
    </row>
    <row r="40" spans="1:5" ht="15" customHeight="1" x14ac:dyDescent="0.25">
      <c r="A40" s="41" t="s">
        <v>88</v>
      </c>
      <c r="B40" s="17" t="s">
        <v>78</v>
      </c>
      <c r="C40" s="18">
        <v>20000</v>
      </c>
      <c r="D40" s="22">
        <v>0</v>
      </c>
      <c r="E40" s="40">
        <f t="shared" si="1"/>
        <v>20000</v>
      </c>
    </row>
    <row r="41" spans="1:5" ht="15" customHeight="1" x14ac:dyDescent="0.25">
      <c r="A41" s="41" t="s">
        <v>89</v>
      </c>
      <c r="B41" s="17" t="s">
        <v>75</v>
      </c>
      <c r="C41" s="18">
        <v>7787.89</v>
      </c>
      <c r="D41" s="22">
        <v>0</v>
      </c>
      <c r="E41" s="40">
        <f t="shared" si="1"/>
        <v>7787.89</v>
      </c>
    </row>
    <row r="42" spans="1:5" ht="15" customHeight="1" x14ac:dyDescent="0.25">
      <c r="A42" s="41" t="s">
        <v>90</v>
      </c>
      <c r="B42" s="17" t="s">
        <v>78</v>
      </c>
      <c r="C42" s="18">
        <v>139252.66999999998</v>
      </c>
      <c r="D42" s="22">
        <v>0</v>
      </c>
      <c r="E42" s="40">
        <f>C42+D42</f>
        <v>139252.66999999998</v>
      </c>
    </row>
    <row r="43" spans="1:5" ht="15" customHeight="1" x14ac:dyDescent="0.25">
      <c r="A43" s="41" t="s">
        <v>91</v>
      </c>
      <c r="B43" s="17" t="s">
        <v>78</v>
      </c>
      <c r="C43" s="18">
        <v>13993.01</v>
      </c>
      <c r="D43" s="22">
        <v>0</v>
      </c>
      <c r="E43" s="40">
        <f t="shared" si="1"/>
        <v>13993.01</v>
      </c>
    </row>
    <row r="44" spans="1:5" ht="15" customHeight="1" x14ac:dyDescent="0.25">
      <c r="A44" s="41" t="s">
        <v>92</v>
      </c>
      <c r="B44" s="17" t="s">
        <v>78</v>
      </c>
      <c r="C44" s="18">
        <v>84728.29</v>
      </c>
      <c r="D44" s="22">
        <v>0</v>
      </c>
      <c r="E44" s="40">
        <f t="shared" si="1"/>
        <v>84728.29</v>
      </c>
    </row>
    <row r="45" spans="1:5" ht="15" customHeight="1" thickBot="1" x14ac:dyDescent="0.3">
      <c r="A45" s="41" t="s">
        <v>93</v>
      </c>
      <c r="B45" s="17" t="s">
        <v>78</v>
      </c>
      <c r="C45" s="18">
        <v>7260.4400000000005</v>
      </c>
      <c r="D45" s="22">
        <v>0</v>
      </c>
      <c r="E45" s="40">
        <f t="shared" si="1"/>
        <v>7260.4400000000005</v>
      </c>
    </row>
    <row r="46" spans="1:5" ht="15" customHeight="1" thickBot="1" x14ac:dyDescent="0.3">
      <c r="A46" s="42" t="s">
        <v>94</v>
      </c>
      <c r="B46" s="33"/>
      <c r="C46" s="34">
        <f>C29+C30+C32+C33+C34+C35+C36+C37+C38+C39+C40+C41+C42+C43+C44+C45+C31</f>
        <v>8229998.5899999999</v>
      </c>
      <c r="D46" s="34">
        <f>SUM(D29:D45)</f>
        <v>0</v>
      </c>
      <c r="E46" s="35">
        <f>SUM(E29:E45)</f>
        <v>8229998.5899999989</v>
      </c>
    </row>
    <row r="47" spans="1:5" x14ac:dyDescent="0.25">
      <c r="C47" s="21"/>
      <c r="E47" s="21"/>
    </row>
    <row r="49" spans="3:3" x14ac:dyDescent="0.25">
      <c r="C49" s="21"/>
    </row>
  </sheetData>
  <mergeCells count="2">
    <mergeCell ref="A2:B2"/>
    <mergeCell ref="A27:B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912 04</vt:lpstr>
      <vt:lpstr>923 14</vt:lpstr>
      <vt:lpstr>Bilance P a V</vt:lpstr>
      <vt:lpstr>'912 04'!Oblast_tisku</vt:lpstr>
      <vt:lpstr>'923 14'!Oblast_tisku</vt:lpstr>
      <vt:lpstr>'Bilance P a V'!Oblast_tisku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2016-08-04T13:48:39Z</cp:lastPrinted>
  <dcterms:created xsi:type="dcterms:W3CDTF">2016-07-19T11:11:52Z</dcterms:created>
  <dcterms:modified xsi:type="dcterms:W3CDTF">2016-08-16T15:54:05Z</dcterms:modified>
</cp:coreProperties>
</file>