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706" sheetId="2" r:id="rId2"/>
    <sheet name="92006" sheetId="3" r:id="rId3"/>
  </sheets>
  <definedNames>
    <definedName name="_xlnm.Print_Titles" localSheetId="1">'91706'!$7:$8</definedName>
  </definedNames>
  <calcPr fullCalcOnLoad="1"/>
</workbook>
</file>

<file path=xl/sharedStrings.xml><?xml version="1.0" encoding="utf-8"?>
<sst xmlns="http://schemas.openxmlformats.org/spreadsheetml/2006/main" count="873" uniqueCount="344">
  <si>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</si>
  <si>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</si>
  <si>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</si>
  <si>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</si>
  <si>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</si>
  <si>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</si>
  <si>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</si>
  <si>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</si>
  <si>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</si>
  <si>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</si>
  <si>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</si>
  <si>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</si>
  <si>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</si>
  <si>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</si>
  <si>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</si>
  <si>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</si>
  <si>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</si>
  <si>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</si>
  <si>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</si>
  <si>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</si>
  <si>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</si>
  <si>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</si>
  <si>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</si>
  <si>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</si>
  <si>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</si>
  <si>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</si>
  <si>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</si>
  <si>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</si>
  <si>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</si>
  <si>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</si>
  <si>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</si>
  <si>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</si>
  <si>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</si>
  <si>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</si>
  <si>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</si>
  <si>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</si>
  <si>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</si>
  <si>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</si>
  <si>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</si>
  <si>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</si>
  <si>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</si>
  <si>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</si>
  <si>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</si>
  <si>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</si>
  <si>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</si>
  <si>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</si>
  <si>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</si>
  <si>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</si>
  <si>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</si>
  <si>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</si>
  <si>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</si>
  <si>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</si>
  <si>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</si>
  <si>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</si>
  <si>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</si>
  <si>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</si>
  <si>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</si>
  <si>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</si>
  <si>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</si>
  <si>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</si>
  <si>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</si>
  <si>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</si>
  <si>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</si>
  <si>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</si>
  <si>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</si>
  <si>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</si>
  <si>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</si>
  <si>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</si>
  <si>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</si>
  <si>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</si>
  <si>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</si>
  <si>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</si>
  <si>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nákup ostatních služeb</t>
  </si>
  <si>
    <t>ZDROJOVÁ  A VÝDAJOVÁ ČÁST ROZPOČTU LK 2016</t>
  </si>
  <si>
    <t>06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</si>
  <si>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</si>
  <si>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</si>
  <si>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</si>
  <si>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</si>
  <si>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</si>
  <si>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</si>
  <si>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</si>
  <si>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</si>
  <si>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3. úvěr</t>
  </si>
  <si>
    <t>4. uhrazené splátky krátkod.půjč.</t>
  </si>
  <si>
    <t>Kapitola 917 06 - Transfery</t>
  </si>
  <si>
    <t>tis.Kč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</si>
  <si>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</si>
  <si>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</si>
  <si>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</si>
  <si>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</si>
  <si>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</si>
  <si>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</si>
  <si>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</si>
  <si>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</si>
  <si>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</si>
  <si>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</si>
  <si>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</si>
  <si>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</si>
  <si>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</si>
  <si>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</si>
  <si>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</si>
  <si>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</si>
  <si>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</si>
  <si>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</si>
  <si>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</si>
  <si>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</si>
  <si>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</si>
  <si>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</si>
  <si>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</si>
  <si>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</si>
  <si>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06700112006</t>
  </si>
  <si>
    <t>podpora dopravní výchovy - DDH Hrádek nad Nisou</t>
  </si>
  <si>
    <t>06800015103</t>
  </si>
  <si>
    <t>rekonstrukce komunikací Rovensko pod Troskami - odkanalizování VHS</t>
  </si>
  <si>
    <t>ostatní investiční transfery veřejným rozpočtům územní úrovně</t>
  </si>
  <si>
    <t>06800085103</t>
  </si>
  <si>
    <t>rekonstrukce Komenského ul. Lomnice n.P. - VHS</t>
  </si>
  <si>
    <t>06800093030</t>
  </si>
  <si>
    <t>Obec Rádlo - oprava lávky Rádlo, cyklotrasa Odra-Nisa</t>
  </si>
  <si>
    <t>06800100000</t>
  </si>
  <si>
    <t>Zubačka 2016</t>
  </si>
  <si>
    <t>neinvestiční transfery obecně prospěšným společnostem</t>
  </si>
  <si>
    <t>06800110000</t>
  </si>
  <si>
    <t>Jízdy historických tramvají a autobusů v roce 2016</t>
  </si>
  <si>
    <t>neinvestiční transfery spolkům</t>
  </si>
  <si>
    <t>06800120000</t>
  </si>
  <si>
    <t>Lužický motoráček 2016 a oslavy 130 let zahájení provozu na trati Kamenický Šenov</t>
  </si>
  <si>
    <t>neinvestiční transfery nefinan.podnikatelským subjektům - p.o.</t>
  </si>
  <si>
    <t>06800130000</t>
  </si>
  <si>
    <t>Benátská!2016</t>
  </si>
  <si>
    <t>Na kole jen s přilbou</t>
  </si>
  <si>
    <t>06800070000</t>
  </si>
  <si>
    <t>06800145028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</si>
  <si>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</si>
  <si>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</si>
  <si>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</si>
  <si>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</si>
  <si>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</si>
  <si>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</si>
  <si>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</si>
  <si>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budovy, haly a stavby</t>
  </si>
  <si>
    <t>0690690000</t>
  </si>
  <si>
    <t>Modernizace silnice Horka u Staré Paky – Dolní Branná</t>
  </si>
  <si>
    <t>ZJ 035</t>
  </si>
  <si>
    <t>investiční transfery krajům</t>
  </si>
  <si>
    <t>0690720000</t>
  </si>
  <si>
    <t>silnice II/592 Chrastava (II. etapa) - povodně</t>
  </si>
  <si>
    <t>stavba nebo rekonstrukce silnice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</si>
  <si>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</si>
  <si>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</si>
  <si>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</si>
  <si>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</si>
  <si>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</si>
  <si>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</si>
  <si>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Financování silnic II. a III. třídy ve vlastnictví kraje - 2015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</si>
  <si>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</si>
  <si>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</si>
  <si>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</si>
  <si>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</si>
  <si>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</si>
  <si>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</si>
  <si>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</si>
  <si>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</si>
  <si>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</si>
  <si>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</si>
  <si>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</si>
  <si>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</si>
  <si>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</si>
  <si>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</si>
  <si>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</si>
  <si>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</si>
  <si>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</si>
  <si>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</si>
  <si>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</si>
  <si>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</si>
  <si>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</si>
  <si>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</si>
  <si>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</si>
  <si>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</si>
  <si>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0683500000</t>
  </si>
  <si>
    <t>III/28115 hranice LB kraje - Troskovice</t>
  </si>
  <si>
    <t>0683510000</t>
  </si>
  <si>
    <t>III/2892 Semily - Bítouchov</t>
  </si>
  <si>
    <t>0683550000</t>
  </si>
  <si>
    <t>III/29022 Hrabětice - Josefův Důl</t>
  </si>
  <si>
    <t>0683570000</t>
  </si>
  <si>
    <t>III/25935 hranice kraje LB - hranice kraje SČ</t>
  </si>
  <si>
    <t>0683600000</t>
  </si>
  <si>
    <t>290-016 - most přes Smědou za obcí Bílý Potok</t>
  </si>
  <si>
    <t>opravy a udržování</t>
  </si>
  <si>
    <t>0683610000</t>
  </si>
  <si>
    <t>II/277 Podhora - havárie silnice</t>
  </si>
  <si>
    <t>0683640000</t>
  </si>
  <si>
    <t>III/2711 Bílý Kostel nad Nisou - rekonstrukce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</si>
  <si>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</si>
  <si>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</si>
  <si>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</si>
  <si>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</si>
  <si>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</si>
  <si>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</si>
  <si>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</si>
  <si>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</si>
  <si>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</si>
  <si>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</si>
  <si>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</si>
  <si>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</si>
  <si>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</si>
  <si>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</si>
  <si>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</si>
  <si>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</si>
  <si>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</si>
  <si>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</si>
  <si>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</si>
  <si>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</si>
  <si>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0683860000</t>
  </si>
  <si>
    <t>III/2711 Hrádek n. N. - odvodnění Donínská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</si>
  <si>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</si>
  <si>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</si>
  <si>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</si>
  <si>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</si>
  <si>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</si>
  <si>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</si>
  <si>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</si>
  <si>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(ÚZ 91252)</t>
  </si>
  <si>
    <t>(ÚZ 91628)</t>
  </si>
  <si>
    <t>rezervy kapitálových výdajů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</si>
  <si>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</si>
  <si>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</si>
  <si>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</si>
  <si>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</si>
  <si>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</si>
  <si>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</si>
  <si>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</si>
  <si>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</si>
  <si>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</si>
  <si>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</si>
  <si>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0683920000</t>
  </si>
  <si>
    <t>III/0353 Kunratice</t>
  </si>
  <si>
    <t>0683930000</t>
  </si>
  <si>
    <t>III/26210 Pihel - Skalice u České Lípy</t>
  </si>
  <si>
    <t>0683940000</t>
  </si>
  <si>
    <t>III/27012 Postřelná</t>
  </si>
  <si>
    <t>0683950000</t>
  </si>
  <si>
    <t>III/27244 Rynoltice - Janovice v Podještědí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</si>
  <si>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</si>
  <si>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</si>
  <si>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</si>
  <si>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</si>
  <si>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</si>
  <si>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</si>
  <si>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</si>
  <si>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</si>
  <si>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</si>
  <si>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</si>
  <si>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</si>
  <si>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</si>
  <si>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0684030000</t>
  </si>
  <si>
    <t>III/2628 Okrouhlá, havárie propustku u čp. 46</t>
  </si>
  <si>
    <t>0684040000</t>
  </si>
  <si>
    <t>II/289 Semily</t>
  </si>
  <si>
    <t>0684050000</t>
  </si>
  <si>
    <t>III/27926 Turnov</t>
  </si>
  <si>
    <t>0684060000</t>
  </si>
  <si>
    <t>III/2605 Skalka - Blíževedly</t>
  </si>
  <si>
    <t>0684070000</t>
  </si>
  <si>
    <t>III/28745 Zásada - Držkov</t>
  </si>
  <si>
    <t>0684080000</t>
  </si>
  <si>
    <t>III/28744  Zásada - Loužnice</t>
  </si>
  <si>
    <t>0684090000</t>
  </si>
  <si>
    <t>III/2713 Chotyně - Dolní Suchá</t>
  </si>
  <si>
    <t>0684100000</t>
  </si>
  <si>
    <t>III/0353 Černousy - Boleslav</t>
  </si>
  <si>
    <t>0684110000</t>
  </si>
  <si>
    <t>III/2784 Světlá pod Ještědem</t>
  </si>
  <si>
    <t>0684120000</t>
  </si>
  <si>
    <t>III/2622 Dobranov - Písečná</t>
  </si>
  <si>
    <t>0684130000</t>
  </si>
  <si>
    <t>III/28618 Peřimov</t>
  </si>
  <si>
    <t>0684140000</t>
  </si>
  <si>
    <t>III/29053 Haratice</t>
  </si>
  <si>
    <t>0684150000</t>
  </si>
  <si>
    <t>III/29058 Zlatá Olešnice</t>
  </si>
  <si>
    <t>0684160000</t>
  </si>
  <si>
    <t>III/2934 Žďár - Studenec</t>
  </si>
  <si>
    <t>Obnova povrchu silnice III/28211 Klokočí</t>
  </si>
  <si>
    <t xml:space="preserve">   dotace od regionální rady</t>
  </si>
  <si>
    <t xml:space="preserve">    dotace od regionální rady</t>
  </si>
  <si>
    <t>Změna rozpočtu - rozpočtové opatření č. 268/16</t>
  </si>
  <si>
    <t>9.změna-RO č. 268/16</t>
  </si>
  <si>
    <t>investiční transfery obcím</t>
  </si>
  <si>
    <t>0684170000</t>
  </si>
  <si>
    <t>III/27325 Ždírec - Nedamov</t>
  </si>
  <si>
    <t>0684180000</t>
  </si>
  <si>
    <t>II/290 Hejnice, odvodnění komunikace</t>
  </si>
  <si>
    <t>0684190000</t>
  </si>
  <si>
    <t>II/283 Košťálov</t>
  </si>
  <si>
    <t>0684200000</t>
  </si>
  <si>
    <t>III/2783 Starý Dub - Janův Důl</t>
  </si>
  <si>
    <t>0684210000</t>
  </si>
  <si>
    <t>II/293 Martinice v Krkonoších - Jilemnice</t>
  </si>
  <si>
    <t>0684220000</t>
  </si>
  <si>
    <t>III/29058 Sklenařice - Jablonec nad Jizerou</t>
  </si>
  <si>
    <t>0684230000</t>
  </si>
  <si>
    <t>II/290 Bílý Potok, rekonstrukce silnice</t>
  </si>
  <si>
    <t>0684240000</t>
  </si>
  <si>
    <t>III/28626 Benecko - Mrklov</t>
  </si>
  <si>
    <t>0684250000</t>
  </si>
  <si>
    <t>II/292 Háje nad Jizerou, zajištění skály</t>
  </si>
  <si>
    <t>0684260000</t>
  </si>
  <si>
    <t>II/262 Horní Police</t>
  </si>
  <si>
    <t>0684270000</t>
  </si>
  <si>
    <t>III/27325 Luka - Ždírec</t>
  </si>
  <si>
    <t>0684280000</t>
  </si>
  <si>
    <t>III/2881 Jesenný, velkoplošná oprava</t>
  </si>
  <si>
    <t>0684290000</t>
  </si>
  <si>
    <t>III/2784 Liberec (ul. Č. mládeže) - sesuv svahu</t>
  </si>
  <si>
    <t>0684300000</t>
  </si>
  <si>
    <t>III/27019 Jablonné v Podještědí (od II/270 po III/27014)</t>
  </si>
  <si>
    <t>0684310000</t>
  </si>
  <si>
    <t>III/2895 Roztoky u Semil - havárie zdi</t>
  </si>
  <si>
    <t>0684320000</t>
  </si>
  <si>
    <t>II/262 a III/26832 Zákupy</t>
  </si>
  <si>
    <t>0684330000</t>
  </si>
  <si>
    <t>III/2829 Kozákov</t>
  </si>
  <si>
    <t>0684340000</t>
  </si>
  <si>
    <t>II/290 Roprachtice</t>
  </si>
  <si>
    <t>0684350000</t>
  </si>
  <si>
    <t>III/26314 Dolní Prysk - zajištění skalních bloků</t>
  </si>
  <si>
    <t>0684360000</t>
  </si>
  <si>
    <t>III/27927 Pelešany - opěrná zeď</t>
  </si>
  <si>
    <t>0684370000</t>
  </si>
  <si>
    <t>III/27710 Trávníček, oprava propustku</t>
  </si>
  <si>
    <t>0684380000</t>
  </si>
  <si>
    <t>II/286 x II/284 Lomnice nad Popelkou - havárie zdi</t>
  </si>
  <si>
    <t>0684390000</t>
  </si>
  <si>
    <t>II/262 Horní Police - havárie opěrné zdi</t>
  </si>
  <si>
    <t>0684400000</t>
  </si>
  <si>
    <t>III/2627 Volfartice, oprava propustku</t>
  </si>
  <si>
    <t>0684410000</t>
  </si>
  <si>
    <t>Most 26320-1 a III/26320 ul. Lipová v Novém Boru</t>
  </si>
  <si>
    <t>22.změna-RO č. 268/16</t>
  </si>
  <si>
    <t>06800155047</t>
  </si>
  <si>
    <t>Opatření na vjezdu do obce - Lestkov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</si>
</sst>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name val="Arial CE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28" xfId="50" applyNumberFormat="1" applyFont="1" applyFill="1" applyBorder="1" applyAlignment="1">
      <alignment vertical="center"/>
      <protection/>
    </xf>
    <xf numFmtId="4" fontId="4" fillId="0" borderId="28" xfId="51" applyNumberFormat="1" applyFont="1" applyFill="1" applyBorder="1" applyAlignment="1">
      <alignment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4" fillId="0" borderId="30" xfId="51" applyFont="1" applyFill="1" applyBorder="1" applyAlignment="1">
      <alignment vertical="center" wrapText="1"/>
      <protection/>
    </xf>
    <xf numFmtId="0" fontId="4" fillId="0" borderId="18" xfId="51" applyFont="1" applyFill="1" applyBorder="1" applyAlignment="1">
      <alignment vertical="center"/>
      <protection/>
    </xf>
    <xf numFmtId="4" fontId="1" fillId="0" borderId="31" xfId="50" applyNumberFormat="1" applyFont="1" applyFill="1" applyBorder="1" applyAlignment="1">
      <alignment vertical="center"/>
      <protection/>
    </xf>
    <xf numFmtId="4" fontId="1" fillId="0" borderId="32" xfId="50" applyNumberFormat="1" applyFont="1" applyFill="1" applyBorder="1" applyAlignment="1">
      <alignment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4" fontId="1" fillId="0" borderId="20" xfId="51" applyNumberFormat="1" applyFont="1" applyFill="1" applyBorder="1" applyAlignment="1">
      <alignment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0" fontId="4" fillId="0" borderId="34" xfId="51" applyFont="1" applyFill="1" applyBorder="1" applyAlignment="1">
      <alignment horizontal="center" vertical="center"/>
      <protection/>
    </xf>
    <xf numFmtId="4" fontId="7" fillId="0" borderId="22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0" fontId="30" fillId="0" borderId="0" xfId="52" applyFont="1" applyAlignment="1">
      <alignment vertical="center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25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17" xfId="50" applyFont="1" applyBorder="1" applyAlignment="1" quotePrefix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vertical="center"/>
      <protection/>
    </xf>
    <xf numFmtId="0" fontId="31" fillId="0" borderId="36" xfId="50" applyFont="1" applyFill="1" applyBorder="1" applyAlignment="1">
      <alignment horizontal="center" vertical="center"/>
      <protection/>
    </xf>
    <xf numFmtId="49" fontId="5" fillId="0" borderId="37" xfId="50" applyNumberFormat="1" applyFont="1" applyFill="1" applyBorder="1" applyAlignment="1">
      <alignment horizontal="center"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0" fontId="1" fillId="0" borderId="37" xfId="50" applyFont="1" applyBorder="1" applyAlignment="1">
      <alignment horizontal="center" vertical="center"/>
      <protection/>
    </xf>
    <xf numFmtId="0" fontId="1" fillId="0" borderId="38" xfId="50" applyFont="1" applyBorder="1" applyAlignment="1">
      <alignment vertical="center"/>
      <protection/>
    </xf>
    <xf numFmtId="4" fontId="34" fillId="24" borderId="33" xfId="50" applyNumberFormat="1" applyFont="1" applyFill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0" fontId="4" fillId="0" borderId="34" xfId="5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31" fillId="0" borderId="36" xfId="51" applyFont="1" applyFill="1" applyBorder="1" applyAlignment="1">
      <alignment vertical="center"/>
      <protection/>
    </xf>
    <xf numFmtId="49" fontId="38" fillId="0" borderId="39" xfId="51" applyNumberFormat="1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38" xfId="51" applyFont="1" applyFill="1" applyBorder="1" applyAlignment="1">
      <alignment vertical="center"/>
      <protection/>
    </xf>
    <xf numFmtId="0" fontId="4" fillId="0" borderId="30" xfId="51" applyFont="1" applyBorder="1" applyAlignment="1">
      <alignment vertical="center" wrapText="1"/>
      <protection/>
    </xf>
    <xf numFmtId="0" fontId="1" fillId="0" borderId="40" xfId="51" applyFont="1" applyFill="1" applyBorder="1" applyAlignment="1">
      <alignment horizontal="left" vertical="center"/>
      <protection/>
    </xf>
    <xf numFmtId="0" fontId="0" fillId="0" borderId="0" xfId="52" applyFill="1" applyAlignment="1">
      <alignment vertical="center"/>
      <protection/>
    </xf>
    <xf numFmtId="49" fontId="38" fillId="0" borderId="39" xfId="51" applyNumberFormat="1" applyFont="1" applyFill="1" applyBorder="1" applyAlignment="1">
      <alignment vertical="center"/>
      <protection/>
    </xf>
    <xf numFmtId="4" fontId="34" fillId="0" borderId="33" xfId="50" applyNumberFormat="1" applyFont="1" applyFill="1" applyBorder="1" applyAlignment="1">
      <alignment vertical="center"/>
      <protection/>
    </xf>
    <xf numFmtId="0" fontId="4" fillId="0" borderId="17" xfId="53" applyFont="1" applyFill="1" applyBorder="1" applyAlignment="1">
      <alignment vertical="center" wrapText="1"/>
      <protection/>
    </xf>
    <xf numFmtId="0" fontId="31" fillId="0" borderId="36" xfId="51" applyFont="1" applyFill="1" applyBorder="1" applyAlignment="1">
      <alignment horizontal="center" vertical="center"/>
      <protection/>
    </xf>
    <xf numFmtId="4" fontId="34" fillId="0" borderId="33" xfId="51" applyNumberFormat="1" applyFont="1" applyFill="1" applyBorder="1" applyAlignment="1">
      <alignment vertical="center"/>
      <protection/>
    </xf>
    <xf numFmtId="171" fontId="4" fillId="0" borderId="28" xfId="50" applyNumberFormat="1" applyFont="1" applyFill="1" applyBorder="1" applyAlignment="1">
      <alignment vertical="center"/>
      <protection/>
    </xf>
    <xf numFmtId="1" fontId="4" fillId="0" borderId="11" xfId="50" applyNumberFormat="1" applyFont="1" applyFill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/>
      <protection/>
    </xf>
    <xf numFmtId="2" fontId="4" fillId="0" borderId="25" xfId="50" applyNumberFormat="1" applyFont="1" applyBorder="1" applyAlignment="1">
      <alignment horizontal="center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4" fontId="4" fillId="0" borderId="44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2" fontId="4" fillId="0" borderId="45" xfId="50" applyNumberFormat="1" applyFont="1" applyBorder="1" applyAlignment="1">
      <alignment horizontal="center" vertical="center"/>
      <protection/>
    </xf>
    <xf numFmtId="49" fontId="4" fillId="0" borderId="17" xfId="50" applyNumberFormat="1" applyFont="1" applyBorder="1" applyAlignment="1">
      <alignment horizontal="center" vertical="center"/>
      <protection/>
    </xf>
    <xf numFmtId="2" fontId="4" fillId="0" borderId="17" xfId="50" applyNumberFormat="1" applyFont="1" applyBorder="1" applyAlignment="1">
      <alignment horizontal="center" vertical="center"/>
      <protection/>
    </xf>
    <xf numFmtId="2" fontId="4" fillId="0" borderId="30" xfId="50" applyNumberFormat="1" applyFont="1" applyBorder="1" applyAlignment="1">
      <alignment vertical="center"/>
      <protection/>
    </xf>
    <xf numFmtId="4" fontId="4" fillId="0" borderId="34" xfId="50" applyNumberFormat="1" applyFont="1" applyFill="1" applyBorder="1" applyAlignment="1">
      <alignment vertical="center"/>
      <protection/>
    </xf>
    <xf numFmtId="2" fontId="1" fillId="0" borderId="46" xfId="50" applyNumberFormat="1" applyFont="1" applyBorder="1" applyAlignment="1">
      <alignment horizontal="center" vertical="center"/>
      <protection/>
    </xf>
    <xf numFmtId="2" fontId="1" fillId="0" borderId="40" xfId="50" applyNumberFormat="1" applyFont="1" applyBorder="1" applyAlignment="1">
      <alignment horizontal="center" vertical="center"/>
      <protection/>
    </xf>
    <xf numFmtId="1" fontId="1" fillId="0" borderId="40" xfId="50" applyNumberFormat="1" applyFont="1" applyBorder="1" applyAlignment="1">
      <alignment horizontal="center" vertical="center"/>
      <protection/>
    </xf>
    <xf numFmtId="2" fontId="1" fillId="0" borderId="39" xfId="50" applyNumberFormat="1" applyFont="1" applyBorder="1" applyAlignment="1">
      <alignment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4" fillId="0" borderId="45" xfId="50" applyFont="1" applyFill="1" applyBorder="1" applyAlignment="1">
      <alignment horizontal="center" vertical="center"/>
      <protection/>
    </xf>
    <xf numFmtId="49" fontId="4" fillId="0" borderId="17" xfId="50" applyNumberFormat="1" applyFont="1" applyFill="1" applyBorder="1" applyAlignment="1">
      <alignment horizontal="center" vertical="center" wrapText="1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vertical="center"/>
      <protection/>
    </xf>
    <xf numFmtId="0" fontId="1" fillId="0" borderId="48" xfId="50" applyFont="1" applyFill="1" applyBorder="1" applyAlignment="1">
      <alignment horizontal="center" vertical="center"/>
      <protection/>
    </xf>
    <xf numFmtId="2" fontId="4" fillId="0" borderId="22" xfId="50" applyNumberFormat="1" applyFont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0" fontId="35" fillId="0" borderId="23" xfId="48" applyFont="1" applyFill="1" applyBorder="1" applyAlignment="1">
      <alignment vertical="center" wrapText="1"/>
      <protection/>
    </xf>
    <xf numFmtId="0" fontId="4" fillId="0" borderId="18" xfId="50" applyFont="1" applyFill="1" applyBorder="1" applyAlignment="1">
      <alignment vertical="center" wrapText="1"/>
      <protection/>
    </xf>
    <xf numFmtId="2" fontId="4" fillId="0" borderId="18" xfId="50" applyNumberFormat="1" applyFont="1" applyFill="1" applyBorder="1" applyAlignment="1">
      <alignment vertical="center" wrapText="1"/>
      <protection/>
    </xf>
    <xf numFmtId="2" fontId="4" fillId="0" borderId="37" xfId="50" applyNumberFormat="1" applyFont="1" applyBorder="1" applyAlignment="1">
      <alignment horizontal="center" vertical="center"/>
      <protection/>
    </xf>
    <xf numFmtId="2" fontId="4" fillId="0" borderId="26" xfId="50" applyNumberFormat="1" applyFont="1" applyBorder="1" applyAlignment="1">
      <alignment horizontal="center" vertical="center"/>
      <protection/>
    </xf>
    <xf numFmtId="2" fontId="4" fillId="0" borderId="45" xfId="50" applyNumberFormat="1" applyFont="1" applyBorder="1" applyAlignment="1">
      <alignment horizontal="center" vertical="center" wrapText="1"/>
      <protection/>
    </xf>
    <xf numFmtId="1" fontId="4" fillId="0" borderId="17" xfId="50" applyNumberFormat="1" applyFont="1" applyBorder="1" applyAlignment="1">
      <alignment horizontal="center" vertical="center" wrapText="1"/>
      <protection/>
    </xf>
    <xf numFmtId="2" fontId="4" fillId="0" borderId="30" xfId="50" applyNumberFormat="1" applyFont="1" applyFill="1" applyBorder="1" applyAlignment="1">
      <alignment vertical="center" wrapText="1"/>
      <protection/>
    </xf>
    <xf numFmtId="2" fontId="1" fillId="0" borderId="49" xfId="50" applyNumberFormat="1" applyFont="1" applyBorder="1" applyAlignment="1">
      <alignment horizontal="center" vertical="center"/>
      <protection/>
    </xf>
    <xf numFmtId="1" fontId="1" fillId="0" borderId="37" xfId="50" applyNumberFormat="1" applyFont="1" applyFill="1" applyBorder="1" applyAlignment="1">
      <alignment horizontal="center" vertical="center"/>
      <protection/>
    </xf>
    <xf numFmtId="1" fontId="1" fillId="0" borderId="40" xfId="50" applyNumberFormat="1" applyFont="1" applyFill="1" applyBorder="1" applyAlignment="1">
      <alignment horizontal="center" vertical="center"/>
      <protection/>
    </xf>
    <xf numFmtId="0" fontId="35" fillId="0" borderId="50" xfId="48" applyFont="1" applyFill="1" applyBorder="1" applyAlignment="1">
      <alignment vertical="center"/>
      <protection/>
    </xf>
    <xf numFmtId="0" fontId="4" fillId="0" borderId="30" xfId="50" applyFont="1" applyFill="1" applyBorder="1" applyAlignment="1">
      <alignment vertical="center"/>
      <protection/>
    </xf>
    <xf numFmtId="0" fontId="35" fillId="0" borderId="21" xfId="48" applyFont="1" applyFill="1" applyBorder="1" applyAlignment="1">
      <alignment vertical="center" wrapText="1"/>
      <protection/>
    </xf>
    <xf numFmtId="49" fontId="4" fillId="0" borderId="17" xfId="51" applyNumberFormat="1" applyFont="1" applyFill="1" applyBorder="1" applyAlignment="1">
      <alignment horizontal="center" vertical="center" wrapText="1"/>
      <protection/>
    </xf>
    <xf numFmtId="1" fontId="4" fillId="0" borderId="17" xfId="51" applyNumberFormat="1" applyFont="1" applyBorder="1" applyAlignment="1">
      <alignment horizontal="center" vertical="center" wrapText="1"/>
      <protection/>
    </xf>
    <xf numFmtId="2" fontId="4" fillId="0" borderId="30" xfId="51" applyNumberFormat="1" applyFont="1" applyFill="1" applyBorder="1" applyAlignment="1">
      <alignment vertical="center" wrapText="1"/>
      <protection/>
    </xf>
    <xf numFmtId="0" fontId="1" fillId="0" borderId="46" xfId="50" applyFont="1" applyFill="1" applyBorder="1" applyAlignment="1">
      <alignment horizontal="center" vertical="center"/>
      <protection/>
    </xf>
    <xf numFmtId="2" fontId="4" fillId="0" borderId="37" xfId="51" applyNumberFormat="1" applyFont="1" applyBorder="1" applyAlignment="1">
      <alignment horizontal="center" vertical="center"/>
      <protection/>
    </xf>
    <xf numFmtId="1" fontId="1" fillId="0" borderId="37" xfId="51" applyNumberFormat="1" applyFont="1" applyFill="1" applyBorder="1" applyAlignment="1">
      <alignment horizontal="center" vertical="center"/>
      <protection/>
    </xf>
    <xf numFmtId="1" fontId="1" fillId="0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vertical="center"/>
      <protection/>
    </xf>
    <xf numFmtId="0" fontId="35" fillId="0" borderId="39" xfId="48" applyFont="1" applyFill="1" applyBorder="1" applyAlignment="1">
      <alignment vertical="center"/>
      <protection/>
    </xf>
    <xf numFmtId="171" fontId="1" fillId="0" borderId="10" xfId="50" applyNumberFormat="1" applyFont="1" applyFill="1" applyBorder="1" applyAlignment="1">
      <alignment vertical="center"/>
      <protection/>
    </xf>
    <xf numFmtId="0" fontId="39" fillId="0" borderId="35" xfId="51" applyFont="1" applyFill="1" applyBorder="1" applyAlignment="1">
      <alignment horizontal="center" vertical="center"/>
      <protection/>
    </xf>
    <xf numFmtId="0" fontId="39" fillId="0" borderId="13" xfId="51" applyFont="1" applyFill="1" applyBorder="1" applyAlignment="1">
      <alignment horizontal="center" vertical="center"/>
      <protection/>
    </xf>
    <xf numFmtId="0" fontId="40" fillId="0" borderId="25" xfId="51" applyFont="1" applyFill="1" applyBorder="1" applyAlignment="1">
      <alignment horizontal="center" vertical="center"/>
      <protection/>
    </xf>
    <xf numFmtId="0" fontId="39" fillId="0" borderId="14" xfId="51" applyFont="1" applyFill="1" applyBorder="1" applyAlignment="1">
      <alignment vertical="center" wrapText="1"/>
      <protection/>
    </xf>
    <xf numFmtId="4" fontId="39" fillId="0" borderId="12" xfId="51" applyNumberFormat="1" applyFont="1" applyFill="1" applyBorder="1" applyAlignment="1">
      <alignment vertical="center"/>
      <protection/>
    </xf>
    <xf numFmtId="0" fontId="4" fillId="0" borderId="45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1" fontId="1" fillId="0" borderId="40" xfId="51" applyNumberFormat="1" applyFont="1" applyFill="1" applyBorder="1" applyAlignment="1">
      <alignment horizontal="center" vertical="center"/>
      <protection/>
    </xf>
    <xf numFmtId="2" fontId="1" fillId="0" borderId="40" xfId="51" applyNumberFormat="1" applyFont="1" applyBorder="1" applyAlignment="1">
      <alignment horizontal="left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1" fontId="1" fillId="0" borderId="22" xfId="51" applyNumberFormat="1" applyFont="1" applyFill="1" applyBorder="1" applyAlignment="1">
      <alignment horizontal="center" vertical="center"/>
      <protection/>
    </xf>
    <xf numFmtId="2" fontId="1" fillId="0" borderId="22" xfId="51" applyNumberFormat="1" applyFont="1" applyBorder="1" applyAlignment="1">
      <alignment horizontal="left"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1" fontId="1" fillId="0" borderId="21" xfId="50" applyNumberFormat="1" applyFont="1" applyFill="1" applyBorder="1" applyAlignment="1">
      <alignment horizontal="center" vertical="center"/>
      <protection/>
    </xf>
    <xf numFmtId="2" fontId="1" fillId="0" borderId="23" xfId="50" applyNumberFormat="1" applyFont="1" applyFill="1" applyBorder="1" applyAlignment="1">
      <alignment horizontal="left" vertical="center"/>
      <protection/>
    </xf>
    <xf numFmtId="0" fontId="1" fillId="0" borderId="23" xfId="50" applyFont="1" applyFill="1" applyBorder="1" applyAlignment="1">
      <alignment vertical="center"/>
      <protection/>
    </xf>
    <xf numFmtId="0" fontId="35" fillId="0" borderId="50" xfId="48" applyFont="1" applyFill="1" applyBorder="1" applyAlignment="1">
      <alignment vertical="center" wrapText="1"/>
      <protection/>
    </xf>
    <xf numFmtId="2" fontId="4" fillId="0" borderId="40" xfId="51" applyNumberFormat="1" applyFont="1" applyBorder="1" applyAlignment="1">
      <alignment horizontal="center" vertical="center"/>
      <protection/>
    </xf>
    <xf numFmtId="2" fontId="4" fillId="0" borderId="22" xfId="51" applyNumberFormat="1" applyFont="1" applyBorder="1" applyAlignment="1">
      <alignment horizontal="center" vertical="center"/>
      <protection/>
    </xf>
    <xf numFmtId="0" fontId="1" fillId="0" borderId="51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2" fontId="1" fillId="0" borderId="20" xfId="47" applyNumberFormat="1" applyFont="1" applyFill="1" applyBorder="1" applyAlignment="1">
      <alignment horizontal="right" vertical="center"/>
      <protection/>
    </xf>
    <xf numFmtId="2" fontId="1" fillId="25" borderId="22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2" fontId="1" fillId="26" borderId="37" xfId="50" applyNumberFormat="1" applyFont="1" applyFill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2" fontId="1" fillId="0" borderId="53" xfId="50" applyNumberFormat="1" applyFont="1" applyFill="1" applyBorder="1" applyAlignment="1">
      <alignment horizontal="left" vertical="center"/>
      <protection/>
    </xf>
    <xf numFmtId="2" fontId="1" fillId="0" borderId="33" xfId="47" applyNumberFormat="1" applyFont="1" applyFill="1" applyBorder="1" applyAlignment="1">
      <alignment horizontal="right" vertical="center"/>
      <protection/>
    </xf>
    <xf numFmtId="171" fontId="1" fillId="0" borderId="33" xfId="50" applyNumberFormat="1" applyFont="1" applyFill="1" applyBorder="1" applyAlignment="1">
      <alignment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0" fontId="35" fillId="0" borderId="53" xfId="48" applyFont="1" applyFill="1" applyBorder="1" applyAlignment="1">
      <alignment vertical="center" wrapText="1"/>
      <protection/>
    </xf>
    <xf numFmtId="0" fontId="1" fillId="0" borderId="47" xfId="50" applyFont="1" applyFill="1" applyBorder="1" applyAlignment="1">
      <alignment horizontal="center" vertical="center"/>
      <protection/>
    </xf>
    <xf numFmtId="1" fontId="1" fillId="0" borderId="39" xfId="50" applyNumberFormat="1" applyFont="1" applyFill="1" applyBorder="1" applyAlignment="1">
      <alignment horizontal="center" vertical="center"/>
      <protection/>
    </xf>
    <xf numFmtId="2" fontId="1" fillId="0" borderId="50" xfId="50" applyNumberFormat="1" applyFont="1" applyFill="1" applyBorder="1" applyAlignment="1">
      <alignment horizontal="left" vertical="center"/>
      <protection/>
    </xf>
    <xf numFmtId="2" fontId="1" fillId="25" borderId="40" xfId="50" applyNumberFormat="1" applyFont="1" applyFill="1" applyBorder="1" applyAlignment="1">
      <alignment horizontal="center"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0" fontId="0" fillId="0" borderId="54" xfId="0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right" vertical="center" wrapText="1"/>
    </xf>
    <xf numFmtId="4" fontId="8" fillId="0" borderId="56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left" vertical="center" wrapText="1"/>
    </xf>
    <xf numFmtId="4" fontId="8" fillId="0" borderId="48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right" vertical="center" wrapText="1"/>
    </xf>
    <xf numFmtId="171" fontId="1" fillId="0" borderId="31" xfId="50" applyNumberFormat="1" applyFont="1" applyFill="1" applyBorder="1" applyAlignment="1">
      <alignment vertical="center"/>
      <protection/>
    </xf>
    <xf numFmtId="171" fontId="1" fillId="0" borderId="20" xfId="50" applyNumberFormat="1" applyFont="1" applyFill="1" applyBorder="1" applyAlignment="1">
      <alignment vertical="center"/>
      <protection/>
    </xf>
    <xf numFmtId="171" fontId="4" fillId="0" borderId="28" xfId="51" applyNumberFormat="1" applyFont="1" applyFill="1" applyBorder="1" applyAlignment="1">
      <alignment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2" fontId="1" fillId="25" borderId="26" xfId="50" applyNumberFormat="1" applyFont="1" applyFill="1" applyBorder="1" applyAlignment="1">
      <alignment horizontal="center" vertical="center"/>
      <protection/>
    </xf>
    <xf numFmtId="171" fontId="1" fillId="0" borderId="0" xfId="0" applyNumberFormat="1" applyFont="1" applyAlignment="1">
      <alignment vertical="center"/>
    </xf>
    <xf numFmtId="171" fontId="1" fillId="0" borderId="19" xfId="51" applyNumberFormat="1" applyFont="1" applyFill="1" applyBorder="1" applyAlignment="1">
      <alignment vertical="center"/>
      <protection/>
    </xf>
    <xf numFmtId="2" fontId="1" fillId="26" borderId="40" xfId="50" applyNumberFormat="1" applyFont="1" applyFill="1" applyBorder="1" applyAlignment="1">
      <alignment horizontal="center" vertical="center"/>
      <protection/>
    </xf>
    <xf numFmtId="2" fontId="1" fillId="0" borderId="22" xfId="51" applyNumberFormat="1" applyFont="1" applyFill="1" applyBorder="1" applyAlignment="1">
      <alignment horizontal="left" vertical="center"/>
      <protection/>
    </xf>
    <xf numFmtId="0" fontId="4" fillId="0" borderId="57" xfId="51" applyFont="1" applyFill="1" applyBorder="1" applyAlignment="1">
      <alignment horizontal="center" vertical="center"/>
      <protection/>
    </xf>
    <xf numFmtId="49" fontId="4" fillId="0" borderId="26" xfId="51" applyNumberFormat="1" applyFont="1" applyFill="1" applyBorder="1" applyAlignment="1">
      <alignment horizontal="center" vertical="center" wrapText="1"/>
      <protection/>
    </xf>
    <xf numFmtId="1" fontId="1" fillId="0" borderId="26" xfId="50" applyNumberFormat="1" applyFont="1" applyFill="1" applyBorder="1" applyAlignment="1">
      <alignment horizontal="center" vertical="center"/>
      <protection/>
    </xf>
    <xf numFmtId="1" fontId="1" fillId="0" borderId="16" xfId="50" applyNumberFormat="1" applyFont="1" applyFill="1" applyBorder="1" applyAlignment="1">
      <alignment horizontal="center" vertical="center"/>
      <protection/>
    </xf>
    <xf numFmtId="2" fontId="1" fillId="0" borderId="27" xfId="50" applyNumberFormat="1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42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center" vertical="center" textRotation="90" wrapText="1"/>
      <protection/>
    </xf>
    <xf numFmtId="0" fontId="1" fillId="0" borderId="59" xfId="52" applyFont="1" applyBorder="1" applyAlignment="1">
      <alignment horizontal="center" vertical="center" textRotation="90" wrapText="1"/>
      <protection/>
    </xf>
    <xf numFmtId="0" fontId="1" fillId="0" borderId="33" xfId="52" applyFont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vertical="center"/>
    </xf>
    <xf numFmtId="0" fontId="32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4" fillId="0" borderId="54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60" xfId="50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49" fontId="4" fillId="0" borderId="58" xfId="52" applyNumberFormat="1" applyFont="1" applyBorder="1" applyAlignment="1">
      <alignment horizontal="center" vertical="center"/>
      <protection/>
    </xf>
    <xf numFmtId="49" fontId="4" fillId="0" borderId="33" xfId="52" applyNumberFormat="1" applyFont="1" applyBorder="1" applyAlignment="1">
      <alignment horizontal="center" vertical="center"/>
      <protection/>
    </xf>
    <xf numFmtId="0" fontId="4" fillId="0" borderId="61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2" fontId="4" fillId="0" borderId="37" xfId="50" applyNumberFormat="1" applyFont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0" fontId="1" fillId="0" borderId="58" xfId="50" applyFont="1" applyBorder="1" applyAlignment="1">
      <alignment horizontal="center" vertical="center" textRotation="90" wrapText="1"/>
      <protection/>
    </xf>
    <xf numFmtId="0" fontId="1" fillId="0" borderId="59" xfId="50" applyFont="1" applyBorder="1" applyAlignment="1">
      <alignment horizontal="center" vertical="center" textRotation="90" wrapText="1"/>
      <protection/>
    </xf>
    <xf numFmtId="0" fontId="1" fillId="0" borderId="33" xfId="50" applyFont="1" applyBorder="1" applyAlignment="1">
      <alignment horizontal="center" vertical="center" textRotation="90" wrapText="1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60" xfId="50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4" fillId="0" borderId="61" xfId="50" applyNumberFormat="1" applyFont="1" applyBorder="1" applyAlignment="1">
      <alignment horizontal="center" vertical="center"/>
      <protection/>
    </xf>
    <xf numFmtId="2" fontId="4" fillId="0" borderId="62" xfId="50" applyNumberFormat="1" applyFont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horizontal="center" vertical="center"/>
      <protection/>
    </xf>
    <xf numFmtId="4" fontId="7" fillId="0" borderId="17" xfId="0" applyNumberFormat="1" applyFont="1" applyBorder="1" applyAlignment="1">
      <alignment horizontal="right" vertical="center" wrapText="1"/>
    </xf>
    <xf numFmtId="4" fontId="8" fillId="0" borderId="40" xfId="0" applyNumberFormat="1" applyFont="1" applyBorder="1" applyAlignment="1">
      <alignment horizontal="righ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 3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212" t="s">
        <v>73</v>
      </c>
      <c r="B1" s="212"/>
      <c r="C1" s="212"/>
      <c r="D1" s="212"/>
      <c r="E1" s="212"/>
      <c r="F1" s="212"/>
    </row>
    <row r="2" ht="18" customHeight="1"/>
    <row r="3" spans="1:6" ht="16.5" customHeight="1">
      <c r="A3" s="213" t="s">
        <v>49</v>
      </c>
      <c r="B3" s="213"/>
      <c r="C3" s="213"/>
      <c r="D3" s="213"/>
      <c r="E3" s="213"/>
      <c r="F3" s="213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67</v>
      </c>
      <c r="D5" s="31" t="s">
        <v>68</v>
      </c>
      <c r="E5" s="6" t="s">
        <v>0</v>
      </c>
      <c r="F5" s="7" t="s">
        <v>69</v>
      </c>
    </row>
    <row r="6" spans="1:6" ht="15" customHeight="1">
      <c r="A6" s="8" t="s">
        <v>9</v>
      </c>
      <c r="B6" s="187" t="s">
        <v>27</v>
      </c>
      <c r="C6" s="9">
        <f>C7+C8+C9</f>
        <v>2522188</v>
      </c>
      <c r="D6" s="246">
        <f>D7+D8+D9</f>
        <v>2636550.9699999997</v>
      </c>
      <c r="E6" s="10">
        <f>SUM(E7:E9)</f>
        <v>0</v>
      </c>
      <c r="F6" s="11">
        <f>SUM(F7:F9)</f>
        <v>2636550.9699999997</v>
      </c>
    </row>
    <row r="7" spans="1:6" ht="15" customHeight="1">
      <c r="A7" s="12" t="s">
        <v>10</v>
      </c>
      <c r="B7" s="13" t="s">
        <v>11</v>
      </c>
      <c r="C7" s="15">
        <v>2461000</v>
      </c>
      <c r="D7" s="15">
        <v>2466142.71</v>
      </c>
      <c r="E7" s="23"/>
      <c r="F7" s="16">
        <f>D7+E7</f>
        <v>2466142.71</v>
      </c>
    </row>
    <row r="8" spans="1:6" ht="15" customHeight="1">
      <c r="A8" s="12" t="s">
        <v>12</v>
      </c>
      <c r="B8" s="13" t="s">
        <v>13</v>
      </c>
      <c r="C8" s="15">
        <f>18368+7500+3700+120+1200+18000+12300</f>
        <v>61188</v>
      </c>
      <c r="D8" s="15">
        <v>170192.01</v>
      </c>
      <c r="E8" s="23"/>
      <c r="F8" s="16">
        <f>D8+E8</f>
        <v>170192.01</v>
      </c>
    </row>
    <row r="9" spans="1:6" ht="15" customHeight="1">
      <c r="A9" s="12" t="s">
        <v>14</v>
      </c>
      <c r="B9" s="13" t="s">
        <v>15</v>
      </c>
      <c r="C9" s="14">
        <v>0</v>
      </c>
      <c r="D9" s="15">
        <v>216.25</v>
      </c>
      <c r="E9" s="23"/>
      <c r="F9" s="16">
        <f>D9+E9</f>
        <v>216.25</v>
      </c>
    </row>
    <row r="10" spans="1:6" ht="15" customHeight="1">
      <c r="A10" s="17" t="s">
        <v>16</v>
      </c>
      <c r="B10" s="13" t="s">
        <v>17</v>
      </c>
      <c r="C10" s="18">
        <f>C11+C17</f>
        <v>87888.7</v>
      </c>
      <c r="D10" s="19">
        <f>D11+D17</f>
        <v>4635387.59</v>
      </c>
      <c r="E10" s="20">
        <f>E11+E17</f>
        <v>0</v>
      </c>
      <c r="F10" s="21">
        <f>F11+F17</f>
        <v>4603052.08</v>
      </c>
    </row>
    <row r="11" spans="1:6" ht="15" customHeight="1">
      <c r="A11" s="12" t="s">
        <v>51</v>
      </c>
      <c r="B11" s="13" t="s">
        <v>18</v>
      </c>
      <c r="C11" s="14">
        <f>SUM(C12:C16)</f>
        <v>87888.7</v>
      </c>
      <c r="D11" s="15">
        <f>SUM(D12:D16)</f>
        <v>4344866.7</v>
      </c>
      <c r="E11" s="15">
        <f>SUM(E12:E16)</f>
        <v>0</v>
      </c>
      <c r="F11" s="16">
        <f>SUM(F12:F16)</f>
        <v>4344866.7</v>
      </c>
    </row>
    <row r="12" spans="1:6" ht="15" customHeight="1">
      <c r="A12" s="12" t="s">
        <v>52</v>
      </c>
      <c r="B12" s="13" t="s">
        <v>19</v>
      </c>
      <c r="C12" s="15">
        <v>63118.7</v>
      </c>
      <c r="D12" s="15">
        <v>63118.7</v>
      </c>
      <c r="E12" s="23"/>
      <c r="F12" s="16">
        <f>D12+E12</f>
        <v>63118.7</v>
      </c>
    </row>
    <row r="13" spans="1:6" ht="15" customHeight="1">
      <c r="A13" s="12" t="s">
        <v>53</v>
      </c>
      <c r="B13" s="13" t="s">
        <v>18</v>
      </c>
      <c r="C13" s="22">
        <v>0</v>
      </c>
      <c r="D13" s="15">
        <v>4250133.24</v>
      </c>
      <c r="E13" s="23"/>
      <c r="F13" s="16">
        <f>D13+E13</f>
        <v>4250133.24</v>
      </c>
    </row>
    <row r="14" spans="1:6" ht="15" customHeight="1">
      <c r="A14" s="12" t="s">
        <v>286</v>
      </c>
      <c r="B14" s="13">
        <v>4123</v>
      </c>
      <c r="C14" s="22">
        <v>0</v>
      </c>
      <c r="D14" s="15">
        <v>6729.85</v>
      </c>
      <c r="E14" s="23"/>
      <c r="F14" s="16">
        <f>D14+E14</f>
        <v>6729.85</v>
      </c>
    </row>
    <row r="15" spans="1:6" ht="15" customHeight="1">
      <c r="A15" s="12" t="s">
        <v>59</v>
      </c>
      <c r="B15" s="13" t="s">
        <v>60</v>
      </c>
      <c r="C15" s="22">
        <v>0</v>
      </c>
      <c r="D15" s="15">
        <v>114.91</v>
      </c>
      <c r="E15" s="23"/>
      <c r="F15" s="16">
        <f>D15+E15</f>
        <v>114.91</v>
      </c>
    </row>
    <row r="16" spans="1:6" ht="15" customHeight="1">
      <c r="A16" s="12" t="s">
        <v>54</v>
      </c>
      <c r="B16" s="13">
        <v>4121</v>
      </c>
      <c r="C16" s="22">
        <v>24770</v>
      </c>
      <c r="D16" s="15">
        <v>24770</v>
      </c>
      <c r="E16" s="23"/>
      <c r="F16" s="16">
        <f>D16+E16</f>
        <v>24770</v>
      </c>
    </row>
    <row r="17" spans="1:6" ht="15" customHeight="1">
      <c r="A17" s="12" t="s">
        <v>28</v>
      </c>
      <c r="B17" s="13" t="s">
        <v>20</v>
      </c>
      <c r="C17" s="22">
        <f>SUM(C18:C21)</f>
        <v>0</v>
      </c>
      <c r="D17" s="15">
        <f>SUM(D18:D21)</f>
        <v>290520.89</v>
      </c>
      <c r="E17" s="15">
        <f>SUM(E18:E21)</f>
        <v>0</v>
      </c>
      <c r="F17" s="16">
        <f>SUM(F18:F21)</f>
        <v>258185.38000000003</v>
      </c>
    </row>
    <row r="18" spans="1:6" ht="15" customHeight="1">
      <c r="A18" s="12" t="s">
        <v>57</v>
      </c>
      <c r="B18" s="13" t="s">
        <v>20</v>
      </c>
      <c r="C18" s="22">
        <v>0</v>
      </c>
      <c r="D18" s="15">
        <v>253650.47000000003</v>
      </c>
      <c r="E18" s="23"/>
      <c r="F18" s="16">
        <f>D18+E18</f>
        <v>253650.47000000003</v>
      </c>
    </row>
    <row r="19" spans="1:6" ht="15" customHeight="1">
      <c r="A19" s="12" t="s">
        <v>58</v>
      </c>
      <c r="B19" s="13">
        <v>4221</v>
      </c>
      <c r="C19" s="22">
        <v>0</v>
      </c>
      <c r="D19" s="15">
        <v>4534.91</v>
      </c>
      <c r="E19" s="23"/>
      <c r="F19" s="16">
        <f>D19+E19</f>
        <v>4534.91</v>
      </c>
    </row>
    <row r="20" spans="1:6" ht="15" customHeight="1">
      <c r="A20" s="12" t="s">
        <v>287</v>
      </c>
      <c r="B20" s="13">
        <v>4223</v>
      </c>
      <c r="C20" s="22">
        <v>0</v>
      </c>
      <c r="D20" s="15">
        <v>32335.51</v>
      </c>
      <c r="E20" s="23"/>
      <c r="F20" s="16"/>
    </row>
    <row r="21" spans="1:6" ht="15" customHeight="1">
      <c r="A21" s="12" t="s">
        <v>61</v>
      </c>
      <c r="B21" s="13">
        <v>4232</v>
      </c>
      <c r="C21" s="22">
        <v>0</v>
      </c>
      <c r="D21" s="15">
        <v>0</v>
      </c>
      <c r="E21" s="23"/>
      <c r="F21" s="16">
        <f>D21+E21</f>
        <v>0</v>
      </c>
    </row>
    <row r="22" spans="1:6" ht="15" customHeight="1">
      <c r="A22" s="17" t="s">
        <v>21</v>
      </c>
      <c r="B22" s="24" t="s">
        <v>29</v>
      </c>
      <c r="C22" s="18">
        <f>C6+C10</f>
        <v>2610076.7</v>
      </c>
      <c r="D22" s="19">
        <f>D6+D10</f>
        <v>7271938.56</v>
      </c>
      <c r="E22" s="19">
        <f>E6+E10</f>
        <v>0</v>
      </c>
      <c r="F22" s="21">
        <f>F6+F10</f>
        <v>7239603.05</v>
      </c>
    </row>
    <row r="23" spans="1:6" ht="15" customHeight="1">
      <c r="A23" s="17" t="s">
        <v>22</v>
      </c>
      <c r="B23" s="24" t="s">
        <v>23</v>
      </c>
      <c r="C23" s="18">
        <f>SUM(C24:C27)</f>
        <v>-96875</v>
      </c>
      <c r="D23" s="19">
        <f>SUM(D24:D27)</f>
        <v>958065.5800000001</v>
      </c>
      <c r="E23" s="20">
        <f>SUM(E24:E27)</f>
        <v>0</v>
      </c>
      <c r="F23" s="25">
        <f>SUM(F24:F27)</f>
        <v>958065.5800000001</v>
      </c>
    </row>
    <row r="24" spans="1:6" ht="15" customHeight="1">
      <c r="A24" s="12" t="s">
        <v>65</v>
      </c>
      <c r="B24" s="13" t="s">
        <v>24</v>
      </c>
      <c r="C24" s="22">
        <v>0</v>
      </c>
      <c r="D24" s="15">
        <v>127924.3</v>
      </c>
      <c r="E24" s="54"/>
      <c r="F24" s="16">
        <f>D24+E24</f>
        <v>127924.3</v>
      </c>
    </row>
    <row r="25" spans="1:6" ht="15" customHeight="1">
      <c r="A25" s="12" t="s">
        <v>66</v>
      </c>
      <c r="B25" s="13" t="s">
        <v>24</v>
      </c>
      <c r="C25" s="22">
        <v>0</v>
      </c>
      <c r="D25" s="15">
        <v>977016.28</v>
      </c>
      <c r="E25" s="55"/>
      <c r="F25" s="16">
        <f>D25+E25</f>
        <v>977016.28</v>
      </c>
    </row>
    <row r="26" spans="1:6" ht="15" customHeight="1">
      <c r="A26" s="12" t="s">
        <v>83</v>
      </c>
      <c r="B26" s="13" t="s">
        <v>55</v>
      </c>
      <c r="C26" s="22">
        <v>0</v>
      </c>
      <c r="D26" s="15">
        <v>0</v>
      </c>
      <c r="E26" s="23"/>
      <c r="F26" s="16">
        <f>D26+E26</f>
        <v>0</v>
      </c>
    </row>
    <row r="27" spans="1:6" ht="15" customHeight="1" thickBot="1">
      <c r="A27" s="12" t="s">
        <v>84</v>
      </c>
      <c r="B27" s="188">
        <v>8124</v>
      </c>
      <c r="C27" s="22">
        <v>-96875</v>
      </c>
      <c r="D27" s="247">
        <v>-146875</v>
      </c>
      <c r="E27" s="23"/>
      <c r="F27" s="16">
        <f>D27+E27</f>
        <v>-146875</v>
      </c>
    </row>
    <row r="28" spans="1:6" ht="15" customHeight="1" thickBot="1">
      <c r="A28" s="26" t="s">
        <v>25</v>
      </c>
      <c r="B28" s="27"/>
      <c r="C28" s="28">
        <f>C23+C10+C6</f>
        <v>2513201.7</v>
      </c>
      <c r="D28" s="29">
        <f>D23+D10+D6</f>
        <v>8230004.14</v>
      </c>
      <c r="E28" s="56">
        <f>E6+E10+E23</f>
        <v>0</v>
      </c>
      <c r="F28" s="30">
        <f>D28+E28</f>
        <v>8230004.14</v>
      </c>
    </row>
    <row r="30" ht="9.75">
      <c r="E30" s="34"/>
    </row>
    <row r="31" spans="1:6" ht="17.25">
      <c r="A31" s="213" t="s">
        <v>50</v>
      </c>
      <c r="B31" s="213"/>
      <c r="C31" s="213"/>
      <c r="D31" s="213"/>
      <c r="E31" s="213"/>
      <c r="F31" s="213"/>
    </row>
    <row r="32" spans="1:6" ht="12" customHeight="1" thickBot="1">
      <c r="A32" s="2"/>
      <c r="B32" s="2"/>
      <c r="C32" s="2"/>
      <c r="D32" s="2"/>
      <c r="E32" s="2"/>
      <c r="F32" s="2"/>
    </row>
    <row r="33" spans="1:6" ht="15" customHeight="1" thickBot="1">
      <c r="A33" s="189" t="s">
        <v>30</v>
      </c>
      <c r="B33" s="189" t="s">
        <v>2</v>
      </c>
      <c r="C33" s="190" t="s">
        <v>67</v>
      </c>
      <c r="D33" s="31" t="s">
        <v>68</v>
      </c>
      <c r="E33" s="6" t="s">
        <v>0</v>
      </c>
      <c r="F33" s="7" t="s">
        <v>69</v>
      </c>
    </row>
    <row r="34" spans="1:6" ht="15" customHeight="1">
      <c r="A34" s="191" t="s">
        <v>31</v>
      </c>
      <c r="B34" s="192" t="s">
        <v>32</v>
      </c>
      <c r="C34" s="193">
        <v>28361.82</v>
      </c>
      <c r="D34" s="32">
        <v>28361.82</v>
      </c>
      <c r="E34" s="32"/>
      <c r="F34" s="33">
        <f>D34+E34</f>
        <v>28361.82</v>
      </c>
    </row>
    <row r="35" spans="1:6" ht="15" customHeight="1">
      <c r="A35" s="194" t="s">
        <v>33</v>
      </c>
      <c r="B35" s="13" t="s">
        <v>32</v>
      </c>
      <c r="C35" s="195">
        <v>255021.85</v>
      </c>
      <c r="D35" s="15">
        <v>254521.85</v>
      </c>
      <c r="E35" s="32"/>
      <c r="F35" s="33">
        <f>D35+E35</f>
        <v>254521.85</v>
      </c>
    </row>
    <row r="36" spans="1:6" ht="15" customHeight="1">
      <c r="A36" s="194" t="s">
        <v>70</v>
      </c>
      <c r="B36" s="13" t="s">
        <v>42</v>
      </c>
      <c r="C36" s="195">
        <v>17207</v>
      </c>
      <c r="D36" s="15">
        <v>161056.44</v>
      </c>
      <c r="E36" s="32"/>
      <c r="F36" s="33">
        <f>D36+E36</f>
        <v>161056.44</v>
      </c>
    </row>
    <row r="37" spans="1:6" ht="15" customHeight="1">
      <c r="A37" s="194" t="s">
        <v>34</v>
      </c>
      <c r="B37" s="13" t="s">
        <v>32</v>
      </c>
      <c r="C37" s="195">
        <v>907840</v>
      </c>
      <c r="D37" s="15">
        <v>943224.97</v>
      </c>
      <c r="E37" s="32"/>
      <c r="F37" s="33">
        <f aca="true" t="shared" si="0" ref="F37:F50">D37+E37</f>
        <v>943224.97</v>
      </c>
    </row>
    <row r="38" spans="1:6" ht="15" customHeight="1">
      <c r="A38" s="194" t="s">
        <v>35</v>
      </c>
      <c r="B38" s="13" t="s">
        <v>32</v>
      </c>
      <c r="C38" s="195">
        <v>646749.25</v>
      </c>
      <c r="D38" s="15">
        <v>682333.05</v>
      </c>
      <c r="E38" s="55"/>
      <c r="F38" s="33">
        <f>D38+E38</f>
        <v>682333.05</v>
      </c>
    </row>
    <row r="39" spans="1:6" ht="15" customHeight="1">
      <c r="A39" s="194" t="s">
        <v>36</v>
      </c>
      <c r="B39" s="13" t="s">
        <v>32</v>
      </c>
      <c r="C39" s="195">
        <v>0</v>
      </c>
      <c r="D39" s="15">
        <v>3779609.16</v>
      </c>
      <c r="E39" s="55"/>
      <c r="F39" s="33">
        <f>D39+E39</f>
        <v>3779609.16</v>
      </c>
    </row>
    <row r="40" spans="1:6" ht="15" customHeight="1">
      <c r="A40" s="194" t="s">
        <v>64</v>
      </c>
      <c r="B40" s="13" t="s">
        <v>42</v>
      </c>
      <c r="C40" s="195">
        <v>88743.71</v>
      </c>
      <c r="D40" s="15">
        <v>527573.5599999999</v>
      </c>
      <c r="E40" s="55">
        <f>'91706'!I9</f>
        <v>900</v>
      </c>
      <c r="F40" s="33">
        <f>D40+E40</f>
        <v>528473.5599999999</v>
      </c>
    </row>
    <row r="41" spans="1:6" ht="15" customHeight="1">
      <c r="A41" s="194" t="s">
        <v>37</v>
      </c>
      <c r="B41" s="13" t="s">
        <v>32</v>
      </c>
      <c r="C41" s="195">
        <v>24600</v>
      </c>
      <c r="D41" s="15">
        <v>28200</v>
      </c>
      <c r="E41" s="55"/>
      <c r="F41" s="33">
        <f>D41+E41</f>
        <v>28200</v>
      </c>
    </row>
    <row r="42" spans="1:6" ht="15" customHeight="1">
      <c r="A42" s="194" t="s">
        <v>38</v>
      </c>
      <c r="B42" s="13" t="s">
        <v>39</v>
      </c>
      <c r="C42" s="195">
        <v>220455.88</v>
      </c>
      <c r="D42" s="15">
        <v>672086.89</v>
      </c>
      <c r="E42" s="55">
        <f>'92006'!I9</f>
        <v>-900</v>
      </c>
      <c r="F42" s="33">
        <f>D42+E42</f>
        <v>671186.89</v>
      </c>
    </row>
    <row r="43" spans="1:6" ht="15" customHeight="1">
      <c r="A43" s="194" t="s">
        <v>40</v>
      </c>
      <c r="B43" s="13" t="s">
        <v>39</v>
      </c>
      <c r="C43" s="195">
        <v>0</v>
      </c>
      <c r="D43" s="15">
        <v>0</v>
      </c>
      <c r="E43" s="55"/>
      <c r="F43" s="33">
        <f t="shared" si="0"/>
        <v>0</v>
      </c>
    </row>
    <row r="44" spans="1:6" ht="15" customHeight="1">
      <c r="A44" s="194" t="s">
        <v>41</v>
      </c>
      <c r="B44" s="13" t="s">
        <v>42</v>
      </c>
      <c r="C44" s="195">
        <v>206206.19</v>
      </c>
      <c r="D44" s="15">
        <v>880014.1000000001</v>
      </c>
      <c r="E44" s="55"/>
      <c r="F44" s="33">
        <f t="shared" si="0"/>
        <v>880014.1000000001</v>
      </c>
    </row>
    <row r="45" spans="1:8" ht="15" customHeight="1">
      <c r="A45" s="194" t="s">
        <v>43</v>
      </c>
      <c r="B45" s="13" t="s">
        <v>42</v>
      </c>
      <c r="C45" s="195">
        <v>20000</v>
      </c>
      <c r="D45" s="15">
        <v>20000</v>
      </c>
      <c r="E45" s="32"/>
      <c r="F45" s="33">
        <f t="shared" si="0"/>
        <v>20000</v>
      </c>
      <c r="H45" s="34"/>
    </row>
    <row r="46" spans="1:6" ht="15" customHeight="1">
      <c r="A46" s="194" t="s">
        <v>44</v>
      </c>
      <c r="B46" s="13" t="s">
        <v>32</v>
      </c>
      <c r="C46" s="195">
        <v>4016</v>
      </c>
      <c r="D46" s="15">
        <v>7787.89</v>
      </c>
      <c r="E46" s="32"/>
      <c r="F46" s="33">
        <f t="shared" si="0"/>
        <v>7787.89</v>
      </c>
    </row>
    <row r="47" spans="1:6" ht="15" customHeight="1">
      <c r="A47" s="194" t="s">
        <v>62</v>
      </c>
      <c r="B47" s="13" t="s">
        <v>42</v>
      </c>
      <c r="C47" s="195">
        <v>67000</v>
      </c>
      <c r="D47" s="15">
        <v>139252.66999999998</v>
      </c>
      <c r="E47" s="32"/>
      <c r="F47" s="33">
        <f t="shared" si="0"/>
        <v>139252.66999999998</v>
      </c>
    </row>
    <row r="48" spans="1:6" ht="15" customHeight="1">
      <c r="A48" s="194" t="s">
        <v>45</v>
      </c>
      <c r="B48" s="13" t="s">
        <v>42</v>
      </c>
      <c r="C48" s="195">
        <v>5000</v>
      </c>
      <c r="D48" s="15">
        <v>13993.01</v>
      </c>
      <c r="E48" s="32"/>
      <c r="F48" s="33">
        <f t="shared" si="0"/>
        <v>13993.01</v>
      </c>
    </row>
    <row r="49" spans="1:6" ht="15" customHeight="1">
      <c r="A49" s="194" t="s">
        <v>46</v>
      </c>
      <c r="B49" s="13" t="s">
        <v>42</v>
      </c>
      <c r="C49" s="195">
        <v>18000</v>
      </c>
      <c r="D49" s="15">
        <v>84728.29</v>
      </c>
      <c r="E49" s="32"/>
      <c r="F49" s="33">
        <f t="shared" si="0"/>
        <v>84728.29</v>
      </c>
    </row>
    <row r="50" spans="1:6" ht="15" customHeight="1" thickBot="1">
      <c r="A50" s="194" t="s">
        <v>47</v>
      </c>
      <c r="B50" s="13" t="s">
        <v>42</v>
      </c>
      <c r="C50" s="195">
        <v>4000</v>
      </c>
      <c r="D50" s="15">
        <v>7260.4400000000005</v>
      </c>
      <c r="E50" s="32"/>
      <c r="F50" s="33">
        <f t="shared" si="0"/>
        <v>7260.4400000000005</v>
      </c>
    </row>
    <row r="51" spans="1:6" ht="15" customHeight="1" thickBot="1">
      <c r="A51" s="196" t="s">
        <v>48</v>
      </c>
      <c r="B51" s="27"/>
      <c r="C51" s="197">
        <f>SUM(C34:C50)</f>
        <v>2513201.6999999997</v>
      </c>
      <c r="D51" s="29">
        <f>SUM(D34:D50)</f>
        <v>8230004.14</v>
      </c>
      <c r="E51" s="29">
        <f>SUM(E34:E50)</f>
        <v>0</v>
      </c>
      <c r="F51" s="30">
        <f>SUM(F34:F50)</f>
        <v>8230004.14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51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2" width="3.00390625" style="67" customWidth="1"/>
    <col min="3" max="3" width="10.140625" style="67" customWidth="1"/>
    <col min="4" max="4" width="4.28125" style="67" customWidth="1"/>
    <col min="5" max="5" width="5.28125" style="67" customWidth="1"/>
    <col min="6" max="6" width="40.57421875" style="67" customWidth="1"/>
    <col min="7" max="7" width="8.140625" style="67" customWidth="1"/>
    <col min="8" max="8" width="8.7109375" style="67" customWidth="1"/>
    <col min="9" max="9" width="9.00390625" style="67" customWidth="1"/>
    <col min="10" max="10" width="9.421875" style="67" customWidth="1"/>
    <col min="11" max="16384" width="9.140625" style="67" customWidth="1"/>
  </cols>
  <sheetData>
    <row r="1" spans="1:10" s="2" customFormat="1" ht="17.25">
      <c r="A1" s="219" t="s">
        <v>288</v>
      </c>
      <c r="B1" s="219"/>
      <c r="C1" s="219"/>
      <c r="D1" s="219"/>
      <c r="E1" s="219"/>
      <c r="F1" s="219"/>
      <c r="G1" s="219"/>
      <c r="H1" s="219"/>
      <c r="I1" s="219"/>
      <c r="J1" s="219"/>
    </row>
    <row r="2" s="2" customFormat="1" ht="12.75"/>
    <row r="3" spans="1:10" s="57" customFormat="1" ht="17.25">
      <c r="A3" s="220" t="s">
        <v>85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64" customFormat="1" ht="12.75">
      <c r="A4" s="58"/>
      <c r="B4" s="59"/>
      <c r="C4" s="60"/>
      <c r="D4" s="59"/>
      <c r="E4" s="59"/>
      <c r="F4" s="61"/>
      <c r="G4" s="62"/>
      <c r="H4" s="62"/>
      <c r="I4" s="62"/>
      <c r="J4" s="63"/>
    </row>
    <row r="5" spans="1:10" s="64" customFormat="1" ht="15.75" customHeight="1">
      <c r="A5" s="221" t="s">
        <v>71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0" ht="13.5" thickBot="1">
      <c r="A6" s="65"/>
      <c r="B6" s="65"/>
      <c r="C6" s="65"/>
      <c r="D6" s="65"/>
      <c r="E6" s="65"/>
      <c r="F6" s="65"/>
      <c r="G6" s="65"/>
      <c r="H6" s="66"/>
      <c r="J6" s="66" t="s">
        <v>86</v>
      </c>
    </row>
    <row r="7" spans="1:10" ht="12.75" customHeight="1" thickBot="1">
      <c r="A7" s="228" t="s">
        <v>74</v>
      </c>
      <c r="B7" s="230" t="s">
        <v>4</v>
      </c>
      <c r="C7" s="214" t="s">
        <v>6</v>
      </c>
      <c r="D7" s="214" t="s">
        <v>7</v>
      </c>
      <c r="E7" s="214" t="s">
        <v>8</v>
      </c>
      <c r="F7" s="222" t="s">
        <v>87</v>
      </c>
      <c r="G7" s="226" t="s">
        <v>67</v>
      </c>
      <c r="H7" s="222" t="s">
        <v>68</v>
      </c>
      <c r="I7" s="224" t="s">
        <v>289</v>
      </c>
      <c r="J7" s="225"/>
    </row>
    <row r="8" spans="1:10" ht="12.75" customHeight="1" thickBot="1">
      <c r="A8" s="229"/>
      <c r="B8" s="231"/>
      <c r="C8" s="215"/>
      <c r="D8" s="215"/>
      <c r="E8" s="215"/>
      <c r="F8" s="223"/>
      <c r="G8" s="227"/>
      <c r="H8" s="223"/>
      <c r="I8" s="41" t="s">
        <v>26</v>
      </c>
      <c r="J8" s="42" t="s">
        <v>69</v>
      </c>
    </row>
    <row r="9" spans="1:10" s="64" customFormat="1" ht="12.75" customHeight="1" thickBot="1">
      <c r="A9" s="216" t="s">
        <v>56</v>
      </c>
      <c r="B9" s="68" t="s">
        <v>5</v>
      </c>
      <c r="C9" s="69" t="s">
        <v>6</v>
      </c>
      <c r="D9" s="69" t="s">
        <v>7</v>
      </c>
      <c r="E9" s="69" t="s">
        <v>8</v>
      </c>
      <c r="F9" s="70" t="s">
        <v>88</v>
      </c>
      <c r="G9" s="71">
        <f>G10+G12+G14+G16+G18+G20+G22+G24+G26+G28+G30+G32+G34+G36+G38+G40+G42+G44+G46+G48+G50</f>
        <v>12920</v>
      </c>
      <c r="H9" s="71">
        <f>H10+H12+H14+H16+H18+H20+H22+H24+H26+H28+H30+H32+H34+H36+H38+H40+H42+H44+H46+H48+H50</f>
        <v>24746.034</v>
      </c>
      <c r="I9" s="71">
        <f>I10+I12+I14+I16+I18+I20+I22+I24+I26+I28+I30+I32+I34+I36+I38+I40+I42+I44+I46+I48+I50</f>
        <v>900</v>
      </c>
      <c r="J9" s="71">
        <f>J10+J12+J14+J16+J18+J20+J22+J24+J26+J28+J30+J32+J34+J36+J38+J40+J42+J44+J46+J48+J50</f>
        <v>25646.034</v>
      </c>
    </row>
    <row r="10" spans="1:10" ht="12.75" customHeight="1">
      <c r="A10" s="217"/>
      <c r="B10" s="72" t="s">
        <v>5</v>
      </c>
      <c r="C10" s="73" t="s">
        <v>89</v>
      </c>
      <c r="D10" s="74">
        <v>2299</v>
      </c>
      <c r="E10" s="74" t="s">
        <v>3</v>
      </c>
      <c r="F10" s="75" t="s">
        <v>90</v>
      </c>
      <c r="G10" s="39">
        <f>SUM(G11:G11)</f>
        <v>7500</v>
      </c>
      <c r="H10" s="39">
        <f>SUM(H11:H11)</f>
        <v>9000</v>
      </c>
      <c r="I10" s="39">
        <f>SUM(I11:I11)</f>
        <v>0</v>
      </c>
      <c r="J10" s="39">
        <f>SUM(J11:J11)</f>
        <v>9000</v>
      </c>
    </row>
    <row r="11" spans="1:10" ht="12.75" customHeight="1" thickBot="1">
      <c r="A11" s="217"/>
      <c r="B11" s="76"/>
      <c r="C11" s="77"/>
      <c r="D11" s="78"/>
      <c r="E11" s="79">
        <v>5213</v>
      </c>
      <c r="F11" s="80" t="s">
        <v>91</v>
      </c>
      <c r="G11" s="81">
        <v>7500</v>
      </c>
      <c r="H11" s="81">
        <f>7500+1500</f>
        <v>9000</v>
      </c>
      <c r="I11" s="93"/>
      <c r="J11" s="82">
        <f>H11+I11</f>
        <v>9000</v>
      </c>
    </row>
    <row r="12" spans="1:10" ht="12.75">
      <c r="A12" s="217"/>
      <c r="B12" s="83" t="s">
        <v>5</v>
      </c>
      <c r="C12" s="52" t="s">
        <v>92</v>
      </c>
      <c r="D12" s="84">
        <v>2223</v>
      </c>
      <c r="E12" s="84" t="s">
        <v>3</v>
      </c>
      <c r="F12" s="45" t="s">
        <v>93</v>
      </c>
      <c r="G12" s="40">
        <f>SUM(G13:G13)</f>
        <v>10</v>
      </c>
      <c r="H12" s="40">
        <f>SUM(H13:H13)</f>
        <v>10</v>
      </c>
      <c r="I12" s="39">
        <f>SUM(I13:I13)</f>
        <v>0</v>
      </c>
      <c r="J12" s="39">
        <f>SUM(J13:J13)</f>
        <v>10</v>
      </c>
    </row>
    <row r="13" spans="1:10" ht="13.5" thickBot="1">
      <c r="A13" s="217"/>
      <c r="B13" s="85"/>
      <c r="C13" s="86"/>
      <c r="D13" s="87"/>
      <c r="E13" s="87">
        <v>5321</v>
      </c>
      <c r="F13" s="88" t="s">
        <v>94</v>
      </c>
      <c r="G13" s="51">
        <v>10</v>
      </c>
      <c r="H13" s="51">
        <v>10</v>
      </c>
      <c r="I13" s="81"/>
      <c r="J13" s="82">
        <f>H13+I13</f>
        <v>10</v>
      </c>
    </row>
    <row r="14" spans="1:10" ht="12.75">
      <c r="A14" s="217"/>
      <c r="B14" s="83" t="s">
        <v>5</v>
      </c>
      <c r="C14" s="52" t="s">
        <v>95</v>
      </c>
      <c r="D14" s="84">
        <v>2223</v>
      </c>
      <c r="E14" s="84" t="s">
        <v>3</v>
      </c>
      <c r="F14" s="45" t="s">
        <v>96</v>
      </c>
      <c r="G14" s="40">
        <f>SUM(G15:G15)</f>
        <v>25</v>
      </c>
      <c r="H14" s="40">
        <f>SUM(H15:H15)</f>
        <v>25</v>
      </c>
      <c r="I14" s="39">
        <f>SUM(I15:I15)</f>
        <v>0</v>
      </c>
      <c r="J14" s="39">
        <f>SUM(J15:J15)</f>
        <v>25</v>
      </c>
    </row>
    <row r="15" spans="1:10" ht="13.5" thickBot="1">
      <c r="A15" s="217"/>
      <c r="B15" s="85"/>
      <c r="C15" s="86"/>
      <c r="D15" s="87"/>
      <c r="E15" s="87">
        <v>5321</v>
      </c>
      <c r="F15" s="88" t="s">
        <v>94</v>
      </c>
      <c r="G15" s="51">
        <v>25</v>
      </c>
      <c r="H15" s="51">
        <v>25</v>
      </c>
      <c r="I15" s="81"/>
      <c r="J15" s="82">
        <f>H15+I15</f>
        <v>25</v>
      </c>
    </row>
    <row r="16" spans="1:10" ht="12.75">
      <c r="A16" s="217"/>
      <c r="B16" s="83" t="s">
        <v>5</v>
      </c>
      <c r="C16" s="52" t="s">
        <v>97</v>
      </c>
      <c r="D16" s="84">
        <v>2223</v>
      </c>
      <c r="E16" s="84" t="s">
        <v>3</v>
      </c>
      <c r="F16" s="45" t="s">
        <v>98</v>
      </c>
      <c r="G16" s="40">
        <f>SUM(G17:G17)</f>
        <v>10</v>
      </c>
      <c r="H16" s="40">
        <f>SUM(H17:H17)</f>
        <v>10</v>
      </c>
      <c r="I16" s="39">
        <f>SUM(I17:I17)</f>
        <v>0</v>
      </c>
      <c r="J16" s="39">
        <f>SUM(J17:J17)</f>
        <v>10</v>
      </c>
    </row>
    <row r="17" spans="1:10" ht="13.5" thickBot="1">
      <c r="A17" s="217"/>
      <c r="B17" s="85"/>
      <c r="C17" s="86"/>
      <c r="D17" s="87"/>
      <c r="E17" s="87">
        <v>5321</v>
      </c>
      <c r="F17" s="88" t="s">
        <v>94</v>
      </c>
      <c r="G17" s="51">
        <v>10</v>
      </c>
      <c r="H17" s="51">
        <v>10</v>
      </c>
      <c r="I17" s="81"/>
      <c r="J17" s="82">
        <f>H17+I17</f>
        <v>10</v>
      </c>
    </row>
    <row r="18" spans="1:10" ht="12.75">
      <c r="A18" s="217"/>
      <c r="B18" s="83" t="s">
        <v>5</v>
      </c>
      <c r="C18" s="52" t="s">
        <v>99</v>
      </c>
      <c r="D18" s="84">
        <v>2223</v>
      </c>
      <c r="E18" s="84" t="s">
        <v>3</v>
      </c>
      <c r="F18" s="45" t="s">
        <v>100</v>
      </c>
      <c r="G18" s="40">
        <f>SUM(G19:G19)</f>
        <v>10</v>
      </c>
      <c r="H18" s="40">
        <f>SUM(H19:H19)</f>
        <v>10</v>
      </c>
      <c r="I18" s="39">
        <f>SUM(I19:I19)</f>
        <v>0</v>
      </c>
      <c r="J18" s="39">
        <f>SUM(J19:J19)</f>
        <v>10</v>
      </c>
    </row>
    <row r="19" spans="1:10" ht="13.5" thickBot="1">
      <c r="A19" s="217"/>
      <c r="B19" s="85"/>
      <c r="C19" s="86"/>
      <c r="D19" s="87"/>
      <c r="E19" s="87">
        <v>5321</v>
      </c>
      <c r="F19" s="88" t="s">
        <v>94</v>
      </c>
      <c r="G19" s="51">
        <v>10</v>
      </c>
      <c r="H19" s="51">
        <v>10</v>
      </c>
      <c r="I19" s="81"/>
      <c r="J19" s="82">
        <f>H19+I19</f>
        <v>10</v>
      </c>
    </row>
    <row r="20" spans="1:10" ht="12.75">
      <c r="A20" s="217"/>
      <c r="B20" s="83" t="s">
        <v>5</v>
      </c>
      <c r="C20" s="52" t="s">
        <v>101</v>
      </c>
      <c r="D20" s="84">
        <v>2223</v>
      </c>
      <c r="E20" s="84" t="s">
        <v>3</v>
      </c>
      <c r="F20" s="45" t="s">
        <v>102</v>
      </c>
      <c r="G20" s="40">
        <f>SUM(G21:G21)</f>
        <v>76</v>
      </c>
      <c r="H20" s="40">
        <f>SUM(H21:H21)</f>
        <v>76</v>
      </c>
      <c r="I20" s="39">
        <f>SUM(I21:I21)</f>
        <v>0</v>
      </c>
      <c r="J20" s="39">
        <f>SUM(J21:J21)</f>
        <v>76</v>
      </c>
    </row>
    <row r="21" spans="1:10" ht="13.5" thickBot="1">
      <c r="A21" s="217"/>
      <c r="B21" s="85"/>
      <c r="C21" s="86"/>
      <c r="D21" s="87"/>
      <c r="E21" s="87">
        <v>5321</v>
      </c>
      <c r="F21" s="88" t="s">
        <v>94</v>
      </c>
      <c r="G21" s="51">
        <v>76</v>
      </c>
      <c r="H21" s="51">
        <v>76</v>
      </c>
      <c r="I21" s="81"/>
      <c r="J21" s="82">
        <f>H21+I21</f>
        <v>76</v>
      </c>
    </row>
    <row r="22" spans="1:10" ht="12.75">
      <c r="A22" s="217"/>
      <c r="B22" s="83" t="s">
        <v>5</v>
      </c>
      <c r="C22" s="52" t="s">
        <v>103</v>
      </c>
      <c r="D22" s="84">
        <v>2223</v>
      </c>
      <c r="E22" s="84" t="s">
        <v>3</v>
      </c>
      <c r="F22" s="45" t="s">
        <v>104</v>
      </c>
      <c r="G22" s="40">
        <f>SUM(G23:G23)</f>
        <v>80</v>
      </c>
      <c r="H22" s="40">
        <f>SUM(H23:H23)</f>
        <v>80</v>
      </c>
      <c r="I22" s="39">
        <f>SUM(I23:I23)</f>
        <v>0</v>
      </c>
      <c r="J22" s="39">
        <f>SUM(J23:J23)</f>
        <v>80</v>
      </c>
    </row>
    <row r="23" spans="1:10" ht="13.5" thickBot="1">
      <c r="A23" s="217"/>
      <c r="B23" s="85"/>
      <c r="C23" s="86"/>
      <c r="D23" s="87"/>
      <c r="E23" s="87">
        <v>5321</v>
      </c>
      <c r="F23" s="88" t="s">
        <v>94</v>
      </c>
      <c r="G23" s="51">
        <v>80</v>
      </c>
      <c r="H23" s="51">
        <v>80</v>
      </c>
      <c r="I23" s="81"/>
      <c r="J23" s="82">
        <f>H23+I23</f>
        <v>80</v>
      </c>
    </row>
    <row r="24" spans="1:10" ht="12.75">
      <c r="A24" s="217"/>
      <c r="B24" s="83" t="s">
        <v>5</v>
      </c>
      <c r="C24" s="52" t="s">
        <v>105</v>
      </c>
      <c r="D24" s="84">
        <v>2223</v>
      </c>
      <c r="E24" s="84" t="s">
        <v>3</v>
      </c>
      <c r="F24" s="45" t="s">
        <v>106</v>
      </c>
      <c r="G24" s="40">
        <f>SUM(G25:G25)</f>
        <v>29</v>
      </c>
      <c r="H24" s="40">
        <f>SUM(H25:H25)</f>
        <v>29</v>
      </c>
      <c r="I24" s="39">
        <f>SUM(I25:I25)</f>
        <v>0</v>
      </c>
      <c r="J24" s="39">
        <f>SUM(J25:J25)</f>
        <v>29</v>
      </c>
    </row>
    <row r="25" spans="1:10" ht="13.5" thickBot="1">
      <c r="A25" s="217"/>
      <c r="B25" s="85"/>
      <c r="C25" s="86"/>
      <c r="D25" s="87"/>
      <c r="E25" s="87">
        <v>5321</v>
      </c>
      <c r="F25" s="88" t="s">
        <v>94</v>
      </c>
      <c r="G25" s="51">
        <v>29</v>
      </c>
      <c r="H25" s="51">
        <v>29</v>
      </c>
      <c r="I25" s="81"/>
      <c r="J25" s="82">
        <f>H25+I25</f>
        <v>29</v>
      </c>
    </row>
    <row r="26" spans="1:10" ht="12.75">
      <c r="A26" s="217"/>
      <c r="B26" s="83" t="s">
        <v>5</v>
      </c>
      <c r="C26" s="52" t="s">
        <v>107</v>
      </c>
      <c r="D26" s="84">
        <v>2223</v>
      </c>
      <c r="E26" s="84" t="s">
        <v>3</v>
      </c>
      <c r="F26" s="45" t="s">
        <v>108</v>
      </c>
      <c r="G26" s="40">
        <f>SUM(G27:G27)</f>
        <v>50</v>
      </c>
      <c r="H26" s="40">
        <f>SUM(H27:H27)</f>
        <v>50</v>
      </c>
      <c r="I26" s="39">
        <f>SUM(I27:I27)</f>
        <v>0</v>
      </c>
      <c r="J26" s="39">
        <f>SUM(J27:J27)</f>
        <v>50</v>
      </c>
    </row>
    <row r="27" spans="1:10" ht="13.5" thickBot="1">
      <c r="A27" s="217"/>
      <c r="B27" s="85"/>
      <c r="C27" s="86"/>
      <c r="D27" s="87"/>
      <c r="E27" s="87">
        <v>5321</v>
      </c>
      <c r="F27" s="88" t="s">
        <v>94</v>
      </c>
      <c r="G27" s="51">
        <v>50</v>
      </c>
      <c r="H27" s="51">
        <v>50</v>
      </c>
      <c r="I27" s="81"/>
      <c r="J27" s="82">
        <f>H27+I27</f>
        <v>50</v>
      </c>
    </row>
    <row r="28" spans="1:10" ht="12.75">
      <c r="A28" s="217"/>
      <c r="B28" s="83" t="s">
        <v>5</v>
      </c>
      <c r="C28" s="52" t="s">
        <v>109</v>
      </c>
      <c r="D28" s="84">
        <v>2223</v>
      </c>
      <c r="E28" s="84" t="s">
        <v>3</v>
      </c>
      <c r="F28" s="45" t="s">
        <v>110</v>
      </c>
      <c r="G28" s="40">
        <f>SUM(G29:G29)</f>
        <v>120</v>
      </c>
      <c r="H28" s="40">
        <f>SUM(H29:H29)</f>
        <v>120</v>
      </c>
      <c r="I28" s="39">
        <f>SUM(I29:I29)</f>
        <v>0</v>
      </c>
      <c r="J28" s="39">
        <f>SUM(J29:J29)</f>
        <v>120</v>
      </c>
    </row>
    <row r="29" spans="1:10" ht="13.5" thickBot="1">
      <c r="A29" s="217"/>
      <c r="B29" s="85"/>
      <c r="C29" s="86"/>
      <c r="D29" s="87"/>
      <c r="E29" s="87">
        <v>5321</v>
      </c>
      <c r="F29" s="88" t="s">
        <v>94</v>
      </c>
      <c r="G29" s="51">
        <v>120</v>
      </c>
      <c r="H29" s="51">
        <v>120</v>
      </c>
      <c r="I29" s="81"/>
      <c r="J29" s="82">
        <f>H29+I29</f>
        <v>120</v>
      </c>
    </row>
    <row r="30" spans="1:10" ht="12.75">
      <c r="A30" s="217"/>
      <c r="B30" s="83" t="s">
        <v>5</v>
      </c>
      <c r="C30" s="52" t="s">
        <v>111</v>
      </c>
      <c r="D30" s="84">
        <v>2223</v>
      </c>
      <c r="E30" s="84" t="s">
        <v>3</v>
      </c>
      <c r="F30" s="45" t="s">
        <v>112</v>
      </c>
      <c r="G30" s="40">
        <f>SUM(G31:G31)</f>
        <v>10</v>
      </c>
      <c r="H30" s="40">
        <f>SUM(H31:H31)</f>
        <v>10</v>
      </c>
      <c r="I30" s="39">
        <f>SUM(I31:I31)</f>
        <v>0</v>
      </c>
      <c r="J30" s="39">
        <f>SUM(J31:J31)</f>
        <v>10</v>
      </c>
    </row>
    <row r="31" spans="1:10" ht="13.5" thickBot="1">
      <c r="A31" s="217"/>
      <c r="B31" s="85"/>
      <c r="C31" s="86"/>
      <c r="D31" s="87"/>
      <c r="E31" s="87">
        <v>5321</v>
      </c>
      <c r="F31" s="88" t="s">
        <v>94</v>
      </c>
      <c r="G31" s="51">
        <v>10</v>
      </c>
      <c r="H31" s="51">
        <v>10</v>
      </c>
      <c r="I31" s="81"/>
      <c r="J31" s="82">
        <f>H31+I31</f>
        <v>10</v>
      </c>
    </row>
    <row r="32" spans="1:10" ht="20.25">
      <c r="A32" s="217"/>
      <c r="B32" s="83" t="s">
        <v>5</v>
      </c>
      <c r="C32" s="52" t="s">
        <v>113</v>
      </c>
      <c r="D32" s="84">
        <v>2212</v>
      </c>
      <c r="E32" s="84" t="s">
        <v>3</v>
      </c>
      <c r="F32" s="89" t="s">
        <v>114</v>
      </c>
      <c r="G32" s="40">
        <f>SUM(G33:G33)</f>
        <v>5000</v>
      </c>
      <c r="H32" s="40">
        <f>SUM(H33:H33)</f>
        <v>5011.43</v>
      </c>
      <c r="I32" s="39">
        <f>SUM(I33:I33)</f>
        <v>0</v>
      </c>
      <c r="J32" s="39">
        <f>SUM(J33:J33)</f>
        <v>5011.43</v>
      </c>
    </row>
    <row r="33" spans="1:12" ht="13.5" thickBot="1">
      <c r="A33" s="217"/>
      <c r="B33" s="85"/>
      <c r="C33" s="86"/>
      <c r="D33" s="87"/>
      <c r="E33" s="87">
        <v>6349</v>
      </c>
      <c r="F33" s="90" t="s">
        <v>115</v>
      </c>
      <c r="G33" s="51">
        <v>5000</v>
      </c>
      <c r="H33" s="51">
        <f>5000+11.43</f>
        <v>5011.43</v>
      </c>
      <c r="I33" s="81"/>
      <c r="J33" s="82">
        <f>H33+I33</f>
        <v>5011.43</v>
      </c>
      <c r="L33" s="91"/>
    </row>
    <row r="34" spans="1:10" ht="12.75">
      <c r="A34" s="217"/>
      <c r="B34" s="83" t="s">
        <v>5</v>
      </c>
      <c r="C34" s="52" t="s">
        <v>132</v>
      </c>
      <c r="D34" s="84">
        <v>2223</v>
      </c>
      <c r="E34" s="84" t="s">
        <v>3</v>
      </c>
      <c r="F34" s="44" t="s">
        <v>131</v>
      </c>
      <c r="G34" s="40">
        <f>SUM(G35:G35)</f>
        <v>0</v>
      </c>
      <c r="H34" s="39">
        <f>SUM(H35:H35)</f>
        <v>80</v>
      </c>
      <c r="I34" s="39">
        <f>SUM(I35:I35)</f>
        <v>0</v>
      </c>
      <c r="J34" s="39">
        <f>SUM(J35:J35)</f>
        <v>80</v>
      </c>
    </row>
    <row r="35" spans="1:10" ht="13.5" thickBot="1">
      <c r="A35" s="217"/>
      <c r="B35" s="85"/>
      <c r="C35" s="86"/>
      <c r="D35" s="87"/>
      <c r="E35" s="87">
        <v>5221</v>
      </c>
      <c r="F35" s="90" t="s">
        <v>122</v>
      </c>
      <c r="G35" s="51">
        <v>0</v>
      </c>
      <c r="H35" s="93">
        <v>80</v>
      </c>
      <c r="I35" s="93"/>
      <c r="J35" s="82">
        <f>H35+I35</f>
        <v>80</v>
      </c>
    </row>
    <row r="36" spans="1:10" ht="12.75">
      <c r="A36" s="217"/>
      <c r="B36" s="83" t="s">
        <v>5</v>
      </c>
      <c r="C36" s="52" t="s">
        <v>116</v>
      </c>
      <c r="D36" s="84">
        <v>2212</v>
      </c>
      <c r="E36" s="84" t="s">
        <v>3</v>
      </c>
      <c r="F36" s="44" t="s">
        <v>117</v>
      </c>
      <c r="G36" s="40">
        <f>SUM(G37:G37)</f>
        <v>0</v>
      </c>
      <c r="H36" s="39">
        <f>SUM(H37:H37)</f>
        <v>8900</v>
      </c>
      <c r="I36" s="39">
        <f>SUM(I37:I37)</f>
        <v>0</v>
      </c>
      <c r="J36" s="39">
        <f>SUM(J37:J37)</f>
        <v>8900</v>
      </c>
    </row>
    <row r="37" spans="1:10" ht="13.5" thickBot="1">
      <c r="A37" s="217"/>
      <c r="B37" s="85"/>
      <c r="C37" s="92"/>
      <c r="D37" s="87"/>
      <c r="E37" s="87">
        <v>6349</v>
      </c>
      <c r="F37" s="90" t="s">
        <v>115</v>
      </c>
      <c r="G37" s="51">
        <v>0</v>
      </c>
      <c r="H37" s="93">
        <v>8900</v>
      </c>
      <c r="I37" s="93"/>
      <c r="J37" s="82">
        <f>H37+I37</f>
        <v>8900</v>
      </c>
    </row>
    <row r="38" spans="1:10" ht="12.75">
      <c r="A38" s="217"/>
      <c r="B38" s="53" t="s">
        <v>5</v>
      </c>
      <c r="C38" s="52" t="s">
        <v>118</v>
      </c>
      <c r="D38" s="84">
        <v>2219</v>
      </c>
      <c r="E38" s="84" t="s">
        <v>3</v>
      </c>
      <c r="F38" s="94" t="s">
        <v>119</v>
      </c>
      <c r="G38" s="40">
        <f>SUM(G39:G39)</f>
        <v>0</v>
      </c>
      <c r="H38" s="40">
        <f>SUM(H39:H39)</f>
        <v>300</v>
      </c>
      <c r="I38" s="39">
        <f>SUM(I39:I39)</f>
        <v>0</v>
      </c>
      <c r="J38" s="39">
        <f>SUM(J39:J39)</f>
        <v>300</v>
      </c>
    </row>
    <row r="39" spans="1:10" ht="13.5" thickBot="1">
      <c r="A39" s="217"/>
      <c r="B39" s="95"/>
      <c r="C39" s="92"/>
      <c r="D39" s="87"/>
      <c r="E39" s="87">
        <v>5321</v>
      </c>
      <c r="F39" s="88" t="s">
        <v>94</v>
      </c>
      <c r="G39" s="51">
        <v>0</v>
      </c>
      <c r="H39" s="96">
        <v>300</v>
      </c>
      <c r="I39" s="93"/>
      <c r="J39" s="82">
        <f>H39+I39</f>
        <v>300</v>
      </c>
    </row>
    <row r="40" spans="1:10" ht="12.75">
      <c r="A40" s="217"/>
      <c r="B40" s="53" t="s">
        <v>5</v>
      </c>
      <c r="C40" s="52" t="s">
        <v>120</v>
      </c>
      <c r="D40" s="84">
        <v>2299</v>
      </c>
      <c r="E40" s="84" t="s">
        <v>3</v>
      </c>
      <c r="F40" s="94" t="s">
        <v>121</v>
      </c>
      <c r="G40" s="40">
        <f>SUM(G41:G41)</f>
        <v>0</v>
      </c>
      <c r="H40" s="39">
        <f>SUM(H41:H41)</f>
        <v>150</v>
      </c>
      <c r="I40" s="39">
        <f>SUM(I41:I41)</f>
        <v>0</v>
      </c>
      <c r="J40" s="39">
        <f>SUM(J41:J41)</f>
        <v>150</v>
      </c>
    </row>
    <row r="41" spans="1:10" ht="13.5" thickBot="1">
      <c r="A41" s="217"/>
      <c r="B41" s="95"/>
      <c r="C41" s="92"/>
      <c r="D41" s="87"/>
      <c r="E41" s="87">
        <v>5221</v>
      </c>
      <c r="F41" s="88" t="s">
        <v>122</v>
      </c>
      <c r="G41" s="51">
        <v>0</v>
      </c>
      <c r="H41" s="93">
        <v>150</v>
      </c>
      <c r="I41" s="93"/>
      <c r="J41" s="82">
        <f>H41+I41</f>
        <v>150</v>
      </c>
    </row>
    <row r="42" spans="1:10" ht="12.75">
      <c r="A42" s="217"/>
      <c r="B42" s="53" t="s">
        <v>5</v>
      </c>
      <c r="C42" s="52" t="s">
        <v>123</v>
      </c>
      <c r="D42" s="84">
        <v>2299</v>
      </c>
      <c r="E42" s="84" t="s">
        <v>3</v>
      </c>
      <c r="F42" s="94" t="s">
        <v>124</v>
      </c>
      <c r="G42" s="40">
        <f>SUM(G43:G43)</f>
        <v>0</v>
      </c>
      <c r="H42" s="39">
        <f>SUM(H43:H43)</f>
        <v>70</v>
      </c>
      <c r="I42" s="39">
        <f>SUM(I43:I43)</f>
        <v>0</v>
      </c>
      <c r="J42" s="39">
        <f>SUM(J43:J43)</f>
        <v>70</v>
      </c>
    </row>
    <row r="43" spans="1:10" ht="13.5" thickBot="1">
      <c r="A43" s="217"/>
      <c r="B43" s="95"/>
      <c r="C43" s="92"/>
      <c r="D43" s="87"/>
      <c r="E43" s="87">
        <v>5222</v>
      </c>
      <c r="F43" s="88" t="s">
        <v>125</v>
      </c>
      <c r="G43" s="51">
        <v>0</v>
      </c>
      <c r="H43" s="93">
        <v>70</v>
      </c>
      <c r="I43" s="93"/>
      <c r="J43" s="82">
        <f>H43+I43</f>
        <v>70</v>
      </c>
    </row>
    <row r="44" spans="1:10" ht="20.25">
      <c r="A44" s="217"/>
      <c r="B44" s="53" t="s">
        <v>5</v>
      </c>
      <c r="C44" s="52" t="s">
        <v>126</v>
      </c>
      <c r="D44" s="84">
        <v>2299</v>
      </c>
      <c r="E44" s="84" t="s">
        <v>3</v>
      </c>
      <c r="F44" s="94" t="s">
        <v>127</v>
      </c>
      <c r="G44" s="40">
        <f>SUM(G45:G45)</f>
        <v>0</v>
      </c>
      <c r="H44" s="39">
        <f>SUM(H45:H45)</f>
        <v>245</v>
      </c>
      <c r="I44" s="39">
        <f>SUM(I45:I45)</f>
        <v>0</v>
      </c>
      <c r="J44" s="39">
        <f>SUM(J45:J45)</f>
        <v>245</v>
      </c>
    </row>
    <row r="45" spans="1:10" ht="13.5" thickBot="1">
      <c r="A45" s="217"/>
      <c r="B45" s="95"/>
      <c r="C45" s="92"/>
      <c r="D45" s="87"/>
      <c r="E45" s="87">
        <v>5213</v>
      </c>
      <c r="F45" s="88" t="s">
        <v>128</v>
      </c>
      <c r="G45" s="51">
        <v>0</v>
      </c>
      <c r="H45" s="93">
        <v>245</v>
      </c>
      <c r="I45" s="93"/>
      <c r="J45" s="82">
        <f>H45+I45</f>
        <v>245</v>
      </c>
    </row>
    <row r="46" spans="1:10" ht="12.75">
      <c r="A46" s="217"/>
      <c r="B46" s="53" t="s">
        <v>5</v>
      </c>
      <c r="C46" s="52" t="s">
        <v>129</v>
      </c>
      <c r="D46" s="84">
        <v>2299</v>
      </c>
      <c r="E46" s="84" t="s">
        <v>3</v>
      </c>
      <c r="F46" s="94" t="s">
        <v>130</v>
      </c>
      <c r="G46" s="40">
        <f>SUM(G47:G47)</f>
        <v>0</v>
      </c>
      <c r="H46" s="39">
        <f>SUM(H47:H47)</f>
        <v>242</v>
      </c>
      <c r="I46" s="39">
        <f>SUM(I47:I47)</f>
        <v>0</v>
      </c>
      <c r="J46" s="39">
        <f>SUM(J47:J47)</f>
        <v>242</v>
      </c>
    </row>
    <row r="47" spans="1:10" ht="13.5" thickBot="1">
      <c r="A47" s="217"/>
      <c r="B47" s="95"/>
      <c r="C47" s="92"/>
      <c r="D47" s="87"/>
      <c r="E47" s="87">
        <v>5213</v>
      </c>
      <c r="F47" s="88" t="s">
        <v>128</v>
      </c>
      <c r="G47" s="51">
        <v>0</v>
      </c>
      <c r="H47" s="93">
        <v>242</v>
      </c>
      <c r="I47" s="93"/>
      <c r="J47" s="82">
        <f>H47+I47</f>
        <v>242</v>
      </c>
    </row>
    <row r="48" spans="1:10" ht="12.75">
      <c r="A48" s="217"/>
      <c r="B48" s="53" t="s">
        <v>5</v>
      </c>
      <c r="C48" s="52" t="s">
        <v>133</v>
      </c>
      <c r="D48" s="84">
        <v>2212</v>
      </c>
      <c r="E48" s="84" t="s">
        <v>3</v>
      </c>
      <c r="F48" s="94" t="s">
        <v>285</v>
      </c>
      <c r="G48" s="40">
        <f>SUM(G49:G49)</f>
        <v>0</v>
      </c>
      <c r="H48" s="39">
        <f>SUM(H49:H49)</f>
        <v>327.604</v>
      </c>
      <c r="I48" s="39">
        <f>SUM(I49:I49)</f>
        <v>0</v>
      </c>
      <c r="J48" s="39">
        <f>SUM(J49:J49)</f>
        <v>327.604</v>
      </c>
    </row>
    <row r="49" spans="1:10" ht="13.5" thickBot="1">
      <c r="A49" s="217"/>
      <c r="B49" s="95"/>
      <c r="C49" s="92"/>
      <c r="D49" s="87"/>
      <c r="E49" s="87">
        <v>5321</v>
      </c>
      <c r="F49" s="88" t="s">
        <v>94</v>
      </c>
      <c r="G49" s="51">
        <v>0</v>
      </c>
      <c r="H49" s="93">
        <v>327.604</v>
      </c>
      <c r="I49" s="93"/>
      <c r="J49" s="82">
        <f>H49+I49</f>
        <v>327.604</v>
      </c>
    </row>
    <row r="50" spans="1:10" ht="12.75">
      <c r="A50" s="217"/>
      <c r="B50" s="53" t="s">
        <v>5</v>
      </c>
      <c r="C50" s="52" t="s">
        <v>342</v>
      </c>
      <c r="D50" s="84">
        <v>2212</v>
      </c>
      <c r="E50" s="84" t="s">
        <v>3</v>
      </c>
      <c r="F50" s="94" t="s">
        <v>343</v>
      </c>
      <c r="G50" s="40">
        <f>SUM(G51:G51)</f>
        <v>0</v>
      </c>
      <c r="H50" s="39">
        <f>SUM(H51:H51)</f>
        <v>0</v>
      </c>
      <c r="I50" s="39">
        <f>SUM(I51:I51)</f>
        <v>900</v>
      </c>
      <c r="J50" s="39">
        <f>SUM(J51:J51)</f>
        <v>900</v>
      </c>
    </row>
    <row r="51" spans="1:10" ht="13.5" thickBot="1">
      <c r="A51" s="218"/>
      <c r="B51" s="95"/>
      <c r="C51" s="92"/>
      <c r="D51" s="87"/>
      <c r="E51" s="87">
        <v>6341</v>
      </c>
      <c r="F51" s="88" t="s">
        <v>290</v>
      </c>
      <c r="G51" s="51">
        <v>0</v>
      </c>
      <c r="H51" s="93">
        <v>0</v>
      </c>
      <c r="I51" s="93">
        <v>900</v>
      </c>
      <c r="J51" s="82">
        <f>H51+I51</f>
        <v>900</v>
      </c>
    </row>
  </sheetData>
  <sheetProtection/>
  <mergeCells count="13">
    <mergeCell ref="G7:G8"/>
    <mergeCell ref="A7:A8"/>
    <mergeCell ref="B7:B8"/>
    <mergeCell ref="C7:C8"/>
    <mergeCell ref="D7:D8"/>
    <mergeCell ref="A9:A51"/>
    <mergeCell ref="A1:J1"/>
    <mergeCell ref="E7:E8"/>
    <mergeCell ref="A3:J3"/>
    <mergeCell ref="A5:J5"/>
    <mergeCell ref="H7:H8"/>
    <mergeCell ref="I7:J7"/>
    <mergeCell ref="F7:F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8.57421875" style="2" customWidth="1"/>
    <col min="10" max="10" width="9.140625" style="2" customWidth="1"/>
    <col min="11" max="11" width="10.140625" style="2" bestFit="1" customWidth="1"/>
    <col min="12" max="12" width="9.7109375" style="2" bestFit="1" customWidth="1"/>
    <col min="13" max="16384" width="9.140625" style="2" customWidth="1"/>
  </cols>
  <sheetData>
    <row r="1" spans="1:10" ht="17.25">
      <c r="A1" s="241" t="s">
        <v>288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1:10" ht="15">
      <c r="A3" s="242" t="s">
        <v>134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2.75">
      <c r="A4" s="35"/>
      <c r="B4" s="35"/>
      <c r="C4" s="35"/>
      <c r="D4" s="35"/>
      <c r="E4" s="35"/>
      <c r="F4" s="35"/>
      <c r="G4" s="35"/>
      <c r="H4" s="35"/>
      <c r="I4" s="35"/>
      <c r="J4" s="36"/>
    </row>
    <row r="5" spans="1:10" ht="15">
      <c r="A5" s="221" t="s">
        <v>71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0" ht="13.5" thickBot="1">
      <c r="A6" s="37"/>
      <c r="B6" s="37"/>
      <c r="C6" s="37"/>
      <c r="D6" s="37"/>
      <c r="E6" s="37"/>
      <c r="F6" s="37"/>
      <c r="G6" s="37"/>
      <c r="H6" s="37"/>
      <c r="I6" s="37"/>
      <c r="J6" s="38" t="s">
        <v>63</v>
      </c>
    </row>
    <row r="7" spans="1:10" ht="12.75" customHeight="1" thickBot="1">
      <c r="A7" s="243" t="s">
        <v>135</v>
      </c>
      <c r="B7" s="243" t="s">
        <v>4</v>
      </c>
      <c r="C7" s="232" t="s">
        <v>6</v>
      </c>
      <c r="D7" s="232" t="s">
        <v>7</v>
      </c>
      <c r="E7" s="232" t="s">
        <v>8</v>
      </c>
      <c r="F7" s="234" t="s">
        <v>136</v>
      </c>
      <c r="G7" s="226" t="s">
        <v>67</v>
      </c>
      <c r="H7" s="222" t="s">
        <v>68</v>
      </c>
      <c r="I7" s="239" t="s">
        <v>341</v>
      </c>
      <c r="J7" s="240"/>
    </row>
    <row r="8" spans="1:10" ht="12.75" customHeight="1" thickBot="1">
      <c r="A8" s="244"/>
      <c r="B8" s="245"/>
      <c r="C8" s="233"/>
      <c r="D8" s="233"/>
      <c r="E8" s="233"/>
      <c r="F8" s="235"/>
      <c r="G8" s="227"/>
      <c r="H8" s="223"/>
      <c r="I8" s="41" t="s">
        <v>26</v>
      </c>
      <c r="J8" s="42" t="s">
        <v>69</v>
      </c>
    </row>
    <row r="9" spans="1:12" ht="12.75" customHeight="1" thickBot="1">
      <c r="A9" s="98">
        <v>920</v>
      </c>
      <c r="B9" s="99" t="s">
        <v>5</v>
      </c>
      <c r="C9" s="100" t="s">
        <v>6</v>
      </c>
      <c r="D9" s="101" t="s">
        <v>7</v>
      </c>
      <c r="E9" s="101" t="s">
        <v>8</v>
      </c>
      <c r="F9" s="102" t="s">
        <v>137</v>
      </c>
      <c r="G9" s="103">
        <f>G10+G12+G14+G16+G18+G20+G22+G24+G26+G28+G89</f>
        <v>87200</v>
      </c>
      <c r="H9" s="103">
        <f>H10+H12+H14+H16+H18+H20+H22+H24+H26+H28+H89</f>
        <v>449514.8211499999</v>
      </c>
      <c r="I9" s="103">
        <f>I10+I12+I14+I16+I18+I20+I22+I24+I26+I28+I89</f>
        <v>-900</v>
      </c>
      <c r="J9" s="104">
        <f>J10+J12+J14+J16+J18+J20+J22+J24+J26+J28+J89</f>
        <v>448614.8211499999</v>
      </c>
      <c r="L9" s="105"/>
    </row>
    <row r="10" spans="1:10" ht="12.75" customHeight="1">
      <c r="A10" s="236" t="s">
        <v>56</v>
      </c>
      <c r="B10" s="106" t="s">
        <v>5</v>
      </c>
      <c r="C10" s="107" t="s">
        <v>138</v>
      </c>
      <c r="D10" s="108" t="s">
        <v>3</v>
      </c>
      <c r="E10" s="108" t="s">
        <v>3</v>
      </c>
      <c r="F10" s="109" t="s">
        <v>139</v>
      </c>
      <c r="G10" s="39">
        <f>SUM(G11:G11)</f>
        <v>200</v>
      </c>
      <c r="H10" s="110">
        <f>SUM(H11:H11)</f>
        <v>3200</v>
      </c>
      <c r="I10" s="39">
        <f>SUM(I11:I11)</f>
        <v>0</v>
      </c>
      <c r="J10" s="39">
        <f>SUM(J11:J11)</f>
        <v>3200</v>
      </c>
    </row>
    <row r="11" spans="1:10" ht="12.75" customHeight="1" thickBot="1">
      <c r="A11" s="237"/>
      <c r="B11" s="111"/>
      <c r="C11" s="112"/>
      <c r="D11" s="113">
        <v>2212</v>
      </c>
      <c r="E11" s="113">
        <v>6130</v>
      </c>
      <c r="F11" s="114" t="s">
        <v>140</v>
      </c>
      <c r="G11" s="1">
        <v>200</v>
      </c>
      <c r="H11" s="115">
        <v>3200</v>
      </c>
      <c r="I11" s="1"/>
      <c r="J11" s="1">
        <f>H11+I11</f>
        <v>3200</v>
      </c>
    </row>
    <row r="12" spans="1:11" ht="12" customHeight="1">
      <c r="A12" s="237"/>
      <c r="B12" s="116" t="s">
        <v>5</v>
      </c>
      <c r="C12" s="117" t="s">
        <v>75</v>
      </c>
      <c r="D12" s="118" t="s">
        <v>3</v>
      </c>
      <c r="E12" s="118" t="s">
        <v>3</v>
      </c>
      <c r="F12" s="119" t="s">
        <v>76</v>
      </c>
      <c r="G12" s="110">
        <f>SUM(G13:G13)</f>
        <v>0</v>
      </c>
      <c r="H12" s="110">
        <f>SUM(H13:H13)</f>
        <v>209.96299999999997</v>
      </c>
      <c r="I12" s="39">
        <f>SUM(I13:I13)</f>
        <v>0</v>
      </c>
      <c r="J12" s="40">
        <f>SUM(J13:J13)</f>
        <v>209.96299999999997</v>
      </c>
      <c r="K12" s="105"/>
    </row>
    <row r="13" spans="1:10" ht="12" customHeight="1" thickBot="1">
      <c r="A13" s="237"/>
      <c r="B13" s="120"/>
      <c r="C13" s="121"/>
      <c r="D13" s="122">
        <v>2212</v>
      </c>
      <c r="E13" s="122">
        <v>6121</v>
      </c>
      <c r="F13" s="123" t="s">
        <v>141</v>
      </c>
      <c r="G13" s="1">
        <v>0</v>
      </c>
      <c r="H13" s="115">
        <f>486.657-276.694</f>
        <v>209.96299999999997</v>
      </c>
      <c r="I13" s="1"/>
      <c r="J13" s="43">
        <f>H13+I13</f>
        <v>209.96299999999997</v>
      </c>
    </row>
    <row r="14" spans="1:10" ht="12" customHeight="1">
      <c r="A14" s="237"/>
      <c r="B14" s="116" t="s">
        <v>5</v>
      </c>
      <c r="C14" s="117" t="s">
        <v>77</v>
      </c>
      <c r="D14" s="118" t="s">
        <v>3</v>
      </c>
      <c r="E14" s="118" t="s">
        <v>3</v>
      </c>
      <c r="F14" s="124" t="s">
        <v>78</v>
      </c>
      <c r="G14" s="110">
        <f>SUM(G15:G15)</f>
        <v>0</v>
      </c>
      <c r="H14" s="110">
        <f>SUM(H15:H15)</f>
        <v>251.31900000000064</v>
      </c>
      <c r="I14" s="39">
        <f>SUM(I15:I15)</f>
        <v>0</v>
      </c>
      <c r="J14" s="40">
        <f>SUM(J15:J15)</f>
        <v>251.31900000000064</v>
      </c>
    </row>
    <row r="15" spans="1:10" ht="12" customHeight="1" thickBot="1">
      <c r="A15" s="237"/>
      <c r="B15" s="120"/>
      <c r="C15" s="121"/>
      <c r="D15" s="122">
        <v>2212</v>
      </c>
      <c r="E15" s="122">
        <v>6121</v>
      </c>
      <c r="F15" s="123" t="s">
        <v>141</v>
      </c>
      <c r="G15" s="1">
        <v>0</v>
      </c>
      <c r="H15" s="115">
        <f>10042.825-8963.902-327.604-500</f>
        <v>251.31900000000064</v>
      </c>
      <c r="I15" s="146"/>
      <c r="J15" s="43">
        <f>H15+I15</f>
        <v>251.31900000000064</v>
      </c>
    </row>
    <row r="16" spans="1:10" ht="24.75" customHeight="1">
      <c r="A16" s="237"/>
      <c r="B16" s="116" t="s">
        <v>5</v>
      </c>
      <c r="C16" s="117" t="s">
        <v>79</v>
      </c>
      <c r="D16" s="118" t="s">
        <v>3</v>
      </c>
      <c r="E16" s="118" t="s">
        <v>3</v>
      </c>
      <c r="F16" s="125" t="s">
        <v>80</v>
      </c>
      <c r="G16" s="110">
        <f>SUM(G17:G17)</f>
        <v>0</v>
      </c>
      <c r="H16" s="110">
        <f>SUM(H17:H17)</f>
        <v>438.646</v>
      </c>
      <c r="I16" s="39">
        <f>SUM(I17:I17)</f>
        <v>0</v>
      </c>
      <c r="J16" s="39">
        <f>J17</f>
        <v>438.646</v>
      </c>
    </row>
    <row r="17" spans="1:10" ht="12" customHeight="1" thickBot="1">
      <c r="A17" s="237"/>
      <c r="B17" s="120"/>
      <c r="C17" s="126"/>
      <c r="D17" s="122">
        <v>2212</v>
      </c>
      <c r="E17" s="122">
        <v>6121</v>
      </c>
      <c r="F17" s="123" t="s">
        <v>141</v>
      </c>
      <c r="G17" s="1">
        <v>0</v>
      </c>
      <c r="H17" s="115">
        <f>711.023-272.377</f>
        <v>438.646</v>
      </c>
      <c r="I17" s="1"/>
      <c r="J17" s="1">
        <f>H17+I17</f>
        <v>438.646</v>
      </c>
    </row>
    <row r="18" spans="1:10" ht="24.75" customHeight="1">
      <c r="A18" s="237"/>
      <c r="B18" s="116" t="s">
        <v>5</v>
      </c>
      <c r="C18" s="117" t="s">
        <v>81</v>
      </c>
      <c r="D18" s="118" t="s">
        <v>3</v>
      </c>
      <c r="E18" s="118" t="s">
        <v>3</v>
      </c>
      <c r="F18" s="125" t="s">
        <v>82</v>
      </c>
      <c r="G18" s="110">
        <f>SUM(G19:G19)</f>
        <v>0</v>
      </c>
      <c r="H18" s="110">
        <f>SUM(H19:H19)</f>
        <v>1782.5329999999994</v>
      </c>
      <c r="I18" s="39">
        <f>SUM(I19:I19)</f>
        <v>-900</v>
      </c>
      <c r="J18" s="40">
        <f>SUM(J19:J19)</f>
        <v>882.5329999999994</v>
      </c>
    </row>
    <row r="19" spans="1:10" ht="12" customHeight="1" thickBot="1">
      <c r="A19" s="237"/>
      <c r="B19" s="120"/>
      <c r="C19" s="127"/>
      <c r="D19" s="122">
        <v>2212</v>
      </c>
      <c r="E19" s="122">
        <v>6121</v>
      </c>
      <c r="F19" s="123" t="s">
        <v>141</v>
      </c>
      <c r="G19" s="1">
        <v>0</v>
      </c>
      <c r="H19" s="115">
        <f>6914.239-5131.706</f>
        <v>1782.5329999999994</v>
      </c>
      <c r="I19" s="1">
        <v>-900</v>
      </c>
      <c r="J19" s="43">
        <f>H19+I19</f>
        <v>882.5329999999994</v>
      </c>
    </row>
    <row r="20" spans="1:10" ht="12.75" customHeight="1">
      <c r="A20" s="237"/>
      <c r="B20" s="128" t="s">
        <v>5</v>
      </c>
      <c r="C20" s="117" t="s">
        <v>142</v>
      </c>
      <c r="D20" s="129" t="s">
        <v>3</v>
      </c>
      <c r="E20" s="129" t="s">
        <v>3</v>
      </c>
      <c r="F20" s="130" t="s">
        <v>143</v>
      </c>
      <c r="G20" s="110">
        <f>SUM(G21:G21)</f>
        <v>0</v>
      </c>
      <c r="H20" s="110">
        <f>SUM(H21:H21)</f>
        <v>22950.983</v>
      </c>
      <c r="I20" s="39">
        <f>SUM(I21:I21)</f>
        <v>0</v>
      </c>
      <c r="J20" s="39">
        <f>J21</f>
        <v>22950.983</v>
      </c>
    </row>
    <row r="21" spans="1:10" ht="12.75" customHeight="1" thickBot="1">
      <c r="A21" s="237"/>
      <c r="B21" s="131"/>
      <c r="C21" s="126" t="s">
        <v>144</v>
      </c>
      <c r="D21" s="132">
        <v>2212</v>
      </c>
      <c r="E21" s="133">
        <v>6342</v>
      </c>
      <c r="F21" s="134" t="s">
        <v>145</v>
      </c>
      <c r="G21" s="1">
        <v>0</v>
      </c>
      <c r="H21" s="115">
        <v>22950.983</v>
      </c>
      <c r="I21" s="1"/>
      <c r="J21" s="1">
        <f>H21+I21</f>
        <v>22950.983</v>
      </c>
    </row>
    <row r="22" spans="1:10" ht="12.75">
      <c r="A22" s="237"/>
      <c r="B22" s="116" t="s">
        <v>5</v>
      </c>
      <c r="C22" s="117" t="s">
        <v>146</v>
      </c>
      <c r="D22" s="118" t="s">
        <v>3</v>
      </c>
      <c r="E22" s="118" t="s">
        <v>3</v>
      </c>
      <c r="F22" s="135" t="s">
        <v>147</v>
      </c>
      <c r="G22" s="110">
        <f>SUM(G23:G23)</f>
        <v>0</v>
      </c>
      <c r="H22" s="39">
        <f>SUM(H23:H23)</f>
        <v>376.276</v>
      </c>
      <c r="I22" s="39">
        <f>SUM(I23:I23)</f>
        <v>0</v>
      </c>
      <c r="J22" s="39">
        <f>SUM(J23:J23)</f>
        <v>376.276</v>
      </c>
    </row>
    <row r="23" spans="1:10" ht="13.5" thickBot="1">
      <c r="A23" s="237"/>
      <c r="B23" s="120"/>
      <c r="C23" s="121"/>
      <c r="D23" s="122">
        <v>2212</v>
      </c>
      <c r="E23" s="122">
        <v>6121</v>
      </c>
      <c r="F23" s="136" t="s">
        <v>148</v>
      </c>
      <c r="G23" s="1">
        <v>0</v>
      </c>
      <c r="H23" s="47">
        <v>376.276</v>
      </c>
      <c r="I23" s="1"/>
      <c r="J23" s="43">
        <f>H23+I23</f>
        <v>376.276</v>
      </c>
    </row>
    <row r="24" spans="1:10" ht="12.75">
      <c r="A24" s="237"/>
      <c r="B24" s="116" t="s">
        <v>5</v>
      </c>
      <c r="C24" s="137" t="s">
        <v>149</v>
      </c>
      <c r="D24" s="138" t="s">
        <v>3</v>
      </c>
      <c r="E24" s="138" t="s">
        <v>3</v>
      </c>
      <c r="F24" s="139" t="s">
        <v>150</v>
      </c>
      <c r="G24" s="110">
        <f>SUM(G25:G25)</f>
        <v>0</v>
      </c>
      <c r="H24" s="110">
        <f>SUM(H25:H25)</f>
        <v>1000</v>
      </c>
      <c r="I24" s="39">
        <f>SUM(I25:I25)</f>
        <v>0</v>
      </c>
      <c r="J24" s="39">
        <f>J25</f>
        <v>1000</v>
      </c>
    </row>
    <row r="25" spans="1:10" ht="13.5" thickBot="1">
      <c r="A25" s="237"/>
      <c r="B25" s="140"/>
      <c r="C25" s="141"/>
      <c r="D25" s="142">
        <v>2212</v>
      </c>
      <c r="E25" s="143">
        <v>5331</v>
      </c>
      <c r="F25" s="144" t="s">
        <v>151</v>
      </c>
      <c r="G25" s="1">
        <v>0</v>
      </c>
      <c r="H25" s="115">
        <v>1000</v>
      </c>
      <c r="I25" s="1"/>
      <c r="J25" s="1">
        <f>H25+I25</f>
        <v>1000</v>
      </c>
    </row>
    <row r="26" spans="1:10" ht="12" customHeight="1">
      <c r="A26" s="237"/>
      <c r="B26" s="116" t="s">
        <v>5</v>
      </c>
      <c r="C26" s="117" t="s">
        <v>152</v>
      </c>
      <c r="D26" s="118" t="s">
        <v>3</v>
      </c>
      <c r="E26" s="118" t="s">
        <v>3</v>
      </c>
      <c r="F26" s="44" t="s">
        <v>153</v>
      </c>
      <c r="G26" s="110">
        <f>SUM(G27:G27)</f>
        <v>87000</v>
      </c>
      <c r="H26" s="110">
        <f>SUM(H27:H27)</f>
        <v>5586.182999999981</v>
      </c>
      <c r="I26" s="39">
        <f>SUM(I27:I27)</f>
        <v>0</v>
      </c>
      <c r="J26" s="40">
        <f>SUM(J27:J27)</f>
        <v>5586.182999999981</v>
      </c>
    </row>
    <row r="27" spans="1:10" ht="12" customHeight="1" thickBot="1">
      <c r="A27" s="237"/>
      <c r="B27" s="120"/>
      <c r="C27" s="121"/>
      <c r="D27" s="122">
        <v>2212</v>
      </c>
      <c r="E27" s="122">
        <v>5901</v>
      </c>
      <c r="F27" s="145" t="s">
        <v>154</v>
      </c>
      <c r="G27" s="1">
        <v>87000</v>
      </c>
      <c r="H27" s="1">
        <f>87000-8900-5416.614+130000-2643.124-2838.176-57822.784-81754.877+8357.36+68000-46481.778-47836.858-7822.313-10075.481-16179.172</f>
        <v>5586.182999999981</v>
      </c>
      <c r="I27" s="46"/>
      <c r="J27" s="43">
        <f>H27+I27</f>
        <v>5586.182999999981</v>
      </c>
    </row>
    <row r="28" spans="1:12" ht="13.5" customHeight="1" thickBot="1">
      <c r="A28" s="237"/>
      <c r="B28" s="147" t="s">
        <v>5</v>
      </c>
      <c r="C28" s="148" t="s">
        <v>3</v>
      </c>
      <c r="D28" s="149" t="s">
        <v>3</v>
      </c>
      <c r="E28" s="149" t="s">
        <v>3</v>
      </c>
      <c r="F28" s="150" t="s">
        <v>155</v>
      </c>
      <c r="G28" s="151">
        <f>G29+G31+G33+G35+G37+G39+G41+G43+G45+G47+G49+G51+G53+G55+G57+G59+G61+G63+G65+G67+G69+G71+G73+G75+G77+G79+G81+G83+G85+G87</f>
        <v>0</v>
      </c>
      <c r="H28" s="151">
        <f>H29+H31+H33+H35+H37+H39+H41+H43+H45+H47+H49+H51+H53+H55+H57+H59+H61+H63+H65+H67+H69+H71+H73+H75+H77+H79+H81+H83+H85+H87</f>
        <v>5079.349</v>
      </c>
      <c r="I28" s="151">
        <f>I29+I31+I33+I35+I37+I39+I41+I43+I45+I47+I49+I51+I53+I55+I57+I59+I61+I63+I65+I67+I69+I71+I73+I75+I77+I79+I81+I83+I85+I87</f>
        <v>0</v>
      </c>
      <c r="J28" s="151">
        <f>J29+J31+J33+J35+J37+J39+J41+J43+J45+J47+J49+J51+J53+J55+J57+J59+J61+J63+J65+J67+J69+J71+J73+J75+J77+J79+J81+J83+J85+J87</f>
        <v>5079.349</v>
      </c>
      <c r="L28" s="105"/>
    </row>
    <row r="29" spans="1:10" ht="13.5" customHeight="1" hidden="1">
      <c r="A29" s="237"/>
      <c r="B29" s="152" t="s">
        <v>5</v>
      </c>
      <c r="C29" s="137" t="s">
        <v>156</v>
      </c>
      <c r="D29" s="153" t="s">
        <v>3</v>
      </c>
      <c r="E29" s="153" t="s">
        <v>3</v>
      </c>
      <c r="F29" s="45" t="s">
        <v>157</v>
      </c>
      <c r="G29" s="40">
        <f>SUM(G30:G30)</f>
        <v>0</v>
      </c>
      <c r="H29" s="40">
        <f>SUM(H30:H30)</f>
        <v>120.395</v>
      </c>
      <c r="I29" s="40">
        <f>SUM(I30:I30)</f>
        <v>0</v>
      </c>
      <c r="J29" s="40">
        <f>SUM(J30:J30)</f>
        <v>120.395</v>
      </c>
    </row>
    <row r="30" spans="1:10" ht="13.5" customHeight="1" hidden="1">
      <c r="A30" s="237"/>
      <c r="B30" s="154"/>
      <c r="C30" s="155"/>
      <c r="D30" s="156">
        <v>2212</v>
      </c>
      <c r="E30" s="156">
        <v>5169</v>
      </c>
      <c r="F30" s="157" t="s">
        <v>72</v>
      </c>
      <c r="G30" s="51">
        <v>0</v>
      </c>
      <c r="H30" s="1">
        <v>120.395</v>
      </c>
      <c r="I30" s="1"/>
      <c r="J30" s="1">
        <f>H30+I30</f>
        <v>120.395</v>
      </c>
    </row>
    <row r="31" spans="1:10" ht="13.5" customHeight="1" hidden="1">
      <c r="A31" s="237"/>
      <c r="B31" s="152" t="s">
        <v>5</v>
      </c>
      <c r="C31" s="137" t="s">
        <v>158</v>
      </c>
      <c r="D31" s="153" t="s">
        <v>3</v>
      </c>
      <c r="E31" s="153" t="s">
        <v>3</v>
      </c>
      <c r="F31" s="45" t="s">
        <v>159</v>
      </c>
      <c r="G31" s="40">
        <f>SUM(G32:G32)</f>
        <v>0</v>
      </c>
      <c r="H31" s="40">
        <f>SUM(H32:H32)</f>
        <v>241.395</v>
      </c>
      <c r="I31" s="40">
        <f>SUM(I32:I32)</f>
        <v>0</v>
      </c>
      <c r="J31" s="40">
        <f>SUM(J32:J32)</f>
        <v>241.395</v>
      </c>
    </row>
    <row r="32" spans="1:10" ht="13.5" customHeight="1" hidden="1">
      <c r="A32" s="237"/>
      <c r="B32" s="154"/>
      <c r="C32" s="155"/>
      <c r="D32" s="156">
        <v>2212</v>
      </c>
      <c r="E32" s="156">
        <v>5169</v>
      </c>
      <c r="F32" s="157" t="s">
        <v>72</v>
      </c>
      <c r="G32" s="51">
        <v>0</v>
      </c>
      <c r="H32" s="1">
        <v>241.395</v>
      </c>
      <c r="I32" s="1"/>
      <c r="J32" s="1">
        <f>H32+I32</f>
        <v>241.395</v>
      </c>
    </row>
    <row r="33" spans="1:10" ht="13.5" customHeight="1" hidden="1">
      <c r="A33" s="237"/>
      <c r="B33" s="152" t="s">
        <v>5</v>
      </c>
      <c r="C33" s="137" t="s">
        <v>160</v>
      </c>
      <c r="D33" s="153" t="s">
        <v>3</v>
      </c>
      <c r="E33" s="153" t="s">
        <v>3</v>
      </c>
      <c r="F33" s="45" t="s">
        <v>161</v>
      </c>
      <c r="G33" s="39">
        <f>SUM(G34:G34)</f>
        <v>0</v>
      </c>
      <c r="H33" s="39">
        <f>SUM(H34:H34)</f>
        <v>3.025</v>
      </c>
      <c r="I33" s="40">
        <f>SUM(I34:I34)</f>
        <v>0</v>
      </c>
      <c r="J33" s="39">
        <f>SUM(J34:J34)</f>
        <v>3.025</v>
      </c>
    </row>
    <row r="34" spans="1:10" ht="13.5" customHeight="1" hidden="1">
      <c r="A34" s="237"/>
      <c r="B34" s="158"/>
      <c r="C34" s="121"/>
      <c r="D34" s="159">
        <v>2212</v>
      </c>
      <c r="E34" s="159">
        <v>5169</v>
      </c>
      <c r="F34" s="160" t="s">
        <v>72</v>
      </c>
      <c r="G34" s="49">
        <v>0</v>
      </c>
      <c r="H34" s="43">
        <v>3.025</v>
      </c>
      <c r="I34" s="1"/>
      <c r="J34" s="43">
        <f>H34+I34</f>
        <v>3.025</v>
      </c>
    </row>
    <row r="35" spans="1:10" ht="13.5" customHeight="1" hidden="1" thickBot="1">
      <c r="A35" s="237"/>
      <c r="B35" s="152" t="s">
        <v>5</v>
      </c>
      <c r="C35" s="137" t="s">
        <v>162</v>
      </c>
      <c r="D35" s="153" t="s">
        <v>3</v>
      </c>
      <c r="E35" s="153" t="s">
        <v>3</v>
      </c>
      <c r="F35" s="45" t="s">
        <v>163</v>
      </c>
      <c r="G35" s="40">
        <f>SUM(G36:G36)</f>
        <v>0</v>
      </c>
      <c r="H35" s="40">
        <f>SUM(H36:H36)</f>
        <v>505.78</v>
      </c>
      <c r="I35" s="40">
        <f>SUM(I36:I36)</f>
        <v>0</v>
      </c>
      <c r="J35" s="40">
        <f>SUM(J36:J36)</f>
        <v>505.78</v>
      </c>
    </row>
    <row r="36" spans="1:10" ht="13.5" customHeight="1" hidden="1" thickBot="1">
      <c r="A36" s="237"/>
      <c r="B36" s="154"/>
      <c r="C36" s="155"/>
      <c r="D36" s="156">
        <v>2212</v>
      </c>
      <c r="E36" s="156">
        <v>5169</v>
      </c>
      <c r="F36" s="157" t="s">
        <v>72</v>
      </c>
      <c r="G36" s="51">
        <v>0</v>
      </c>
      <c r="H36" s="1">
        <v>505.78</v>
      </c>
      <c r="I36" s="1"/>
      <c r="J36" s="1">
        <f>H36+I36</f>
        <v>505.78</v>
      </c>
    </row>
    <row r="37" spans="1:10" ht="13.5" customHeight="1" hidden="1">
      <c r="A37" s="237"/>
      <c r="B37" s="152" t="s">
        <v>5</v>
      </c>
      <c r="C37" s="137" t="s">
        <v>166</v>
      </c>
      <c r="D37" s="153" t="s">
        <v>3</v>
      </c>
      <c r="E37" s="153" t="s">
        <v>3</v>
      </c>
      <c r="F37" s="45" t="s">
        <v>167</v>
      </c>
      <c r="G37" s="40">
        <f>SUM(G38:G38)</f>
        <v>0</v>
      </c>
      <c r="H37" s="40">
        <f>SUM(H38:H38)</f>
        <v>3.33</v>
      </c>
      <c r="I37" s="40">
        <f>SUM(I38:I38)</f>
        <v>0</v>
      </c>
      <c r="J37" s="40">
        <f>SUM(J38:J38)</f>
        <v>3.33</v>
      </c>
    </row>
    <row r="38" spans="1:10" ht="13.5" customHeight="1" hidden="1">
      <c r="A38" s="237"/>
      <c r="B38" s="154"/>
      <c r="C38" s="155"/>
      <c r="D38" s="156">
        <v>2212</v>
      </c>
      <c r="E38" s="156">
        <v>5169</v>
      </c>
      <c r="F38" s="157" t="s">
        <v>72</v>
      </c>
      <c r="G38" s="51">
        <v>0</v>
      </c>
      <c r="H38" s="1">
        <v>3.33</v>
      </c>
      <c r="I38" s="1"/>
      <c r="J38" s="1">
        <f>H38+I38</f>
        <v>3.33</v>
      </c>
    </row>
    <row r="39" spans="1:10" ht="13.5" customHeight="1" hidden="1">
      <c r="A39" s="237"/>
      <c r="B39" s="152" t="s">
        <v>5</v>
      </c>
      <c r="C39" s="137" t="s">
        <v>168</v>
      </c>
      <c r="D39" s="153" t="s">
        <v>3</v>
      </c>
      <c r="E39" s="153" t="s">
        <v>3</v>
      </c>
      <c r="F39" s="45" t="s">
        <v>169</v>
      </c>
      <c r="G39" s="40">
        <f>SUM(G40:G40)</f>
        <v>0</v>
      </c>
      <c r="H39" s="40">
        <f>SUM(H40:H40)</f>
        <v>318.23</v>
      </c>
      <c r="I39" s="40">
        <f>SUM(I40:I40)</f>
        <v>0</v>
      </c>
      <c r="J39" s="40">
        <f>SUM(J40:J40)</f>
        <v>318.23</v>
      </c>
    </row>
    <row r="40" spans="1:10" ht="13.5" customHeight="1" hidden="1">
      <c r="A40" s="237"/>
      <c r="B40" s="161"/>
      <c r="C40" s="155"/>
      <c r="D40" s="156">
        <v>2212</v>
      </c>
      <c r="E40" s="156">
        <v>5169</v>
      </c>
      <c r="F40" s="157" t="s">
        <v>72</v>
      </c>
      <c r="G40" s="50">
        <v>0</v>
      </c>
      <c r="H40" s="1">
        <v>318.23</v>
      </c>
      <c r="I40" s="1"/>
      <c r="J40" s="1">
        <f>H40+I40</f>
        <v>318.23</v>
      </c>
    </row>
    <row r="41" spans="1:10" ht="13.5" customHeight="1" hidden="1">
      <c r="A41" s="237"/>
      <c r="B41" s="152" t="s">
        <v>5</v>
      </c>
      <c r="C41" s="137" t="s">
        <v>172</v>
      </c>
      <c r="D41" s="153" t="s">
        <v>3</v>
      </c>
      <c r="E41" s="153" t="s">
        <v>3</v>
      </c>
      <c r="F41" s="45" t="s">
        <v>173</v>
      </c>
      <c r="G41" s="39">
        <f>SUM(G42:G42)</f>
        <v>0</v>
      </c>
      <c r="H41" s="39">
        <f>SUM(H42:H42)</f>
        <v>81.67500000000001</v>
      </c>
      <c r="I41" s="40">
        <f>SUM(I42:I42)</f>
        <v>0</v>
      </c>
      <c r="J41" s="39">
        <f>SUM(J42:J42)</f>
        <v>81.67500000000001</v>
      </c>
    </row>
    <row r="42" spans="1:10" ht="13.5" customHeight="1" hidden="1">
      <c r="A42" s="237"/>
      <c r="B42" s="158"/>
      <c r="C42" s="121"/>
      <c r="D42" s="159">
        <v>2212</v>
      </c>
      <c r="E42" s="122">
        <v>6121</v>
      </c>
      <c r="F42" s="123" t="s">
        <v>141</v>
      </c>
      <c r="G42" s="49">
        <v>0</v>
      </c>
      <c r="H42" s="43">
        <f>3.025+78.65</f>
        <v>81.67500000000001</v>
      </c>
      <c r="I42" s="1"/>
      <c r="J42" s="43">
        <f>H42+I42</f>
        <v>81.67500000000001</v>
      </c>
    </row>
    <row r="43" spans="1:10" ht="13.5" customHeight="1" hidden="1">
      <c r="A43" s="237"/>
      <c r="B43" s="152" t="s">
        <v>5</v>
      </c>
      <c r="C43" s="137" t="s">
        <v>174</v>
      </c>
      <c r="D43" s="153" t="s">
        <v>3</v>
      </c>
      <c r="E43" s="153" t="s">
        <v>3</v>
      </c>
      <c r="F43" s="45" t="s">
        <v>175</v>
      </c>
      <c r="G43" s="40">
        <f>SUM(G44:G44)</f>
        <v>0</v>
      </c>
      <c r="H43" s="40">
        <f>SUM(H44:H44)</f>
        <v>4.235</v>
      </c>
      <c r="I43" s="40">
        <f>SUM(I44:I44)</f>
        <v>0</v>
      </c>
      <c r="J43" s="40">
        <f>SUM(J44:J44)</f>
        <v>4.235</v>
      </c>
    </row>
    <row r="44" spans="1:10" ht="13.5" customHeight="1" hidden="1">
      <c r="A44" s="237"/>
      <c r="B44" s="154"/>
      <c r="C44" s="155"/>
      <c r="D44" s="156">
        <v>2212</v>
      </c>
      <c r="E44" s="156">
        <v>5169</v>
      </c>
      <c r="F44" s="157" t="s">
        <v>72</v>
      </c>
      <c r="G44" s="51">
        <v>0</v>
      </c>
      <c r="H44" s="1">
        <v>4.235</v>
      </c>
      <c r="I44" s="1"/>
      <c r="J44" s="1">
        <f>H44+I44</f>
        <v>4.235</v>
      </c>
    </row>
    <row r="45" spans="1:10" ht="13.5" customHeight="1" hidden="1">
      <c r="A45" s="237"/>
      <c r="B45" s="152" t="s">
        <v>5</v>
      </c>
      <c r="C45" s="137" t="s">
        <v>176</v>
      </c>
      <c r="D45" s="153" t="s">
        <v>3</v>
      </c>
      <c r="E45" s="153" t="s">
        <v>3</v>
      </c>
      <c r="F45" s="45" t="s">
        <v>177</v>
      </c>
      <c r="G45" s="40">
        <f>SUM(G46:G46)</f>
        <v>0</v>
      </c>
      <c r="H45" s="40">
        <f>SUM(H46:H46)</f>
        <v>4.235</v>
      </c>
      <c r="I45" s="40">
        <f>SUM(I46:I46)</f>
        <v>0</v>
      </c>
      <c r="J45" s="40">
        <f>SUM(J46:J46)</f>
        <v>4.235</v>
      </c>
    </row>
    <row r="46" spans="1:10" ht="13.5" customHeight="1" hidden="1">
      <c r="A46" s="237"/>
      <c r="B46" s="154"/>
      <c r="C46" s="155"/>
      <c r="D46" s="156">
        <v>2212</v>
      </c>
      <c r="E46" s="156">
        <v>5169</v>
      </c>
      <c r="F46" s="157" t="s">
        <v>72</v>
      </c>
      <c r="G46" s="51">
        <v>0</v>
      </c>
      <c r="H46" s="1">
        <v>4.235</v>
      </c>
      <c r="I46" s="1"/>
      <c r="J46" s="1">
        <f>H46+I46</f>
        <v>4.235</v>
      </c>
    </row>
    <row r="47" spans="1:10" ht="13.5" customHeight="1" hidden="1">
      <c r="A47" s="237"/>
      <c r="B47" s="152" t="s">
        <v>5</v>
      </c>
      <c r="C47" s="137" t="s">
        <v>178</v>
      </c>
      <c r="D47" s="153" t="s">
        <v>3</v>
      </c>
      <c r="E47" s="153" t="s">
        <v>3</v>
      </c>
      <c r="F47" s="45" t="s">
        <v>179</v>
      </c>
      <c r="G47" s="39">
        <f>SUM(G48:G48)</f>
        <v>0</v>
      </c>
      <c r="H47" s="39">
        <f>SUM(H48:H48)</f>
        <v>70.17999999999999</v>
      </c>
      <c r="I47" s="40">
        <f>SUM(I48:I48)</f>
        <v>0</v>
      </c>
      <c r="J47" s="39">
        <f>SUM(J48:J48)</f>
        <v>70.17999999999999</v>
      </c>
    </row>
    <row r="48" spans="1:10" ht="13.5" customHeight="1" hidden="1">
      <c r="A48" s="237"/>
      <c r="B48" s="158"/>
      <c r="C48" s="121"/>
      <c r="D48" s="159">
        <v>2212</v>
      </c>
      <c r="E48" s="122">
        <v>6121</v>
      </c>
      <c r="F48" s="123" t="s">
        <v>141</v>
      </c>
      <c r="G48" s="49">
        <v>0</v>
      </c>
      <c r="H48" s="43">
        <f>3.63+66.55</f>
        <v>70.17999999999999</v>
      </c>
      <c r="I48" s="1"/>
      <c r="J48" s="43">
        <f>H48+I48</f>
        <v>70.17999999999999</v>
      </c>
    </row>
    <row r="49" spans="1:10" ht="13.5" customHeight="1" hidden="1">
      <c r="A49" s="237"/>
      <c r="B49" s="152" t="s">
        <v>5</v>
      </c>
      <c r="C49" s="137" t="s">
        <v>180</v>
      </c>
      <c r="D49" s="153" t="s">
        <v>3</v>
      </c>
      <c r="E49" s="153" t="s">
        <v>3</v>
      </c>
      <c r="F49" s="45" t="s">
        <v>181</v>
      </c>
      <c r="G49" s="40">
        <f>SUM(G50:G50)</f>
        <v>0</v>
      </c>
      <c r="H49" s="40">
        <f>SUM(H50:H50)</f>
        <v>5.445</v>
      </c>
      <c r="I49" s="40">
        <f>SUM(I50:I50)</f>
        <v>0</v>
      </c>
      <c r="J49" s="40">
        <f>SUM(J50:J50)</f>
        <v>5.445</v>
      </c>
    </row>
    <row r="50" spans="1:10" ht="13.5" customHeight="1" hidden="1" thickBot="1">
      <c r="A50" s="237"/>
      <c r="B50" s="154"/>
      <c r="C50" s="155"/>
      <c r="D50" s="156">
        <v>2212</v>
      </c>
      <c r="E50" s="156">
        <v>5169</v>
      </c>
      <c r="F50" s="157" t="s">
        <v>72</v>
      </c>
      <c r="G50" s="51">
        <v>0</v>
      </c>
      <c r="H50" s="1">
        <v>5.445</v>
      </c>
      <c r="I50" s="1"/>
      <c r="J50" s="1">
        <f>H50+I50</f>
        <v>5.445</v>
      </c>
    </row>
    <row r="51" spans="1:10" ht="13.5" customHeight="1" hidden="1" thickBot="1">
      <c r="A51" s="237"/>
      <c r="B51" s="152" t="s">
        <v>5</v>
      </c>
      <c r="C51" s="137" t="s">
        <v>182</v>
      </c>
      <c r="D51" s="153" t="s">
        <v>3</v>
      </c>
      <c r="E51" s="153" t="s">
        <v>3</v>
      </c>
      <c r="F51" s="45" t="s">
        <v>183</v>
      </c>
      <c r="G51" s="39">
        <f>SUM(G52:G52)</f>
        <v>0</v>
      </c>
      <c r="H51" s="39">
        <f>SUM(H52:H52)</f>
        <v>226.74</v>
      </c>
      <c r="I51" s="40">
        <f>SUM(I52:I52)</f>
        <v>0</v>
      </c>
      <c r="J51" s="39">
        <f>SUM(J52:J52)</f>
        <v>226.74</v>
      </c>
    </row>
    <row r="52" spans="1:10" ht="13.5" customHeight="1" hidden="1">
      <c r="A52" s="237"/>
      <c r="B52" s="158"/>
      <c r="C52" s="121"/>
      <c r="D52" s="159">
        <v>2212</v>
      </c>
      <c r="E52" s="122">
        <v>6121</v>
      </c>
      <c r="F52" s="123" t="s">
        <v>141</v>
      </c>
      <c r="G52" s="49">
        <v>0</v>
      </c>
      <c r="H52" s="43">
        <f>160.325+66.415</f>
        <v>226.74</v>
      </c>
      <c r="I52" s="1"/>
      <c r="J52" s="43">
        <f>H52+I52</f>
        <v>226.74</v>
      </c>
    </row>
    <row r="53" spans="1:10" ht="13.5" customHeight="1" hidden="1" thickBot="1">
      <c r="A53" s="237"/>
      <c r="B53" s="152" t="s">
        <v>5</v>
      </c>
      <c r="C53" s="137" t="s">
        <v>184</v>
      </c>
      <c r="D53" s="153" t="s">
        <v>3</v>
      </c>
      <c r="E53" s="153" t="s">
        <v>3</v>
      </c>
      <c r="F53" s="45" t="s">
        <v>185</v>
      </c>
      <c r="G53" s="40">
        <f>SUM(G54:G54)</f>
        <v>0</v>
      </c>
      <c r="H53" s="40">
        <f>SUM(H54:H54)</f>
        <v>281.93</v>
      </c>
      <c r="I53" s="40">
        <f>SUM(I54:I54)</f>
        <v>0</v>
      </c>
      <c r="J53" s="40">
        <f>SUM(J54:J54)</f>
        <v>281.93</v>
      </c>
    </row>
    <row r="54" spans="1:10" ht="13.5" customHeight="1" hidden="1">
      <c r="A54" s="237"/>
      <c r="B54" s="154"/>
      <c r="C54" s="155"/>
      <c r="D54" s="156">
        <v>2212</v>
      </c>
      <c r="E54" s="156">
        <v>5169</v>
      </c>
      <c r="F54" s="157" t="s">
        <v>72</v>
      </c>
      <c r="G54" s="51">
        <v>0</v>
      </c>
      <c r="H54" s="1">
        <v>281.93</v>
      </c>
      <c r="I54" s="1"/>
      <c r="J54" s="1">
        <f>H54+I54</f>
        <v>281.93</v>
      </c>
    </row>
    <row r="55" spans="1:10" ht="13.5" customHeight="1" hidden="1" thickBot="1">
      <c r="A55" s="237"/>
      <c r="B55" s="152" t="s">
        <v>5</v>
      </c>
      <c r="C55" s="137" t="s">
        <v>186</v>
      </c>
      <c r="D55" s="153" t="s">
        <v>3</v>
      </c>
      <c r="E55" s="153" t="s">
        <v>3</v>
      </c>
      <c r="F55" s="45" t="s">
        <v>187</v>
      </c>
      <c r="G55" s="39">
        <f>SUM(G56:G56)</f>
        <v>0</v>
      </c>
      <c r="H55" s="39">
        <f>SUM(H56:H56)</f>
        <v>36.300000000000004</v>
      </c>
      <c r="I55" s="40">
        <f>SUM(I56:I56)</f>
        <v>0</v>
      </c>
      <c r="J55" s="39">
        <f>SUM(J56:J56)</f>
        <v>36.300000000000004</v>
      </c>
    </row>
    <row r="56" spans="1:10" ht="13.5" customHeight="1" hidden="1">
      <c r="A56" s="237"/>
      <c r="B56" s="158"/>
      <c r="C56" s="121"/>
      <c r="D56" s="159">
        <v>2212</v>
      </c>
      <c r="E56" s="122">
        <v>6121</v>
      </c>
      <c r="F56" s="123" t="s">
        <v>141</v>
      </c>
      <c r="G56" s="49">
        <v>0</v>
      </c>
      <c r="H56" s="43">
        <f>3.63+32.67</f>
        <v>36.300000000000004</v>
      </c>
      <c r="I56" s="1"/>
      <c r="J56" s="43">
        <f>H56+I56</f>
        <v>36.300000000000004</v>
      </c>
    </row>
    <row r="57" spans="1:10" ht="13.5" customHeight="1" hidden="1" thickBot="1">
      <c r="A57" s="237"/>
      <c r="B57" s="152" t="s">
        <v>5</v>
      </c>
      <c r="C57" s="137" t="s">
        <v>188</v>
      </c>
      <c r="D57" s="118" t="s">
        <v>3</v>
      </c>
      <c r="E57" s="118" t="s">
        <v>3</v>
      </c>
      <c r="F57" s="119" t="s">
        <v>189</v>
      </c>
      <c r="G57" s="39">
        <f>SUM(G58:G58)</f>
        <v>0</v>
      </c>
      <c r="H57" s="39">
        <f>SUM(H58:H58)</f>
        <v>685.832</v>
      </c>
      <c r="I57" s="40">
        <f>SUM(I58:I58)</f>
        <v>0</v>
      </c>
      <c r="J57" s="39">
        <f>SUM(J58:J58)</f>
        <v>685.832</v>
      </c>
    </row>
    <row r="58" spans="1:10" ht="13.5" customHeight="1" hidden="1">
      <c r="A58" s="237"/>
      <c r="B58" s="120"/>
      <c r="C58" s="121"/>
      <c r="D58" s="122">
        <v>2212</v>
      </c>
      <c r="E58" s="162">
        <v>5171</v>
      </c>
      <c r="F58" s="163" t="s">
        <v>190</v>
      </c>
      <c r="G58" s="43">
        <v>0</v>
      </c>
      <c r="H58" s="46">
        <f>665.867+19.965</f>
        <v>685.832</v>
      </c>
      <c r="I58" s="1"/>
      <c r="J58" s="43">
        <f>H58+I58</f>
        <v>685.832</v>
      </c>
    </row>
    <row r="59" spans="1:10" ht="13.5" customHeight="1" hidden="1" thickBot="1">
      <c r="A59" s="237"/>
      <c r="B59" s="152" t="s">
        <v>5</v>
      </c>
      <c r="C59" s="137" t="s">
        <v>191</v>
      </c>
      <c r="D59" s="118" t="s">
        <v>3</v>
      </c>
      <c r="E59" s="118" t="s">
        <v>3</v>
      </c>
      <c r="F59" s="119" t="s">
        <v>192</v>
      </c>
      <c r="G59" s="39">
        <f>SUM(G60:G60)</f>
        <v>0</v>
      </c>
      <c r="H59" s="39">
        <f>SUM(H60:H60)</f>
        <v>42.35</v>
      </c>
      <c r="I59" s="40">
        <f>SUM(I60:I60)</f>
        <v>0</v>
      </c>
      <c r="J59" s="39">
        <f>SUM(J60:J60)</f>
        <v>42.35</v>
      </c>
    </row>
    <row r="60" spans="1:10" ht="13.5" customHeight="1" hidden="1">
      <c r="A60" s="237"/>
      <c r="B60" s="120"/>
      <c r="C60" s="121"/>
      <c r="D60" s="159">
        <v>2212</v>
      </c>
      <c r="E60" s="122">
        <v>6121</v>
      </c>
      <c r="F60" s="123" t="s">
        <v>141</v>
      </c>
      <c r="G60" s="43">
        <v>0</v>
      </c>
      <c r="H60" s="43">
        <f>42.35</f>
        <v>42.35</v>
      </c>
      <c r="I60" s="1"/>
      <c r="J60" s="43">
        <f>H60+I60</f>
        <v>42.35</v>
      </c>
    </row>
    <row r="61" spans="1:10" ht="13.5" customHeight="1" hidden="1">
      <c r="A61" s="237"/>
      <c r="B61" s="116" t="s">
        <v>5</v>
      </c>
      <c r="C61" s="137" t="s">
        <v>193</v>
      </c>
      <c r="D61" s="153" t="s">
        <v>3</v>
      </c>
      <c r="E61" s="153" t="s">
        <v>3</v>
      </c>
      <c r="F61" s="45" t="s">
        <v>194</v>
      </c>
      <c r="G61" s="39">
        <f>SUM(G62:G62)</f>
        <v>0</v>
      </c>
      <c r="H61" s="39">
        <f>SUM(H62:H62)</f>
        <v>208.772</v>
      </c>
      <c r="I61" s="40">
        <f>SUM(I62:I62)</f>
        <v>0</v>
      </c>
      <c r="J61" s="39">
        <f>SUM(J62:J62)</f>
        <v>208.772</v>
      </c>
    </row>
    <row r="62" spans="1:10" ht="13.5" customHeight="1" hidden="1">
      <c r="A62" s="237"/>
      <c r="B62" s="120"/>
      <c r="C62" s="112"/>
      <c r="D62" s="159">
        <v>2212</v>
      </c>
      <c r="E62" s="159">
        <v>6121</v>
      </c>
      <c r="F62" s="123" t="s">
        <v>141</v>
      </c>
      <c r="G62" s="1">
        <v>0</v>
      </c>
      <c r="H62" s="1">
        <f>173.682+35.09</f>
        <v>208.772</v>
      </c>
      <c r="I62" s="1"/>
      <c r="J62" s="1">
        <f>H62+I62</f>
        <v>208.772</v>
      </c>
    </row>
    <row r="63" spans="1:10" ht="13.5" customHeight="1" hidden="1">
      <c r="A63" s="237"/>
      <c r="B63" s="152" t="s">
        <v>5</v>
      </c>
      <c r="C63" s="137" t="s">
        <v>195</v>
      </c>
      <c r="D63" s="118" t="s">
        <v>3</v>
      </c>
      <c r="E63" s="118" t="s">
        <v>3</v>
      </c>
      <c r="F63" s="119" t="s">
        <v>196</v>
      </c>
      <c r="G63" s="39">
        <f>SUM(G64:G64)</f>
        <v>0</v>
      </c>
      <c r="H63" s="39">
        <f>SUM(H64:H64)</f>
        <v>27.83</v>
      </c>
      <c r="I63" s="40">
        <f>SUM(I64:I64)</f>
        <v>0</v>
      </c>
      <c r="J63" s="39">
        <f>SUM(J64:J64)</f>
        <v>27.83</v>
      </c>
    </row>
    <row r="64" spans="1:10" ht="13.5" customHeight="1" hidden="1">
      <c r="A64" s="237"/>
      <c r="B64" s="120"/>
      <c r="C64" s="121"/>
      <c r="D64" s="122">
        <v>2212</v>
      </c>
      <c r="E64" s="162">
        <v>5169</v>
      </c>
      <c r="F64" s="164" t="s">
        <v>72</v>
      </c>
      <c r="G64" s="43">
        <v>0</v>
      </c>
      <c r="H64" s="46">
        <f>27.83</f>
        <v>27.83</v>
      </c>
      <c r="I64" s="1"/>
      <c r="J64" s="43">
        <f>H64+I64</f>
        <v>27.83</v>
      </c>
    </row>
    <row r="65" spans="1:10" ht="13.5" customHeight="1" hidden="1">
      <c r="A65" s="237"/>
      <c r="B65" s="152" t="s">
        <v>5</v>
      </c>
      <c r="C65" s="137" t="s">
        <v>197</v>
      </c>
      <c r="D65" s="118" t="s">
        <v>3</v>
      </c>
      <c r="E65" s="118" t="s">
        <v>3</v>
      </c>
      <c r="F65" s="119" t="s">
        <v>198</v>
      </c>
      <c r="G65" s="39">
        <f>SUM(G66:G66)</f>
        <v>0</v>
      </c>
      <c r="H65" s="39">
        <f>SUM(H66:H66)</f>
        <v>715.346</v>
      </c>
      <c r="I65" s="40">
        <f>SUM(I66:I66)</f>
        <v>0</v>
      </c>
      <c r="J65" s="39">
        <f>SUM(J66:J66)</f>
        <v>715.346</v>
      </c>
    </row>
    <row r="66" spans="1:10" ht="13.5" customHeight="1" hidden="1">
      <c r="A66" s="237"/>
      <c r="B66" s="120"/>
      <c r="C66" s="121"/>
      <c r="D66" s="159">
        <v>2212</v>
      </c>
      <c r="E66" s="122">
        <v>6121</v>
      </c>
      <c r="F66" s="123" t="s">
        <v>141</v>
      </c>
      <c r="G66" s="43">
        <v>0</v>
      </c>
      <c r="H66" s="43">
        <f>36.3+679.046</f>
        <v>715.346</v>
      </c>
      <c r="I66" s="1"/>
      <c r="J66" s="43">
        <f>H66+I66</f>
        <v>715.346</v>
      </c>
    </row>
    <row r="67" spans="1:10" ht="13.5" customHeight="1" hidden="1">
      <c r="A67" s="237"/>
      <c r="B67" s="152" t="s">
        <v>5</v>
      </c>
      <c r="C67" s="137" t="s">
        <v>199</v>
      </c>
      <c r="D67" s="153" t="s">
        <v>3</v>
      </c>
      <c r="E67" s="153" t="s">
        <v>3</v>
      </c>
      <c r="F67" s="45" t="s">
        <v>200</v>
      </c>
      <c r="G67" s="39">
        <f>SUM(G68:G68)</f>
        <v>0</v>
      </c>
      <c r="H67" s="39">
        <f>SUM(H68:H68)</f>
        <v>38.72</v>
      </c>
      <c r="I67" s="40">
        <f>SUM(I68:I68)</f>
        <v>0</v>
      </c>
      <c r="J67" s="39">
        <f>SUM(J68:J68)</f>
        <v>38.72</v>
      </c>
    </row>
    <row r="68" spans="1:10" ht="13.5" customHeight="1" hidden="1">
      <c r="A68" s="237"/>
      <c r="B68" s="158"/>
      <c r="C68" s="121"/>
      <c r="D68" s="159">
        <v>2212</v>
      </c>
      <c r="E68" s="122">
        <v>6121</v>
      </c>
      <c r="F68" s="123" t="s">
        <v>141</v>
      </c>
      <c r="G68" s="49">
        <v>0</v>
      </c>
      <c r="H68" s="43">
        <f>38.72</f>
        <v>38.72</v>
      </c>
      <c r="I68" s="1"/>
      <c r="J68" s="43">
        <f>H68+I68</f>
        <v>38.72</v>
      </c>
    </row>
    <row r="69" spans="1:10" ht="13.5" customHeight="1" hidden="1">
      <c r="A69" s="237"/>
      <c r="B69" s="152" t="s">
        <v>5</v>
      </c>
      <c r="C69" s="137" t="s">
        <v>201</v>
      </c>
      <c r="D69" s="118" t="s">
        <v>3</v>
      </c>
      <c r="E69" s="118" t="s">
        <v>3</v>
      </c>
      <c r="F69" s="119" t="s">
        <v>202</v>
      </c>
      <c r="G69" s="39">
        <f>SUM(G70:G70)</f>
        <v>0</v>
      </c>
      <c r="H69" s="39">
        <f>SUM(H70:H70)</f>
        <v>36.3</v>
      </c>
      <c r="I69" s="40">
        <f>SUM(I70:I70)</f>
        <v>0</v>
      </c>
      <c r="J69" s="39">
        <f>SUM(J70:J70)</f>
        <v>36.3</v>
      </c>
    </row>
    <row r="70" spans="1:10" ht="13.5" customHeight="1" hidden="1">
      <c r="A70" s="237"/>
      <c r="B70" s="120"/>
      <c r="C70" s="121"/>
      <c r="D70" s="122">
        <v>2212</v>
      </c>
      <c r="E70" s="162">
        <v>5169</v>
      </c>
      <c r="F70" s="164" t="s">
        <v>72</v>
      </c>
      <c r="G70" s="43">
        <v>0</v>
      </c>
      <c r="H70" s="46">
        <f>36.3</f>
        <v>36.3</v>
      </c>
      <c r="I70" s="1"/>
      <c r="J70" s="43">
        <f>H70+I70</f>
        <v>36.3</v>
      </c>
    </row>
    <row r="71" spans="1:10" ht="13.5" customHeight="1" hidden="1">
      <c r="A71" s="237"/>
      <c r="B71" s="152" t="s">
        <v>5</v>
      </c>
      <c r="C71" s="137" t="s">
        <v>203</v>
      </c>
      <c r="D71" s="153" t="s">
        <v>3</v>
      </c>
      <c r="E71" s="153" t="s">
        <v>3</v>
      </c>
      <c r="F71" s="45" t="s">
        <v>204</v>
      </c>
      <c r="G71" s="39">
        <f>SUM(G72:G72)</f>
        <v>0</v>
      </c>
      <c r="H71" s="39">
        <f>SUM(H72:H72)</f>
        <v>30.25</v>
      </c>
      <c r="I71" s="40">
        <f>SUM(I72:I72)</f>
        <v>0</v>
      </c>
      <c r="J71" s="39">
        <f>SUM(J72:J72)</f>
        <v>30.25</v>
      </c>
    </row>
    <row r="72" spans="1:10" ht="13.5" customHeight="1" hidden="1">
      <c r="A72" s="237"/>
      <c r="B72" s="161"/>
      <c r="C72" s="155"/>
      <c r="D72" s="156">
        <v>2212</v>
      </c>
      <c r="E72" s="156">
        <v>6121</v>
      </c>
      <c r="F72" s="165" t="s">
        <v>141</v>
      </c>
      <c r="G72" s="50">
        <v>0</v>
      </c>
      <c r="H72" s="1">
        <f>30.25</f>
        <v>30.25</v>
      </c>
      <c r="I72" s="1"/>
      <c r="J72" s="1">
        <f>H72+I72</f>
        <v>30.25</v>
      </c>
    </row>
    <row r="73" spans="1:10" ht="13.5" customHeight="1" hidden="1">
      <c r="A73" s="237"/>
      <c r="B73" s="152" t="s">
        <v>5</v>
      </c>
      <c r="C73" s="137" t="s">
        <v>205</v>
      </c>
      <c r="D73" s="118" t="s">
        <v>3</v>
      </c>
      <c r="E73" s="118" t="s">
        <v>3</v>
      </c>
      <c r="F73" s="119" t="s">
        <v>206</v>
      </c>
      <c r="G73" s="39">
        <f>SUM(G74:G74)</f>
        <v>0</v>
      </c>
      <c r="H73" s="39">
        <f>SUM(H74:H74)</f>
        <v>96.739</v>
      </c>
      <c r="I73" s="40">
        <f>SUM(I74:I74)</f>
        <v>0</v>
      </c>
      <c r="J73" s="39">
        <f>SUM(J74:J74)</f>
        <v>96.739</v>
      </c>
    </row>
    <row r="74" spans="1:10" ht="13.5" customHeight="1" hidden="1">
      <c r="A74" s="237"/>
      <c r="B74" s="140"/>
      <c r="C74" s="155"/>
      <c r="D74" s="156">
        <v>2212</v>
      </c>
      <c r="E74" s="133">
        <v>6121</v>
      </c>
      <c r="F74" s="165" t="s">
        <v>141</v>
      </c>
      <c r="G74" s="1">
        <v>0</v>
      </c>
      <c r="H74" s="1">
        <f>18.089+78.65</f>
        <v>96.739</v>
      </c>
      <c r="I74" s="1"/>
      <c r="J74" s="1">
        <f>H74+I74</f>
        <v>96.739</v>
      </c>
    </row>
    <row r="75" spans="1:10" ht="13.5" customHeight="1" hidden="1">
      <c r="A75" s="237"/>
      <c r="B75" s="152" t="s">
        <v>5</v>
      </c>
      <c r="C75" s="137" t="s">
        <v>207</v>
      </c>
      <c r="D75" s="153" t="s">
        <v>3</v>
      </c>
      <c r="E75" s="153" t="s">
        <v>3</v>
      </c>
      <c r="F75" s="45" t="s">
        <v>208</v>
      </c>
      <c r="G75" s="39">
        <f>SUM(G76:G76)</f>
        <v>0</v>
      </c>
      <c r="H75" s="39">
        <f>SUM(H76:H76)</f>
        <v>543.374</v>
      </c>
      <c r="I75" s="40">
        <f>SUM(I76:I76)</f>
        <v>0</v>
      </c>
      <c r="J75" s="39">
        <f>SUM(J76:J76)</f>
        <v>543.374</v>
      </c>
    </row>
    <row r="76" spans="1:10" ht="13.5" customHeight="1" hidden="1">
      <c r="A76" s="237"/>
      <c r="B76" s="158"/>
      <c r="C76" s="121"/>
      <c r="D76" s="159">
        <v>2212</v>
      </c>
      <c r="E76" s="122">
        <v>6121</v>
      </c>
      <c r="F76" s="123" t="s">
        <v>141</v>
      </c>
      <c r="G76" s="49">
        <v>0</v>
      </c>
      <c r="H76" s="43">
        <f>76.23+11.979+455.165</f>
        <v>543.374</v>
      </c>
      <c r="I76" s="1"/>
      <c r="J76" s="43">
        <f>H76+I76</f>
        <v>543.374</v>
      </c>
    </row>
    <row r="77" spans="1:10" ht="13.5" customHeight="1" hidden="1">
      <c r="A77" s="237"/>
      <c r="B77" s="152" t="s">
        <v>5</v>
      </c>
      <c r="C77" s="137" t="s">
        <v>209</v>
      </c>
      <c r="D77" s="153" t="s">
        <v>3</v>
      </c>
      <c r="E77" s="153" t="s">
        <v>3</v>
      </c>
      <c r="F77" s="45" t="s">
        <v>210</v>
      </c>
      <c r="G77" s="39">
        <f>SUM(G78:G78)</f>
        <v>0</v>
      </c>
      <c r="H77" s="39">
        <f>SUM(H78:H78)</f>
        <v>22.385</v>
      </c>
      <c r="I77" s="40">
        <f>SUM(I78:I78)</f>
        <v>0</v>
      </c>
      <c r="J77" s="39">
        <f>SUM(J78:J78)</f>
        <v>22.385</v>
      </c>
    </row>
    <row r="78" spans="1:10" ht="13.5" customHeight="1" hidden="1">
      <c r="A78" s="237"/>
      <c r="B78" s="120"/>
      <c r="C78" s="121"/>
      <c r="D78" s="159">
        <v>2212</v>
      </c>
      <c r="E78" s="122">
        <v>6121</v>
      </c>
      <c r="F78" s="123" t="s">
        <v>141</v>
      </c>
      <c r="G78" s="43">
        <v>0</v>
      </c>
      <c r="H78" s="43">
        <f>22.385</f>
        <v>22.385</v>
      </c>
      <c r="I78" s="1"/>
      <c r="J78" s="43">
        <f>H78+I78</f>
        <v>22.385</v>
      </c>
    </row>
    <row r="79" spans="1:10" ht="13.5" customHeight="1" hidden="1">
      <c r="A79" s="237"/>
      <c r="B79" s="152" t="s">
        <v>5</v>
      </c>
      <c r="C79" s="137" t="s">
        <v>211</v>
      </c>
      <c r="D79" s="153" t="s">
        <v>3</v>
      </c>
      <c r="E79" s="153" t="s">
        <v>3</v>
      </c>
      <c r="F79" s="45" t="s">
        <v>212</v>
      </c>
      <c r="G79" s="39">
        <f>SUM(G80:G80)</f>
        <v>0</v>
      </c>
      <c r="H79" s="39">
        <f>SUM(H80:H80)</f>
        <v>105.1</v>
      </c>
      <c r="I79" s="40">
        <f>SUM(I80:I80)</f>
        <v>0</v>
      </c>
      <c r="J79" s="39">
        <f>SUM(J80:J80)</f>
        <v>105.1</v>
      </c>
    </row>
    <row r="80" spans="1:10" ht="13.5" customHeight="1" hidden="1">
      <c r="A80" s="237"/>
      <c r="B80" s="120"/>
      <c r="C80" s="121"/>
      <c r="D80" s="159">
        <v>2212</v>
      </c>
      <c r="E80" s="122">
        <v>6121</v>
      </c>
      <c r="F80" s="123" t="s">
        <v>141</v>
      </c>
      <c r="G80" s="43">
        <v>0</v>
      </c>
      <c r="H80" s="43">
        <f>72.6+32.5</f>
        <v>105.1</v>
      </c>
      <c r="I80" s="1"/>
      <c r="J80" s="43">
        <f>H80+I80</f>
        <v>105.1</v>
      </c>
    </row>
    <row r="81" spans="1:10" ht="13.5" customHeight="1" hidden="1">
      <c r="A81" s="237"/>
      <c r="B81" s="152" t="s">
        <v>5</v>
      </c>
      <c r="C81" s="137" t="s">
        <v>213</v>
      </c>
      <c r="D81" s="153" t="s">
        <v>3</v>
      </c>
      <c r="E81" s="153" t="s">
        <v>3</v>
      </c>
      <c r="F81" s="45" t="s">
        <v>214</v>
      </c>
      <c r="G81" s="39">
        <f>SUM(G82:G82)</f>
        <v>0</v>
      </c>
      <c r="H81" s="39">
        <f>SUM(H82:H82)</f>
        <v>36.3</v>
      </c>
      <c r="I81" s="40">
        <f>SUM(I82:I82)</f>
        <v>0</v>
      </c>
      <c r="J81" s="39">
        <f>SUM(J82:J82)</f>
        <v>36.3</v>
      </c>
    </row>
    <row r="82" spans="1:10" ht="13.5" customHeight="1" hidden="1">
      <c r="A82" s="237"/>
      <c r="B82" s="120"/>
      <c r="C82" s="121"/>
      <c r="D82" s="159">
        <v>2212</v>
      </c>
      <c r="E82" s="122">
        <v>6121</v>
      </c>
      <c r="F82" s="123" t="s">
        <v>141</v>
      </c>
      <c r="G82" s="43">
        <v>0</v>
      </c>
      <c r="H82" s="43">
        <f>36.3</f>
        <v>36.3</v>
      </c>
      <c r="I82" s="1"/>
      <c r="J82" s="43">
        <f>H82+I82</f>
        <v>36.3</v>
      </c>
    </row>
    <row r="83" spans="1:10" ht="13.5" customHeight="1" hidden="1">
      <c r="A83" s="237"/>
      <c r="B83" s="116" t="s">
        <v>5</v>
      </c>
      <c r="C83" s="137" t="s">
        <v>215</v>
      </c>
      <c r="D83" s="153" t="s">
        <v>3</v>
      </c>
      <c r="E83" s="153" t="s">
        <v>3</v>
      </c>
      <c r="F83" s="45" t="s">
        <v>216</v>
      </c>
      <c r="G83" s="110">
        <f>SUM(G84:G84)</f>
        <v>0</v>
      </c>
      <c r="H83" s="40">
        <f>SUM(H84:H84)</f>
        <v>28.6</v>
      </c>
      <c r="I83" s="40">
        <f>SUM(I84:I84)</f>
        <v>0</v>
      </c>
      <c r="J83" s="40">
        <f>SUM(J84:J84)</f>
        <v>28.6</v>
      </c>
    </row>
    <row r="84" spans="1:10" ht="13.5" customHeight="1" hidden="1">
      <c r="A84" s="237"/>
      <c r="B84" s="140"/>
      <c r="C84" s="166"/>
      <c r="D84" s="156">
        <v>2212</v>
      </c>
      <c r="E84" s="156">
        <v>5169</v>
      </c>
      <c r="F84" s="157" t="s">
        <v>72</v>
      </c>
      <c r="G84" s="1">
        <v>0</v>
      </c>
      <c r="H84" s="1">
        <v>28.6</v>
      </c>
      <c r="I84" s="1"/>
      <c r="J84" s="1">
        <f>H84+I84</f>
        <v>28.6</v>
      </c>
    </row>
    <row r="85" spans="1:10" ht="13.5" customHeight="1" hidden="1">
      <c r="A85" s="237"/>
      <c r="B85" s="152" t="s">
        <v>5</v>
      </c>
      <c r="C85" s="137" t="s">
        <v>217</v>
      </c>
      <c r="D85" s="153" t="s">
        <v>3</v>
      </c>
      <c r="E85" s="153" t="s">
        <v>3</v>
      </c>
      <c r="F85" s="45" t="s">
        <v>218</v>
      </c>
      <c r="G85" s="39">
        <f>SUM(G86:G86)</f>
        <v>0</v>
      </c>
      <c r="H85" s="39">
        <f>SUM(H86:H86)</f>
        <v>30.25</v>
      </c>
      <c r="I85" s="40">
        <f>SUM(I86:I86)</f>
        <v>0</v>
      </c>
      <c r="J85" s="39">
        <f>SUM(J86:J86)</f>
        <v>30.25</v>
      </c>
    </row>
    <row r="86" spans="1:10" ht="13.5" customHeight="1" hidden="1">
      <c r="A86" s="237"/>
      <c r="B86" s="158"/>
      <c r="C86" s="167"/>
      <c r="D86" s="159">
        <v>2212</v>
      </c>
      <c r="E86" s="159">
        <v>6121</v>
      </c>
      <c r="F86" s="123" t="s">
        <v>141</v>
      </c>
      <c r="G86" s="49">
        <v>0</v>
      </c>
      <c r="H86" s="49">
        <f>30.25</f>
        <v>30.25</v>
      </c>
      <c r="I86" s="1"/>
      <c r="J86" s="43">
        <f>H86+I86</f>
        <v>30.25</v>
      </c>
    </row>
    <row r="87" spans="1:10" ht="13.5" customHeight="1" hidden="1">
      <c r="A87" s="237"/>
      <c r="B87" s="152" t="s">
        <v>5</v>
      </c>
      <c r="C87" s="137" t="s">
        <v>219</v>
      </c>
      <c r="D87" s="153" t="s">
        <v>3</v>
      </c>
      <c r="E87" s="153" t="s">
        <v>3</v>
      </c>
      <c r="F87" s="45" t="s">
        <v>220</v>
      </c>
      <c r="G87" s="39">
        <f>SUM(G88:G88)</f>
        <v>0</v>
      </c>
      <c r="H87" s="39">
        <f>SUM(H88:H88)</f>
        <v>528.306</v>
      </c>
      <c r="I87" s="40">
        <f>SUM(I88:I88)</f>
        <v>0</v>
      </c>
      <c r="J87" s="39">
        <f>SUM(J88:J88)</f>
        <v>528.306</v>
      </c>
    </row>
    <row r="88" spans="1:11" ht="13.5" customHeight="1" hidden="1">
      <c r="A88" s="237"/>
      <c r="B88" s="158"/>
      <c r="C88" s="167"/>
      <c r="D88" s="159">
        <v>2212</v>
      </c>
      <c r="E88" s="159">
        <v>6121</v>
      </c>
      <c r="F88" s="123" t="s">
        <v>141</v>
      </c>
      <c r="G88" s="49">
        <v>0</v>
      </c>
      <c r="H88" s="43">
        <f>34.485+30.188+463.633</f>
        <v>528.306</v>
      </c>
      <c r="I88" s="1"/>
      <c r="J88" s="43">
        <f>H88+I88</f>
        <v>528.306</v>
      </c>
      <c r="K88" s="105"/>
    </row>
    <row r="89" spans="1:10" ht="13.5" customHeight="1" thickBot="1">
      <c r="A89" s="237"/>
      <c r="B89" s="147" t="s">
        <v>5</v>
      </c>
      <c r="C89" s="148" t="s">
        <v>3</v>
      </c>
      <c r="D89" s="149" t="s">
        <v>3</v>
      </c>
      <c r="E89" s="149" t="s">
        <v>3</v>
      </c>
      <c r="F89" s="150" t="s">
        <v>221</v>
      </c>
      <c r="G89" s="151">
        <f>G90+G94+G96+G99+G102+G104+G106+G108+G111+G113+G115+G117+G120+G123+G127+G130+G133+G136+G138+G141+G144+G146+G148+G150+G152+G154+G156+G158+G160+G162+G164+G166+G168+G170+G172+G174+G177+G179+G182+G184+G187+G190+G193+G195+G198+G201+G203+G205+G208+G210+G212+G215+G217+G220+G222+G224+G226</f>
        <v>0</v>
      </c>
      <c r="H89" s="151">
        <f>H90+H94+H96+H99+H102+H104+H106+H108+H111+H113+H115+H117+H120+H123+H127+H130+H133+H136+H138+H141+H144+H146+H148+H150+H152+H154+H156+H158+H160+H162+H164+H166+H168+H170+H172+H174+H177+H179+H182+H184+H187+H190+H193+H195+H198+H201+H203+H205+H208+H210+H212+H215+H217+H220+H222+H224+H226</f>
        <v>408639.56914999994</v>
      </c>
      <c r="I89" s="151">
        <f>I90+I94+I96+I99+I102+I104+I106+I108+I111+I113+I115+I117+I120+I123+I127+I130+I133+I136+I138+I141+I144+I146+I148+I150+I152+I154+I156+I158+I160+I162+I164+I166+I168+I170+I172+I174+I177+I179+I182+I184+I187+I190+I193+I195+I198+I201+I203+I205+I208+I210+I212+I215+I217+I220+I222+I224+I226</f>
        <v>0</v>
      </c>
      <c r="J89" s="151">
        <f>J90+J94+J96+J99+J102+J104+J106+J108+J111+J113+J115+J117+J120+J123+J127+J130+J133+J136+J138+J141+J144+J146+J148+J150+J152+J154+J156+J158+J160+J162+J164+J166+J168+J170+J172+J174+J177+J179+J182+J184+J187+J190+J193+J195+J198+J201+J203+J205+J208+J210+J212+J215+J217+J220+J222+J224+J226</f>
        <v>408639.56914999994</v>
      </c>
    </row>
    <row r="90" spans="1:10" ht="12.75" customHeight="1" hidden="1">
      <c r="A90" s="237"/>
      <c r="B90" s="152" t="s">
        <v>5</v>
      </c>
      <c r="C90" s="52" t="s">
        <v>222</v>
      </c>
      <c r="D90" s="118" t="s">
        <v>3</v>
      </c>
      <c r="E90" s="118" t="s">
        <v>3</v>
      </c>
      <c r="F90" s="119" t="s">
        <v>223</v>
      </c>
      <c r="G90" s="39">
        <f>SUM(G91:G93)</f>
        <v>0</v>
      </c>
      <c r="H90" s="39">
        <f>SUM(H91:H93)</f>
        <v>8622.426000000003</v>
      </c>
      <c r="I90" s="97">
        <f>SUM(I91:I93)</f>
        <v>0</v>
      </c>
      <c r="J90" s="39">
        <f>SUM(J91:J93)</f>
        <v>8622.426000000003</v>
      </c>
    </row>
    <row r="91" spans="1:10" ht="12.75" customHeight="1" hidden="1">
      <c r="A91" s="237"/>
      <c r="B91" s="168"/>
      <c r="C91" s="169"/>
      <c r="D91" s="122">
        <v>2212</v>
      </c>
      <c r="E91" s="162">
        <v>5901</v>
      </c>
      <c r="F91" s="163" t="s">
        <v>154</v>
      </c>
      <c r="G91" s="170">
        <v>0</v>
      </c>
      <c r="H91" s="43">
        <f>4000-453.625-330.566-232.67-305.245</f>
        <v>2677.8940000000002</v>
      </c>
      <c r="I91" s="199"/>
      <c r="J91" s="43">
        <f>H91+I91</f>
        <v>2677.8940000000002</v>
      </c>
    </row>
    <row r="92" spans="1:10" s="172" customFormat="1" ht="12.75" customHeight="1" hidden="1">
      <c r="A92" s="237"/>
      <c r="B92" s="168"/>
      <c r="C92" s="171" t="s">
        <v>224</v>
      </c>
      <c r="D92" s="122">
        <v>2212</v>
      </c>
      <c r="E92" s="162">
        <v>5901</v>
      </c>
      <c r="F92" s="163" t="s">
        <v>154</v>
      </c>
      <c r="G92" s="170">
        <v>0</v>
      </c>
      <c r="H92" s="46">
        <f>90000-54365.337-34893.566+2177.802-2194.033-724.737</f>
        <v>0.1290000000018381</v>
      </c>
      <c r="I92" s="199"/>
      <c r="J92" s="43">
        <f>H92+I92</f>
        <v>0.1290000000018381</v>
      </c>
    </row>
    <row r="93" spans="1:10" s="172" customFormat="1" ht="12.75" customHeight="1" hidden="1" thickBot="1">
      <c r="A93" s="237"/>
      <c r="B93" s="173"/>
      <c r="C93" s="174" t="s">
        <v>225</v>
      </c>
      <c r="D93" s="132">
        <v>2212</v>
      </c>
      <c r="E93" s="175">
        <v>6901</v>
      </c>
      <c r="F93" s="176" t="s">
        <v>226</v>
      </c>
      <c r="G93" s="177">
        <v>0</v>
      </c>
      <c r="H93" s="48">
        <f>37894-19752.029-11654.004-19.481-524.083</f>
        <v>5944.403000000001</v>
      </c>
      <c r="I93" s="178"/>
      <c r="J93" s="48">
        <f>H93+I93</f>
        <v>5944.403000000001</v>
      </c>
    </row>
    <row r="94" spans="1:10" ht="14.25" customHeight="1" hidden="1">
      <c r="A94" s="237"/>
      <c r="B94" s="152" t="s">
        <v>5</v>
      </c>
      <c r="C94" s="137" t="s">
        <v>164</v>
      </c>
      <c r="D94" s="153" t="s">
        <v>3</v>
      </c>
      <c r="E94" s="153" t="s">
        <v>3</v>
      </c>
      <c r="F94" s="45" t="s">
        <v>165</v>
      </c>
      <c r="G94" s="40">
        <f>SUM(G95:G95)</f>
        <v>0</v>
      </c>
      <c r="H94" s="40">
        <f>SUM(H95:H95)</f>
        <v>52.33</v>
      </c>
      <c r="I94" s="200">
        <f>SUM(I95:I95)</f>
        <v>0</v>
      </c>
      <c r="J94" s="40">
        <f>SUM(J95:J95)</f>
        <v>52.33</v>
      </c>
    </row>
    <row r="95" spans="1:10" ht="14.25" customHeight="1" hidden="1" thickBot="1">
      <c r="A95" s="237"/>
      <c r="B95" s="154"/>
      <c r="C95" s="155"/>
      <c r="D95" s="156">
        <v>2212</v>
      </c>
      <c r="E95" s="156">
        <v>5169</v>
      </c>
      <c r="F95" s="157" t="s">
        <v>72</v>
      </c>
      <c r="G95" s="51">
        <v>0</v>
      </c>
      <c r="H95" s="1">
        <f>3.93+36.3+12.1</f>
        <v>52.33</v>
      </c>
      <c r="I95" s="146"/>
      <c r="J95" s="1">
        <f>H95+I95</f>
        <v>52.33</v>
      </c>
    </row>
    <row r="96" spans="1:10" ht="13.5" customHeight="1" hidden="1">
      <c r="A96" s="237"/>
      <c r="B96" s="152" t="s">
        <v>5</v>
      </c>
      <c r="C96" s="137" t="s">
        <v>170</v>
      </c>
      <c r="D96" s="153" t="s">
        <v>3</v>
      </c>
      <c r="E96" s="153" t="s">
        <v>3</v>
      </c>
      <c r="F96" s="45" t="s">
        <v>171</v>
      </c>
      <c r="G96" s="39">
        <f>SUM(G97:G98)</f>
        <v>0</v>
      </c>
      <c r="H96" s="39">
        <f>SUM(H97:H98)</f>
        <v>9327.528999999999</v>
      </c>
      <c r="I96" s="97">
        <f>SUM(I97:I98)</f>
        <v>0</v>
      </c>
      <c r="J96" s="39">
        <f>SUM(J97:J98)</f>
        <v>9327.528999999999</v>
      </c>
    </row>
    <row r="97" spans="1:10" ht="13.5" customHeight="1" hidden="1">
      <c r="A97" s="237"/>
      <c r="B97" s="158"/>
      <c r="C97" s="121"/>
      <c r="D97" s="159">
        <v>2212</v>
      </c>
      <c r="E97" s="159">
        <v>5169</v>
      </c>
      <c r="F97" s="160" t="s">
        <v>72</v>
      </c>
      <c r="G97" s="49">
        <v>0</v>
      </c>
      <c r="H97" s="43">
        <f>983.73+31.257</f>
        <v>1014.987</v>
      </c>
      <c r="I97" s="199"/>
      <c r="J97" s="43">
        <f>H97+I97</f>
        <v>1014.987</v>
      </c>
    </row>
    <row r="98" spans="1:10" ht="12.75" customHeight="1" hidden="1" thickBot="1">
      <c r="A98" s="237"/>
      <c r="B98" s="201"/>
      <c r="C98" s="126"/>
      <c r="D98" s="132">
        <v>2212</v>
      </c>
      <c r="E98" s="175">
        <v>5171</v>
      </c>
      <c r="F98" s="176" t="s">
        <v>190</v>
      </c>
      <c r="G98" s="48">
        <v>0</v>
      </c>
      <c r="H98" s="46">
        <v>8312.542</v>
      </c>
      <c r="I98" s="198"/>
      <c r="J98" s="48">
        <f>H98+I98</f>
        <v>8312.542</v>
      </c>
    </row>
    <row r="99" spans="1:10" ht="12.75" customHeight="1" hidden="1">
      <c r="A99" s="237"/>
      <c r="B99" s="152" t="s">
        <v>5</v>
      </c>
      <c r="C99" s="137" t="s">
        <v>227</v>
      </c>
      <c r="D99" s="153" t="s">
        <v>3</v>
      </c>
      <c r="E99" s="153" t="s">
        <v>3</v>
      </c>
      <c r="F99" s="45" t="s">
        <v>228</v>
      </c>
      <c r="G99" s="39">
        <f>SUM(G100:G101)</f>
        <v>0</v>
      </c>
      <c r="H99" s="39">
        <f>SUM(H100:H101)</f>
        <v>11965.152</v>
      </c>
      <c r="I99" s="97">
        <f>SUM(I100:I101)</f>
        <v>0</v>
      </c>
      <c r="J99" s="39">
        <f>SUM(J100:J101)</f>
        <v>11965.152</v>
      </c>
    </row>
    <row r="100" spans="1:10" ht="12.75" customHeight="1" hidden="1">
      <c r="A100" s="237"/>
      <c r="B100" s="158"/>
      <c r="C100" s="121"/>
      <c r="D100" s="159">
        <v>2212</v>
      </c>
      <c r="E100" s="159">
        <v>6121</v>
      </c>
      <c r="F100" s="123" t="s">
        <v>141</v>
      </c>
      <c r="G100" s="49">
        <v>0</v>
      </c>
      <c r="H100" s="43">
        <v>3.025</v>
      </c>
      <c r="I100" s="199"/>
      <c r="J100" s="43">
        <f>H100+I100</f>
        <v>3.025</v>
      </c>
    </row>
    <row r="101" spans="1:10" ht="12.75" customHeight="1" hidden="1" thickBot="1">
      <c r="A101" s="237"/>
      <c r="B101" s="154"/>
      <c r="C101" s="174" t="s">
        <v>225</v>
      </c>
      <c r="D101" s="142">
        <v>2212</v>
      </c>
      <c r="E101" s="142">
        <v>6121</v>
      </c>
      <c r="F101" s="180" t="s">
        <v>141</v>
      </c>
      <c r="G101" s="51">
        <v>0</v>
      </c>
      <c r="H101" s="48">
        <v>11962.127</v>
      </c>
      <c r="I101" s="178"/>
      <c r="J101" s="48">
        <f>H101+I101</f>
        <v>11962.127</v>
      </c>
    </row>
    <row r="102" spans="1:10" ht="12.75" customHeight="1" hidden="1">
      <c r="A102" s="237"/>
      <c r="B102" s="152" t="s">
        <v>5</v>
      </c>
      <c r="C102" s="137" t="s">
        <v>229</v>
      </c>
      <c r="D102" s="153" t="s">
        <v>3</v>
      </c>
      <c r="E102" s="153" t="s">
        <v>3</v>
      </c>
      <c r="F102" s="45" t="s">
        <v>230</v>
      </c>
      <c r="G102" s="40">
        <f>SUM(G103:G103)</f>
        <v>0</v>
      </c>
      <c r="H102" s="40">
        <f>SUM(H103:H103)</f>
        <v>33326.304</v>
      </c>
      <c r="I102" s="200">
        <f>SUM(I103:I103)</f>
        <v>0</v>
      </c>
      <c r="J102" s="40">
        <f>SUM(J103:J103)</f>
        <v>33326.304</v>
      </c>
    </row>
    <row r="103" spans="1:10" ht="12.75" customHeight="1" hidden="1" thickBot="1">
      <c r="A103" s="237"/>
      <c r="B103" s="201"/>
      <c r="C103" s="126"/>
      <c r="D103" s="132">
        <v>2212</v>
      </c>
      <c r="E103" s="132">
        <v>6121</v>
      </c>
      <c r="F103" s="180" t="s">
        <v>141</v>
      </c>
      <c r="G103" s="48">
        <v>0</v>
      </c>
      <c r="H103" s="51">
        <f>30.25+58.08+5.445+33237.49-4.961</f>
        <v>33326.304</v>
      </c>
      <c r="I103" s="178"/>
      <c r="J103" s="48">
        <f>H103+I103</f>
        <v>33326.304</v>
      </c>
    </row>
    <row r="104" spans="1:10" ht="12.75" customHeight="1" hidden="1">
      <c r="A104" s="237"/>
      <c r="B104" s="152" t="s">
        <v>5</v>
      </c>
      <c r="C104" s="137" t="s">
        <v>231</v>
      </c>
      <c r="D104" s="153" t="s">
        <v>3</v>
      </c>
      <c r="E104" s="153" t="s">
        <v>3</v>
      </c>
      <c r="F104" s="45" t="s">
        <v>232</v>
      </c>
      <c r="G104" s="40">
        <f>SUM(G105:G105)</f>
        <v>0</v>
      </c>
      <c r="H104" s="40">
        <f>SUM(H105:H105)</f>
        <v>42546.746</v>
      </c>
      <c r="I104" s="200">
        <f>SUM(I105:I105)</f>
        <v>0</v>
      </c>
      <c r="J104" s="40">
        <f>SUM(J105:J105)</f>
        <v>42546.746</v>
      </c>
    </row>
    <row r="105" spans="1:10" ht="12.75" customHeight="1" hidden="1" thickBot="1">
      <c r="A105" s="237"/>
      <c r="B105" s="154"/>
      <c r="C105" s="155"/>
      <c r="D105" s="156">
        <v>2212</v>
      </c>
      <c r="E105" s="142">
        <v>6121</v>
      </c>
      <c r="F105" s="180" t="s">
        <v>141</v>
      </c>
      <c r="G105" s="51">
        <v>0</v>
      </c>
      <c r="H105" s="1">
        <f>5.445+42541.301</f>
        <v>42546.746</v>
      </c>
      <c r="I105" s="146"/>
      <c r="J105" s="1">
        <f>H105+I105</f>
        <v>42546.746</v>
      </c>
    </row>
    <row r="106" spans="1:10" ht="12.75" customHeight="1" hidden="1">
      <c r="A106" s="237"/>
      <c r="B106" s="152" t="s">
        <v>5</v>
      </c>
      <c r="C106" s="137" t="s">
        <v>233</v>
      </c>
      <c r="D106" s="153" t="s">
        <v>3</v>
      </c>
      <c r="E106" s="153" t="s">
        <v>3</v>
      </c>
      <c r="F106" s="45" t="s">
        <v>234</v>
      </c>
      <c r="G106" s="40">
        <f>SUM(G107:G107)</f>
        <v>0</v>
      </c>
      <c r="H106" s="40">
        <f>SUM(H107:H107)</f>
        <v>16620.266</v>
      </c>
      <c r="I106" s="200">
        <f>SUM(I107:I107)</f>
        <v>0</v>
      </c>
      <c r="J106" s="40">
        <f>SUM(J107:J107)</f>
        <v>16620.266</v>
      </c>
    </row>
    <row r="107" spans="1:10" ht="12.75" customHeight="1" hidden="1" thickBot="1">
      <c r="A107" s="237"/>
      <c r="B107" s="154"/>
      <c r="C107" s="155"/>
      <c r="D107" s="156">
        <v>2212</v>
      </c>
      <c r="E107" s="142">
        <v>6121</v>
      </c>
      <c r="F107" s="180" t="s">
        <v>141</v>
      </c>
      <c r="G107" s="51">
        <v>0</v>
      </c>
      <c r="H107" s="1">
        <f>191.18+16429.086</f>
        <v>16620.266</v>
      </c>
      <c r="I107" s="178"/>
      <c r="J107" s="1">
        <f>H107+I107</f>
        <v>16620.266</v>
      </c>
    </row>
    <row r="108" spans="1:10" ht="12.75" customHeight="1" hidden="1">
      <c r="A108" s="237"/>
      <c r="B108" s="152" t="s">
        <v>5</v>
      </c>
      <c r="C108" s="137" t="s">
        <v>235</v>
      </c>
      <c r="D108" s="153" t="s">
        <v>3</v>
      </c>
      <c r="E108" s="153" t="s">
        <v>3</v>
      </c>
      <c r="F108" s="45" t="s">
        <v>236</v>
      </c>
      <c r="G108" s="39">
        <f>SUM(G109:G110)</f>
        <v>0</v>
      </c>
      <c r="H108" s="39">
        <f>SUM(H109:H110)</f>
        <v>10771.538</v>
      </c>
      <c r="I108" s="97">
        <f>SUM(I109:I110)</f>
        <v>0</v>
      </c>
      <c r="J108" s="39">
        <f>SUM(J109:J110)</f>
        <v>10771.538</v>
      </c>
    </row>
    <row r="109" spans="1:10" ht="12.75" customHeight="1" hidden="1">
      <c r="A109" s="237"/>
      <c r="B109" s="158"/>
      <c r="C109" s="121"/>
      <c r="D109" s="159">
        <v>2212</v>
      </c>
      <c r="E109" s="122">
        <v>6121</v>
      </c>
      <c r="F109" s="123" t="s">
        <v>141</v>
      </c>
      <c r="G109" s="49">
        <v>0</v>
      </c>
      <c r="H109" s="43">
        <f>228.085+11.9+50.336+5.198</f>
        <v>295.519</v>
      </c>
      <c r="I109" s="199"/>
      <c r="J109" s="43">
        <f>H109+I109</f>
        <v>295.519</v>
      </c>
    </row>
    <row r="110" spans="1:10" ht="12.75" customHeight="1" hidden="1" thickBot="1">
      <c r="A110" s="237"/>
      <c r="B110" s="154"/>
      <c r="C110" s="174" t="s">
        <v>225</v>
      </c>
      <c r="D110" s="142">
        <v>2212</v>
      </c>
      <c r="E110" s="142">
        <v>6121</v>
      </c>
      <c r="F110" s="180" t="s">
        <v>141</v>
      </c>
      <c r="G110" s="51">
        <v>0</v>
      </c>
      <c r="H110" s="43">
        <f>10476.019</f>
        <v>10476.019</v>
      </c>
      <c r="I110" s="199"/>
      <c r="J110" s="48">
        <f>H110+I110</f>
        <v>10476.019</v>
      </c>
    </row>
    <row r="111" spans="1:10" ht="12.75" customHeight="1" hidden="1">
      <c r="A111" s="237"/>
      <c r="B111" s="152" t="s">
        <v>5</v>
      </c>
      <c r="C111" s="137" t="s">
        <v>237</v>
      </c>
      <c r="D111" s="118" t="s">
        <v>3</v>
      </c>
      <c r="E111" s="118" t="s">
        <v>3</v>
      </c>
      <c r="F111" s="119" t="s">
        <v>238</v>
      </c>
      <c r="G111" s="39">
        <f>SUM(G112:G112)</f>
        <v>0</v>
      </c>
      <c r="H111" s="39">
        <f>SUM(H112:H112)</f>
        <v>1253.927</v>
      </c>
      <c r="I111" s="97">
        <f>SUM(I112:I112)</f>
        <v>0</v>
      </c>
      <c r="J111" s="39">
        <f>SUM(J112:J112)</f>
        <v>1253.927</v>
      </c>
    </row>
    <row r="112" spans="1:10" ht="12.75" customHeight="1" hidden="1" thickBot="1">
      <c r="A112" s="237"/>
      <c r="B112" s="201"/>
      <c r="C112" s="202" t="s">
        <v>224</v>
      </c>
      <c r="D112" s="132">
        <v>2212</v>
      </c>
      <c r="E112" s="175">
        <v>5171</v>
      </c>
      <c r="F112" s="176" t="s">
        <v>190</v>
      </c>
      <c r="G112" s="48">
        <v>0</v>
      </c>
      <c r="H112" s="43">
        <f>1261.062-7.135</f>
        <v>1253.927</v>
      </c>
      <c r="I112" s="199"/>
      <c r="J112" s="48">
        <f>H112+I112</f>
        <v>1253.927</v>
      </c>
    </row>
    <row r="113" spans="1:10" ht="12.75" customHeight="1" hidden="1">
      <c r="A113" s="237"/>
      <c r="B113" s="152" t="s">
        <v>5</v>
      </c>
      <c r="C113" s="137" t="s">
        <v>239</v>
      </c>
      <c r="D113" s="118" t="s">
        <v>3</v>
      </c>
      <c r="E113" s="118" t="s">
        <v>3</v>
      </c>
      <c r="F113" s="119" t="s">
        <v>240</v>
      </c>
      <c r="G113" s="39">
        <f>SUM(G114:G114)</f>
        <v>0</v>
      </c>
      <c r="H113" s="39">
        <f>SUM(H114:H114)</f>
        <v>3872.423</v>
      </c>
      <c r="I113" s="97">
        <f>SUM(I114:I114)</f>
        <v>0</v>
      </c>
      <c r="J113" s="39">
        <f>SUM(J114:J114)</f>
        <v>3872.423</v>
      </c>
    </row>
    <row r="114" spans="1:10" ht="12.75" customHeight="1" hidden="1" thickBot="1">
      <c r="A114" s="237"/>
      <c r="B114" s="201"/>
      <c r="C114" s="202" t="s">
        <v>224</v>
      </c>
      <c r="D114" s="132">
        <v>2212</v>
      </c>
      <c r="E114" s="175">
        <v>5171</v>
      </c>
      <c r="F114" s="176" t="s">
        <v>190</v>
      </c>
      <c r="G114" s="48">
        <v>0</v>
      </c>
      <c r="H114" s="43">
        <f>4155.552-283.129</f>
        <v>3872.423</v>
      </c>
      <c r="I114" s="199"/>
      <c r="J114" s="48">
        <f>H114+I114</f>
        <v>3872.423</v>
      </c>
    </row>
    <row r="115" spans="1:10" ht="12.75" customHeight="1" hidden="1">
      <c r="A115" s="237"/>
      <c r="B115" s="152" t="s">
        <v>5</v>
      </c>
      <c r="C115" s="137" t="s">
        <v>241</v>
      </c>
      <c r="D115" s="118" t="s">
        <v>3</v>
      </c>
      <c r="E115" s="118" t="s">
        <v>3</v>
      </c>
      <c r="F115" s="119" t="s">
        <v>242</v>
      </c>
      <c r="G115" s="39">
        <f>SUM(G116:G116)</f>
        <v>0</v>
      </c>
      <c r="H115" s="39">
        <f>SUM(H116:H116)</f>
        <v>2198.125</v>
      </c>
      <c r="I115" s="97">
        <f>SUM(I116:I116)</f>
        <v>0</v>
      </c>
      <c r="J115" s="39">
        <f>SUM(J116:J116)</f>
        <v>2198.125</v>
      </c>
    </row>
    <row r="116" spans="1:10" ht="12.75" customHeight="1" hidden="1" thickBot="1">
      <c r="A116" s="237"/>
      <c r="B116" s="201"/>
      <c r="C116" s="202" t="s">
        <v>224</v>
      </c>
      <c r="D116" s="132">
        <v>2212</v>
      </c>
      <c r="E116" s="175">
        <v>5171</v>
      </c>
      <c r="F116" s="176" t="s">
        <v>190</v>
      </c>
      <c r="G116" s="48">
        <v>0</v>
      </c>
      <c r="H116" s="43">
        <f>2643.124-444.999</f>
        <v>2198.125</v>
      </c>
      <c r="I116" s="199"/>
      <c r="J116" s="48">
        <f>H116+I116</f>
        <v>2198.125</v>
      </c>
    </row>
    <row r="117" spans="1:10" ht="12.75" customHeight="1" hidden="1">
      <c r="A117" s="237"/>
      <c r="B117" s="152" t="s">
        <v>5</v>
      </c>
      <c r="C117" s="137" t="s">
        <v>243</v>
      </c>
      <c r="D117" s="118" t="s">
        <v>3</v>
      </c>
      <c r="E117" s="118" t="s">
        <v>3</v>
      </c>
      <c r="F117" s="119" t="s">
        <v>244</v>
      </c>
      <c r="G117" s="39">
        <f>SUM(G118:G119)</f>
        <v>0</v>
      </c>
      <c r="H117" s="39">
        <f>SUM(H118:H119)</f>
        <v>2838.176</v>
      </c>
      <c r="I117" s="97">
        <f>SUM(I118:I119)</f>
        <v>0</v>
      </c>
      <c r="J117" s="39">
        <f>SUM(J118:J119)</f>
        <v>2838.176</v>
      </c>
    </row>
    <row r="118" spans="1:10" ht="12.75" customHeight="1" hidden="1">
      <c r="A118" s="237"/>
      <c r="B118" s="120"/>
      <c r="C118" s="121"/>
      <c r="D118" s="122">
        <v>2212</v>
      </c>
      <c r="E118" s="162">
        <v>5171</v>
      </c>
      <c r="F118" s="163" t="s">
        <v>190</v>
      </c>
      <c r="G118" s="43">
        <v>0</v>
      </c>
      <c r="H118" s="43">
        <v>2838.176</v>
      </c>
      <c r="I118" s="43"/>
      <c r="J118" s="43">
        <f>H118+I118</f>
        <v>2838.176</v>
      </c>
    </row>
    <row r="119" spans="1:10" ht="12.75" customHeight="1" hidden="1" thickBot="1">
      <c r="A119" s="237"/>
      <c r="B119" s="140"/>
      <c r="C119" s="184" t="s">
        <v>224</v>
      </c>
      <c r="D119" s="133">
        <v>2212</v>
      </c>
      <c r="E119" s="182">
        <v>5171</v>
      </c>
      <c r="F119" s="183" t="s">
        <v>190</v>
      </c>
      <c r="G119" s="1">
        <v>0</v>
      </c>
      <c r="H119" s="1">
        <v>0</v>
      </c>
      <c r="I119" s="1"/>
      <c r="J119" s="1">
        <f>H119+I119</f>
        <v>0</v>
      </c>
    </row>
    <row r="120" spans="1:11" ht="12.75" customHeight="1" hidden="1">
      <c r="A120" s="237"/>
      <c r="B120" s="152" t="s">
        <v>5</v>
      </c>
      <c r="C120" s="137" t="s">
        <v>245</v>
      </c>
      <c r="D120" s="118" t="s">
        <v>3</v>
      </c>
      <c r="E120" s="118" t="s">
        <v>3</v>
      </c>
      <c r="F120" s="119" t="s">
        <v>246</v>
      </c>
      <c r="G120" s="39">
        <f>SUM(G121:G122)</f>
        <v>0</v>
      </c>
      <c r="H120" s="39">
        <f>SUM(H121:H122)</f>
        <v>7118.432999999999</v>
      </c>
      <c r="I120" s="97">
        <f>SUM(I121:I122)</f>
        <v>0</v>
      </c>
      <c r="J120" s="39">
        <f>SUM(J121:J122)</f>
        <v>7118.432999999999</v>
      </c>
      <c r="K120" s="203"/>
    </row>
    <row r="121" spans="1:10" ht="12.75" customHeight="1" hidden="1">
      <c r="A121" s="237"/>
      <c r="B121" s="120"/>
      <c r="C121" s="121"/>
      <c r="D121" s="122">
        <v>2212</v>
      </c>
      <c r="E121" s="122">
        <v>6121</v>
      </c>
      <c r="F121" s="123" t="s">
        <v>141</v>
      </c>
      <c r="G121" s="43">
        <v>0</v>
      </c>
      <c r="H121" s="43">
        <f>18.15+37.752+1877.724+2.39+5.555</f>
        <v>1941.5710000000001</v>
      </c>
      <c r="I121" s="204"/>
      <c r="J121" s="43">
        <f>H121+I121</f>
        <v>1941.5710000000001</v>
      </c>
    </row>
    <row r="122" spans="1:10" ht="12.75" customHeight="1" hidden="1" thickBot="1">
      <c r="A122" s="237"/>
      <c r="B122" s="181"/>
      <c r="C122" s="205" t="s">
        <v>225</v>
      </c>
      <c r="D122" s="133">
        <v>2212</v>
      </c>
      <c r="E122" s="133">
        <v>6121</v>
      </c>
      <c r="F122" s="165" t="s">
        <v>141</v>
      </c>
      <c r="G122" s="1">
        <v>0</v>
      </c>
      <c r="H122" s="1">
        <f>(6530.503-1877.724)+(529.638-5.555)</f>
        <v>5176.861999999999</v>
      </c>
      <c r="I122" s="146"/>
      <c r="J122" s="1">
        <f>H122+I122</f>
        <v>5176.861999999999</v>
      </c>
    </row>
    <row r="123" spans="1:10" ht="12.75" customHeight="1" hidden="1">
      <c r="A123" s="237"/>
      <c r="B123" s="152" t="s">
        <v>5</v>
      </c>
      <c r="C123" s="137" t="s">
        <v>247</v>
      </c>
      <c r="D123" s="118" t="s">
        <v>3</v>
      </c>
      <c r="E123" s="118" t="s">
        <v>3</v>
      </c>
      <c r="F123" s="119" t="s">
        <v>248</v>
      </c>
      <c r="G123" s="39">
        <f>SUM(G124:G126)</f>
        <v>0</v>
      </c>
      <c r="H123" s="39">
        <f>SUM(H124:H126)</f>
        <v>21700.735</v>
      </c>
      <c r="I123" s="97">
        <f>SUM(I124:I126)</f>
        <v>0</v>
      </c>
      <c r="J123" s="39">
        <f>SUM(J124:J126)</f>
        <v>21700.735</v>
      </c>
    </row>
    <row r="124" spans="1:10" ht="12.75" customHeight="1" hidden="1">
      <c r="A124" s="237"/>
      <c r="B124" s="120"/>
      <c r="C124" s="121"/>
      <c r="D124" s="122">
        <v>2212</v>
      </c>
      <c r="E124" s="159">
        <v>5169</v>
      </c>
      <c r="F124" s="206" t="s">
        <v>72</v>
      </c>
      <c r="G124" s="43">
        <v>0</v>
      </c>
      <c r="H124" s="43">
        <f>24.2+52.272+3.025</f>
        <v>79.497</v>
      </c>
      <c r="I124" s="198"/>
      <c r="J124" s="43">
        <f>H124+I124</f>
        <v>79.497</v>
      </c>
    </row>
    <row r="125" spans="1:10" ht="12.75" customHeight="1" hidden="1">
      <c r="A125" s="237"/>
      <c r="B125" s="120"/>
      <c r="C125" s="121"/>
      <c r="D125" s="122">
        <v>2212</v>
      </c>
      <c r="E125" s="162">
        <v>5171</v>
      </c>
      <c r="F125" s="163" t="s">
        <v>190</v>
      </c>
      <c r="G125" s="43">
        <v>0</v>
      </c>
      <c r="H125" s="185">
        <v>464.065</v>
      </c>
      <c r="I125" s="204"/>
      <c r="J125" s="43">
        <f>H125+I125</f>
        <v>464.065</v>
      </c>
    </row>
    <row r="126" spans="1:10" ht="12.75" customHeight="1" hidden="1" thickBot="1">
      <c r="A126" s="237"/>
      <c r="B126" s="201"/>
      <c r="C126" s="184" t="s">
        <v>224</v>
      </c>
      <c r="D126" s="133">
        <v>2212</v>
      </c>
      <c r="E126" s="182">
        <v>5171</v>
      </c>
      <c r="F126" s="183" t="s">
        <v>190</v>
      </c>
      <c r="G126" s="48">
        <v>0</v>
      </c>
      <c r="H126" s="1">
        <f>16697.173+3000+1460</f>
        <v>21157.173</v>
      </c>
      <c r="I126" s="146"/>
      <c r="J126" s="1">
        <f>H126+I126</f>
        <v>21157.173</v>
      </c>
    </row>
    <row r="127" spans="1:10" ht="12.75" customHeight="1" hidden="1">
      <c r="A127" s="237"/>
      <c r="B127" s="152" t="s">
        <v>5</v>
      </c>
      <c r="C127" s="137" t="s">
        <v>249</v>
      </c>
      <c r="D127" s="118" t="s">
        <v>3</v>
      </c>
      <c r="E127" s="118" t="s">
        <v>3</v>
      </c>
      <c r="F127" s="119" t="s">
        <v>250</v>
      </c>
      <c r="G127" s="39">
        <f>SUM(G128:G129)</f>
        <v>0</v>
      </c>
      <c r="H127" s="39">
        <f>SUM(H128:H129)</f>
        <v>3189.952</v>
      </c>
      <c r="I127" s="97">
        <f>SUM(I128:I129)</f>
        <v>0</v>
      </c>
      <c r="J127" s="39">
        <f>SUM(J128:J129)</f>
        <v>3189.952</v>
      </c>
    </row>
    <row r="128" spans="1:10" ht="12.75" customHeight="1" hidden="1">
      <c r="A128" s="237"/>
      <c r="B128" s="120"/>
      <c r="C128" s="121"/>
      <c r="D128" s="122">
        <v>2212</v>
      </c>
      <c r="E128" s="122">
        <v>6121</v>
      </c>
      <c r="F128" s="123" t="s">
        <v>141</v>
      </c>
      <c r="G128" s="43">
        <v>0</v>
      </c>
      <c r="H128" s="43">
        <f>8.5+37.752+6.577</f>
        <v>52.829</v>
      </c>
      <c r="I128" s="199"/>
      <c r="J128" s="43">
        <f>H128+I128</f>
        <v>52.829</v>
      </c>
    </row>
    <row r="129" spans="1:10" ht="12.75" customHeight="1" hidden="1" thickBot="1">
      <c r="A129" s="237"/>
      <c r="B129" s="140"/>
      <c r="C129" s="174" t="s">
        <v>225</v>
      </c>
      <c r="D129" s="133">
        <v>2212</v>
      </c>
      <c r="E129" s="133">
        <v>6121</v>
      </c>
      <c r="F129" s="165" t="s">
        <v>141</v>
      </c>
      <c r="G129" s="1">
        <v>0</v>
      </c>
      <c r="H129" s="1">
        <v>3137.123</v>
      </c>
      <c r="I129" s="146"/>
      <c r="J129" s="1">
        <f>H129+I129</f>
        <v>3137.123</v>
      </c>
    </row>
    <row r="130" spans="1:10" ht="12.75" customHeight="1" hidden="1">
      <c r="A130" s="237"/>
      <c r="B130" s="152" t="s">
        <v>5</v>
      </c>
      <c r="C130" s="137" t="s">
        <v>251</v>
      </c>
      <c r="D130" s="118" t="s">
        <v>3</v>
      </c>
      <c r="E130" s="118" t="s">
        <v>3</v>
      </c>
      <c r="F130" s="119" t="s">
        <v>252</v>
      </c>
      <c r="G130" s="39">
        <f>SUM(G131:G132)</f>
        <v>0</v>
      </c>
      <c r="H130" s="39">
        <f>SUM(H131:H132)</f>
        <v>576.316</v>
      </c>
      <c r="I130" s="97">
        <f>SUM(I131:I132)</f>
        <v>0</v>
      </c>
      <c r="J130" s="39">
        <f>SUM(J131:J132)</f>
        <v>576.316</v>
      </c>
    </row>
    <row r="131" spans="1:10" ht="12.75" customHeight="1" hidden="1">
      <c r="A131" s="237"/>
      <c r="B131" s="120"/>
      <c r="C131" s="121"/>
      <c r="D131" s="122">
        <v>2212</v>
      </c>
      <c r="E131" s="159">
        <v>5169</v>
      </c>
      <c r="F131" s="206" t="s">
        <v>72</v>
      </c>
      <c r="G131" s="43">
        <v>0</v>
      </c>
      <c r="H131" s="43">
        <f>6.2+28.314+4.025</f>
        <v>38.539</v>
      </c>
      <c r="I131" s="199"/>
      <c r="J131" s="43">
        <f>H131+I131</f>
        <v>38.539</v>
      </c>
    </row>
    <row r="132" spans="1:10" ht="12.75" customHeight="1" hidden="1" thickBot="1">
      <c r="A132" s="237"/>
      <c r="B132" s="201"/>
      <c r="C132" s="202" t="s">
        <v>224</v>
      </c>
      <c r="D132" s="132">
        <v>2212</v>
      </c>
      <c r="E132" s="175">
        <v>5171</v>
      </c>
      <c r="F132" s="176" t="s">
        <v>190</v>
      </c>
      <c r="G132" s="48">
        <v>0</v>
      </c>
      <c r="H132" s="43">
        <f>537.777</f>
        <v>537.777</v>
      </c>
      <c r="I132" s="199"/>
      <c r="J132" s="48">
        <f>H132+I132</f>
        <v>537.777</v>
      </c>
    </row>
    <row r="133" spans="1:10" ht="12.75" customHeight="1" hidden="1">
      <c r="A133" s="237"/>
      <c r="B133" s="152" t="s">
        <v>5</v>
      </c>
      <c r="C133" s="137" t="s">
        <v>253</v>
      </c>
      <c r="D133" s="118" t="s">
        <v>3</v>
      </c>
      <c r="E133" s="118" t="s">
        <v>3</v>
      </c>
      <c r="F133" s="119" t="s">
        <v>254</v>
      </c>
      <c r="G133" s="39">
        <f>SUM(G134:G135)</f>
        <v>0</v>
      </c>
      <c r="H133" s="39">
        <f>SUM(H134:H135)</f>
        <v>537.626</v>
      </c>
      <c r="I133" s="97">
        <f>SUM(I134:I135)</f>
        <v>0</v>
      </c>
      <c r="J133" s="39">
        <f>SUM(J134:J135)</f>
        <v>537.626</v>
      </c>
    </row>
    <row r="134" spans="1:10" ht="12.75" customHeight="1" hidden="1">
      <c r="A134" s="237"/>
      <c r="B134" s="120"/>
      <c r="C134" s="121"/>
      <c r="D134" s="122">
        <v>2212</v>
      </c>
      <c r="E134" s="122">
        <v>6121</v>
      </c>
      <c r="F134" s="123" t="s">
        <v>141</v>
      </c>
      <c r="G134" s="43">
        <v>0</v>
      </c>
      <c r="H134" s="43">
        <f>6.2+24.2+5.749</f>
        <v>36.149</v>
      </c>
      <c r="I134" s="199"/>
      <c r="J134" s="43">
        <f>H134+I134</f>
        <v>36.149</v>
      </c>
    </row>
    <row r="135" spans="1:10" ht="12.75" customHeight="1" hidden="1" thickBot="1">
      <c r="A135" s="237"/>
      <c r="B135" s="201"/>
      <c r="C135" s="174" t="s">
        <v>225</v>
      </c>
      <c r="D135" s="132">
        <v>2212</v>
      </c>
      <c r="E135" s="132">
        <v>6121</v>
      </c>
      <c r="F135" s="180" t="s">
        <v>141</v>
      </c>
      <c r="G135" s="48">
        <v>0</v>
      </c>
      <c r="H135" s="43">
        <f>501.477</f>
        <v>501.477</v>
      </c>
      <c r="I135" s="199"/>
      <c r="J135" s="48">
        <f>H135+I135</f>
        <v>501.477</v>
      </c>
    </row>
    <row r="136" spans="1:10" ht="12.75" customHeight="1" hidden="1">
      <c r="A136" s="237"/>
      <c r="B136" s="152" t="s">
        <v>5</v>
      </c>
      <c r="C136" s="137" t="s">
        <v>255</v>
      </c>
      <c r="D136" s="118" t="s">
        <v>3</v>
      </c>
      <c r="E136" s="118" t="s">
        <v>3</v>
      </c>
      <c r="F136" s="119" t="s">
        <v>256</v>
      </c>
      <c r="G136" s="39">
        <f>SUM(G137:G137)</f>
        <v>0</v>
      </c>
      <c r="H136" s="40">
        <f>SUM(H137:H137)</f>
        <v>20624.106</v>
      </c>
      <c r="I136" s="200">
        <f>SUM(I137:I137)</f>
        <v>0</v>
      </c>
      <c r="J136" s="39">
        <f>SUM(J137:J137)</f>
        <v>20624.106</v>
      </c>
    </row>
    <row r="137" spans="1:10" ht="12.75" customHeight="1" hidden="1" thickBot="1">
      <c r="A137" s="237"/>
      <c r="B137" s="140"/>
      <c r="C137" s="155"/>
      <c r="D137" s="133">
        <v>2212</v>
      </c>
      <c r="E137" s="133">
        <v>6121</v>
      </c>
      <c r="F137" s="165" t="s">
        <v>141</v>
      </c>
      <c r="G137" s="1">
        <v>0</v>
      </c>
      <c r="H137" s="1">
        <f>18.5+47.19+20562.881-4.465</f>
        <v>20624.106</v>
      </c>
      <c r="I137" s="146"/>
      <c r="J137" s="1">
        <f>H137+I137</f>
        <v>20624.106</v>
      </c>
    </row>
    <row r="138" spans="1:10" ht="12.75" customHeight="1" hidden="1">
      <c r="A138" s="237"/>
      <c r="B138" s="152" t="s">
        <v>5</v>
      </c>
      <c r="C138" s="137" t="s">
        <v>257</v>
      </c>
      <c r="D138" s="118" t="s">
        <v>3</v>
      </c>
      <c r="E138" s="118" t="s">
        <v>3</v>
      </c>
      <c r="F138" s="119" t="s">
        <v>258</v>
      </c>
      <c r="G138" s="39">
        <f>SUM(G139:G140)</f>
        <v>0</v>
      </c>
      <c r="H138" s="39">
        <f>SUM(H139:H140)</f>
        <v>714.018</v>
      </c>
      <c r="I138" s="97">
        <f>SUM(I139:I140)</f>
        <v>0</v>
      </c>
      <c r="J138" s="39">
        <f>SUM(J139:J140)</f>
        <v>714.018</v>
      </c>
    </row>
    <row r="139" spans="1:10" ht="12.75" customHeight="1" hidden="1">
      <c r="A139" s="237"/>
      <c r="B139" s="120"/>
      <c r="C139" s="121"/>
      <c r="D139" s="122">
        <v>2212</v>
      </c>
      <c r="E139" s="122">
        <v>6121</v>
      </c>
      <c r="F139" s="123" t="s">
        <v>141</v>
      </c>
      <c r="G139" s="43">
        <v>0</v>
      </c>
      <c r="H139" s="43">
        <f>18.029</f>
        <v>18.029</v>
      </c>
      <c r="I139" s="199"/>
      <c r="J139" s="43">
        <f>H139+I139</f>
        <v>18.029</v>
      </c>
    </row>
    <row r="140" spans="1:11" ht="12.75" customHeight="1" hidden="1" thickBot="1">
      <c r="A140" s="237"/>
      <c r="B140" s="201"/>
      <c r="C140" s="174" t="s">
        <v>225</v>
      </c>
      <c r="D140" s="132">
        <v>2212</v>
      </c>
      <c r="E140" s="132">
        <v>6121</v>
      </c>
      <c r="F140" s="180" t="s">
        <v>141</v>
      </c>
      <c r="G140" s="48">
        <v>0</v>
      </c>
      <c r="H140" s="43">
        <f>676.508+19.481</f>
        <v>695.989</v>
      </c>
      <c r="I140" s="199"/>
      <c r="J140" s="48">
        <f>H140+I140</f>
        <v>695.989</v>
      </c>
      <c r="K140" s="105"/>
    </row>
    <row r="141" spans="1:10" ht="12.75" customHeight="1" hidden="1">
      <c r="A141" s="237"/>
      <c r="B141" s="152" t="s">
        <v>5</v>
      </c>
      <c r="C141" s="137" t="s">
        <v>259</v>
      </c>
      <c r="D141" s="118" t="s">
        <v>3</v>
      </c>
      <c r="E141" s="118" t="s">
        <v>3</v>
      </c>
      <c r="F141" s="119" t="s">
        <v>260</v>
      </c>
      <c r="G141" s="39">
        <f>SUM(G142:G143)</f>
        <v>0</v>
      </c>
      <c r="H141" s="39">
        <f>SUM(H142:H143)</f>
        <v>2177.802</v>
      </c>
      <c r="I141" s="97">
        <f>SUM(I142:I143)</f>
        <v>0</v>
      </c>
      <c r="J141" s="39">
        <f>SUM(J142:J143)</f>
        <v>2177.802</v>
      </c>
    </row>
    <row r="142" spans="1:10" ht="12.75" customHeight="1" hidden="1">
      <c r="A142" s="237"/>
      <c r="B142" s="120"/>
      <c r="C142" s="121"/>
      <c r="D142" s="122">
        <v>2212</v>
      </c>
      <c r="E142" s="162">
        <v>5171</v>
      </c>
      <c r="F142" s="163" t="s">
        <v>190</v>
      </c>
      <c r="G142" s="43">
        <v>0</v>
      </c>
      <c r="H142" s="46">
        <v>2177.802</v>
      </c>
      <c r="I142" s="198"/>
      <c r="J142" s="43">
        <f>H142+I142</f>
        <v>2177.802</v>
      </c>
    </row>
    <row r="143" spans="1:10" ht="12.75" customHeight="1" hidden="1" thickBot="1">
      <c r="A143" s="237"/>
      <c r="B143" s="201"/>
      <c r="C143" s="202" t="s">
        <v>224</v>
      </c>
      <c r="D143" s="132">
        <v>2212</v>
      </c>
      <c r="E143" s="175">
        <v>5171</v>
      </c>
      <c r="F143" s="176" t="s">
        <v>190</v>
      </c>
      <c r="G143" s="48">
        <v>0</v>
      </c>
      <c r="H143" s="46">
        <v>0</v>
      </c>
      <c r="I143" s="198"/>
      <c r="J143" s="48">
        <f>H143+I143</f>
        <v>0</v>
      </c>
    </row>
    <row r="144" spans="1:10" ht="12.75" customHeight="1" hidden="1">
      <c r="A144" s="237"/>
      <c r="B144" s="152" t="s">
        <v>5</v>
      </c>
      <c r="C144" s="137" t="s">
        <v>261</v>
      </c>
      <c r="D144" s="118" t="s">
        <v>3</v>
      </c>
      <c r="E144" s="118" t="s">
        <v>3</v>
      </c>
      <c r="F144" s="119" t="s">
        <v>262</v>
      </c>
      <c r="G144" s="39">
        <f>SUM(G145:G145)</f>
        <v>0</v>
      </c>
      <c r="H144" s="39">
        <f>SUM(H145:H145)</f>
        <v>906.774</v>
      </c>
      <c r="I144" s="97">
        <f>SUM(I145:I145)</f>
        <v>0</v>
      </c>
      <c r="J144" s="39">
        <f>SUM(J145:J145)</f>
        <v>906.774</v>
      </c>
    </row>
    <row r="145" spans="1:10" ht="12.75" customHeight="1" hidden="1" thickBot="1">
      <c r="A145" s="237"/>
      <c r="B145" s="201"/>
      <c r="C145" s="202" t="s">
        <v>224</v>
      </c>
      <c r="D145" s="132">
        <v>2212</v>
      </c>
      <c r="E145" s="175">
        <v>5171</v>
      </c>
      <c r="F145" s="176" t="s">
        <v>190</v>
      </c>
      <c r="G145" s="48">
        <v>0</v>
      </c>
      <c r="H145" s="43">
        <v>906.774</v>
      </c>
      <c r="I145" s="199"/>
      <c r="J145" s="48">
        <f>H145+I145</f>
        <v>906.774</v>
      </c>
    </row>
    <row r="146" spans="1:10" ht="12.75" customHeight="1" hidden="1">
      <c r="A146" s="237"/>
      <c r="B146" s="152" t="s">
        <v>5</v>
      </c>
      <c r="C146" s="137" t="s">
        <v>263</v>
      </c>
      <c r="D146" s="118" t="s">
        <v>3</v>
      </c>
      <c r="E146" s="118" t="s">
        <v>3</v>
      </c>
      <c r="F146" s="119" t="s">
        <v>264</v>
      </c>
      <c r="G146" s="39">
        <f>SUM(G147:G147)</f>
        <v>0</v>
      </c>
      <c r="H146" s="40">
        <f>SUM(H147:H147)</f>
        <v>9000.192</v>
      </c>
      <c r="I146" s="200">
        <f>SUM(I147:I147)</f>
        <v>0</v>
      </c>
      <c r="J146" s="39">
        <f>SUM(J147:J147)</f>
        <v>9000.192</v>
      </c>
    </row>
    <row r="147" spans="1:10" ht="12.75" customHeight="1" hidden="1" thickBot="1">
      <c r="A147" s="237"/>
      <c r="B147" s="140"/>
      <c r="C147" s="155"/>
      <c r="D147" s="133">
        <v>2212</v>
      </c>
      <c r="E147" s="182">
        <v>5171</v>
      </c>
      <c r="F147" s="183" t="s">
        <v>190</v>
      </c>
      <c r="G147" s="1">
        <v>0</v>
      </c>
      <c r="H147" s="1">
        <v>9000.192</v>
      </c>
      <c r="I147" s="146"/>
      <c r="J147" s="1">
        <f>H147+I147</f>
        <v>9000.192</v>
      </c>
    </row>
    <row r="148" spans="1:10" ht="12.75" customHeight="1" hidden="1">
      <c r="A148" s="237"/>
      <c r="B148" s="152" t="s">
        <v>5</v>
      </c>
      <c r="C148" s="137" t="s">
        <v>265</v>
      </c>
      <c r="D148" s="118" t="s">
        <v>3</v>
      </c>
      <c r="E148" s="118" t="s">
        <v>3</v>
      </c>
      <c r="F148" s="119" t="s">
        <v>266</v>
      </c>
      <c r="G148" s="39">
        <f>SUM(G149:G149)</f>
        <v>0</v>
      </c>
      <c r="H148" s="39">
        <f>SUM(H149:H149)</f>
        <v>6016.058</v>
      </c>
      <c r="I148" s="97">
        <f>SUM(I149:I149)</f>
        <v>0</v>
      </c>
      <c r="J148" s="39">
        <f>SUM(J149:J149)</f>
        <v>6016.058</v>
      </c>
    </row>
    <row r="149" spans="1:10" ht="12.75" customHeight="1" hidden="1" thickBot="1">
      <c r="A149" s="237"/>
      <c r="B149" s="201"/>
      <c r="C149" s="202" t="s">
        <v>224</v>
      </c>
      <c r="D149" s="132">
        <v>2212</v>
      </c>
      <c r="E149" s="175">
        <v>5171</v>
      </c>
      <c r="F149" s="176" t="s">
        <v>190</v>
      </c>
      <c r="G149" s="48">
        <v>0</v>
      </c>
      <c r="H149" s="43">
        <v>6016.058</v>
      </c>
      <c r="I149" s="199"/>
      <c r="J149" s="48">
        <f>H149+I149</f>
        <v>6016.058</v>
      </c>
    </row>
    <row r="150" spans="1:10" ht="12.75" customHeight="1" hidden="1">
      <c r="A150" s="237"/>
      <c r="B150" s="152" t="s">
        <v>5</v>
      </c>
      <c r="C150" s="137" t="s">
        <v>267</v>
      </c>
      <c r="D150" s="118" t="s">
        <v>3</v>
      </c>
      <c r="E150" s="118" t="s">
        <v>3</v>
      </c>
      <c r="F150" s="119" t="s">
        <v>268</v>
      </c>
      <c r="G150" s="39">
        <f>SUM(G151:G151)</f>
        <v>0</v>
      </c>
      <c r="H150" s="39">
        <f>SUM(H151:H151)</f>
        <v>2933.448</v>
      </c>
      <c r="I150" s="97">
        <f>SUM(I151:I151)</f>
        <v>0</v>
      </c>
      <c r="J150" s="39">
        <f>SUM(J151:J151)</f>
        <v>2933.448</v>
      </c>
    </row>
    <row r="151" spans="1:10" ht="12.75" customHeight="1" hidden="1" thickBot="1">
      <c r="A151" s="237"/>
      <c r="B151" s="201"/>
      <c r="C151" s="202" t="s">
        <v>224</v>
      </c>
      <c r="D151" s="132">
        <v>2212</v>
      </c>
      <c r="E151" s="175">
        <v>5171</v>
      </c>
      <c r="F151" s="176" t="s">
        <v>190</v>
      </c>
      <c r="G151" s="48">
        <v>0</v>
      </c>
      <c r="H151" s="43">
        <v>2933.448</v>
      </c>
      <c r="I151" s="199"/>
      <c r="J151" s="48">
        <f>H151+I151</f>
        <v>2933.448</v>
      </c>
    </row>
    <row r="152" spans="1:10" ht="12.75" customHeight="1" hidden="1">
      <c r="A152" s="237"/>
      <c r="B152" s="152" t="s">
        <v>5</v>
      </c>
      <c r="C152" s="137" t="s">
        <v>269</v>
      </c>
      <c r="D152" s="118" t="s">
        <v>3</v>
      </c>
      <c r="E152" s="118" t="s">
        <v>3</v>
      </c>
      <c r="F152" s="119" t="s">
        <v>270</v>
      </c>
      <c r="G152" s="39">
        <f>SUM(G153:G153)</f>
        <v>0</v>
      </c>
      <c r="H152" s="39">
        <f>SUM(H153:H153)</f>
        <v>6685.492</v>
      </c>
      <c r="I152" s="97">
        <f>SUM(I153:I153)</f>
        <v>0</v>
      </c>
      <c r="J152" s="39">
        <f>SUM(J153:J153)</f>
        <v>6685.492</v>
      </c>
    </row>
    <row r="153" spans="1:10" ht="12.75" customHeight="1" hidden="1" thickBot="1">
      <c r="A153" s="237"/>
      <c r="B153" s="201"/>
      <c r="C153" s="202" t="s">
        <v>224</v>
      </c>
      <c r="D153" s="132">
        <v>2212</v>
      </c>
      <c r="E153" s="175">
        <v>5171</v>
      </c>
      <c r="F153" s="176" t="s">
        <v>190</v>
      </c>
      <c r="G153" s="48">
        <v>0</v>
      </c>
      <c r="H153" s="43">
        <v>6685.492</v>
      </c>
      <c r="I153" s="199"/>
      <c r="J153" s="48">
        <f>H153+I153</f>
        <v>6685.492</v>
      </c>
    </row>
    <row r="154" spans="1:10" ht="12.75" customHeight="1" hidden="1">
      <c r="A154" s="237"/>
      <c r="B154" s="152" t="s">
        <v>5</v>
      </c>
      <c r="C154" s="137" t="s">
        <v>271</v>
      </c>
      <c r="D154" s="118" t="s">
        <v>3</v>
      </c>
      <c r="E154" s="118" t="s">
        <v>3</v>
      </c>
      <c r="F154" s="119" t="s">
        <v>272</v>
      </c>
      <c r="G154" s="39">
        <f>SUM(G155:G155)</f>
        <v>0</v>
      </c>
      <c r="H154" s="40">
        <f>SUM(H155:H155)</f>
        <v>4531.571</v>
      </c>
      <c r="I154" s="200">
        <f>SUM(I155:I155)</f>
        <v>0</v>
      </c>
      <c r="J154" s="39">
        <f>SUM(J155:J155)</f>
        <v>4531.571</v>
      </c>
    </row>
    <row r="155" spans="1:10" ht="12.75" customHeight="1" hidden="1" thickBot="1">
      <c r="A155" s="237"/>
      <c r="B155" s="140"/>
      <c r="C155" s="171" t="s">
        <v>224</v>
      </c>
      <c r="D155" s="133">
        <v>2212</v>
      </c>
      <c r="E155" s="182">
        <v>5171</v>
      </c>
      <c r="F155" s="183" t="s">
        <v>190</v>
      </c>
      <c r="G155" s="1">
        <v>0</v>
      </c>
      <c r="H155" s="1">
        <v>4531.571</v>
      </c>
      <c r="I155" s="146"/>
      <c r="J155" s="1">
        <f>H155+I155</f>
        <v>4531.571</v>
      </c>
    </row>
    <row r="156" spans="1:10" ht="12.75" customHeight="1" hidden="1">
      <c r="A156" s="237"/>
      <c r="B156" s="152" t="s">
        <v>5</v>
      </c>
      <c r="C156" s="137" t="s">
        <v>273</v>
      </c>
      <c r="D156" s="118" t="s">
        <v>3</v>
      </c>
      <c r="E156" s="118" t="s">
        <v>3</v>
      </c>
      <c r="F156" s="119" t="s">
        <v>274</v>
      </c>
      <c r="G156" s="39">
        <f>SUM(G157:G157)</f>
        <v>0</v>
      </c>
      <c r="H156" s="40">
        <f>SUM(H157:H157)</f>
        <v>5549.867</v>
      </c>
      <c r="I156" s="200">
        <f>SUM(I157:I157)</f>
        <v>0</v>
      </c>
      <c r="J156" s="39">
        <f>SUM(J157:J157)</f>
        <v>5549.867</v>
      </c>
    </row>
    <row r="157" spans="1:10" ht="12.75" customHeight="1" hidden="1" thickBot="1">
      <c r="A157" s="237"/>
      <c r="B157" s="140"/>
      <c r="C157" s="171" t="s">
        <v>224</v>
      </c>
      <c r="D157" s="133">
        <v>2212</v>
      </c>
      <c r="E157" s="182">
        <v>5171</v>
      </c>
      <c r="F157" s="183" t="s">
        <v>190</v>
      </c>
      <c r="G157" s="1">
        <v>0</v>
      </c>
      <c r="H157" s="1">
        <v>5549.867</v>
      </c>
      <c r="I157" s="146"/>
      <c r="J157" s="1">
        <f>H157+I157</f>
        <v>5549.867</v>
      </c>
    </row>
    <row r="158" spans="1:10" ht="12.75" customHeight="1" hidden="1">
      <c r="A158" s="237"/>
      <c r="B158" s="152" t="s">
        <v>5</v>
      </c>
      <c r="C158" s="137" t="s">
        <v>275</v>
      </c>
      <c r="D158" s="118" t="s">
        <v>3</v>
      </c>
      <c r="E158" s="118" t="s">
        <v>3</v>
      </c>
      <c r="F158" s="119" t="s">
        <v>276</v>
      </c>
      <c r="G158" s="39">
        <f>SUM(G159:G159)</f>
        <v>0</v>
      </c>
      <c r="H158" s="40">
        <f>SUM(H159:H159)</f>
        <v>5681.243</v>
      </c>
      <c r="I158" s="200">
        <f>SUM(I159:I159)</f>
        <v>0</v>
      </c>
      <c r="J158" s="39">
        <f>SUM(J159:J159)</f>
        <v>5681.243</v>
      </c>
    </row>
    <row r="159" spans="1:10" ht="12.75" customHeight="1" hidden="1" thickBot="1">
      <c r="A159" s="237"/>
      <c r="B159" s="140"/>
      <c r="C159" s="171" t="s">
        <v>224</v>
      </c>
      <c r="D159" s="133">
        <v>2212</v>
      </c>
      <c r="E159" s="182">
        <v>5171</v>
      </c>
      <c r="F159" s="183" t="s">
        <v>190</v>
      </c>
      <c r="G159" s="1">
        <v>0</v>
      </c>
      <c r="H159" s="1">
        <v>5681.243</v>
      </c>
      <c r="I159" s="146"/>
      <c r="J159" s="1">
        <f>H159+I159</f>
        <v>5681.243</v>
      </c>
    </row>
    <row r="160" spans="1:10" ht="12.75" customHeight="1" hidden="1">
      <c r="A160" s="237"/>
      <c r="B160" s="152" t="s">
        <v>5</v>
      </c>
      <c r="C160" s="137" t="s">
        <v>277</v>
      </c>
      <c r="D160" s="118" t="s">
        <v>3</v>
      </c>
      <c r="E160" s="118" t="s">
        <v>3</v>
      </c>
      <c r="F160" s="119" t="s">
        <v>278</v>
      </c>
      <c r="G160" s="39">
        <f>SUM(G161:G161)</f>
        <v>0</v>
      </c>
      <c r="H160" s="39">
        <f>SUM(H161:H161)</f>
        <v>5976.086</v>
      </c>
      <c r="I160" s="97">
        <f>SUM(I161:I161)</f>
        <v>0</v>
      </c>
      <c r="J160" s="39">
        <f>SUM(J161:J161)</f>
        <v>5976.086</v>
      </c>
    </row>
    <row r="161" spans="1:10" ht="12.75" customHeight="1" hidden="1" thickBot="1">
      <c r="A161" s="237"/>
      <c r="B161" s="201"/>
      <c r="C161" s="202" t="s">
        <v>224</v>
      </c>
      <c r="D161" s="132">
        <v>2212</v>
      </c>
      <c r="E161" s="175">
        <v>5171</v>
      </c>
      <c r="F161" s="176" t="s">
        <v>190</v>
      </c>
      <c r="G161" s="48">
        <v>0</v>
      </c>
      <c r="H161" s="43">
        <v>5976.086</v>
      </c>
      <c r="I161" s="199"/>
      <c r="J161" s="48">
        <f>H161+I161</f>
        <v>5976.086</v>
      </c>
    </row>
    <row r="162" spans="1:10" ht="12.75" customHeight="1" hidden="1">
      <c r="A162" s="237"/>
      <c r="B162" s="152" t="s">
        <v>5</v>
      </c>
      <c r="C162" s="137" t="s">
        <v>279</v>
      </c>
      <c r="D162" s="118" t="s">
        <v>3</v>
      </c>
      <c r="E162" s="118" t="s">
        <v>3</v>
      </c>
      <c r="F162" s="119" t="s">
        <v>280</v>
      </c>
      <c r="G162" s="39">
        <f>SUM(G163:G163)</f>
        <v>0</v>
      </c>
      <c r="H162" s="39">
        <f>SUM(H163:H163)</f>
        <v>10597.945</v>
      </c>
      <c r="I162" s="97">
        <f>SUM(I163:I163)</f>
        <v>0</v>
      </c>
      <c r="J162" s="39">
        <f>SUM(J163:J163)</f>
        <v>10597.945</v>
      </c>
    </row>
    <row r="163" spans="1:11" ht="12.75" customHeight="1" hidden="1" thickBot="1">
      <c r="A163" s="237"/>
      <c r="B163" s="207"/>
      <c r="C163" s="208"/>
      <c r="D163" s="209">
        <v>2212</v>
      </c>
      <c r="E163" s="210">
        <v>5171</v>
      </c>
      <c r="F163" s="211" t="s">
        <v>190</v>
      </c>
      <c r="G163" s="46">
        <v>0</v>
      </c>
      <c r="H163" s="43">
        <f>11384.073-786.128</f>
        <v>10597.945</v>
      </c>
      <c r="I163" s="199"/>
      <c r="J163" s="46">
        <f>H163+I163</f>
        <v>10597.945</v>
      </c>
      <c r="K163" s="105"/>
    </row>
    <row r="164" spans="1:10" ht="12.75" customHeight="1" hidden="1">
      <c r="A164" s="237"/>
      <c r="B164" s="152" t="s">
        <v>5</v>
      </c>
      <c r="C164" s="137" t="s">
        <v>281</v>
      </c>
      <c r="D164" s="118" t="s">
        <v>3</v>
      </c>
      <c r="E164" s="118" t="s">
        <v>3</v>
      </c>
      <c r="F164" s="119" t="s">
        <v>282</v>
      </c>
      <c r="G164" s="39">
        <f>SUM(G165:G165)</f>
        <v>0</v>
      </c>
      <c r="H164" s="39">
        <f>SUM(H165:H165)</f>
        <v>4511.530000000001</v>
      </c>
      <c r="I164" s="97">
        <f>SUM(I165:I165)</f>
        <v>0</v>
      </c>
      <c r="J164" s="39">
        <f>SUM(J165:J165)</f>
        <v>4511.530000000001</v>
      </c>
    </row>
    <row r="165" spans="1:11" ht="12.75" customHeight="1" hidden="1" thickBot="1">
      <c r="A165" s="237"/>
      <c r="B165" s="207"/>
      <c r="C165" s="208"/>
      <c r="D165" s="209">
        <v>2212</v>
      </c>
      <c r="E165" s="210">
        <v>5171</v>
      </c>
      <c r="F165" s="211" t="s">
        <v>190</v>
      </c>
      <c r="G165" s="46">
        <v>0</v>
      </c>
      <c r="H165" s="43">
        <f>4326.568+184.962</f>
        <v>4511.530000000001</v>
      </c>
      <c r="I165" s="199"/>
      <c r="J165" s="46">
        <f>H165+I165</f>
        <v>4511.530000000001</v>
      </c>
      <c r="K165" s="105"/>
    </row>
    <row r="166" spans="1:10" ht="12.75" customHeight="1" hidden="1">
      <c r="A166" s="237"/>
      <c r="B166" s="152" t="s">
        <v>5</v>
      </c>
      <c r="C166" s="137" t="s">
        <v>283</v>
      </c>
      <c r="D166" s="118" t="s">
        <v>3</v>
      </c>
      <c r="E166" s="118" t="s">
        <v>3</v>
      </c>
      <c r="F166" s="119" t="s">
        <v>284</v>
      </c>
      <c r="G166" s="39">
        <f>SUM(G167:G167)</f>
        <v>0</v>
      </c>
      <c r="H166" s="40">
        <f>SUM(H167:H167)</f>
        <v>6194.842</v>
      </c>
      <c r="I166" s="200">
        <f>SUM(I167:I167)</f>
        <v>0</v>
      </c>
      <c r="J166" s="39">
        <f>SUM(J167:J167)</f>
        <v>6194.842</v>
      </c>
    </row>
    <row r="167" spans="1:10" ht="12.75" customHeight="1" hidden="1" thickBot="1">
      <c r="A167" s="237"/>
      <c r="B167" s="140"/>
      <c r="C167" s="184" t="s">
        <v>224</v>
      </c>
      <c r="D167" s="133">
        <v>2212</v>
      </c>
      <c r="E167" s="182">
        <v>5171</v>
      </c>
      <c r="F167" s="183" t="s">
        <v>190</v>
      </c>
      <c r="G167" s="1">
        <v>0</v>
      </c>
      <c r="H167" s="1">
        <v>6194.842</v>
      </c>
      <c r="I167" s="146"/>
      <c r="J167" s="1">
        <f>H167+I167</f>
        <v>6194.842</v>
      </c>
    </row>
    <row r="168" spans="1:10" ht="12.75" customHeight="1" hidden="1">
      <c r="A168" s="237"/>
      <c r="B168" s="152" t="s">
        <v>5</v>
      </c>
      <c r="C168" s="137" t="s">
        <v>291</v>
      </c>
      <c r="D168" s="118" t="s">
        <v>3</v>
      </c>
      <c r="E168" s="118" t="s">
        <v>3</v>
      </c>
      <c r="F168" s="119" t="s">
        <v>292</v>
      </c>
      <c r="G168" s="39">
        <f>SUM(G169:G169)</f>
        <v>0</v>
      </c>
      <c r="H168" s="40">
        <f>SUM(H169:H169)</f>
        <v>11472.8558</v>
      </c>
      <c r="I168" s="200">
        <f>SUM(I169:I169)</f>
        <v>0</v>
      </c>
      <c r="J168" s="39">
        <f>SUM(J169:J169)</f>
        <v>11472.8558</v>
      </c>
    </row>
    <row r="169" spans="1:10" ht="13.5" hidden="1" thickBot="1">
      <c r="A169" s="237"/>
      <c r="B169" s="140"/>
      <c r="C169" s="171" t="s">
        <v>224</v>
      </c>
      <c r="D169" s="133">
        <v>2212</v>
      </c>
      <c r="E169" s="182">
        <v>5171</v>
      </c>
      <c r="F169" s="183" t="s">
        <v>190</v>
      </c>
      <c r="G169" s="1">
        <v>0</v>
      </c>
      <c r="H169" s="1">
        <v>11472.8558</v>
      </c>
      <c r="I169" s="146"/>
      <c r="J169" s="1">
        <f>H169+I169</f>
        <v>11472.8558</v>
      </c>
    </row>
    <row r="170" spans="1:10" ht="12.75" hidden="1">
      <c r="A170" s="237"/>
      <c r="B170" s="152" t="s">
        <v>5</v>
      </c>
      <c r="C170" s="137" t="s">
        <v>293</v>
      </c>
      <c r="D170" s="118" t="s">
        <v>3</v>
      </c>
      <c r="E170" s="118" t="s">
        <v>3</v>
      </c>
      <c r="F170" s="119" t="s">
        <v>294</v>
      </c>
      <c r="G170" s="39">
        <f>SUM(G171:G171)</f>
        <v>0</v>
      </c>
      <c r="H170" s="40">
        <f>SUM(H171:H171)</f>
        <v>3522.948</v>
      </c>
      <c r="I170" s="200">
        <f>SUM(I171:I171)</f>
        <v>0</v>
      </c>
      <c r="J170" s="39">
        <f>SUM(J171:J171)</f>
        <v>3522.948</v>
      </c>
    </row>
    <row r="171" spans="1:10" ht="13.5" hidden="1" thickBot="1">
      <c r="A171" s="237"/>
      <c r="B171" s="140"/>
      <c r="C171" s="155"/>
      <c r="D171" s="132">
        <v>2212</v>
      </c>
      <c r="E171" s="132">
        <v>6121</v>
      </c>
      <c r="F171" s="180" t="s">
        <v>141</v>
      </c>
      <c r="G171" s="1">
        <v>0</v>
      </c>
      <c r="H171" s="1">
        <f>3480.598+30.25+12.1</f>
        <v>3522.948</v>
      </c>
      <c r="I171" s="146"/>
      <c r="J171" s="1">
        <f>H171+I171</f>
        <v>3522.948</v>
      </c>
    </row>
    <row r="172" spans="1:10" ht="12.75" hidden="1">
      <c r="A172" s="237"/>
      <c r="B172" s="152" t="s">
        <v>5</v>
      </c>
      <c r="C172" s="137" t="s">
        <v>295</v>
      </c>
      <c r="D172" s="118" t="s">
        <v>3</v>
      </c>
      <c r="E172" s="118" t="s">
        <v>3</v>
      </c>
      <c r="F172" s="119" t="s">
        <v>296</v>
      </c>
      <c r="G172" s="39">
        <f>SUM(G173:G173)</f>
        <v>0</v>
      </c>
      <c r="H172" s="40">
        <f>SUM(H173:H173)</f>
        <v>1505.482</v>
      </c>
      <c r="I172" s="200">
        <f>SUM(I173:I173)</f>
        <v>0</v>
      </c>
      <c r="J172" s="39">
        <f>SUM(J173:J173)</f>
        <v>1505.482</v>
      </c>
    </row>
    <row r="173" spans="1:10" ht="13.5" hidden="1" thickBot="1">
      <c r="A173" s="237"/>
      <c r="B173" s="140"/>
      <c r="C173" s="155"/>
      <c r="D173" s="133">
        <v>2212</v>
      </c>
      <c r="E173" s="182">
        <v>5171</v>
      </c>
      <c r="F173" s="183" t="s">
        <v>190</v>
      </c>
      <c r="G173" s="1">
        <v>0</v>
      </c>
      <c r="H173" s="1">
        <v>1505.482</v>
      </c>
      <c r="I173" s="146"/>
      <c r="J173" s="1">
        <f>H173+I173</f>
        <v>1505.482</v>
      </c>
    </row>
    <row r="174" spans="1:10" ht="12.75" hidden="1">
      <c r="A174" s="237"/>
      <c r="B174" s="152" t="s">
        <v>5</v>
      </c>
      <c r="C174" s="137" t="s">
        <v>297</v>
      </c>
      <c r="D174" s="118" t="s">
        <v>3</v>
      </c>
      <c r="E174" s="118" t="s">
        <v>3</v>
      </c>
      <c r="F174" s="119" t="s">
        <v>298</v>
      </c>
      <c r="G174" s="39">
        <f>SUM(G175:G176)</f>
        <v>0</v>
      </c>
      <c r="H174" s="39">
        <f>SUM(H175:H176)</f>
        <v>7187.032</v>
      </c>
      <c r="I174" s="97">
        <f>SUM(I175:I176)</f>
        <v>0</v>
      </c>
      <c r="J174" s="39">
        <f>SUM(J175:J176)</f>
        <v>7187.032</v>
      </c>
    </row>
    <row r="175" spans="1:10" ht="12.75" customHeight="1" hidden="1">
      <c r="A175" s="237"/>
      <c r="B175" s="120"/>
      <c r="C175" s="121"/>
      <c r="D175" s="122">
        <v>2212</v>
      </c>
      <c r="E175" s="159">
        <v>5169</v>
      </c>
      <c r="F175" s="206" t="s">
        <v>72</v>
      </c>
      <c r="G175" s="43">
        <v>0</v>
      </c>
      <c r="H175" s="46">
        <v>22.99</v>
      </c>
      <c r="I175" s="198"/>
      <c r="J175" s="43">
        <f>H175+I175</f>
        <v>22.99</v>
      </c>
    </row>
    <row r="176" spans="1:10" ht="13.5" hidden="1" thickBot="1">
      <c r="A176" s="237"/>
      <c r="B176" s="140"/>
      <c r="C176" s="155"/>
      <c r="D176" s="133">
        <v>2212</v>
      </c>
      <c r="E176" s="182">
        <v>5171</v>
      </c>
      <c r="F176" s="183" t="s">
        <v>190</v>
      </c>
      <c r="G176" s="1">
        <v>0</v>
      </c>
      <c r="H176" s="1">
        <v>7164.042</v>
      </c>
      <c r="I176" s="146"/>
      <c r="J176" s="1">
        <f>H176+I176</f>
        <v>7164.042</v>
      </c>
    </row>
    <row r="177" spans="1:10" ht="12.75" hidden="1">
      <c r="A177" s="237"/>
      <c r="B177" s="152" t="s">
        <v>5</v>
      </c>
      <c r="C177" s="137" t="s">
        <v>299</v>
      </c>
      <c r="D177" s="118" t="s">
        <v>3</v>
      </c>
      <c r="E177" s="118" t="s">
        <v>3</v>
      </c>
      <c r="F177" s="119" t="s">
        <v>300</v>
      </c>
      <c r="G177" s="39">
        <f>SUM(G178:G178)</f>
        <v>0</v>
      </c>
      <c r="H177" s="40">
        <f>SUM(H178:H178)</f>
        <v>6164.242</v>
      </c>
      <c r="I177" s="200">
        <f>SUM(I178:I178)</f>
        <v>0</v>
      </c>
      <c r="J177" s="39">
        <f>SUM(J178:J178)</f>
        <v>6164.242</v>
      </c>
    </row>
    <row r="178" spans="1:10" ht="13.5" hidden="1" thickBot="1">
      <c r="A178" s="237"/>
      <c r="B178" s="140"/>
      <c r="C178" s="155"/>
      <c r="D178" s="133">
        <v>2212</v>
      </c>
      <c r="E178" s="182">
        <v>5171</v>
      </c>
      <c r="F178" s="183" t="s">
        <v>190</v>
      </c>
      <c r="G178" s="1">
        <v>0</v>
      </c>
      <c r="H178" s="1">
        <v>6164.242</v>
      </c>
      <c r="I178" s="146"/>
      <c r="J178" s="1">
        <f>H178+I178</f>
        <v>6164.242</v>
      </c>
    </row>
    <row r="179" spans="1:10" ht="12.75" hidden="1">
      <c r="A179" s="237"/>
      <c r="B179" s="152" t="s">
        <v>5</v>
      </c>
      <c r="C179" s="137" t="s">
        <v>301</v>
      </c>
      <c r="D179" s="118" t="s">
        <v>3</v>
      </c>
      <c r="E179" s="118" t="s">
        <v>3</v>
      </c>
      <c r="F179" s="119" t="s">
        <v>302</v>
      </c>
      <c r="G179" s="39">
        <f>SUM(G180:G181)</f>
        <v>0</v>
      </c>
      <c r="H179" s="39">
        <f>SUM(H180:H181)</f>
        <v>5427.19</v>
      </c>
      <c r="I179" s="97">
        <f>SUM(I180:I181)</f>
        <v>0</v>
      </c>
      <c r="J179" s="39">
        <f>SUM(J180:J181)</f>
        <v>5427.19</v>
      </c>
    </row>
    <row r="180" spans="1:10" ht="12.75" customHeight="1" hidden="1">
      <c r="A180" s="237"/>
      <c r="B180" s="120"/>
      <c r="C180" s="121"/>
      <c r="D180" s="122">
        <v>2212</v>
      </c>
      <c r="E180" s="159">
        <v>5169</v>
      </c>
      <c r="F180" s="206" t="s">
        <v>72</v>
      </c>
      <c r="G180" s="43">
        <v>0</v>
      </c>
      <c r="H180" s="46">
        <v>24.2</v>
      </c>
      <c r="I180" s="198"/>
      <c r="J180" s="43">
        <f>H180+I180</f>
        <v>24.2</v>
      </c>
    </row>
    <row r="181" spans="1:10" ht="13.5" hidden="1" thickBot="1">
      <c r="A181" s="237"/>
      <c r="B181" s="140"/>
      <c r="C181" s="155"/>
      <c r="D181" s="133">
        <v>2212</v>
      </c>
      <c r="E181" s="182">
        <v>5171</v>
      </c>
      <c r="F181" s="183" t="s">
        <v>190</v>
      </c>
      <c r="G181" s="1">
        <v>0</v>
      </c>
      <c r="H181" s="1">
        <v>5402.99</v>
      </c>
      <c r="I181" s="146"/>
      <c r="J181" s="1">
        <f>H181+I181</f>
        <v>5402.99</v>
      </c>
    </row>
    <row r="182" spans="1:10" ht="12.75" hidden="1">
      <c r="A182" s="237"/>
      <c r="B182" s="152" t="s">
        <v>5</v>
      </c>
      <c r="C182" s="137" t="s">
        <v>303</v>
      </c>
      <c r="D182" s="118" t="s">
        <v>3</v>
      </c>
      <c r="E182" s="118" t="s">
        <v>3</v>
      </c>
      <c r="F182" s="119" t="s">
        <v>304</v>
      </c>
      <c r="G182" s="39">
        <f>SUM(G183:G183)</f>
        <v>0</v>
      </c>
      <c r="H182" s="40">
        <f>SUM(H183:H183)</f>
        <v>11617.999</v>
      </c>
      <c r="I182" s="200">
        <f>SUM(I183:I183)</f>
        <v>0</v>
      </c>
      <c r="J182" s="39">
        <f>SUM(J183:J183)</f>
        <v>11617.999</v>
      </c>
    </row>
    <row r="183" spans="1:10" ht="13.5" hidden="1" thickBot="1">
      <c r="A183" s="237"/>
      <c r="B183" s="140"/>
      <c r="C183" s="155"/>
      <c r="D183" s="133">
        <v>2212</v>
      </c>
      <c r="E183" s="133">
        <v>6121</v>
      </c>
      <c r="F183" s="165" t="s">
        <v>141</v>
      </c>
      <c r="G183" s="1">
        <v>0</v>
      </c>
      <c r="H183" s="1">
        <f>30.25+14.52+11573.229</f>
        <v>11617.999</v>
      </c>
      <c r="I183" s="146"/>
      <c r="J183" s="1">
        <f>H183+I183</f>
        <v>11617.999</v>
      </c>
    </row>
    <row r="184" spans="1:10" ht="12.75" customHeight="1" hidden="1">
      <c r="A184" s="237"/>
      <c r="B184" s="152" t="s">
        <v>5</v>
      </c>
      <c r="C184" s="137" t="s">
        <v>305</v>
      </c>
      <c r="D184" s="118" t="s">
        <v>3</v>
      </c>
      <c r="E184" s="118" t="s">
        <v>3</v>
      </c>
      <c r="F184" s="119" t="s">
        <v>306</v>
      </c>
      <c r="G184" s="39">
        <f>SUM(G185:G186)</f>
        <v>0</v>
      </c>
      <c r="H184" s="39">
        <f>SUM(H185:H186)</f>
        <v>7856.03</v>
      </c>
      <c r="I184" s="97">
        <f>SUM(I185:I186)</f>
        <v>0</v>
      </c>
      <c r="J184" s="39">
        <f>SUM(J185:J186)</f>
        <v>7856.03</v>
      </c>
    </row>
    <row r="185" spans="1:10" ht="12.75" customHeight="1" hidden="1">
      <c r="A185" s="237"/>
      <c r="B185" s="120"/>
      <c r="C185" s="121"/>
      <c r="D185" s="122">
        <v>2212</v>
      </c>
      <c r="E185" s="159">
        <v>5169</v>
      </c>
      <c r="F185" s="206" t="s">
        <v>72</v>
      </c>
      <c r="G185" s="43">
        <v>0</v>
      </c>
      <c r="H185" s="46">
        <v>21.78</v>
      </c>
      <c r="I185" s="198"/>
      <c r="J185" s="43">
        <f>H185+I185</f>
        <v>21.78</v>
      </c>
    </row>
    <row r="186" spans="1:10" ht="13.5" hidden="1" thickBot="1">
      <c r="A186" s="237"/>
      <c r="B186" s="181"/>
      <c r="C186" s="155"/>
      <c r="D186" s="133">
        <v>2212</v>
      </c>
      <c r="E186" s="182">
        <v>5171</v>
      </c>
      <c r="F186" s="183" t="s">
        <v>190</v>
      </c>
      <c r="G186" s="1">
        <v>0</v>
      </c>
      <c r="H186" s="1">
        <v>7834.25</v>
      </c>
      <c r="I186" s="146"/>
      <c r="J186" s="1">
        <f>H186+I186</f>
        <v>7834.25</v>
      </c>
    </row>
    <row r="187" spans="1:10" ht="12.75" hidden="1">
      <c r="A187" s="237"/>
      <c r="B187" s="152" t="s">
        <v>5</v>
      </c>
      <c r="C187" s="137" t="s">
        <v>307</v>
      </c>
      <c r="D187" s="118" t="s">
        <v>3</v>
      </c>
      <c r="E187" s="118" t="s">
        <v>3</v>
      </c>
      <c r="F187" s="119" t="s">
        <v>308</v>
      </c>
      <c r="G187" s="39">
        <f>SUM(G188:G189)</f>
        <v>0</v>
      </c>
      <c r="H187" s="39">
        <f>SUM(H188:H189)</f>
        <v>1745.9730000000002</v>
      </c>
      <c r="I187" s="97">
        <f>SUM(I188:I189)</f>
        <v>0</v>
      </c>
      <c r="J187" s="39">
        <f>SUM(J188:J189)</f>
        <v>1745.9730000000002</v>
      </c>
    </row>
    <row r="188" spans="1:10" ht="12.75" hidden="1">
      <c r="A188" s="237"/>
      <c r="B188" s="120"/>
      <c r="C188" s="121"/>
      <c r="D188" s="122">
        <v>2212</v>
      </c>
      <c r="E188" s="159">
        <v>5169</v>
      </c>
      <c r="F188" s="206" t="s">
        <v>72</v>
      </c>
      <c r="G188" s="43">
        <v>0</v>
      </c>
      <c r="H188" s="43">
        <f>24.2+17.969</f>
        <v>42.169</v>
      </c>
      <c r="I188" s="199"/>
      <c r="J188" s="43">
        <f>H188+I188</f>
        <v>42.169</v>
      </c>
    </row>
    <row r="189" spans="1:10" ht="13.5" hidden="1" thickBot="1">
      <c r="A189" s="237"/>
      <c r="B189" s="181"/>
      <c r="C189" s="155"/>
      <c r="D189" s="133">
        <v>2212</v>
      </c>
      <c r="E189" s="182">
        <v>5171</v>
      </c>
      <c r="F189" s="183" t="s">
        <v>190</v>
      </c>
      <c r="G189" s="1">
        <v>0</v>
      </c>
      <c r="H189" s="1">
        <v>1703.804</v>
      </c>
      <c r="I189" s="146"/>
      <c r="J189" s="1">
        <f>H189+I189</f>
        <v>1703.804</v>
      </c>
    </row>
    <row r="190" spans="1:10" ht="12.75" hidden="1">
      <c r="A190" s="237"/>
      <c r="B190" s="152" t="s">
        <v>5</v>
      </c>
      <c r="C190" s="137" t="s">
        <v>309</v>
      </c>
      <c r="D190" s="118" t="s">
        <v>3</v>
      </c>
      <c r="E190" s="118" t="s">
        <v>3</v>
      </c>
      <c r="F190" s="119" t="s">
        <v>310</v>
      </c>
      <c r="G190" s="39">
        <f>SUM(G191:G192)</f>
        <v>0</v>
      </c>
      <c r="H190" s="39">
        <f>SUM(H191:H192)</f>
        <v>7142.909000000001</v>
      </c>
      <c r="I190" s="97">
        <f>SUM(I191:I192)</f>
        <v>0</v>
      </c>
      <c r="J190" s="39">
        <f>SUM(J191:J192)</f>
        <v>7142.909000000001</v>
      </c>
    </row>
    <row r="191" spans="1:10" ht="12.75" hidden="1">
      <c r="A191" s="237"/>
      <c r="B191" s="120"/>
      <c r="C191" s="121"/>
      <c r="D191" s="122">
        <v>2212</v>
      </c>
      <c r="E191" s="159">
        <v>5169</v>
      </c>
      <c r="F191" s="206" t="s">
        <v>72</v>
      </c>
      <c r="G191" s="43">
        <v>0</v>
      </c>
      <c r="H191" s="46">
        <f>17.969+28.237</f>
        <v>46.206</v>
      </c>
      <c r="I191" s="198"/>
      <c r="J191" s="43">
        <f>H191+I191</f>
        <v>46.206</v>
      </c>
    </row>
    <row r="192" spans="1:10" ht="13.5" hidden="1" thickBot="1">
      <c r="A192" s="237"/>
      <c r="B192" s="140"/>
      <c r="C192" s="155"/>
      <c r="D192" s="133">
        <v>2212</v>
      </c>
      <c r="E192" s="182">
        <v>5171</v>
      </c>
      <c r="F192" s="183" t="s">
        <v>190</v>
      </c>
      <c r="G192" s="1">
        <v>0</v>
      </c>
      <c r="H192" s="1">
        <v>7096.703</v>
      </c>
      <c r="I192" s="146"/>
      <c r="J192" s="1">
        <f>H192+I192</f>
        <v>7096.703</v>
      </c>
    </row>
    <row r="193" spans="1:10" ht="12.75" hidden="1">
      <c r="A193" s="237"/>
      <c r="B193" s="152" t="s">
        <v>5</v>
      </c>
      <c r="C193" s="137" t="s">
        <v>311</v>
      </c>
      <c r="D193" s="118" t="s">
        <v>3</v>
      </c>
      <c r="E193" s="118" t="s">
        <v>3</v>
      </c>
      <c r="F193" s="119" t="s">
        <v>312</v>
      </c>
      <c r="G193" s="39">
        <f>SUM(G194:G194)</f>
        <v>0</v>
      </c>
      <c r="H193" s="39">
        <f>SUM(H194:H194)</f>
        <v>9552.29</v>
      </c>
      <c r="I193" s="97">
        <f>SUM(I194:I194)</f>
        <v>0</v>
      </c>
      <c r="J193" s="39">
        <f>SUM(J194:J194)</f>
        <v>9552.29</v>
      </c>
    </row>
    <row r="194" spans="1:10" ht="13.5" hidden="1" thickBot="1">
      <c r="A194" s="237"/>
      <c r="B194" s="120"/>
      <c r="C194" s="121"/>
      <c r="D194" s="122">
        <v>2212</v>
      </c>
      <c r="E194" s="182">
        <v>5171</v>
      </c>
      <c r="F194" s="183" t="s">
        <v>190</v>
      </c>
      <c r="G194" s="43">
        <v>0</v>
      </c>
      <c r="H194" s="46">
        <v>9552.29</v>
      </c>
      <c r="I194" s="198"/>
      <c r="J194" s="43">
        <f>H194+I194</f>
        <v>9552.29</v>
      </c>
    </row>
    <row r="195" spans="1:10" ht="12.75" hidden="1">
      <c r="A195" s="237"/>
      <c r="B195" s="152" t="s">
        <v>5</v>
      </c>
      <c r="C195" s="137" t="s">
        <v>313</v>
      </c>
      <c r="D195" s="118" t="s">
        <v>3</v>
      </c>
      <c r="E195" s="118" t="s">
        <v>3</v>
      </c>
      <c r="F195" s="119" t="s">
        <v>314</v>
      </c>
      <c r="G195" s="39">
        <f>SUM(G196:G197)</f>
        <v>0</v>
      </c>
      <c r="H195" s="39">
        <f>SUM(H196:H197)</f>
        <v>5032.209</v>
      </c>
      <c r="I195" s="97">
        <f>SUM(I196:I197)</f>
        <v>0</v>
      </c>
      <c r="J195" s="39">
        <f>SUM(J196:J197)</f>
        <v>5032.209</v>
      </c>
    </row>
    <row r="196" spans="1:10" ht="12.75" hidden="1">
      <c r="A196" s="237"/>
      <c r="B196" s="120"/>
      <c r="C196" s="121"/>
      <c r="D196" s="122">
        <v>2212</v>
      </c>
      <c r="E196" s="162">
        <v>5171</v>
      </c>
      <c r="F196" s="163" t="s">
        <v>190</v>
      </c>
      <c r="G196" s="43">
        <v>0</v>
      </c>
      <c r="H196" s="43">
        <v>0</v>
      </c>
      <c r="I196" s="43"/>
      <c r="J196" s="43">
        <f>H196+I196</f>
        <v>0</v>
      </c>
    </row>
    <row r="197" spans="1:10" ht="13.5" hidden="1" thickBot="1">
      <c r="A197" s="237"/>
      <c r="B197" s="201"/>
      <c r="C197" s="202" t="s">
        <v>224</v>
      </c>
      <c r="D197" s="132">
        <v>2212</v>
      </c>
      <c r="E197" s="175">
        <v>5171</v>
      </c>
      <c r="F197" s="176" t="s">
        <v>190</v>
      </c>
      <c r="G197" s="48">
        <v>0</v>
      </c>
      <c r="H197" s="43">
        <v>5032.209</v>
      </c>
      <c r="I197" s="43"/>
      <c r="J197" s="48">
        <f>H197+I197</f>
        <v>5032.209</v>
      </c>
    </row>
    <row r="198" spans="1:10" ht="12.75" hidden="1">
      <c r="A198" s="237"/>
      <c r="B198" s="152" t="s">
        <v>5</v>
      </c>
      <c r="C198" s="137" t="s">
        <v>315</v>
      </c>
      <c r="D198" s="118" t="s">
        <v>3</v>
      </c>
      <c r="E198" s="118" t="s">
        <v>3</v>
      </c>
      <c r="F198" s="119" t="s">
        <v>316</v>
      </c>
      <c r="G198" s="39">
        <f>SUM(G199:G200)</f>
        <v>0</v>
      </c>
      <c r="H198" s="39">
        <f>SUM(H199:H200)</f>
        <v>565.3</v>
      </c>
      <c r="I198" s="97">
        <f>SUM(I199:I200)</f>
        <v>0</v>
      </c>
      <c r="J198" s="39">
        <f>SUM(J199:J200)</f>
        <v>565.3</v>
      </c>
    </row>
    <row r="199" spans="1:10" ht="12.75" hidden="1">
      <c r="A199" s="237"/>
      <c r="B199" s="120"/>
      <c r="C199" s="121"/>
      <c r="D199" s="122">
        <v>2212</v>
      </c>
      <c r="E199" s="159">
        <v>5169</v>
      </c>
      <c r="F199" s="206" t="s">
        <v>72</v>
      </c>
      <c r="G199" s="43">
        <v>0</v>
      </c>
      <c r="H199" s="46">
        <f>8.7+19.36</f>
        <v>28.06</v>
      </c>
      <c r="I199" s="198"/>
      <c r="J199" s="43">
        <f>H199+I199</f>
        <v>28.06</v>
      </c>
    </row>
    <row r="200" spans="1:10" ht="13.5" hidden="1" thickBot="1">
      <c r="A200" s="237"/>
      <c r="B200" s="140"/>
      <c r="C200" s="155"/>
      <c r="D200" s="133">
        <v>2212</v>
      </c>
      <c r="E200" s="182">
        <v>5171</v>
      </c>
      <c r="F200" s="183" t="s">
        <v>190</v>
      </c>
      <c r="G200" s="1">
        <v>0</v>
      </c>
      <c r="H200" s="48">
        <v>537.24</v>
      </c>
      <c r="I200" s="178"/>
      <c r="J200" s="1">
        <f>H200+I200</f>
        <v>537.24</v>
      </c>
    </row>
    <row r="201" spans="1:10" ht="12.75" hidden="1">
      <c r="A201" s="237"/>
      <c r="B201" s="152" t="s">
        <v>5</v>
      </c>
      <c r="C201" s="137" t="s">
        <v>317</v>
      </c>
      <c r="D201" s="153" t="s">
        <v>3</v>
      </c>
      <c r="E201" s="153" t="s">
        <v>3</v>
      </c>
      <c r="F201" s="45" t="s">
        <v>318</v>
      </c>
      <c r="G201" s="40">
        <f>SUM(G202:G202)</f>
        <v>0</v>
      </c>
      <c r="H201" s="39">
        <f>SUM(H202:H202)</f>
        <v>7179.36935</v>
      </c>
      <c r="I201" s="97">
        <f>SUM(I202:I202)</f>
        <v>0</v>
      </c>
      <c r="J201" s="39">
        <f>SUM(J202:J202)</f>
        <v>7179.36935</v>
      </c>
    </row>
    <row r="202" spans="1:10" ht="13.5" hidden="1" thickBot="1">
      <c r="A202" s="237"/>
      <c r="B202" s="161"/>
      <c r="C202" s="166"/>
      <c r="D202" s="156">
        <v>2212</v>
      </c>
      <c r="E202" s="142">
        <v>6121</v>
      </c>
      <c r="F202" s="180" t="s">
        <v>141</v>
      </c>
      <c r="G202" s="50">
        <v>0</v>
      </c>
      <c r="H202" s="48">
        <f>16.335+20.40435+36.3+7106.33</f>
        <v>7179.36935</v>
      </c>
      <c r="I202" s="178"/>
      <c r="J202" s="1">
        <f>H202+I202</f>
        <v>7179.36935</v>
      </c>
    </row>
    <row r="203" spans="1:10" ht="12.75" hidden="1">
      <c r="A203" s="237"/>
      <c r="B203" s="152" t="s">
        <v>5</v>
      </c>
      <c r="C203" s="137" t="s">
        <v>319</v>
      </c>
      <c r="D203" s="118" t="s">
        <v>3</v>
      </c>
      <c r="E203" s="118" t="s">
        <v>3</v>
      </c>
      <c r="F203" s="119" t="s">
        <v>320</v>
      </c>
      <c r="G203" s="39">
        <f>SUM(G204:G204)</f>
        <v>0</v>
      </c>
      <c r="H203" s="40">
        <f>SUM(H204:H204)</f>
        <v>4493.983</v>
      </c>
      <c r="I203" s="200">
        <f>SUM(I204:I204)</f>
        <v>0</v>
      </c>
      <c r="J203" s="39">
        <f>SUM(J204:J204)</f>
        <v>4493.983</v>
      </c>
    </row>
    <row r="204" spans="1:10" ht="13.5" hidden="1" thickBot="1">
      <c r="A204" s="237"/>
      <c r="B204" s="140"/>
      <c r="C204" s="155"/>
      <c r="D204" s="132">
        <v>2212</v>
      </c>
      <c r="E204" s="132">
        <v>6121</v>
      </c>
      <c r="F204" s="180" t="s">
        <v>141</v>
      </c>
      <c r="G204" s="1">
        <v>0</v>
      </c>
      <c r="H204" s="1">
        <f>14.2+50.82+4428.963</f>
        <v>4493.983</v>
      </c>
      <c r="I204" s="146"/>
      <c r="J204" s="1">
        <f>H204+I204</f>
        <v>4493.983</v>
      </c>
    </row>
    <row r="205" spans="1:10" ht="12.75" hidden="1">
      <c r="A205" s="237"/>
      <c r="B205" s="152" t="s">
        <v>5</v>
      </c>
      <c r="C205" s="137" t="s">
        <v>321</v>
      </c>
      <c r="D205" s="118" t="s">
        <v>3</v>
      </c>
      <c r="E205" s="118" t="s">
        <v>3</v>
      </c>
      <c r="F205" s="119" t="s">
        <v>322</v>
      </c>
      <c r="G205" s="39">
        <f>SUM(G206:G207)</f>
        <v>0</v>
      </c>
      <c r="H205" s="39">
        <f>SUM(H206:H207)</f>
        <v>8577.134</v>
      </c>
      <c r="I205" s="97">
        <f>SUM(I206:I207)</f>
        <v>0</v>
      </c>
      <c r="J205" s="39">
        <f>SUM(J206:J207)</f>
        <v>8577.134</v>
      </c>
    </row>
    <row r="206" spans="1:10" ht="12.75" hidden="1">
      <c r="A206" s="237"/>
      <c r="B206" s="120"/>
      <c r="C206" s="121"/>
      <c r="D206" s="122">
        <v>2212</v>
      </c>
      <c r="E206" s="159">
        <v>5169</v>
      </c>
      <c r="F206" s="206" t="s">
        <v>72</v>
      </c>
      <c r="G206" s="43">
        <v>0</v>
      </c>
      <c r="H206" s="43">
        <f>31.257</f>
        <v>31.257</v>
      </c>
      <c r="I206" s="199"/>
      <c r="J206" s="43">
        <f>H206+I206</f>
        <v>31.257</v>
      </c>
    </row>
    <row r="207" spans="1:10" ht="13.5" hidden="1" thickBot="1">
      <c r="A207" s="237"/>
      <c r="B207" s="201"/>
      <c r="C207" s="126"/>
      <c r="D207" s="132">
        <v>2212</v>
      </c>
      <c r="E207" s="175">
        <v>5171</v>
      </c>
      <c r="F207" s="176" t="s">
        <v>190</v>
      </c>
      <c r="G207" s="48">
        <v>0</v>
      </c>
      <c r="H207" s="48">
        <v>8545.877</v>
      </c>
      <c r="I207" s="178"/>
      <c r="J207" s="48">
        <f>H207+I207</f>
        <v>8545.877</v>
      </c>
    </row>
    <row r="208" spans="1:10" ht="12.75" hidden="1">
      <c r="A208" s="237"/>
      <c r="B208" s="152" t="s">
        <v>5</v>
      </c>
      <c r="C208" s="137" t="s">
        <v>323</v>
      </c>
      <c r="D208" s="118" t="s">
        <v>3</v>
      </c>
      <c r="E208" s="118" t="s">
        <v>3</v>
      </c>
      <c r="F208" s="119" t="s">
        <v>324</v>
      </c>
      <c r="G208" s="39">
        <f>SUM(G209:G209)</f>
        <v>0</v>
      </c>
      <c r="H208" s="39">
        <f>SUM(H209:H209)</f>
        <v>16180.111</v>
      </c>
      <c r="I208" s="97">
        <f>SUM(I209:I209)</f>
        <v>0</v>
      </c>
      <c r="J208" s="39">
        <f>SUM(J209:J209)</f>
        <v>16180.111</v>
      </c>
    </row>
    <row r="209" spans="1:10" ht="13.5" hidden="1" thickBot="1">
      <c r="A209" s="237"/>
      <c r="B209" s="140"/>
      <c r="C209" s="155"/>
      <c r="D209" s="133">
        <v>2212</v>
      </c>
      <c r="E209" s="182">
        <v>5171</v>
      </c>
      <c r="F209" s="183" t="s">
        <v>190</v>
      </c>
      <c r="G209" s="1">
        <v>0</v>
      </c>
      <c r="H209" s="48">
        <v>16180.111</v>
      </c>
      <c r="I209" s="178"/>
      <c r="J209" s="1">
        <f>H209+I209</f>
        <v>16180.111</v>
      </c>
    </row>
    <row r="210" spans="1:10" ht="12.75" hidden="1">
      <c r="A210" s="237"/>
      <c r="B210" s="152" t="s">
        <v>5</v>
      </c>
      <c r="C210" s="137" t="s">
        <v>325</v>
      </c>
      <c r="D210" s="118" t="s">
        <v>3</v>
      </c>
      <c r="E210" s="118" t="s">
        <v>3</v>
      </c>
      <c r="F210" s="119" t="s">
        <v>326</v>
      </c>
      <c r="G210" s="39">
        <f>SUM(G211:G211)</f>
        <v>0</v>
      </c>
      <c r="H210" s="39">
        <f>SUM(H211:H211)</f>
        <v>8915.277</v>
      </c>
      <c r="I210" s="97">
        <f>SUM(I211:I211)</f>
        <v>0</v>
      </c>
      <c r="J210" s="39">
        <f>SUM(J211:J211)</f>
        <v>8915.277</v>
      </c>
    </row>
    <row r="211" spans="1:10" ht="13.5" hidden="1" thickBot="1">
      <c r="A211" s="237"/>
      <c r="B211" s="140"/>
      <c r="C211" s="155"/>
      <c r="D211" s="133">
        <v>2212</v>
      </c>
      <c r="E211" s="182">
        <v>5171</v>
      </c>
      <c r="F211" s="183" t="s">
        <v>190</v>
      </c>
      <c r="G211" s="1">
        <v>0</v>
      </c>
      <c r="H211" s="48">
        <v>8915.277</v>
      </c>
      <c r="I211" s="178"/>
      <c r="J211" s="1">
        <f>H211+I211</f>
        <v>8915.277</v>
      </c>
    </row>
    <row r="212" spans="1:10" ht="12.75" hidden="1">
      <c r="A212" s="237"/>
      <c r="B212" s="152" t="s">
        <v>5</v>
      </c>
      <c r="C212" s="137" t="s">
        <v>327</v>
      </c>
      <c r="D212" s="118" t="s">
        <v>3</v>
      </c>
      <c r="E212" s="118" t="s">
        <v>3</v>
      </c>
      <c r="F212" s="119" t="s">
        <v>328</v>
      </c>
      <c r="G212" s="39">
        <f>SUM(G213:G214)</f>
        <v>0</v>
      </c>
      <c r="H212" s="39">
        <f>SUM(H213:H214)</f>
        <v>515.35</v>
      </c>
      <c r="I212" s="97">
        <f>SUM(I213:I214)</f>
        <v>0</v>
      </c>
      <c r="J212" s="39">
        <f>SUM(J213:J214)</f>
        <v>515.35</v>
      </c>
    </row>
    <row r="213" spans="1:10" ht="12.75" hidden="1">
      <c r="A213" s="237"/>
      <c r="B213" s="120"/>
      <c r="C213" s="121"/>
      <c r="D213" s="122">
        <v>2212</v>
      </c>
      <c r="E213" s="159">
        <v>5169</v>
      </c>
      <c r="F213" s="206" t="s">
        <v>72</v>
      </c>
      <c r="G213" s="43">
        <v>0</v>
      </c>
      <c r="H213" s="43">
        <f>14.702+18.15</f>
        <v>32.852</v>
      </c>
      <c r="I213" s="199"/>
      <c r="J213" s="43">
        <f>H213+I213</f>
        <v>32.852</v>
      </c>
    </row>
    <row r="214" spans="1:10" ht="13.5" hidden="1" thickBot="1">
      <c r="A214" s="237"/>
      <c r="B214" s="140"/>
      <c r="C214" s="155"/>
      <c r="D214" s="133">
        <v>2212</v>
      </c>
      <c r="E214" s="182">
        <v>5171</v>
      </c>
      <c r="F214" s="183" t="s">
        <v>190</v>
      </c>
      <c r="G214" s="1">
        <v>0</v>
      </c>
      <c r="H214" s="48">
        <v>482.498</v>
      </c>
      <c r="I214" s="178"/>
      <c r="J214" s="1">
        <f>H214+I214</f>
        <v>482.498</v>
      </c>
    </row>
    <row r="215" spans="1:10" ht="12.75" hidden="1">
      <c r="A215" s="237"/>
      <c r="B215" s="152" t="s">
        <v>5</v>
      </c>
      <c r="C215" s="137" t="s">
        <v>329</v>
      </c>
      <c r="D215" s="153" t="s">
        <v>3</v>
      </c>
      <c r="E215" s="153" t="s">
        <v>3</v>
      </c>
      <c r="F215" s="45" t="s">
        <v>330</v>
      </c>
      <c r="G215" s="40">
        <f>SUM(G216:G216)</f>
        <v>0</v>
      </c>
      <c r="H215" s="39">
        <f>SUM(H216:H216)</f>
        <v>1586.489</v>
      </c>
      <c r="I215" s="97">
        <f>SUM(I216:I216)</f>
        <v>0</v>
      </c>
      <c r="J215" s="39">
        <f>SUM(J216:J216)</f>
        <v>1586.489</v>
      </c>
    </row>
    <row r="216" spans="1:10" ht="13.5" hidden="1" thickBot="1">
      <c r="A216" s="237"/>
      <c r="B216" s="161"/>
      <c r="C216" s="166"/>
      <c r="D216" s="156">
        <v>2212</v>
      </c>
      <c r="E216" s="142">
        <v>6121</v>
      </c>
      <c r="F216" s="180" t="s">
        <v>141</v>
      </c>
      <c r="G216" s="50">
        <v>0</v>
      </c>
      <c r="H216" s="48">
        <f>13.2+17.485+1555.804</f>
        <v>1586.489</v>
      </c>
      <c r="I216" s="178"/>
      <c r="J216" s="1">
        <f>H216+I216</f>
        <v>1586.489</v>
      </c>
    </row>
    <row r="217" spans="1:10" ht="12.75" hidden="1">
      <c r="A217" s="237"/>
      <c r="B217" s="152" t="s">
        <v>5</v>
      </c>
      <c r="C217" s="137" t="s">
        <v>331</v>
      </c>
      <c r="D217" s="153" t="s">
        <v>3</v>
      </c>
      <c r="E217" s="153" t="s">
        <v>3</v>
      </c>
      <c r="F217" s="45" t="s">
        <v>332</v>
      </c>
      <c r="G217" s="39">
        <f>SUM(G218:G219)</f>
        <v>0</v>
      </c>
      <c r="H217" s="39">
        <f>SUM(H218:H219)</f>
        <v>1013.975</v>
      </c>
      <c r="I217" s="97">
        <f>SUM(I218:I219)</f>
        <v>0</v>
      </c>
      <c r="J217" s="39">
        <f>SUM(J218:J219)</f>
        <v>1013.975</v>
      </c>
    </row>
    <row r="218" spans="1:10" ht="12.75" hidden="1">
      <c r="A218" s="237"/>
      <c r="B218" s="179"/>
      <c r="C218" s="121"/>
      <c r="D218" s="159">
        <v>2212</v>
      </c>
      <c r="E218" s="159">
        <v>5169</v>
      </c>
      <c r="F218" s="160" t="s">
        <v>72</v>
      </c>
      <c r="G218" s="49">
        <v>0</v>
      </c>
      <c r="H218" s="43">
        <f>7.92+17.485</f>
        <v>25.405</v>
      </c>
      <c r="I218" s="199"/>
      <c r="J218" s="43">
        <f>H218+I218</f>
        <v>25.405</v>
      </c>
    </row>
    <row r="219" spans="1:10" ht="13.5" hidden="1" thickBot="1">
      <c r="A219" s="237"/>
      <c r="B219" s="201"/>
      <c r="C219" s="126"/>
      <c r="D219" s="132">
        <v>2212</v>
      </c>
      <c r="E219" s="175">
        <v>5171</v>
      </c>
      <c r="F219" s="176" t="s">
        <v>190</v>
      </c>
      <c r="G219" s="48">
        <v>0</v>
      </c>
      <c r="H219" s="48">
        <v>988.57</v>
      </c>
      <c r="I219" s="178"/>
      <c r="J219" s="48">
        <f>H219+I219</f>
        <v>988.57</v>
      </c>
    </row>
    <row r="220" spans="1:10" ht="12.75" hidden="1">
      <c r="A220" s="237"/>
      <c r="B220" s="152" t="s">
        <v>5</v>
      </c>
      <c r="C220" s="137" t="s">
        <v>333</v>
      </c>
      <c r="D220" s="153" t="s">
        <v>3</v>
      </c>
      <c r="E220" s="153" t="s">
        <v>3</v>
      </c>
      <c r="F220" s="45" t="s">
        <v>334</v>
      </c>
      <c r="G220" s="40">
        <f>SUM(G221:G221)</f>
        <v>0</v>
      </c>
      <c r="H220" s="39">
        <f>SUM(H221:H221)</f>
        <v>4134.501</v>
      </c>
      <c r="I220" s="97">
        <f>SUM(I221:I221)</f>
        <v>0</v>
      </c>
      <c r="J220" s="39">
        <f>SUM(J221:J221)</f>
        <v>4134.501</v>
      </c>
    </row>
    <row r="221" spans="1:10" ht="13.5" hidden="1" thickBot="1">
      <c r="A221" s="237"/>
      <c r="B221" s="161"/>
      <c r="C221" s="166"/>
      <c r="D221" s="156">
        <v>2212</v>
      </c>
      <c r="E221" s="142">
        <v>6121</v>
      </c>
      <c r="F221" s="180" t="s">
        <v>141</v>
      </c>
      <c r="G221" s="50">
        <v>0</v>
      </c>
      <c r="H221" s="48">
        <f>16.35+34.969+4083.182</f>
        <v>4134.501</v>
      </c>
      <c r="I221" s="178"/>
      <c r="J221" s="1">
        <f>H221+I221</f>
        <v>4134.501</v>
      </c>
    </row>
    <row r="222" spans="1:10" ht="12.75" hidden="1">
      <c r="A222" s="237"/>
      <c r="B222" s="152" t="s">
        <v>5</v>
      </c>
      <c r="C222" s="137" t="s">
        <v>335</v>
      </c>
      <c r="D222" s="153" t="s">
        <v>3</v>
      </c>
      <c r="E222" s="153" t="s">
        <v>3</v>
      </c>
      <c r="F222" s="45" t="s">
        <v>336</v>
      </c>
      <c r="G222" s="40">
        <f>SUM(G223:G223)</f>
        <v>0</v>
      </c>
      <c r="H222" s="39">
        <f>SUM(H223:H223)</f>
        <v>4806.593</v>
      </c>
      <c r="I222" s="97">
        <f>SUM(I223:I223)</f>
        <v>0</v>
      </c>
      <c r="J222" s="39">
        <f>SUM(J223:J223)</f>
        <v>4806.593</v>
      </c>
    </row>
    <row r="223" spans="1:10" ht="13.5" hidden="1" thickBot="1">
      <c r="A223" s="237"/>
      <c r="B223" s="161"/>
      <c r="C223" s="166"/>
      <c r="D223" s="156">
        <v>2212</v>
      </c>
      <c r="E223" s="142">
        <v>6121</v>
      </c>
      <c r="F223" s="180" t="s">
        <v>141</v>
      </c>
      <c r="G223" s="50">
        <v>0</v>
      </c>
      <c r="H223" s="48">
        <f>24.829+38.72+4743.044</f>
        <v>4806.593</v>
      </c>
      <c r="I223" s="146"/>
      <c r="J223" s="1">
        <f>H223+I223</f>
        <v>4806.593</v>
      </c>
    </row>
    <row r="224" spans="1:10" ht="12.75" hidden="1">
      <c r="A224" s="237"/>
      <c r="B224" s="152" t="s">
        <v>5</v>
      </c>
      <c r="C224" s="137" t="s">
        <v>337</v>
      </c>
      <c r="D224" s="153" t="s">
        <v>3</v>
      </c>
      <c r="E224" s="153" t="s">
        <v>3</v>
      </c>
      <c r="F224" s="45" t="s">
        <v>338</v>
      </c>
      <c r="G224" s="40">
        <f>SUM(G225:G225)</f>
        <v>0</v>
      </c>
      <c r="H224" s="40">
        <f>SUM(H225:H225)</f>
        <v>32.852</v>
      </c>
      <c r="I224" s="200">
        <f>SUM(I225:I225)</f>
        <v>0</v>
      </c>
      <c r="J224" s="40">
        <f>SUM(J225:J225)</f>
        <v>32.852</v>
      </c>
    </row>
    <row r="225" spans="1:10" ht="13.5" hidden="1" thickBot="1">
      <c r="A225" s="237"/>
      <c r="B225" s="154"/>
      <c r="C225" s="155"/>
      <c r="D225" s="156">
        <v>2212</v>
      </c>
      <c r="E225" s="156">
        <v>5169</v>
      </c>
      <c r="F225" s="157" t="s">
        <v>72</v>
      </c>
      <c r="G225" s="51">
        <v>0</v>
      </c>
      <c r="H225" s="1">
        <f>14.702+18.15</f>
        <v>32.852</v>
      </c>
      <c r="I225" s="146"/>
      <c r="J225" s="1">
        <f>H225+I225</f>
        <v>32.852</v>
      </c>
    </row>
    <row r="226" spans="1:10" ht="12.75" hidden="1">
      <c r="A226" s="237"/>
      <c r="B226" s="152" t="s">
        <v>5</v>
      </c>
      <c r="C226" s="137" t="s">
        <v>339</v>
      </c>
      <c r="D226" s="153" t="s">
        <v>3</v>
      </c>
      <c r="E226" s="153" t="s">
        <v>3</v>
      </c>
      <c r="F226" s="45" t="s">
        <v>340</v>
      </c>
      <c r="G226" s="40">
        <f>SUM(G227:G227)</f>
        <v>0</v>
      </c>
      <c r="H226" s="39">
        <f>SUM(H227:H227)</f>
        <v>3792.4970000000003</v>
      </c>
      <c r="I226" s="97">
        <f>SUM(I227:I227)</f>
        <v>0</v>
      </c>
      <c r="J226" s="39">
        <f>SUM(J227:J227)</f>
        <v>3792.4970000000003</v>
      </c>
    </row>
    <row r="227" spans="1:10" ht="13.5" hidden="1" thickBot="1">
      <c r="A227" s="238"/>
      <c r="B227" s="161"/>
      <c r="C227" s="166"/>
      <c r="D227" s="156">
        <v>2212</v>
      </c>
      <c r="E227" s="142">
        <v>6121</v>
      </c>
      <c r="F227" s="180" t="s">
        <v>141</v>
      </c>
      <c r="G227" s="50">
        <v>0</v>
      </c>
      <c r="H227" s="48">
        <f>27.443+41.14+3723.914</f>
        <v>3792.4970000000003</v>
      </c>
      <c r="I227" s="178"/>
      <c r="J227" s="1">
        <f>H227+I227</f>
        <v>3792.4970000000003</v>
      </c>
    </row>
    <row r="228" ht="12.75">
      <c r="A228" s="186"/>
    </row>
    <row r="233" ht="12.75">
      <c r="I233" s="203"/>
    </row>
  </sheetData>
  <sheetProtection/>
  <mergeCells count="13"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A10:A227"/>
    <mergeCell ref="H7:H8"/>
    <mergeCell ref="I7:J7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2016-08-03T11:01:40Z</cp:lastPrinted>
  <dcterms:created xsi:type="dcterms:W3CDTF">2006-09-25T08:49:57Z</dcterms:created>
  <dcterms:modified xsi:type="dcterms:W3CDTF">2016-08-08T08:09:22Z</dcterms:modified>
  <cp:category/>
  <cp:version/>
  <cp:contentType/>
  <cp:contentStatus/>
</cp:coreProperties>
</file>