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2"/>
  </bookViews>
  <sheets>
    <sheet name="Bilance P+V" sheetId="1" r:id="rId1"/>
    <sheet name="příjmy OD" sheetId="2" r:id="rId2"/>
    <sheet name="91406" sheetId="3" r:id="rId3"/>
  </sheets>
  <definedNames>
    <definedName name="_xlnm.Print_Titles" localSheetId="2">'91406'!$7:$8</definedName>
    <definedName name="_xlnm.Print_Titles" localSheetId="1">'příjmy OD'!$7:$8</definedName>
  </definedNames>
  <calcPr fullCalcOnLoad="1"/>
</workbook>
</file>

<file path=xl/sharedStrings.xml><?xml version="1.0" encoding="utf-8"?>
<sst xmlns="http://schemas.openxmlformats.org/spreadsheetml/2006/main" count="430" uniqueCount="198">
  <si>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</si>
  <si>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</si>
  <si>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</si>
  <si>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</si>
  <si>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</si>
  <si>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</si>
  <si>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</si>
  <si>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</si>
  <si>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</si>
  <si>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</si>
  <si>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</si>
  <si>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</si>
  <si>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</si>
  <si>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</si>
  <si>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</si>
  <si>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</si>
  <si>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</si>
  <si>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</si>
  <si>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</si>
  <si>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</si>
  <si>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</si>
  <si>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</si>
  <si>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</si>
  <si>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</si>
  <si>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</si>
  <si>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</si>
  <si>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</si>
  <si>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</si>
  <si>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</si>
  <si>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</si>
  <si>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</si>
  <si>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</si>
  <si>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</si>
  <si>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</si>
  <si>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</si>
  <si>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</si>
  <si>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</si>
  <si>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</si>
  <si>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</si>
  <si>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</si>
  <si>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</si>
  <si>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</si>
  <si>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</si>
  <si>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</si>
  <si>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</si>
  <si>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</si>
  <si>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</si>
  <si>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</si>
  <si>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</si>
  <si>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</si>
  <si>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</si>
  <si>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</si>
  <si>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</si>
  <si>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</si>
  <si>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</si>
  <si>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</si>
  <si>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</si>
  <si>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</si>
  <si>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</si>
  <si>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 xml:space="preserve">   neinv. dotace ze zahraničí</t>
  </si>
  <si>
    <t>415x</t>
  </si>
  <si>
    <t xml:space="preserve">    investiční dotace ze zahraničí</t>
  </si>
  <si>
    <t>Kap.926-dotační fond</t>
  </si>
  <si>
    <t>Kap.917-transfery</t>
  </si>
  <si>
    <t>1. Zapojení fondů z r. 2015</t>
  </si>
  <si>
    <t>2. Zapojení  zvl.účtů z r. 2015</t>
  </si>
  <si>
    <t>SR 2016</t>
  </si>
  <si>
    <t>UR I 2016</t>
  </si>
  <si>
    <t>UR II 2016</t>
  </si>
  <si>
    <t>Kap.912-účelové příspěvky PO</t>
  </si>
  <si>
    <t>Odbor dopravy</t>
  </si>
  <si>
    <t>tis.Kč</t>
  </si>
  <si>
    <t>ZDROJOVÁ  A VÝDAJOVÁ ČÁST ROZPOČTU LK 2016</t>
  </si>
  <si>
    <t>Příjmy a finanční zdroje odboru dopravy 2016</t>
  </si>
  <si>
    <t>Přijaté transfery (dotace a příspěvky) a zdroje (financování)</t>
  </si>
  <si>
    <t>ORJ</t>
  </si>
  <si>
    <t>ÚZ</t>
  </si>
  <si>
    <t>P Ř Í J M Y   A  T R A N S F E R Y   2 0 1 6</t>
  </si>
  <si>
    <t>příjmy celkem</t>
  </si>
  <si>
    <t>A1) vlastní příjmy - daňové příjmy</t>
  </si>
  <si>
    <t>0006</t>
  </si>
  <si>
    <t>DU</t>
  </si>
  <si>
    <t>příjmy z licencí pro kamionovou dopravu</t>
  </si>
  <si>
    <t>správní poplatky</t>
  </si>
  <si>
    <t>A2) vlastní příjmy - nedaňové příjmy</t>
  </si>
  <si>
    <t>věcná břemena</t>
  </si>
  <si>
    <t>kauce a sankční platby</t>
  </si>
  <si>
    <t>1306</t>
  </si>
  <si>
    <t>0689951601</t>
  </si>
  <si>
    <t>Krajská správa silnic LK p.o. - realizace příkazní smlouvy Silnice LK a.s. na ZIMNÍ ÚDRŽBU 2015</t>
  </si>
  <si>
    <t>ostatní přijaté vratky transferů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</si>
  <si>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</si>
  <si>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</si>
  <si>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</si>
  <si>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</si>
  <si>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</si>
  <si>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neinvestiční transfery přijaté od obcí</t>
  </si>
  <si>
    <t>3. úvěr</t>
  </si>
  <si>
    <t>4. uhrazené splátky krátkod.půjč.</t>
  </si>
  <si>
    <t>sankční platby přijaté od jiných subjektů</t>
  </si>
  <si>
    <t>290-016 - most přes Smědou za obcí Bílý Potok</t>
  </si>
  <si>
    <t>0683600000</t>
  </si>
  <si>
    <t>0683670000</t>
  </si>
  <si>
    <t>III/27716 Český Dub - havárie propustku</t>
  </si>
  <si>
    <t>0683960000</t>
  </si>
  <si>
    <t>III/2931 Horka u Staré Paky</t>
  </si>
  <si>
    <t>0684020000</t>
  </si>
  <si>
    <t xml:space="preserve">III/27250 ulice Liberecká, Chrastava </t>
  </si>
  <si>
    <t>2006</t>
  </si>
  <si>
    <t xml:space="preserve">investiční přijaté transfery od obcí </t>
  </si>
  <si>
    <t>42xx</t>
  </si>
  <si>
    <t>B2) Dotace a příspěvky - investiční</t>
  </si>
  <si>
    <t>0684380000</t>
  </si>
  <si>
    <t>II/286 x II/284 Lomnice nad Popelkou - havárie zdi</t>
  </si>
  <si>
    <t>Financování silnic II. a III. třídy ve vlastnictví kraje</t>
  </si>
  <si>
    <t>91252</t>
  </si>
  <si>
    <t>neinvestiční přijaté transfery ze státních fondů</t>
  </si>
  <si>
    <t>91628</t>
  </si>
  <si>
    <t>investiční přijaté transfery ze státních fondů</t>
  </si>
  <si>
    <t xml:space="preserve">   dotace od regionální rady</t>
  </si>
  <si>
    <t xml:space="preserve">    dotace od regionální rady</t>
  </si>
  <si>
    <t>06</t>
  </si>
  <si>
    <t>0690681601</t>
  </si>
  <si>
    <t>0690771601</t>
  </si>
  <si>
    <t>0690781601</t>
  </si>
  <si>
    <t>0690791601</t>
  </si>
  <si>
    <t>přeložka ČEZ na akci „Rekonstrukce mostu Jablonec nad Nisou, nám. B. Němcové III/28733-1“</t>
  </si>
  <si>
    <t>příprava a projektové dokumentace havarijních propustků</t>
  </si>
  <si>
    <t>příprava a projektové dokumentace velkoplošných oprav silnic II. a III. tříd</t>
  </si>
  <si>
    <t>regulace provozu a výsprava cest v areálu bývalého vojenského letiště Hradčany</t>
  </si>
  <si>
    <t>10.změna-RO č. 272/16</t>
  </si>
  <si>
    <t>Kapitola 914 06 - Působnosti</t>
  </si>
  <si>
    <t>tis. Kč</t>
  </si>
  <si>
    <t xml:space="preserve">P Ů S O B N O S T I  </t>
  </si>
  <si>
    <t>běžné (neinvestiční) výdaje resortu celkem</t>
  </si>
  <si>
    <t>silniční doprava a hospodářství</t>
  </si>
  <si>
    <t>RU</t>
  </si>
  <si>
    <t>0610000000</t>
  </si>
  <si>
    <t>studie, dokumentace a služby</t>
  </si>
  <si>
    <t>drobný dlouhý dlouhodobý majetek</t>
  </si>
  <si>
    <t>nákup materiálu</t>
  </si>
  <si>
    <t>konzultační, poradenské a právní služby</t>
  </si>
  <si>
    <t>zpracování dat a služby - informační a komunikační technologie</t>
  </si>
  <si>
    <t>nákup ostatních služeb</t>
  </si>
  <si>
    <t>0612000000</t>
  </si>
  <si>
    <t>posudky, metodika, školení</t>
  </si>
  <si>
    <t>služby školení a vzdělávání</t>
  </si>
  <si>
    <t>0614000000</t>
  </si>
  <si>
    <t>údržba cyklodopravy</t>
  </si>
  <si>
    <t>poskytnuté náhrady</t>
  </si>
  <si>
    <t>0615000000</t>
  </si>
  <si>
    <t>platby věcných břemen</t>
  </si>
  <si>
    <t>ostatní neinvestiční výdaje</t>
  </si>
  <si>
    <t>0662000000</t>
  </si>
  <si>
    <t>zahraniční spolupráce</t>
  </si>
  <si>
    <t>nákup služeb</t>
  </si>
  <si>
    <t>pohoštění</t>
  </si>
  <si>
    <t>bezpečnost silničního provozu</t>
  </si>
  <si>
    <t>0620000000</t>
  </si>
  <si>
    <t>krajský program BESIP</t>
  </si>
  <si>
    <t>0626000000</t>
  </si>
  <si>
    <t>kampaň "Nepřiměřená rychlost"</t>
  </si>
  <si>
    <t>nájemné</t>
  </si>
  <si>
    <t>dopravní obslužnost</t>
  </si>
  <si>
    <t>0650000000</t>
  </si>
  <si>
    <t>dopravní obslužnost autobusová - kraj</t>
  </si>
  <si>
    <t>výdaje na dopravní územní obslužnost autobusovou</t>
  </si>
  <si>
    <t>0653000000</t>
  </si>
  <si>
    <t>dopravní obslužnost drážní</t>
  </si>
  <si>
    <t>výdaje na dopravní obslužnost drážní - železnice a tram.</t>
  </si>
  <si>
    <t>0656000000</t>
  </si>
  <si>
    <t>dopravní obslužnost autobusová - protarifovací ztráta</t>
  </si>
  <si>
    <t xml:space="preserve">výdaje na dopravní územní obslužnost </t>
  </si>
  <si>
    <t>0661000000</t>
  </si>
  <si>
    <t>činnost dopravního svazu</t>
  </si>
  <si>
    <t>0663000000</t>
  </si>
  <si>
    <t>integrovaný dopravní systém</t>
  </si>
  <si>
    <t>vratka dotace za rok 2014</t>
  </si>
  <si>
    <t>0690620000</t>
  </si>
  <si>
    <t>silnice II/290 Frýdlant - Bílý Potok (I.etapa) - povodně</t>
  </si>
  <si>
    <t>vratky veřejným rozpočt. ústřední úrovně transferů minulých let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</si>
  <si>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</si>
  <si>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</si>
  <si>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</si>
  <si>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</si>
  <si>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</si>
  <si>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</si>
  <si>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vratka dotace za rok 2015</t>
  </si>
  <si>
    <t>0683830000</t>
  </si>
  <si>
    <t>II/268 Mimoň - oprava silnice nám. 1. máje</t>
  </si>
  <si>
    <t>0683840000</t>
  </si>
  <si>
    <t>II/268 Svojkov, deformace tělesa komunikace</t>
  </si>
  <si>
    <t>Změna rozpočtu - rozpočtové opatření č. 272/16</t>
  </si>
  <si>
    <t>11.změna-RO č. 272/16</t>
  </si>
  <si>
    <t>úhrada sankcí jiným rozpočtům</t>
  </si>
  <si>
    <t>cestovné</t>
  </si>
  <si>
    <t>přijaté nekapitálové příspěvky a náhrady</t>
  </si>
  <si>
    <t>náklady řízení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</si>
</sst>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sz val="8"/>
      <color indexed="10"/>
      <name val="Arial CE"/>
      <family val="0"/>
    </font>
    <font>
      <sz val="8"/>
      <color indexed="12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7" fillId="0" borderId="21" xfId="0" applyNumberFormat="1" applyFont="1" applyFill="1" applyBorder="1" applyAlignment="1">
      <alignment horizontal="right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4" fontId="4" fillId="0" borderId="27" xfId="52" applyNumberFormat="1" applyFont="1" applyFill="1" applyBorder="1" applyAlignment="1">
      <alignment vertical="center"/>
      <protection/>
    </xf>
    <xf numFmtId="0" fontId="1" fillId="0" borderId="28" xfId="52" applyFont="1" applyFill="1" applyBorder="1" applyAlignment="1">
      <alignment horizontal="center" vertical="center"/>
      <protection/>
    </xf>
    <xf numFmtId="4" fontId="1" fillId="0" borderId="29" xfId="52" applyNumberFormat="1" applyFont="1" applyFill="1" applyBorder="1" applyAlignment="1">
      <alignment vertical="center"/>
      <protection/>
    </xf>
    <xf numFmtId="0" fontId="30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vertical="center"/>
      <protection/>
    </xf>
    <xf numFmtId="0" fontId="5" fillId="0" borderId="0" xfId="5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4" fillId="0" borderId="30" xfId="0" applyFont="1" applyFill="1" applyBorder="1" applyAlignment="1">
      <alignment horizontal="center" vertical="center"/>
    </xf>
    <xf numFmtId="0" fontId="5" fillId="0" borderId="0" xfId="51" applyFont="1" applyFill="1" applyAlignment="1">
      <alignment vertical="center"/>
      <protection/>
    </xf>
    <xf numFmtId="0" fontId="1" fillId="0" borderId="25" xfId="49" applyFont="1" applyBorder="1" applyAlignment="1">
      <alignment horizontal="center" vertical="center"/>
      <protection/>
    </xf>
    <xf numFmtId="0" fontId="1" fillId="0" borderId="31" xfId="49" applyFont="1" applyBorder="1" applyAlignment="1">
      <alignment horizontal="center" vertical="center"/>
      <protection/>
    </xf>
    <xf numFmtId="0" fontId="1" fillId="0" borderId="26" xfId="49" applyFont="1" applyBorder="1" applyAlignment="1">
      <alignment horizontal="left" vertical="center"/>
      <protection/>
    </xf>
    <xf numFmtId="4" fontId="1" fillId="0" borderId="31" xfId="49" applyNumberFormat="1" applyFont="1" applyBorder="1" applyAlignment="1">
      <alignment vertical="center"/>
      <protection/>
    </xf>
    <xf numFmtId="4" fontId="1" fillId="0" borderId="27" xfId="49" applyNumberFormat="1" applyFont="1" applyBorder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0" fontId="1" fillId="0" borderId="28" xfId="49" applyFont="1" applyBorder="1" applyAlignment="1">
      <alignment horizontal="center" vertical="center"/>
      <protection/>
    </xf>
    <xf numFmtId="0" fontId="1" fillId="0" borderId="32" xfId="49" applyFont="1" applyBorder="1" applyAlignment="1">
      <alignment horizontal="left" vertical="center"/>
      <protection/>
    </xf>
    <xf numFmtId="4" fontId="1" fillId="0" borderId="0" xfId="49" applyNumberFormat="1" applyFont="1" applyBorder="1" applyAlignment="1">
      <alignment vertical="center"/>
      <protection/>
    </xf>
    <xf numFmtId="4" fontId="1" fillId="0" borderId="33" xfId="49" applyNumberFormat="1" applyFont="1" applyBorder="1" applyAlignment="1">
      <alignment vertical="center"/>
      <protection/>
    </xf>
    <xf numFmtId="0" fontId="1" fillId="0" borderId="21" xfId="49" applyFont="1" applyFill="1" applyBorder="1" applyAlignment="1">
      <alignment horizontal="center" vertical="center"/>
      <protection/>
    </xf>
    <xf numFmtId="0" fontId="1" fillId="0" borderId="34" xfId="49" applyFont="1" applyBorder="1" applyAlignment="1">
      <alignment horizontal="center" vertical="center"/>
      <protection/>
    </xf>
    <xf numFmtId="0" fontId="1" fillId="0" borderId="34" xfId="49" applyFont="1" applyBorder="1" applyAlignment="1">
      <alignment vertical="center"/>
      <protection/>
    </xf>
    <xf numFmtId="0" fontId="1" fillId="0" borderId="28" xfId="49" applyFont="1" applyFill="1" applyBorder="1" applyAlignment="1">
      <alignment horizontal="center" vertical="center"/>
      <protection/>
    </xf>
    <xf numFmtId="0" fontId="1" fillId="0" borderId="35" xfId="49" applyFont="1" applyBorder="1" applyAlignment="1">
      <alignment horizontal="center" vertical="center"/>
      <protection/>
    </xf>
    <xf numFmtId="0" fontId="1" fillId="0" borderId="35" xfId="49" applyFont="1" applyBorder="1" applyAlignment="1">
      <alignment vertical="center"/>
      <protection/>
    </xf>
    <xf numFmtId="4" fontId="1" fillId="0" borderId="29" xfId="49" applyNumberFormat="1" applyFont="1" applyBorder="1" applyAlignment="1">
      <alignment vertical="center"/>
      <protection/>
    </xf>
    <xf numFmtId="49" fontId="34" fillId="0" borderId="36" xfId="52" applyNumberFormat="1" applyFont="1" applyFill="1" applyBorder="1" applyAlignment="1">
      <alignment horizontal="center" vertical="center"/>
      <protection/>
    </xf>
    <xf numFmtId="0" fontId="31" fillId="0" borderId="16" xfId="52" applyFont="1" applyFill="1" applyBorder="1" applyAlignment="1">
      <alignment horizontal="center" vertical="center" wrapText="1"/>
      <protection/>
    </xf>
    <xf numFmtId="49" fontId="34" fillId="0" borderId="34" xfId="52" applyNumberFormat="1" applyFont="1" applyBorder="1" applyAlignment="1">
      <alignment horizontal="center" vertical="center" wrapText="1"/>
      <protection/>
    </xf>
    <xf numFmtId="49" fontId="34" fillId="0" borderId="16" xfId="49" applyNumberFormat="1" applyFont="1" applyFill="1" applyBorder="1" applyAlignment="1">
      <alignment horizontal="center" vertical="center" wrapText="1"/>
      <protection/>
    </xf>
    <xf numFmtId="2" fontId="35" fillId="0" borderId="17" xfId="53" applyNumberFormat="1" applyFont="1" applyFill="1" applyBorder="1" applyAlignment="1">
      <alignment horizontal="left" vertical="center" wrapText="1"/>
      <protection/>
    </xf>
    <xf numFmtId="4" fontId="34" fillId="0" borderId="27" xfId="49" applyNumberFormat="1" applyFont="1" applyFill="1" applyBorder="1" applyAlignment="1">
      <alignment vertical="center" wrapText="1"/>
      <protection/>
    </xf>
    <xf numFmtId="4" fontId="34" fillId="0" borderId="37" xfId="49" applyNumberFormat="1" applyFont="1" applyFill="1" applyBorder="1" applyAlignment="1">
      <alignment vertical="center" wrapText="1"/>
      <protection/>
    </xf>
    <xf numFmtId="0" fontId="31" fillId="0" borderId="38" xfId="49" applyFont="1" applyFill="1" applyBorder="1" applyAlignment="1">
      <alignment horizontal="center" vertical="center" wrapText="1"/>
      <protection/>
    </xf>
    <xf numFmtId="49" fontId="31" fillId="0" borderId="39" xfId="49" applyNumberFormat="1" applyFont="1" applyFill="1" applyBorder="1" applyAlignment="1">
      <alignment horizontal="center" vertical="center" wrapText="1"/>
      <protection/>
    </xf>
    <xf numFmtId="49" fontId="31" fillId="0" borderId="40" xfId="49" applyNumberFormat="1" applyFont="1" applyFill="1" applyBorder="1" applyAlignment="1">
      <alignment horizontal="center" vertical="center" wrapText="1"/>
      <protection/>
    </xf>
    <xf numFmtId="4" fontId="1" fillId="0" borderId="29" xfId="51" applyNumberFormat="1" applyFont="1" applyFill="1" applyBorder="1" applyAlignment="1">
      <alignment vertical="center"/>
      <protection/>
    </xf>
    <xf numFmtId="0" fontId="1" fillId="0" borderId="16" xfId="49" applyFont="1" applyFill="1" applyBorder="1" applyAlignment="1">
      <alignment horizontal="center" vertical="center"/>
      <protection/>
    </xf>
    <xf numFmtId="0" fontId="1" fillId="0" borderId="32" xfId="49" applyFont="1" applyBorder="1" applyAlignment="1">
      <alignment vertical="center"/>
      <protection/>
    </xf>
    <xf numFmtId="4" fontId="1" fillId="0" borderId="41" xfId="49" applyNumberFormat="1" applyFont="1" applyBorder="1" applyAlignment="1">
      <alignment vertical="center"/>
      <protection/>
    </xf>
    <xf numFmtId="4" fontId="1" fillId="0" borderId="11" xfId="49" applyNumberFormat="1" applyFont="1" applyBorder="1" applyAlignment="1">
      <alignment vertical="center"/>
      <protection/>
    </xf>
    <xf numFmtId="49" fontId="31" fillId="0" borderId="42" xfId="52" applyNumberFormat="1" applyFont="1" applyFill="1" applyBorder="1" applyAlignment="1">
      <alignment horizontal="center" vertical="center" wrapText="1"/>
      <protection/>
    </xf>
    <xf numFmtId="0" fontId="31" fillId="0" borderId="43" xfId="52" applyFont="1" applyFill="1" applyBorder="1" applyAlignment="1">
      <alignment horizontal="center" vertical="center" wrapText="1"/>
      <protection/>
    </xf>
    <xf numFmtId="49" fontId="31" fillId="0" borderId="16" xfId="52" applyNumberFormat="1" applyFont="1" applyFill="1" applyBorder="1" applyAlignment="1">
      <alignment horizontal="center" vertical="center" wrapText="1"/>
      <protection/>
    </xf>
    <xf numFmtId="0" fontId="32" fillId="0" borderId="34" xfId="48" applyFont="1" applyFill="1" applyBorder="1" applyAlignment="1">
      <alignment vertical="center"/>
      <protection/>
    </xf>
    <xf numFmtId="4" fontId="31" fillId="0" borderId="27" xfId="52" applyNumberFormat="1" applyFont="1" applyFill="1" applyBorder="1" applyAlignment="1">
      <alignment vertical="center" wrapText="1"/>
      <protection/>
    </xf>
    <xf numFmtId="49" fontId="1" fillId="0" borderId="44" xfId="52" applyNumberFormat="1" applyFont="1" applyFill="1" applyBorder="1" applyAlignment="1">
      <alignment horizontal="center" vertical="center" wrapText="1"/>
      <protection/>
    </xf>
    <xf numFmtId="0" fontId="1" fillId="0" borderId="45" xfId="52" applyFont="1" applyFill="1" applyBorder="1" applyAlignment="1">
      <alignment horizontal="center" vertical="center" wrapText="1"/>
      <protection/>
    </xf>
    <xf numFmtId="49" fontId="1" fillId="0" borderId="28" xfId="52" applyNumberFormat="1" applyFont="1" applyFill="1" applyBorder="1" applyAlignment="1">
      <alignment horizontal="center" vertical="center" wrapText="1"/>
      <protection/>
    </xf>
    <xf numFmtId="0" fontId="1" fillId="0" borderId="28" xfId="52" applyFont="1" applyFill="1" applyBorder="1" applyAlignment="1">
      <alignment horizontal="center" vertical="center" wrapText="1"/>
      <protection/>
    </xf>
    <xf numFmtId="49" fontId="1" fillId="0" borderId="35" xfId="52" applyNumberFormat="1" applyFont="1" applyFill="1" applyBorder="1" applyAlignment="1">
      <alignment horizontal="center" vertical="center" wrapText="1"/>
      <protection/>
    </xf>
    <xf numFmtId="0" fontId="1" fillId="0" borderId="35" xfId="48" applyFont="1" applyFill="1" applyBorder="1" applyAlignment="1">
      <alignment vertical="center" wrapText="1"/>
      <protection/>
    </xf>
    <xf numFmtId="4" fontId="1" fillId="0" borderId="29" xfId="52" applyNumberFormat="1" applyFont="1" applyFill="1" applyBorder="1" applyAlignment="1">
      <alignment vertical="center" wrapText="1"/>
      <protection/>
    </xf>
    <xf numFmtId="4" fontId="1" fillId="0" borderId="46" xfId="52" applyNumberFormat="1" applyFont="1" applyFill="1" applyBorder="1" applyAlignment="1">
      <alignment vertical="center"/>
      <protection/>
    </xf>
    <xf numFmtId="4" fontId="1" fillId="0" borderId="30" xfId="52" applyNumberFormat="1" applyFont="1" applyFill="1" applyBorder="1" applyAlignment="1">
      <alignment vertical="center" wrapText="1"/>
      <protection/>
    </xf>
    <xf numFmtId="4" fontId="31" fillId="0" borderId="36" xfId="52" applyNumberFormat="1" applyFont="1" applyFill="1" applyBorder="1" applyAlignment="1">
      <alignment vertical="center" wrapText="1"/>
      <protection/>
    </xf>
    <xf numFmtId="49" fontId="4" fillId="0" borderId="16" xfId="52" applyNumberFormat="1" applyFont="1" applyFill="1" applyBorder="1" applyAlignment="1">
      <alignment horizontal="center" vertical="center" wrapText="1"/>
      <protection/>
    </xf>
    <xf numFmtId="2" fontId="4" fillId="0" borderId="34" xfId="52" applyNumberFormat="1" applyFont="1" applyFill="1" applyBorder="1" applyAlignment="1">
      <alignment vertical="center" wrapText="1"/>
      <protection/>
    </xf>
    <xf numFmtId="0" fontId="4" fillId="0" borderId="16" xfId="52" applyFont="1" applyFill="1" applyBorder="1" applyAlignment="1">
      <alignment horizontal="center" vertical="center"/>
      <protection/>
    </xf>
    <xf numFmtId="4" fontId="1" fillId="0" borderId="19" xfId="52" applyNumberFormat="1" applyFont="1" applyFill="1" applyBorder="1" applyAlignment="1">
      <alignment vertical="center"/>
      <protection/>
    </xf>
    <xf numFmtId="4" fontId="1" fillId="0" borderId="47" xfId="52" applyNumberFormat="1" applyFont="1" applyFill="1" applyBorder="1" applyAlignment="1">
      <alignment vertical="center"/>
      <protection/>
    </xf>
    <xf numFmtId="49" fontId="31" fillId="0" borderId="36" xfId="52" applyNumberFormat="1" applyFont="1" applyFill="1" applyBorder="1" applyAlignment="1">
      <alignment horizontal="center" vertical="center"/>
      <protection/>
    </xf>
    <xf numFmtId="0" fontId="31" fillId="0" borderId="16" xfId="52" applyFont="1" applyFill="1" applyBorder="1" applyAlignment="1">
      <alignment horizontal="center" vertical="center"/>
      <protection/>
    </xf>
    <xf numFmtId="49" fontId="31" fillId="0" borderId="16" xfId="52" applyNumberFormat="1" applyFont="1" applyFill="1" applyBorder="1" applyAlignment="1">
      <alignment horizontal="center" vertical="center"/>
      <protection/>
    </xf>
    <xf numFmtId="0" fontId="31" fillId="0" borderId="17" xfId="48" applyFont="1" applyFill="1" applyBorder="1" applyAlignment="1">
      <alignment vertical="center"/>
      <protection/>
    </xf>
    <xf numFmtId="4" fontId="31" fillId="0" borderId="48" xfId="52" applyNumberFormat="1" applyFont="1" applyFill="1" applyBorder="1" applyAlignment="1">
      <alignment vertical="center"/>
      <protection/>
    </xf>
    <xf numFmtId="4" fontId="31" fillId="0" borderId="27" xfId="52" applyNumberFormat="1" applyFont="1" applyFill="1" applyBorder="1" applyAlignment="1">
      <alignment vertical="center"/>
      <protection/>
    </xf>
    <xf numFmtId="49" fontId="1" fillId="0" borderId="30" xfId="52" applyNumberFormat="1" applyFont="1" applyFill="1" applyBorder="1" applyAlignment="1">
      <alignment horizontal="center" vertical="center"/>
      <protection/>
    </xf>
    <xf numFmtId="49" fontId="1" fillId="0" borderId="39" xfId="52" applyNumberFormat="1" applyFont="1" applyFill="1" applyBorder="1" applyAlignment="1">
      <alignment horizontal="center" vertical="center"/>
      <protection/>
    </xf>
    <xf numFmtId="0" fontId="1" fillId="0" borderId="39" xfId="52" applyFont="1" applyFill="1" applyBorder="1" applyAlignment="1">
      <alignment horizontal="center" vertical="center"/>
      <protection/>
    </xf>
    <xf numFmtId="49" fontId="1" fillId="0" borderId="49" xfId="52" applyNumberFormat="1" applyFont="1" applyFill="1" applyBorder="1" applyAlignment="1">
      <alignment horizontal="center" vertical="center"/>
      <protection/>
    </xf>
    <xf numFmtId="0" fontId="1" fillId="0" borderId="50" xfId="48" applyFont="1" applyFill="1" applyBorder="1" applyAlignment="1">
      <alignment vertical="center"/>
      <protection/>
    </xf>
    <xf numFmtId="4" fontId="1" fillId="0" borderId="41" xfId="52" applyNumberFormat="1" applyFont="1" applyFill="1" applyBorder="1" applyAlignment="1">
      <alignment vertical="center"/>
      <protection/>
    </xf>
    <xf numFmtId="4" fontId="1" fillId="0" borderId="51" xfId="52" applyNumberFormat="1" applyFont="1" applyFill="1" applyBorder="1" applyAlignment="1">
      <alignment vertical="center"/>
      <protection/>
    </xf>
    <xf numFmtId="49" fontId="4" fillId="24" borderId="52" xfId="52" applyNumberFormat="1" applyFont="1" applyFill="1" applyBorder="1" applyAlignment="1">
      <alignment horizontal="center" vertical="center"/>
      <protection/>
    </xf>
    <xf numFmtId="0" fontId="4" fillId="24" borderId="53" xfId="52" applyFont="1" applyFill="1" applyBorder="1" applyAlignment="1">
      <alignment horizontal="center" vertical="center"/>
      <protection/>
    </xf>
    <xf numFmtId="49" fontId="4" fillId="24" borderId="24" xfId="52" applyNumberFormat="1" applyFont="1" applyFill="1" applyBorder="1" applyAlignment="1">
      <alignment horizontal="center" vertical="center"/>
      <protection/>
    </xf>
    <xf numFmtId="0" fontId="4" fillId="24" borderId="24" xfId="52" applyFont="1" applyFill="1" applyBorder="1" applyAlignment="1">
      <alignment horizontal="center" vertical="center"/>
      <protection/>
    </xf>
    <xf numFmtId="49" fontId="4" fillId="24" borderId="12" xfId="52" applyNumberFormat="1" applyFont="1" applyFill="1" applyBorder="1" applyAlignment="1">
      <alignment horizontal="center" vertical="center"/>
      <protection/>
    </xf>
    <xf numFmtId="0" fontId="4" fillId="24" borderId="13" xfId="52" applyFont="1" applyFill="1" applyBorder="1" applyAlignment="1">
      <alignment horizontal="left" vertical="center"/>
      <protection/>
    </xf>
    <xf numFmtId="4" fontId="4" fillId="24" borderId="54" xfId="52" applyNumberFormat="1" applyFont="1" applyFill="1" applyBorder="1" applyAlignment="1">
      <alignment vertical="center"/>
      <protection/>
    </xf>
    <xf numFmtId="4" fontId="1" fillId="0" borderId="55" xfId="52" applyNumberFormat="1" applyFont="1" applyFill="1" applyBorder="1" applyAlignment="1">
      <alignment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49" fontId="4" fillId="0" borderId="52" xfId="52" applyNumberFormat="1" applyFont="1" applyFill="1" applyBorder="1" applyAlignment="1">
      <alignment horizontal="center" vertical="center"/>
      <protection/>
    </xf>
    <xf numFmtId="0" fontId="4" fillId="0" borderId="53" xfId="52" applyFont="1" applyFill="1" applyBorder="1" applyAlignment="1">
      <alignment horizontal="center" vertical="center"/>
      <protection/>
    </xf>
    <xf numFmtId="49" fontId="4" fillId="0" borderId="24" xfId="52" applyNumberFormat="1" applyFont="1" applyFill="1" applyBorder="1" applyAlignment="1">
      <alignment horizontal="center" vertical="center"/>
      <protection/>
    </xf>
    <xf numFmtId="0" fontId="4" fillId="0" borderId="24" xfId="52" applyFont="1" applyFill="1" applyBorder="1" applyAlignment="1">
      <alignment horizontal="center" vertical="center"/>
      <protection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4" fontId="4" fillId="0" borderId="54" xfId="52" applyNumberFormat="1" applyFont="1" applyFill="1" applyBorder="1" applyAlignment="1">
      <alignment vertical="center"/>
      <protection/>
    </xf>
    <xf numFmtId="4" fontId="4" fillId="0" borderId="10" xfId="52" applyNumberFormat="1" applyFont="1" applyFill="1" applyBorder="1" applyAlignment="1">
      <alignment vertical="center"/>
      <protection/>
    </xf>
    <xf numFmtId="4" fontId="4" fillId="0" borderId="11" xfId="52" applyNumberFormat="1" applyFont="1" applyFill="1" applyBorder="1" applyAlignment="1">
      <alignment vertical="center"/>
      <protection/>
    </xf>
    <xf numFmtId="4" fontId="4" fillId="0" borderId="56" xfId="52" applyNumberFormat="1" applyFont="1" applyFill="1" applyBorder="1" applyAlignment="1">
      <alignment vertical="center"/>
      <protection/>
    </xf>
    <xf numFmtId="4" fontId="4" fillId="24" borderId="10" xfId="52" applyNumberFormat="1" applyFont="1" applyFill="1" applyBorder="1" applyAlignment="1">
      <alignment vertical="center"/>
      <protection/>
    </xf>
    <xf numFmtId="4" fontId="4" fillId="24" borderId="11" xfId="52" applyNumberFormat="1" applyFont="1" applyFill="1" applyBorder="1" applyAlignment="1">
      <alignment vertical="center"/>
      <protection/>
    </xf>
    <xf numFmtId="4" fontId="4" fillId="24" borderId="56" xfId="52" applyNumberFormat="1" applyFont="1" applyFill="1" applyBorder="1" applyAlignment="1">
      <alignment vertical="center"/>
      <protection/>
    </xf>
    <xf numFmtId="49" fontId="1" fillId="0" borderId="14" xfId="52" applyNumberFormat="1" applyFont="1" applyFill="1" applyBorder="1" applyAlignment="1">
      <alignment horizontal="center" vertical="center"/>
      <protection/>
    </xf>
    <xf numFmtId="0" fontId="1" fillId="0" borderId="15" xfId="52" applyFont="1" applyFill="1" applyBorder="1" applyAlignment="1">
      <alignment horizontal="center" vertical="center"/>
      <protection/>
    </xf>
    <xf numFmtId="0" fontId="0" fillId="0" borderId="25" xfId="52" applyFont="1" applyFill="1" applyBorder="1" applyAlignment="1">
      <alignment vertical="center"/>
      <protection/>
    </xf>
    <xf numFmtId="4" fontId="1" fillId="0" borderId="14" xfId="52" applyNumberFormat="1" applyFont="1" applyFill="1" applyBorder="1" applyAlignment="1">
      <alignment vertical="center"/>
      <protection/>
    </xf>
    <xf numFmtId="49" fontId="1" fillId="0" borderId="33" xfId="52" applyNumberFormat="1" applyFont="1" applyFill="1" applyBorder="1" applyAlignment="1">
      <alignment horizontal="center" vertical="center"/>
      <protection/>
    </xf>
    <xf numFmtId="0" fontId="0" fillId="0" borderId="28" xfId="52" applyFont="1" applyFill="1" applyBorder="1" applyAlignment="1">
      <alignment vertical="center"/>
      <protection/>
    </xf>
    <xf numFmtId="4" fontId="1" fillId="0" borderId="57" xfId="52" applyNumberFormat="1" applyFont="1" applyFill="1" applyBorder="1" applyAlignment="1">
      <alignment vertical="center"/>
      <protection/>
    </xf>
    <xf numFmtId="49" fontId="1" fillId="0" borderId="42" xfId="52" applyNumberFormat="1" applyFont="1" applyFill="1" applyBorder="1" applyAlignment="1">
      <alignment horizontal="center" vertical="center"/>
      <protection/>
    </xf>
    <xf numFmtId="0" fontId="1" fillId="0" borderId="34" xfId="52" applyFont="1" applyFill="1" applyBorder="1" applyAlignment="1">
      <alignment horizontal="center" vertical="center"/>
      <protection/>
    </xf>
    <xf numFmtId="0" fontId="0" fillId="0" borderId="34" xfId="52" applyFont="1" applyFill="1" applyBorder="1" applyAlignment="1">
      <alignment vertical="center"/>
      <protection/>
    </xf>
    <xf numFmtId="171" fontId="4" fillId="0" borderId="48" xfId="52" applyNumberFormat="1" applyFont="1" applyFill="1" applyBorder="1" applyAlignment="1">
      <alignment vertical="center"/>
      <protection/>
    </xf>
    <xf numFmtId="4" fontId="1" fillId="0" borderId="27" xfId="52" applyNumberFormat="1" applyFont="1" applyFill="1" applyBorder="1" applyAlignment="1">
      <alignment vertical="center"/>
      <protection/>
    </xf>
    <xf numFmtId="0" fontId="1" fillId="0" borderId="35" xfId="52" applyFont="1" applyFill="1" applyBorder="1" applyAlignment="1">
      <alignment horizontal="center" vertical="center"/>
      <protection/>
    </xf>
    <xf numFmtId="0" fontId="0" fillId="0" borderId="35" xfId="52" applyFont="1" applyFill="1" applyBorder="1" applyAlignment="1">
      <alignment vertical="center"/>
      <protection/>
    </xf>
    <xf numFmtId="171" fontId="4" fillId="0" borderId="0" xfId="52" applyNumberFormat="1" applyFont="1" applyFill="1" applyBorder="1" applyAlignment="1">
      <alignment vertical="center"/>
      <protection/>
    </xf>
    <xf numFmtId="0" fontId="34" fillId="0" borderId="16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/>
      <protection/>
    </xf>
    <xf numFmtId="49" fontId="1" fillId="0" borderId="34" xfId="52" applyNumberFormat="1" applyFont="1" applyFill="1" applyBorder="1" applyAlignment="1">
      <alignment horizontal="center" vertical="center"/>
      <protection/>
    </xf>
    <xf numFmtId="0" fontId="1" fillId="0" borderId="17" xfId="52" applyFont="1" applyFill="1" applyBorder="1" applyAlignment="1">
      <alignment vertical="center"/>
      <protection/>
    </xf>
    <xf numFmtId="4" fontId="1" fillId="0" borderId="48" xfId="52" applyNumberFormat="1" applyFont="1" applyFill="1" applyBorder="1" applyAlignment="1">
      <alignment vertical="center"/>
      <protection/>
    </xf>
    <xf numFmtId="171" fontId="1" fillId="0" borderId="36" xfId="52" applyNumberFormat="1" applyFont="1" applyFill="1" applyBorder="1" applyAlignment="1">
      <alignment vertical="center"/>
      <protection/>
    </xf>
    <xf numFmtId="0" fontId="1" fillId="0" borderId="58" xfId="52" applyFont="1" applyFill="1" applyBorder="1" applyAlignment="1">
      <alignment horizontal="center" vertical="center"/>
      <protection/>
    </xf>
    <xf numFmtId="49" fontId="1" fillId="0" borderId="59" xfId="52" applyNumberFormat="1" applyFont="1" applyFill="1" applyBorder="1" applyAlignment="1">
      <alignment horizontal="center" vertical="center"/>
      <protection/>
    </xf>
    <xf numFmtId="0" fontId="1" fillId="0" borderId="60" xfId="52" applyFont="1" applyFill="1" applyBorder="1" applyAlignment="1">
      <alignment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4" fontId="1" fillId="0" borderId="33" xfId="52" applyNumberFormat="1" applyFont="1" applyFill="1" applyBorder="1" applyAlignment="1">
      <alignment vertical="center"/>
      <protection/>
    </xf>
    <xf numFmtId="0" fontId="31" fillId="0" borderId="17" xfId="48" applyFont="1" applyFill="1" applyBorder="1" applyAlignment="1">
      <alignment vertical="center" wrapText="1"/>
      <protection/>
    </xf>
    <xf numFmtId="4" fontId="31" fillId="0" borderId="48" xfId="52" applyNumberFormat="1" applyFont="1" applyFill="1" applyBorder="1" applyAlignment="1">
      <alignment vertical="center" wrapText="1"/>
      <protection/>
    </xf>
    <xf numFmtId="49" fontId="1" fillId="0" borderId="38" xfId="52" applyNumberFormat="1" applyFont="1" applyFill="1" applyBorder="1" applyAlignment="1">
      <alignment horizontal="center" vertical="center" wrapText="1"/>
      <protection/>
    </xf>
    <xf numFmtId="0" fontId="1" fillId="0" borderId="40" xfId="52" applyFont="1" applyFill="1" applyBorder="1" applyAlignment="1">
      <alignment horizontal="center" vertical="center" wrapText="1"/>
      <protection/>
    </xf>
    <xf numFmtId="49" fontId="1" fillId="0" borderId="39" xfId="52" applyNumberFormat="1" applyFont="1" applyFill="1" applyBorder="1" applyAlignment="1">
      <alignment horizontal="center" vertical="center" wrapText="1"/>
      <protection/>
    </xf>
    <xf numFmtId="0" fontId="1" fillId="0" borderId="39" xfId="52" applyFont="1" applyFill="1" applyBorder="1" applyAlignment="1">
      <alignment horizontal="center" vertical="center" wrapText="1"/>
      <protection/>
    </xf>
    <xf numFmtId="49" fontId="1" fillId="0" borderId="49" xfId="52" applyNumberFormat="1" applyFont="1" applyFill="1" applyBorder="1" applyAlignment="1">
      <alignment horizontal="center" vertical="center" wrapText="1"/>
      <protection/>
    </xf>
    <xf numFmtId="0" fontId="1" fillId="0" borderId="50" xfId="48" applyFont="1" applyFill="1" applyBorder="1" applyAlignment="1">
      <alignment vertical="center" wrapText="1"/>
      <protection/>
    </xf>
    <xf numFmtId="4" fontId="1" fillId="0" borderId="61" xfId="52" applyNumberFormat="1" applyFont="1" applyFill="1" applyBorder="1" applyAlignment="1">
      <alignment vertical="center" wrapText="1"/>
      <protection/>
    </xf>
    <xf numFmtId="4" fontId="1" fillId="0" borderId="51" xfId="52" applyNumberFormat="1" applyFont="1" applyFill="1" applyBorder="1" applyAlignment="1">
      <alignment vertical="center" wrapText="1"/>
      <protection/>
    </xf>
    <xf numFmtId="49" fontId="1" fillId="0" borderId="10" xfId="52" applyNumberFormat="1" applyFont="1" applyFill="1" applyBorder="1" applyAlignment="1">
      <alignment horizontal="center" vertical="center"/>
      <protection/>
    </xf>
    <xf numFmtId="0" fontId="1" fillId="0" borderId="24" xfId="49" applyFont="1" applyFill="1" applyBorder="1" applyAlignment="1">
      <alignment horizontal="center" vertical="center"/>
      <protection/>
    </xf>
    <xf numFmtId="0" fontId="1" fillId="0" borderId="32" xfId="48" applyFont="1" applyFill="1" applyBorder="1" applyAlignment="1">
      <alignment vertical="center" wrapText="1"/>
      <protection/>
    </xf>
    <xf numFmtId="4" fontId="1" fillId="0" borderId="41" xfId="52" applyNumberFormat="1" applyFont="1" applyFill="1" applyBorder="1" applyAlignment="1">
      <alignment vertical="center" wrapText="1"/>
      <protection/>
    </xf>
    <xf numFmtId="171" fontId="8" fillId="0" borderId="25" xfId="0" applyNumberFormat="1" applyFont="1" applyFill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8" fillId="0" borderId="46" xfId="0" applyFont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54" xfId="0" applyFont="1" applyFill="1" applyBorder="1" applyAlignment="1">
      <alignment horizontal="center" vertical="center" wrapText="1"/>
    </xf>
    <xf numFmtId="4" fontId="8" fillId="0" borderId="62" xfId="0" applyNumberFormat="1" applyFont="1" applyBorder="1" applyAlignment="1">
      <alignment horizontal="right" vertical="center" wrapText="1"/>
    </xf>
    <xf numFmtId="4" fontId="8" fillId="0" borderId="63" xfId="0" applyNumberFormat="1" applyFont="1" applyBorder="1" applyAlignment="1">
      <alignment horizontal="right" vertical="center" wrapText="1"/>
    </xf>
    <xf numFmtId="4" fontId="7" fillId="0" borderId="53" xfId="0" applyNumberFormat="1" applyFont="1" applyBorder="1" applyAlignment="1">
      <alignment horizontal="right" vertical="center" wrapText="1"/>
    </xf>
    <xf numFmtId="0" fontId="8" fillId="0" borderId="47" xfId="0" applyFont="1" applyBorder="1" applyAlignment="1">
      <alignment horizontal="right" vertical="center" wrapText="1"/>
    </xf>
    <xf numFmtId="4" fontId="7" fillId="0" borderId="21" xfId="0" applyNumberFormat="1" applyFont="1" applyBorder="1" applyAlignment="1">
      <alignment horizontal="right" vertical="center" wrapText="1"/>
    </xf>
    <xf numFmtId="0" fontId="4" fillId="0" borderId="30" xfId="51" applyFont="1" applyBorder="1" applyAlignment="1">
      <alignment horizontal="center" vertical="center"/>
      <protection/>
    </xf>
    <xf numFmtId="0" fontId="4" fillId="0" borderId="11" xfId="51" applyFont="1" applyBorder="1" applyAlignment="1">
      <alignment horizontal="center" vertical="center"/>
      <protection/>
    </xf>
    <xf numFmtId="0" fontId="1" fillId="0" borderId="28" xfId="52" applyFont="1" applyBorder="1" applyAlignment="1">
      <alignment horizontal="center" vertical="center"/>
      <protection/>
    </xf>
    <xf numFmtId="4" fontId="8" fillId="0" borderId="25" xfId="0" applyNumberFormat="1" applyFont="1" applyFill="1" applyBorder="1" applyAlignment="1">
      <alignment horizontal="right" vertical="center" wrapText="1"/>
    </xf>
    <xf numFmtId="0" fontId="1" fillId="0" borderId="34" xfId="52" applyFont="1" applyBorder="1" applyAlignment="1">
      <alignment horizontal="center" vertical="center"/>
      <protection/>
    </xf>
    <xf numFmtId="49" fontId="4" fillId="0" borderId="36" xfId="52" applyNumberFormat="1" applyFont="1" applyFill="1" applyBorder="1" applyAlignment="1">
      <alignment horizontal="center" vertical="center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4" fontId="7" fillId="0" borderId="21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4" fillId="0" borderId="36" xfId="52" applyNumberFormat="1" applyFont="1" applyFill="1" applyBorder="1" applyAlignment="1">
      <alignment vertical="center" wrapText="1"/>
      <protection/>
    </xf>
    <xf numFmtId="4" fontId="4" fillId="0" borderId="33" xfId="52" applyNumberFormat="1" applyFont="1" applyFill="1" applyBorder="1" applyAlignment="1">
      <alignment vertical="center"/>
      <protection/>
    </xf>
    <xf numFmtId="171" fontId="4" fillId="24" borderId="11" xfId="52" applyNumberFormat="1" applyFont="1" applyFill="1" applyBorder="1" applyAlignment="1">
      <alignment vertical="center"/>
      <protection/>
    </xf>
    <xf numFmtId="171" fontId="4" fillId="0" borderId="11" xfId="52" applyNumberFormat="1" applyFont="1" applyFill="1" applyBorder="1" applyAlignment="1">
      <alignment vertical="center"/>
      <protection/>
    </xf>
    <xf numFmtId="0" fontId="4" fillId="0" borderId="64" xfId="51" applyFont="1" applyBorder="1" applyAlignment="1">
      <alignment horizontal="center" vertical="center"/>
      <protection/>
    </xf>
    <xf numFmtId="4" fontId="7" fillId="0" borderId="16" xfId="0" applyNumberFormat="1" applyFont="1" applyBorder="1" applyAlignment="1">
      <alignment horizontal="right" vertical="center" wrapText="1"/>
    </xf>
    <xf numFmtId="4" fontId="8" fillId="0" borderId="39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5" xfId="51" applyFont="1" applyBorder="1" applyAlignment="1">
      <alignment horizontal="center" vertical="center"/>
      <protection/>
    </xf>
    <xf numFmtId="0" fontId="4" fillId="0" borderId="66" xfId="51" applyFont="1" applyBorder="1" applyAlignment="1">
      <alignment horizontal="center" vertical="center"/>
      <protection/>
    </xf>
    <xf numFmtId="4" fontId="4" fillId="0" borderId="10" xfId="51" applyNumberFormat="1" applyFont="1" applyFill="1" applyBorder="1" applyAlignment="1">
      <alignment vertical="center"/>
      <protection/>
    </xf>
    <xf numFmtId="171" fontId="4" fillId="0" borderId="10" xfId="51" applyNumberFormat="1" applyFont="1" applyFill="1" applyBorder="1" applyAlignment="1">
      <alignment vertical="center"/>
      <protection/>
    </xf>
    <xf numFmtId="4" fontId="4" fillId="0" borderId="11" xfId="51" applyNumberFormat="1" applyFont="1" applyFill="1" applyBorder="1" applyAlignment="1">
      <alignment vertical="center"/>
      <protection/>
    </xf>
    <xf numFmtId="0" fontId="31" fillId="0" borderId="53" xfId="51" applyFont="1" applyBorder="1" applyAlignment="1">
      <alignment horizontal="center" vertical="center"/>
      <protection/>
    </xf>
    <xf numFmtId="49" fontId="31" fillId="0" borderId="24" xfId="51" applyNumberFormat="1" applyFont="1" applyBorder="1" applyAlignment="1">
      <alignment horizontal="center" vertical="center"/>
      <protection/>
    </xf>
    <xf numFmtId="0" fontId="31" fillId="0" borderId="24" xfId="51" applyFont="1" applyBorder="1" applyAlignment="1">
      <alignment horizontal="center" vertical="center"/>
      <protection/>
    </xf>
    <xf numFmtId="0" fontId="31" fillId="0" borderId="12" xfId="51" applyFont="1" applyBorder="1" applyAlignment="1">
      <alignment vertical="center"/>
      <protection/>
    </xf>
    <xf numFmtId="4" fontId="31" fillId="0" borderId="10" xfId="51" applyNumberFormat="1" applyFont="1" applyFill="1" applyBorder="1" applyAlignment="1">
      <alignment vertical="center"/>
      <protection/>
    </xf>
    <xf numFmtId="4" fontId="31" fillId="0" borderId="11" xfId="51" applyNumberFormat="1" applyFont="1" applyFill="1" applyBorder="1" applyAlignment="1">
      <alignment vertical="center"/>
      <protection/>
    </xf>
    <xf numFmtId="0" fontId="33" fillId="0" borderId="43" xfId="51" applyFont="1" applyBorder="1" applyAlignment="1">
      <alignment horizontal="center" vertical="center"/>
      <protection/>
    </xf>
    <xf numFmtId="49" fontId="33" fillId="0" borderId="16" xfId="51" applyNumberFormat="1" applyFont="1" applyBorder="1" applyAlignment="1">
      <alignment horizontal="center" vertical="center"/>
      <protection/>
    </xf>
    <xf numFmtId="0" fontId="33" fillId="0" borderId="16" xfId="51" applyFont="1" applyBorder="1" applyAlignment="1">
      <alignment horizontal="center" vertical="center"/>
      <protection/>
    </xf>
    <xf numFmtId="0" fontId="33" fillId="0" borderId="34" xfId="51" applyFont="1" applyBorder="1" applyAlignment="1">
      <alignment vertical="center"/>
      <protection/>
    </xf>
    <xf numFmtId="4" fontId="33" fillId="0" borderId="27" xfId="51" applyNumberFormat="1" applyFont="1" applyFill="1" applyBorder="1" applyAlignment="1">
      <alignment vertical="center"/>
      <protection/>
    </xf>
    <xf numFmtId="4" fontId="33" fillId="0" borderId="27" xfId="52" applyNumberFormat="1" applyFont="1" applyFill="1" applyBorder="1" applyAlignment="1">
      <alignment vertical="center"/>
      <protection/>
    </xf>
    <xf numFmtId="4" fontId="33" fillId="0" borderId="36" xfId="51" applyNumberFormat="1" applyFont="1" applyFill="1" applyBorder="1" applyAlignment="1">
      <alignment vertical="center"/>
      <protection/>
    </xf>
    <xf numFmtId="0" fontId="1" fillId="0" borderId="62" xfId="51" applyFont="1" applyBorder="1" applyAlignment="1">
      <alignment horizontal="center" vertical="center"/>
      <protection/>
    </xf>
    <xf numFmtId="49" fontId="1" fillId="0" borderId="25" xfId="51" applyNumberFormat="1" applyFont="1" applyBorder="1" applyAlignment="1">
      <alignment horizontal="center" vertical="center"/>
      <protection/>
    </xf>
    <xf numFmtId="0" fontId="1" fillId="0" borderId="25" xfId="51" applyFont="1" applyBorder="1" applyAlignment="1">
      <alignment horizontal="center" vertical="center"/>
      <protection/>
    </xf>
    <xf numFmtId="0" fontId="1" fillId="0" borderId="21" xfId="51" applyFont="1" applyBorder="1" applyAlignment="1">
      <alignment horizontal="center" vertical="center"/>
      <protection/>
    </xf>
    <xf numFmtId="0" fontId="1" fillId="0" borderId="20" xfId="51" applyFont="1" applyBorder="1" applyAlignment="1">
      <alignment vertical="center"/>
      <protection/>
    </xf>
    <xf numFmtId="4" fontId="1" fillId="0" borderId="19" xfId="51" applyNumberFormat="1" applyFont="1" applyFill="1" applyBorder="1" applyAlignment="1">
      <alignment vertical="center"/>
      <protection/>
    </xf>
    <xf numFmtId="4" fontId="1" fillId="0" borderId="67" xfId="51" applyNumberFormat="1" applyFont="1" applyFill="1" applyBorder="1" applyAlignment="1">
      <alignment vertical="center"/>
      <protection/>
    </xf>
    <xf numFmtId="4" fontId="1" fillId="0" borderId="47" xfId="51" applyNumberFormat="1" applyFont="1" applyFill="1" applyBorder="1" applyAlignment="1">
      <alignment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1" fillId="0" borderId="68" xfId="51" applyFont="1" applyBorder="1" applyAlignment="1">
      <alignment vertical="center"/>
      <protection/>
    </xf>
    <xf numFmtId="0" fontId="33" fillId="0" borderId="63" xfId="51" applyFont="1" applyBorder="1" applyAlignment="1">
      <alignment horizontal="center" vertical="center"/>
      <protection/>
    </xf>
    <xf numFmtId="49" fontId="33" fillId="0" borderId="21" xfId="51" applyNumberFormat="1" applyFont="1" applyBorder="1" applyAlignment="1">
      <alignment horizontal="center" vertical="center"/>
      <protection/>
    </xf>
    <xf numFmtId="0" fontId="33" fillId="0" borderId="21" xfId="51" applyFont="1" applyBorder="1" applyAlignment="1">
      <alignment horizontal="center" vertical="center"/>
      <protection/>
    </xf>
    <xf numFmtId="0" fontId="33" fillId="0" borderId="20" xfId="51" applyFont="1" applyBorder="1" applyAlignment="1">
      <alignment vertical="center"/>
      <protection/>
    </xf>
    <xf numFmtId="4" fontId="33" fillId="0" borderId="19" xfId="51" applyNumberFormat="1" applyFont="1" applyFill="1" applyBorder="1" applyAlignment="1">
      <alignment vertical="center"/>
      <protection/>
    </xf>
    <xf numFmtId="4" fontId="33" fillId="0" borderId="19" xfId="52" applyNumberFormat="1" applyFont="1" applyFill="1" applyBorder="1" applyAlignment="1">
      <alignment vertical="center"/>
      <protection/>
    </xf>
    <xf numFmtId="4" fontId="33" fillId="0" borderId="18" xfId="51" applyNumberFormat="1" applyFont="1" applyFill="1" applyBorder="1" applyAlignment="1">
      <alignment vertical="center"/>
      <protection/>
    </xf>
    <xf numFmtId="0" fontId="1" fillId="0" borderId="63" xfId="51" applyFont="1" applyBorder="1" applyAlignment="1">
      <alignment horizontal="center" vertical="center"/>
      <protection/>
    </xf>
    <xf numFmtId="49" fontId="1" fillId="0" borderId="21" xfId="51" applyNumberFormat="1" applyFont="1" applyBorder="1" applyAlignment="1">
      <alignment horizontal="center" vertical="center"/>
      <protection/>
    </xf>
    <xf numFmtId="0" fontId="1" fillId="0" borderId="20" xfId="52" applyFont="1" applyBorder="1" applyAlignment="1">
      <alignment vertical="center"/>
      <protection/>
    </xf>
    <xf numFmtId="4" fontId="1" fillId="0" borderId="18" xfId="51" applyNumberFormat="1" applyFont="1" applyFill="1" applyBorder="1" applyAlignment="1">
      <alignment vertical="center"/>
      <protection/>
    </xf>
    <xf numFmtId="0" fontId="33" fillId="0" borderId="63" xfId="51" applyFont="1" applyFill="1" applyBorder="1" applyAlignment="1">
      <alignment horizontal="center" vertical="center"/>
      <protection/>
    </xf>
    <xf numFmtId="0" fontId="33" fillId="0" borderId="69" xfId="51" applyFont="1" applyFill="1" applyBorder="1" applyAlignment="1">
      <alignment horizontal="center" vertical="center"/>
      <protection/>
    </xf>
    <xf numFmtId="49" fontId="33" fillId="0" borderId="70" xfId="51" applyNumberFormat="1" applyFont="1" applyBorder="1" applyAlignment="1">
      <alignment horizontal="center" vertical="center"/>
      <protection/>
    </xf>
    <xf numFmtId="0" fontId="1" fillId="0" borderId="15" xfId="51" applyFont="1" applyBorder="1" applyAlignment="1">
      <alignment vertical="center"/>
      <protection/>
    </xf>
    <xf numFmtId="0" fontId="1" fillId="0" borderId="20" xfId="52" applyFont="1" applyBorder="1" applyAlignment="1">
      <alignment horizontal="center" vertical="center"/>
      <protection/>
    </xf>
    <xf numFmtId="4" fontId="33" fillId="0" borderId="47" xfId="52" applyNumberFormat="1" applyFont="1" applyFill="1" applyBorder="1" applyAlignment="1">
      <alignment vertical="center"/>
      <protection/>
    </xf>
    <xf numFmtId="0" fontId="1" fillId="0" borderId="21" xfId="52" applyFont="1" applyBorder="1" applyAlignment="1">
      <alignment horizontal="center" vertical="center"/>
      <protection/>
    </xf>
    <xf numFmtId="0" fontId="1" fillId="0" borderId="68" xfId="52" applyFont="1" applyBorder="1" applyAlignment="1">
      <alignment vertical="center"/>
      <protection/>
    </xf>
    <xf numFmtId="0" fontId="1" fillId="0" borderId="70" xfId="51" applyFont="1" applyBorder="1" applyAlignment="1">
      <alignment horizontal="center" vertical="center"/>
      <protection/>
    </xf>
    <xf numFmtId="4" fontId="1" fillId="0" borderId="55" xfId="51" applyNumberFormat="1" applyFont="1" applyFill="1" applyBorder="1" applyAlignment="1">
      <alignment vertical="center"/>
      <protection/>
    </xf>
    <xf numFmtId="4" fontId="1" fillId="0" borderId="71" xfId="51" applyNumberFormat="1" applyFont="1" applyFill="1" applyBorder="1" applyAlignment="1">
      <alignment vertical="center"/>
      <protection/>
    </xf>
    <xf numFmtId="0" fontId="1" fillId="0" borderId="40" xfId="51" applyFont="1" applyFill="1" applyBorder="1" applyAlignment="1">
      <alignment horizontal="center" vertical="center"/>
      <protection/>
    </xf>
    <xf numFmtId="49" fontId="1" fillId="0" borderId="39" xfId="51" applyNumberFormat="1" applyFont="1" applyBorder="1" applyAlignment="1">
      <alignment horizontal="center" vertical="center"/>
      <protection/>
    </xf>
    <xf numFmtId="0" fontId="1" fillId="0" borderId="39" xfId="51" applyFont="1" applyBorder="1" applyAlignment="1">
      <alignment horizontal="center" vertical="center"/>
      <protection/>
    </xf>
    <xf numFmtId="0" fontId="1" fillId="0" borderId="49" xfId="51" applyFont="1" applyBorder="1" applyAlignment="1">
      <alignment vertical="center"/>
      <protection/>
    </xf>
    <xf numFmtId="4" fontId="1" fillId="0" borderId="46" xfId="51" applyNumberFormat="1" applyFont="1" applyFill="1" applyBorder="1" applyAlignment="1">
      <alignment vertical="center"/>
      <protection/>
    </xf>
    <xf numFmtId="4" fontId="1" fillId="0" borderId="51" xfId="51" applyNumberFormat="1" applyFont="1" applyFill="1" applyBorder="1" applyAlignment="1">
      <alignment vertical="center"/>
      <protection/>
    </xf>
    <xf numFmtId="0" fontId="31" fillId="0" borderId="53" xfId="51" applyFont="1" applyFill="1" applyBorder="1" applyAlignment="1">
      <alignment horizontal="center" vertical="center"/>
      <protection/>
    </xf>
    <xf numFmtId="4" fontId="31" fillId="0" borderId="10" xfId="52" applyNumberFormat="1" applyFont="1" applyFill="1" applyBorder="1" applyAlignment="1">
      <alignment vertical="center"/>
      <protection/>
    </xf>
    <xf numFmtId="0" fontId="33" fillId="0" borderId="43" xfId="51" applyFont="1" applyFill="1" applyBorder="1" applyAlignment="1">
      <alignment horizontal="center" vertical="center"/>
      <protection/>
    </xf>
    <xf numFmtId="0" fontId="1" fillId="0" borderId="63" xfId="51" applyFont="1" applyFill="1" applyBorder="1" applyAlignment="1">
      <alignment horizontal="center" vertical="center"/>
      <protection/>
    </xf>
    <xf numFmtId="4" fontId="1" fillId="0" borderId="19" xfId="51" applyNumberFormat="1" applyFont="1" applyBorder="1" applyAlignment="1">
      <alignment vertical="center"/>
      <protection/>
    </xf>
    <xf numFmtId="4" fontId="1" fillId="0" borderId="18" xfId="51" applyNumberFormat="1" applyFont="1" applyFill="1" applyBorder="1" applyAlignment="1">
      <alignment vertical="center"/>
      <protection/>
    </xf>
    <xf numFmtId="0" fontId="0" fillId="0" borderId="0" xfId="51" applyAlignment="1">
      <alignment vertical="center"/>
      <protection/>
    </xf>
    <xf numFmtId="4" fontId="1" fillId="0" borderId="19" xfId="52" applyNumberFormat="1" applyFont="1" applyFill="1" applyBorder="1" applyAlignment="1">
      <alignment vertical="center"/>
      <protection/>
    </xf>
    <xf numFmtId="0" fontId="1" fillId="0" borderId="22" xfId="51" applyFont="1" applyBorder="1" applyAlignment="1">
      <alignment vertical="center"/>
      <protection/>
    </xf>
    <xf numFmtId="0" fontId="33" fillId="0" borderId="62" xfId="51" applyFont="1" applyFill="1" applyBorder="1" applyAlignment="1">
      <alignment horizontal="center" vertical="center"/>
      <protection/>
    </xf>
    <xf numFmtId="49" fontId="33" fillId="0" borderId="25" xfId="51" applyNumberFormat="1" applyFont="1" applyBorder="1" applyAlignment="1">
      <alignment horizontal="center" vertical="center"/>
      <protection/>
    </xf>
    <xf numFmtId="0" fontId="33" fillId="0" borderId="25" xfId="51" applyFont="1" applyBorder="1" applyAlignment="1">
      <alignment horizontal="center" vertical="center"/>
      <protection/>
    </xf>
    <xf numFmtId="0" fontId="33" fillId="0" borderId="15" xfId="51" applyFont="1" applyBorder="1" applyAlignment="1">
      <alignment vertical="center"/>
      <protection/>
    </xf>
    <xf numFmtId="4" fontId="33" fillId="0" borderId="14" xfId="51" applyNumberFormat="1" applyFont="1" applyFill="1" applyBorder="1" applyAlignment="1">
      <alignment vertical="center"/>
      <protection/>
    </xf>
    <xf numFmtId="4" fontId="33" fillId="0" borderId="14" xfId="52" applyNumberFormat="1" applyFont="1" applyFill="1" applyBorder="1" applyAlignment="1">
      <alignment vertical="center"/>
      <protection/>
    </xf>
    <xf numFmtId="0" fontId="33" fillId="0" borderId="20" xfId="51" applyFont="1" applyBorder="1" applyAlignment="1">
      <alignment vertical="center" wrapText="1"/>
      <protection/>
    </xf>
    <xf numFmtId="0" fontId="33" fillId="0" borderId="20" xfId="51" applyFont="1" applyFill="1" applyBorder="1" applyAlignment="1">
      <alignment vertical="center"/>
      <protection/>
    </xf>
    <xf numFmtId="0" fontId="1" fillId="0" borderId="69" xfId="51" applyFont="1" applyBorder="1" applyAlignment="1">
      <alignment horizontal="center" vertical="center"/>
      <protection/>
    </xf>
    <xf numFmtId="49" fontId="1" fillId="0" borderId="70" xfId="51" applyNumberFormat="1" applyFont="1" applyBorder="1" applyAlignment="1">
      <alignment horizontal="center" vertical="center"/>
      <protection/>
    </xf>
    <xf numFmtId="4" fontId="1" fillId="0" borderId="71" xfId="51" applyNumberFormat="1" applyFont="1" applyFill="1" applyBorder="1" applyAlignment="1">
      <alignment vertical="center"/>
      <protection/>
    </xf>
    <xf numFmtId="0" fontId="1" fillId="0" borderId="40" xfId="51" applyFont="1" applyBorder="1" applyAlignment="1">
      <alignment horizontal="center" vertical="center"/>
      <protection/>
    </xf>
    <xf numFmtId="4" fontId="1" fillId="0" borderId="51" xfId="51" applyNumberFormat="1" applyFont="1" applyFill="1" applyBorder="1" applyAlignment="1">
      <alignment vertical="center"/>
      <protection/>
    </xf>
    <xf numFmtId="49" fontId="31" fillId="0" borderId="24" xfId="51" applyNumberFormat="1" applyFont="1" applyFill="1" applyBorder="1" applyAlignment="1">
      <alignment horizontal="center" vertical="center"/>
      <protection/>
    </xf>
    <xf numFmtId="0" fontId="31" fillId="0" borderId="24" xfId="51" applyFont="1" applyFill="1" applyBorder="1" applyAlignment="1">
      <alignment horizontal="center" vertical="center"/>
      <protection/>
    </xf>
    <xf numFmtId="0" fontId="31" fillId="0" borderId="34" xfId="51" applyFont="1" applyFill="1" applyBorder="1" applyAlignment="1">
      <alignment vertical="center"/>
      <protection/>
    </xf>
    <xf numFmtId="49" fontId="33" fillId="0" borderId="16" xfId="51" applyNumberFormat="1" applyFont="1" applyFill="1" applyBorder="1" applyAlignment="1">
      <alignment horizontal="center" vertical="center"/>
      <protection/>
    </xf>
    <xf numFmtId="0" fontId="33" fillId="0" borderId="16" xfId="51" applyFont="1" applyFill="1" applyBorder="1" applyAlignment="1">
      <alignment horizontal="center" vertical="center"/>
      <protection/>
    </xf>
    <xf numFmtId="0" fontId="33" fillId="0" borderId="34" xfId="51" applyFont="1" applyFill="1" applyBorder="1" applyAlignment="1">
      <alignment vertical="center"/>
      <protection/>
    </xf>
    <xf numFmtId="49" fontId="1" fillId="0" borderId="39" xfId="51" applyNumberFormat="1" applyFont="1" applyFill="1" applyBorder="1" applyAlignment="1">
      <alignment horizontal="center" vertical="center"/>
      <protection/>
    </xf>
    <xf numFmtId="0" fontId="1" fillId="0" borderId="39" xfId="51" applyFont="1" applyFill="1" applyBorder="1" applyAlignment="1">
      <alignment horizontal="center" vertical="center"/>
      <protection/>
    </xf>
    <xf numFmtId="0" fontId="1" fillId="0" borderId="49" xfId="51" applyFont="1" applyFill="1" applyBorder="1" applyAlignment="1">
      <alignment vertical="center"/>
      <protection/>
    </xf>
    <xf numFmtId="4" fontId="1" fillId="0" borderId="51" xfId="51" applyNumberFormat="1" applyFont="1" applyBorder="1" applyAlignment="1">
      <alignment vertical="center"/>
      <protection/>
    </xf>
    <xf numFmtId="171" fontId="31" fillId="0" borderId="10" xfId="51" applyNumberFormat="1" applyFont="1" applyFill="1" applyBorder="1" applyAlignment="1">
      <alignment vertical="center"/>
      <protection/>
    </xf>
    <xf numFmtId="171" fontId="33" fillId="0" borderId="18" xfId="51" applyNumberFormat="1" applyFont="1" applyFill="1" applyBorder="1" applyAlignment="1">
      <alignment vertical="center"/>
      <protection/>
    </xf>
    <xf numFmtId="171" fontId="1" fillId="0" borderId="18" xfId="51" applyNumberFormat="1" applyFont="1" applyFill="1" applyBorder="1" applyAlignment="1">
      <alignment vertical="center"/>
      <protection/>
    </xf>
    <xf numFmtId="4" fontId="1" fillId="0" borderId="67" xfId="50" applyNumberFormat="1" applyFont="1" applyFill="1" applyBorder="1" applyAlignment="1">
      <alignment vertical="center"/>
      <protection/>
    </xf>
    <xf numFmtId="4" fontId="1" fillId="0" borderId="67" xfId="52" applyNumberFormat="1" applyFont="1" applyFill="1" applyBorder="1" applyAlignment="1">
      <alignment vertical="center"/>
      <protection/>
    </xf>
    <xf numFmtId="4" fontId="1" fillId="0" borderId="19" xfId="50" applyNumberFormat="1" applyFont="1" applyFill="1" applyBorder="1" applyAlignment="1">
      <alignment vertical="center"/>
      <protection/>
    </xf>
    <xf numFmtId="4" fontId="1" fillId="0" borderId="19" xfId="52" applyNumberFormat="1" applyFont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72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73" xfId="52" applyFont="1" applyFill="1" applyBorder="1" applyAlignment="1">
      <alignment horizontal="center" vertical="center"/>
      <protection/>
    </xf>
    <xf numFmtId="0" fontId="4" fillId="0" borderId="29" xfId="52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0" fillId="0" borderId="0" xfId="51" applyFont="1" applyFill="1" applyAlignment="1">
      <alignment horizontal="center" vertical="center"/>
      <protection/>
    </xf>
    <xf numFmtId="49" fontId="4" fillId="0" borderId="74" xfId="52" applyNumberFormat="1" applyFont="1" applyFill="1" applyBorder="1" applyAlignment="1">
      <alignment horizontal="center" vertical="center"/>
      <protection/>
    </xf>
    <xf numFmtId="49" fontId="4" fillId="0" borderId="30" xfId="52" applyNumberFormat="1" applyFont="1" applyFill="1" applyBorder="1" applyAlignment="1">
      <alignment horizontal="center" vertical="center"/>
      <protection/>
    </xf>
    <xf numFmtId="0" fontId="4" fillId="0" borderId="64" xfId="52" applyFont="1" applyFill="1" applyBorder="1" applyAlignment="1">
      <alignment horizontal="center" vertical="center"/>
      <protection/>
    </xf>
    <xf numFmtId="0" fontId="4" fillId="0" borderId="28" xfId="52" applyFont="1" applyFill="1" applyBorder="1" applyAlignment="1">
      <alignment horizontal="center" vertical="center"/>
      <protection/>
    </xf>
    <xf numFmtId="0" fontId="30" fillId="0" borderId="0" xfId="51" applyFont="1" applyFill="1" applyAlignment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4" fillId="0" borderId="75" xfId="52" applyFont="1" applyFill="1" applyBorder="1" applyAlignment="1">
      <alignment horizontal="center" vertical="center"/>
      <protection/>
    </xf>
    <xf numFmtId="0" fontId="4" fillId="0" borderId="76" xfId="52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4" fillId="0" borderId="77" xfId="51" applyNumberFormat="1" applyFont="1" applyBorder="1" applyAlignment="1">
      <alignment horizontal="center" vertical="center"/>
      <protection/>
    </xf>
    <xf numFmtId="49" fontId="4" fillId="0" borderId="44" xfId="51" applyNumberFormat="1" applyFont="1" applyBorder="1" applyAlignment="1">
      <alignment horizontal="center" vertical="center"/>
      <protection/>
    </xf>
    <xf numFmtId="0" fontId="4" fillId="0" borderId="77" xfId="51" applyFont="1" applyBorder="1" applyAlignment="1">
      <alignment horizontal="center" vertical="center"/>
      <protection/>
    </xf>
    <xf numFmtId="0" fontId="4" fillId="0" borderId="78" xfId="51" applyFont="1" applyBorder="1" applyAlignment="1">
      <alignment horizontal="center" vertical="center"/>
      <protection/>
    </xf>
    <xf numFmtId="0" fontId="4" fillId="0" borderId="64" xfId="51" applyFont="1" applyBorder="1" applyAlignment="1">
      <alignment horizontal="center" vertical="center"/>
      <protection/>
    </xf>
    <xf numFmtId="0" fontId="4" fillId="0" borderId="58" xfId="51" applyFont="1" applyBorder="1" applyAlignment="1">
      <alignment horizontal="center" vertical="center"/>
      <protection/>
    </xf>
    <xf numFmtId="0" fontId="4" fillId="0" borderId="65" xfId="51" applyFont="1" applyBorder="1" applyAlignment="1">
      <alignment horizontal="center" vertical="center"/>
      <protection/>
    </xf>
    <xf numFmtId="0" fontId="4" fillId="0" borderId="59" xfId="51" applyFont="1" applyBorder="1" applyAlignment="1">
      <alignment horizontal="center" vertical="center"/>
      <protection/>
    </xf>
    <xf numFmtId="0" fontId="4" fillId="0" borderId="74" xfId="51" applyFont="1" applyBorder="1" applyAlignment="1">
      <alignment horizontal="center" vertical="center"/>
      <protection/>
    </xf>
    <xf numFmtId="0" fontId="4" fillId="0" borderId="30" xfId="51" applyFont="1" applyBorder="1" applyAlignment="1">
      <alignment horizontal="center" vertical="center"/>
      <protection/>
    </xf>
    <xf numFmtId="0" fontId="4" fillId="0" borderId="73" xfId="51" applyFont="1" applyBorder="1" applyAlignment="1">
      <alignment horizontal="center" vertical="center"/>
      <protection/>
    </xf>
    <xf numFmtId="0" fontId="4" fillId="0" borderId="29" xfId="51" applyFont="1" applyBorder="1" applyAlignment="1">
      <alignment horizontal="center" vertical="center"/>
      <protection/>
    </xf>
    <xf numFmtId="0" fontId="4" fillId="0" borderId="10" xfId="51" applyFont="1" applyFill="1" applyBorder="1" applyAlignment="1">
      <alignment horizontal="center" vertical="center"/>
      <protection/>
    </xf>
    <xf numFmtId="0" fontId="4" fillId="0" borderId="56" xfId="51" applyFont="1" applyFill="1" applyBorder="1" applyAlignment="1">
      <alignment horizontal="center" vertical="center"/>
      <protection/>
    </xf>
    <xf numFmtId="0" fontId="1" fillId="0" borderId="73" xfId="51" applyFont="1" applyBorder="1" applyAlignment="1">
      <alignment horizontal="center" vertical="center" textRotation="90" wrapText="1"/>
      <protection/>
    </xf>
    <xf numFmtId="0" fontId="1" fillId="0" borderId="57" xfId="51" applyFont="1" applyBorder="1" applyAlignment="1">
      <alignment horizontal="center" vertical="center" textRotation="90" wrapText="1"/>
      <protection/>
    </xf>
    <xf numFmtId="0" fontId="1" fillId="0" borderId="29" xfId="51" applyFont="1" applyBorder="1" applyAlignment="1">
      <alignment horizontal="center" vertical="center" textRotation="90" wrapText="1"/>
      <protection/>
    </xf>
    <xf numFmtId="49" fontId="31" fillId="0" borderId="42" xfId="52" applyNumberFormat="1" applyFont="1" applyFill="1" applyBorder="1" applyAlignment="1">
      <alignment horizontal="center" vertical="center"/>
      <protection/>
    </xf>
    <xf numFmtId="0" fontId="31" fillId="0" borderId="16" xfId="49" applyFont="1" applyFill="1" applyBorder="1" applyAlignment="1">
      <alignment horizontal="center" vertical="center"/>
      <protection/>
    </xf>
    <xf numFmtId="49" fontId="31" fillId="0" borderId="16" xfId="49" applyNumberFormat="1" applyFont="1" applyFill="1" applyBorder="1" applyAlignment="1">
      <alignment horizontal="center" vertical="center" wrapText="1"/>
      <protection/>
    </xf>
    <xf numFmtId="0" fontId="31" fillId="0" borderId="16" xfId="49" applyFont="1" applyBorder="1" applyAlignment="1">
      <alignment horizontal="center" vertical="center"/>
      <protection/>
    </xf>
    <xf numFmtId="0" fontId="31" fillId="0" borderId="17" xfId="49" applyFont="1" applyBorder="1" applyAlignment="1">
      <alignment vertical="center"/>
      <protection/>
    </xf>
    <xf numFmtId="4" fontId="31" fillId="0" borderId="36" xfId="49" applyNumberFormat="1" applyFont="1" applyBorder="1" applyAlignment="1">
      <alignment vertical="center"/>
      <protection/>
    </xf>
    <xf numFmtId="0" fontId="1" fillId="0" borderId="25" xfId="49" applyFont="1" applyFill="1" applyBorder="1" applyAlignment="1">
      <alignment horizontal="center" vertical="center"/>
      <protection/>
    </xf>
    <xf numFmtId="0" fontId="1" fillId="0" borderId="25" xfId="52" applyFont="1" applyFill="1" applyBorder="1" applyAlignment="1">
      <alignment horizontal="center" vertical="center"/>
      <protection/>
    </xf>
    <xf numFmtId="0" fontId="1" fillId="0" borderId="39" xfId="52" applyFont="1" applyBorder="1" applyAlignment="1">
      <alignment horizontal="center" vertical="center"/>
      <protection/>
    </xf>
    <xf numFmtId="0" fontId="1" fillId="0" borderId="39" xfId="49" applyFont="1" applyBorder="1" applyAlignment="1">
      <alignment horizontal="center" vertical="center"/>
      <protection/>
    </xf>
    <xf numFmtId="0" fontId="0" fillId="0" borderId="39" xfId="52" applyFont="1" applyFill="1" applyBorder="1" applyAlignment="1">
      <alignment vertical="center"/>
      <protection/>
    </xf>
    <xf numFmtId="0" fontId="1" fillId="0" borderId="50" xfId="49" applyFont="1" applyBorder="1" applyAlignment="1">
      <alignment vertical="center"/>
      <protection/>
    </xf>
    <xf numFmtId="4" fontId="1" fillId="0" borderId="14" xfId="49" applyNumberFormat="1" applyFont="1" applyBorder="1" applyAlignment="1">
      <alignment vertical="center"/>
      <protection/>
    </xf>
    <xf numFmtId="171" fontId="34" fillId="0" borderId="27" xfId="49" applyNumberFormat="1" applyFont="1" applyFill="1" applyBorder="1" applyAlignment="1">
      <alignment vertical="center" wrapText="1"/>
      <protection/>
    </xf>
    <xf numFmtId="171" fontId="1" fillId="0" borderId="29" xfId="52" applyNumberFormat="1" applyFont="1" applyFill="1" applyBorder="1" applyAlignment="1">
      <alignment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Rozpis výdajů 03 bez PO" xfId="50"/>
    <cellStyle name="normální_Rozpis výdajů 03 bez PO 2" xfId="51"/>
    <cellStyle name="normální_Rozpis výdajů 03 bez PO 2 2" xfId="52"/>
    <cellStyle name="normální_Rozpočet 2005 (ZK)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1"/>
  <sheetViews>
    <sheetView zoomScalePageLayoutView="0" workbookViewId="0" topLeftCell="A34">
      <selection activeCell="E9" sqref="E9"/>
    </sheetView>
  </sheetViews>
  <sheetFormatPr defaultColWidth="9.140625" defaultRowHeight="12.75"/>
  <cols>
    <col min="1" max="1" width="37.8515625" style="2" customWidth="1"/>
    <col min="2" max="2" width="7.421875" style="2" customWidth="1"/>
    <col min="3" max="4" width="12.8515625" style="2" customWidth="1"/>
    <col min="5" max="6" width="13.140625" style="2" bestFit="1" customWidth="1"/>
    <col min="7" max="16384" width="9.140625" style="2" customWidth="1"/>
  </cols>
  <sheetData>
    <row r="1" spans="1:6" ht="20.25">
      <c r="A1" s="298" t="s">
        <v>72</v>
      </c>
      <c r="B1" s="298"/>
      <c r="C1" s="298"/>
      <c r="D1" s="298"/>
      <c r="E1" s="298"/>
      <c r="F1" s="298"/>
    </row>
    <row r="2" ht="18" customHeight="1"/>
    <row r="3" spans="1:6" ht="16.5" customHeight="1">
      <c r="A3" s="299" t="s">
        <v>49</v>
      </c>
      <c r="B3" s="299"/>
      <c r="C3" s="299"/>
      <c r="D3" s="299"/>
      <c r="E3" s="299"/>
      <c r="F3" s="299"/>
    </row>
    <row r="4" ht="12.75" customHeight="1" thickBot="1"/>
    <row r="5" spans="1:6" ht="15" customHeight="1" thickBot="1">
      <c r="A5" s="3" t="s">
        <v>1</v>
      </c>
      <c r="B5" s="4" t="s">
        <v>2</v>
      </c>
      <c r="C5" s="5" t="s">
        <v>66</v>
      </c>
      <c r="D5" s="29" t="s">
        <v>67</v>
      </c>
      <c r="E5" s="5" t="s">
        <v>0</v>
      </c>
      <c r="F5" s="6" t="s">
        <v>68</v>
      </c>
    </row>
    <row r="6" spans="1:6" ht="15" customHeight="1">
      <c r="A6" s="7" t="s">
        <v>9</v>
      </c>
      <c r="B6" s="171" t="s">
        <v>27</v>
      </c>
      <c r="C6" s="8">
        <f>C7+C8+C9</f>
        <v>2522188</v>
      </c>
      <c r="D6" s="197">
        <f>D7+D8+D9</f>
        <v>2636550.9699999997</v>
      </c>
      <c r="E6" s="9">
        <f>SUM(E7:E9)</f>
        <v>616.3009999999999</v>
      </c>
      <c r="F6" s="10">
        <f>SUM(F7:F9)</f>
        <v>2637167.2709999997</v>
      </c>
    </row>
    <row r="7" spans="1:6" ht="15" customHeight="1">
      <c r="A7" s="11" t="s">
        <v>10</v>
      </c>
      <c r="B7" s="12" t="s">
        <v>11</v>
      </c>
      <c r="C7" s="14">
        <v>2461000</v>
      </c>
      <c r="D7" s="14">
        <v>2466142.71</v>
      </c>
      <c r="E7" s="21"/>
      <c r="F7" s="15">
        <f>D7+E7</f>
        <v>2466142.71</v>
      </c>
    </row>
    <row r="8" spans="1:6" ht="15" customHeight="1">
      <c r="A8" s="11" t="s">
        <v>12</v>
      </c>
      <c r="B8" s="12" t="s">
        <v>13</v>
      </c>
      <c r="C8" s="14">
        <f>18368+7500+3700+120+1200+18000+12300</f>
        <v>61188</v>
      </c>
      <c r="D8" s="14">
        <v>170192.01</v>
      </c>
      <c r="E8" s="21">
        <f>'příjmy OD'!J11</f>
        <v>108.5</v>
      </c>
      <c r="F8" s="15">
        <f>D8+E8</f>
        <v>170300.51</v>
      </c>
    </row>
    <row r="9" spans="1:6" ht="15" customHeight="1">
      <c r="A9" s="11" t="s">
        <v>14</v>
      </c>
      <c r="B9" s="12" t="s">
        <v>15</v>
      </c>
      <c r="C9" s="13">
        <v>0</v>
      </c>
      <c r="D9" s="14">
        <v>216.25</v>
      </c>
      <c r="E9" s="21">
        <f>'příjmy OD'!J30</f>
        <v>507.801</v>
      </c>
      <c r="F9" s="15">
        <f>D9+E9</f>
        <v>724.0509999999999</v>
      </c>
    </row>
    <row r="10" spans="1:6" ht="15" customHeight="1">
      <c r="A10" s="16" t="s">
        <v>16</v>
      </c>
      <c r="B10" s="12" t="s">
        <v>17</v>
      </c>
      <c r="C10" s="17">
        <f>C11+C17</f>
        <v>87888.7</v>
      </c>
      <c r="D10" s="182">
        <f>D11+D17</f>
        <v>4635387.59</v>
      </c>
      <c r="E10" s="18">
        <f>E11+E17</f>
        <v>0</v>
      </c>
      <c r="F10" s="19">
        <f>F11+F17</f>
        <v>4603052.08</v>
      </c>
    </row>
    <row r="11" spans="1:6" ht="15" customHeight="1">
      <c r="A11" s="11" t="s">
        <v>51</v>
      </c>
      <c r="B11" s="12" t="s">
        <v>18</v>
      </c>
      <c r="C11" s="13">
        <f>SUM(C12:C16)</f>
        <v>87888.7</v>
      </c>
      <c r="D11" s="14">
        <f>SUM(D12:D16)</f>
        <v>4344866.7</v>
      </c>
      <c r="E11" s="14">
        <f>SUM(E12:E16)</f>
        <v>0</v>
      </c>
      <c r="F11" s="15">
        <f>SUM(F12:F16)</f>
        <v>4344866.7</v>
      </c>
    </row>
    <row r="12" spans="1:6" ht="15" customHeight="1">
      <c r="A12" s="11" t="s">
        <v>52</v>
      </c>
      <c r="B12" s="12" t="s">
        <v>19</v>
      </c>
      <c r="C12" s="14">
        <v>63118.7</v>
      </c>
      <c r="D12" s="14">
        <v>63118.7</v>
      </c>
      <c r="E12" s="21"/>
      <c r="F12" s="15">
        <f>D12+E12</f>
        <v>63118.7</v>
      </c>
    </row>
    <row r="13" spans="1:6" ht="15" customHeight="1">
      <c r="A13" s="11" t="s">
        <v>53</v>
      </c>
      <c r="B13" s="12" t="s">
        <v>18</v>
      </c>
      <c r="C13" s="20">
        <v>0</v>
      </c>
      <c r="D13" s="14">
        <v>4250133.24</v>
      </c>
      <c r="E13" s="21"/>
      <c r="F13" s="15">
        <f>D13+E13</f>
        <v>4250133.24</v>
      </c>
    </row>
    <row r="14" spans="1:6" ht="15" customHeight="1">
      <c r="A14" s="11" t="s">
        <v>119</v>
      </c>
      <c r="B14" s="12">
        <v>4123</v>
      </c>
      <c r="C14" s="20">
        <v>0</v>
      </c>
      <c r="D14" s="14">
        <v>6729.85</v>
      </c>
      <c r="E14" s="21"/>
      <c r="F14" s="15">
        <f>D14+E14</f>
        <v>6729.85</v>
      </c>
    </row>
    <row r="15" spans="1:6" ht="15" customHeight="1">
      <c r="A15" s="11" t="s">
        <v>59</v>
      </c>
      <c r="B15" s="12" t="s">
        <v>60</v>
      </c>
      <c r="C15" s="20">
        <v>0</v>
      </c>
      <c r="D15" s="14">
        <v>114.91</v>
      </c>
      <c r="E15" s="21"/>
      <c r="F15" s="15">
        <f>D15+E15</f>
        <v>114.91</v>
      </c>
    </row>
    <row r="16" spans="1:6" ht="15" customHeight="1">
      <c r="A16" s="11" t="s">
        <v>54</v>
      </c>
      <c r="B16" s="12">
        <v>4121</v>
      </c>
      <c r="C16" s="20">
        <v>24770</v>
      </c>
      <c r="D16" s="14">
        <v>24770</v>
      </c>
      <c r="E16" s="21"/>
      <c r="F16" s="15">
        <f>D16+E16</f>
        <v>24770</v>
      </c>
    </row>
    <row r="17" spans="1:6" ht="15" customHeight="1">
      <c r="A17" s="11" t="s">
        <v>28</v>
      </c>
      <c r="B17" s="12" t="s">
        <v>20</v>
      </c>
      <c r="C17" s="20">
        <f>SUM(C18:C21)</f>
        <v>0</v>
      </c>
      <c r="D17" s="14">
        <f>SUM(D18:D21)</f>
        <v>290520.89</v>
      </c>
      <c r="E17" s="14">
        <f>SUM(E18:E21)</f>
        <v>0</v>
      </c>
      <c r="F17" s="15">
        <f>SUM(F18:F21)</f>
        <v>258185.38000000003</v>
      </c>
    </row>
    <row r="18" spans="1:6" ht="15" customHeight="1">
      <c r="A18" s="11" t="s">
        <v>57</v>
      </c>
      <c r="B18" s="12" t="s">
        <v>20</v>
      </c>
      <c r="C18" s="20">
        <v>0</v>
      </c>
      <c r="D18" s="14">
        <v>253650.47000000003</v>
      </c>
      <c r="E18" s="21"/>
      <c r="F18" s="15">
        <f>D18+E18</f>
        <v>253650.47000000003</v>
      </c>
    </row>
    <row r="19" spans="1:6" ht="15" customHeight="1">
      <c r="A19" s="11" t="s">
        <v>58</v>
      </c>
      <c r="B19" s="12">
        <v>4221</v>
      </c>
      <c r="C19" s="20">
        <v>0</v>
      </c>
      <c r="D19" s="14">
        <v>4534.91</v>
      </c>
      <c r="E19" s="21"/>
      <c r="F19" s="15">
        <f>D19+E19</f>
        <v>4534.91</v>
      </c>
    </row>
    <row r="20" spans="1:6" ht="15" customHeight="1">
      <c r="A20" s="11" t="s">
        <v>120</v>
      </c>
      <c r="B20" s="12">
        <v>4223</v>
      </c>
      <c r="C20" s="20">
        <v>0</v>
      </c>
      <c r="D20" s="14">
        <v>32335.51</v>
      </c>
      <c r="E20" s="21"/>
      <c r="F20" s="15"/>
    </row>
    <row r="21" spans="1:6" ht="15" customHeight="1">
      <c r="A21" s="11" t="s">
        <v>61</v>
      </c>
      <c r="B21" s="12">
        <v>4232</v>
      </c>
      <c r="C21" s="20">
        <v>0</v>
      </c>
      <c r="D21" s="14">
        <v>0</v>
      </c>
      <c r="E21" s="21"/>
      <c r="F21" s="15">
        <f>D21+E21</f>
        <v>0</v>
      </c>
    </row>
    <row r="22" spans="1:6" ht="15" customHeight="1">
      <c r="A22" s="16" t="s">
        <v>21</v>
      </c>
      <c r="B22" s="22" t="s">
        <v>29</v>
      </c>
      <c r="C22" s="17">
        <f>C6+C10</f>
        <v>2610076.7</v>
      </c>
      <c r="D22" s="182">
        <f>D6+D10</f>
        <v>7271938.56</v>
      </c>
      <c r="E22" s="182">
        <f>E6+E10</f>
        <v>616.3009999999999</v>
      </c>
      <c r="F22" s="19">
        <f>F6+F10</f>
        <v>7240219.351</v>
      </c>
    </row>
    <row r="23" spans="1:6" ht="15" customHeight="1">
      <c r="A23" s="16" t="s">
        <v>22</v>
      </c>
      <c r="B23" s="22" t="s">
        <v>23</v>
      </c>
      <c r="C23" s="17">
        <f>SUM(C24:C27)</f>
        <v>-96875</v>
      </c>
      <c r="D23" s="182">
        <f>SUM(D24:D27)</f>
        <v>958065.5800000001</v>
      </c>
      <c r="E23" s="18">
        <f>SUM(E24:E27)</f>
        <v>0</v>
      </c>
      <c r="F23" s="23">
        <f>SUM(F24:F27)</f>
        <v>958065.5800000001</v>
      </c>
    </row>
    <row r="24" spans="1:6" ht="15" customHeight="1">
      <c r="A24" s="11" t="s">
        <v>64</v>
      </c>
      <c r="B24" s="12" t="s">
        <v>24</v>
      </c>
      <c r="C24" s="20">
        <v>0</v>
      </c>
      <c r="D24" s="14">
        <v>127924.3</v>
      </c>
      <c r="E24" s="190"/>
      <c r="F24" s="15">
        <f>D24+E24</f>
        <v>127924.3</v>
      </c>
    </row>
    <row r="25" spans="1:6" ht="15" customHeight="1">
      <c r="A25" s="11" t="s">
        <v>65</v>
      </c>
      <c r="B25" s="12" t="s">
        <v>24</v>
      </c>
      <c r="C25" s="20">
        <v>0</v>
      </c>
      <c r="D25" s="14">
        <v>977016.28</v>
      </c>
      <c r="E25" s="186"/>
      <c r="F25" s="15">
        <f>D25+E25</f>
        <v>977016.28</v>
      </c>
    </row>
    <row r="26" spans="1:6" ht="15" customHeight="1">
      <c r="A26" s="11" t="s">
        <v>97</v>
      </c>
      <c r="B26" s="12" t="s">
        <v>55</v>
      </c>
      <c r="C26" s="20">
        <v>0</v>
      </c>
      <c r="D26" s="14">
        <v>0</v>
      </c>
      <c r="E26" s="21"/>
      <c r="F26" s="15">
        <f>D26+E26</f>
        <v>0</v>
      </c>
    </row>
    <row r="27" spans="1:6" ht="15" customHeight="1" thickBot="1">
      <c r="A27" s="11" t="s">
        <v>98</v>
      </c>
      <c r="B27" s="172">
        <v>8124</v>
      </c>
      <c r="C27" s="20">
        <v>-96875</v>
      </c>
      <c r="D27" s="198">
        <v>-146875</v>
      </c>
      <c r="E27" s="21"/>
      <c r="F27" s="15">
        <f>D27+E27</f>
        <v>-146875</v>
      </c>
    </row>
    <row r="28" spans="1:6" ht="15" customHeight="1" thickBot="1">
      <c r="A28" s="24" t="s">
        <v>25</v>
      </c>
      <c r="B28" s="25"/>
      <c r="C28" s="26">
        <f>C23+C10+C6</f>
        <v>2513201.7</v>
      </c>
      <c r="D28" s="27">
        <f>D23+D10+D6</f>
        <v>8230004.14</v>
      </c>
      <c r="E28" s="191">
        <f>E6+E10+E23</f>
        <v>616.3009999999999</v>
      </c>
      <c r="F28" s="28">
        <f>D28+E28</f>
        <v>8230620.441</v>
      </c>
    </row>
    <row r="30" ht="9.75">
      <c r="E30" s="32"/>
    </row>
    <row r="31" spans="1:6" ht="17.25">
      <c r="A31" s="299" t="s">
        <v>50</v>
      </c>
      <c r="B31" s="299"/>
      <c r="C31" s="299"/>
      <c r="D31" s="299"/>
      <c r="E31" s="299"/>
      <c r="F31" s="299"/>
    </row>
    <row r="32" spans="1:6" ht="12" customHeight="1" thickBot="1">
      <c r="A32" s="1"/>
      <c r="B32" s="1"/>
      <c r="C32" s="1"/>
      <c r="D32" s="1"/>
      <c r="E32" s="1"/>
      <c r="F32" s="1"/>
    </row>
    <row r="33" spans="1:6" ht="15" customHeight="1" thickBot="1">
      <c r="A33" s="173" t="s">
        <v>30</v>
      </c>
      <c r="B33" s="173" t="s">
        <v>2</v>
      </c>
      <c r="C33" s="177" t="s">
        <v>66</v>
      </c>
      <c r="D33" s="29" t="s">
        <v>67</v>
      </c>
      <c r="E33" s="5" t="s">
        <v>0</v>
      </c>
      <c r="F33" s="6" t="s">
        <v>68</v>
      </c>
    </row>
    <row r="34" spans="1:6" ht="15" customHeight="1">
      <c r="A34" s="174" t="s">
        <v>31</v>
      </c>
      <c r="B34" s="181" t="s">
        <v>32</v>
      </c>
      <c r="C34" s="178">
        <v>28361.82</v>
      </c>
      <c r="D34" s="30">
        <v>28361.82</v>
      </c>
      <c r="E34" s="30"/>
      <c r="F34" s="31">
        <f>D34+E34</f>
        <v>28361.82</v>
      </c>
    </row>
    <row r="35" spans="1:6" ht="15" customHeight="1">
      <c r="A35" s="175" t="s">
        <v>33</v>
      </c>
      <c r="B35" s="12" t="s">
        <v>32</v>
      </c>
      <c r="C35" s="179">
        <v>255021.85</v>
      </c>
      <c r="D35" s="14">
        <v>254521.85</v>
      </c>
      <c r="E35" s="30"/>
      <c r="F35" s="31">
        <f>D35+E35</f>
        <v>254521.85</v>
      </c>
    </row>
    <row r="36" spans="1:6" ht="15" customHeight="1">
      <c r="A36" s="175" t="s">
        <v>69</v>
      </c>
      <c r="B36" s="12" t="s">
        <v>42</v>
      </c>
      <c r="C36" s="179">
        <v>17207</v>
      </c>
      <c r="D36" s="14">
        <v>161056.44</v>
      </c>
      <c r="E36" s="30"/>
      <c r="F36" s="31">
        <f>D36+E36</f>
        <v>161056.44</v>
      </c>
    </row>
    <row r="37" spans="1:6" ht="15" customHeight="1">
      <c r="A37" s="175" t="s">
        <v>34</v>
      </c>
      <c r="B37" s="12" t="s">
        <v>32</v>
      </c>
      <c r="C37" s="179">
        <v>907840</v>
      </c>
      <c r="D37" s="14">
        <v>943224.97</v>
      </c>
      <c r="E37" s="30"/>
      <c r="F37" s="31">
        <f aca="true" t="shared" si="0" ref="F37:F50">D37+E37</f>
        <v>943224.97</v>
      </c>
    </row>
    <row r="38" spans="1:6" ht="15" customHeight="1">
      <c r="A38" s="175" t="s">
        <v>35</v>
      </c>
      <c r="B38" s="12" t="s">
        <v>32</v>
      </c>
      <c r="C38" s="179">
        <v>646749.25</v>
      </c>
      <c r="D38" s="14">
        <v>682333.05</v>
      </c>
      <c r="E38" s="186">
        <f>'91406'!I9</f>
        <v>616.301</v>
      </c>
      <c r="F38" s="31">
        <f>D38+E38</f>
        <v>682949.351</v>
      </c>
    </row>
    <row r="39" spans="1:6" ht="15" customHeight="1">
      <c r="A39" s="175" t="s">
        <v>36</v>
      </c>
      <c r="B39" s="12" t="s">
        <v>32</v>
      </c>
      <c r="C39" s="179">
        <v>0</v>
      </c>
      <c r="D39" s="14">
        <v>3779609.16</v>
      </c>
      <c r="E39" s="170"/>
      <c r="F39" s="31">
        <f>D39+E39</f>
        <v>3779609.16</v>
      </c>
    </row>
    <row r="40" spans="1:6" ht="15" customHeight="1">
      <c r="A40" s="175" t="s">
        <v>63</v>
      </c>
      <c r="B40" s="12" t="s">
        <v>42</v>
      </c>
      <c r="C40" s="179">
        <v>88743.71</v>
      </c>
      <c r="D40" s="14">
        <v>527573.5599999999</v>
      </c>
      <c r="E40" s="170"/>
      <c r="F40" s="31">
        <f>D40+E40</f>
        <v>527573.5599999999</v>
      </c>
    </row>
    <row r="41" spans="1:6" ht="15" customHeight="1">
      <c r="A41" s="175" t="s">
        <v>37</v>
      </c>
      <c r="B41" s="12" t="s">
        <v>32</v>
      </c>
      <c r="C41" s="179">
        <v>24600</v>
      </c>
      <c r="D41" s="14">
        <v>28200</v>
      </c>
      <c r="E41" s="170"/>
      <c r="F41" s="31">
        <f>D41+E41</f>
        <v>28200</v>
      </c>
    </row>
    <row r="42" spans="1:6" ht="15" customHeight="1">
      <c r="A42" s="175" t="s">
        <v>38</v>
      </c>
      <c r="B42" s="12" t="s">
        <v>39</v>
      </c>
      <c r="C42" s="179">
        <v>220455.88</v>
      </c>
      <c r="D42" s="14">
        <v>672086.89</v>
      </c>
      <c r="E42" s="186"/>
      <c r="F42" s="31">
        <f>D42+E42</f>
        <v>672086.89</v>
      </c>
    </row>
    <row r="43" spans="1:6" ht="15" customHeight="1">
      <c r="A43" s="175" t="s">
        <v>40</v>
      </c>
      <c r="B43" s="12" t="s">
        <v>39</v>
      </c>
      <c r="C43" s="179">
        <v>0</v>
      </c>
      <c r="D43" s="14">
        <v>0</v>
      </c>
      <c r="E43" s="186"/>
      <c r="F43" s="31">
        <f t="shared" si="0"/>
        <v>0</v>
      </c>
    </row>
    <row r="44" spans="1:6" ht="15" customHeight="1">
      <c r="A44" s="175" t="s">
        <v>41</v>
      </c>
      <c r="B44" s="12" t="s">
        <v>42</v>
      </c>
      <c r="C44" s="179">
        <v>206206.19</v>
      </c>
      <c r="D44" s="14">
        <v>880014.1000000001</v>
      </c>
      <c r="E44" s="186"/>
      <c r="F44" s="31">
        <f t="shared" si="0"/>
        <v>880014.1000000001</v>
      </c>
    </row>
    <row r="45" spans="1:8" ht="15" customHeight="1">
      <c r="A45" s="175" t="s">
        <v>43</v>
      </c>
      <c r="B45" s="12" t="s">
        <v>42</v>
      </c>
      <c r="C45" s="179">
        <v>20000</v>
      </c>
      <c r="D45" s="14">
        <v>20000</v>
      </c>
      <c r="E45" s="30"/>
      <c r="F45" s="31">
        <f t="shared" si="0"/>
        <v>20000</v>
      </c>
      <c r="H45" s="32"/>
    </row>
    <row r="46" spans="1:6" ht="15" customHeight="1">
      <c r="A46" s="175" t="s">
        <v>44</v>
      </c>
      <c r="B46" s="12" t="s">
        <v>32</v>
      </c>
      <c r="C46" s="179">
        <v>4016</v>
      </c>
      <c r="D46" s="14">
        <v>7787.89</v>
      </c>
      <c r="E46" s="30"/>
      <c r="F46" s="31">
        <f t="shared" si="0"/>
        <v>7787.89</v>
      </c>
    </row>
    <row r="47" spans="1:6" ht="15" customHeight="1">
      <c r="A47" s="175" t="s">
        <v>62</v>
      </c>
      <c r="B47" s="12" t="s">
        <v>42</v>
      </c>
      <c r="C47" s="179">
        <v>67000</v>
      </c>
      <c r="D47" s="14">
        <v>139252.66999999998</v>
      </c>
      <c r="E47" s="30"/>
      <c r="F47" s="31">
        <f t="shared" si="0"/>
        <v>139252.66999999998</v>
      </c>
    </row>
    <row r="48" spans="1:6" ht="15" customHeight="1">
      <c r="A48" s="175" t="s">
        <v>45</v>
      </c>
      <c r="B48" s="12" t="s">
        <v>42</v>
      </c>
      <c r="C48" s="179">
        <v>5000</v>
      </c>
      <c r="D48" s="14">
        <v>13993.01</v>
      </c>
      <c r="E48" s="30"/>
      <c r="F48" s="31">
        <f t="shared" si="0"/>
        <v>13993.01</v>
      </c>
    </row>
    <row r="49" spans="1:6" ht="15" customHeight="1">
      <c r="A49" s="175" t="s">
        <v>46</v>
      </c>
      <c r="B49" s="12" t="s">
        <v>42</v>
      </c>
      <c r="C49" s="179">
        <v>18000</v>
      </c>
      <c r="D49" s="14">
        <v>84728.29</v>
      </c>
      <c r="E49" s="30"/>
      <c r="F49" s="31">
        <f t="shared" si="0"/>
        <v>84728.29</v>
      </c>
    </row>
    <row r="50" spans="1:6" ht="15" customHeight="1" thickBot="1">
      <c r="A50" s="175" t="s">
        <v>47</v>
      </c>
      <c r="B50" s="12" t="s">
        <v>42</v>
      </c>
      <c r="C50" s="179">
        <v>4000</v>
      </c>
      <c r="D50" s="14">
        <v>7260.4400000000005</v>
      </c>
      <c r="E50" s="30"/>
      <c r="F50" s="31">
        <f t="shared" si="0"/>
        <v>7260.4400000000005</v>
      </c>
    </row>
    <row r="51" spans="1:6" ht="15" customHeight="1" thickBot="1">
      <c r="A51" s="176" t="s">
        <v>48</v>
      </c>
      <c r="B51" s="25"/>
      <c r="C51" s="180">
        <f>SUM(C34:C50)</f>
        <v>2513201.6999999997</v>
      </c>
      <c r="D51" s="27">
        <f>SUM(D34:D50)</f>
        <v>8230004.14</v>
      </c>
      <c r="E51" s="27">
        <f>SUM(E34:E50)</f>
        <v>616.301</v>
      </c>
      <c r="F51" s="28">
        <f>SUM(F34:F50)</f>
        <v>8230620.440999999</v>
      </c>
    </row>
  </sheetData>
  <sheetProtection/>
  <mergeCells count="3">
    <mergeCell ref="A1:F1"/>
    <mergeCell ref="A3:F3"/>
    <mergeCell ref="A31:F31"/>
  </mergeCells>
  <printOptions horizontalCentered="1"/>
  <pageMargins left="0.1968503937007874" right="0.1968503937007874" top="0.82677165354330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V45"/>
  <sheetViews>
    <sheetView zoomScalePageLayoutView="0" workbookViewId="0" topLeftCell="A1">
      <selection activeCell="C51" sqref="C51"/>
    </sheetView>
  </sheetViews>
  <sheetFormatPr defaultColWidth="9.140625" defaultRowHeight="12.75"/>
  <cols>
    <col min="1" max="1" width="4.7109375" style="37" customWidth="1"/>
    <col min="2" max="2" width="3.00390625" style="37" customWidth="1"/>
    <col min="3" max="3" width="8.8515625" style="37" customWidth="1"/>
    <col min="4" max="4" width="4.28125" style="37" customWidth="1"/>
    <col min="5" max="5" width="5.28125" style="37" customWidth="1"/>
    <col min="6" max="6" width="7.8515625" style="37" bestFit="1" customWidth="1"/>
    <col min="7" max="7" width="43.7109375" style="37" customWidth="1"/>
    <col min="8" max="9" width="8.7109375" style="37" customWidth="1"/>
    <col min="10" max="10" width="9.28125" style="37" customWidth="1"/>
    <col min="11" max="11" width="9.00390625" style="37" customWidth="1"/>
    <col min="12" max="16384" width="8.8515625" style="37" customWidth="1"/>
  </cols>
  <sheetData>
    <row r="1" spans="1:11" ht="17.25">
      <c r="A1" s="311" t="s">
        <v>73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7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>
      <c r="A3" s="306" t="s">
        <v>74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</row>
    <row r="4" spans="1:11" ht="13.5" thickBot="1">
      <c r="A4" s="38"/>
      <c r="B4" s="38"/>
      <c r="C4" s="38"/>
      <c r="D4" s="38"/>
      <c r="E4" s="38"/>
      <c r="F4" s="38"/>
      <c r="G4" s="38"/>
      <c r="H4" s="38"/>
      <c r="I4" s="39"/>
      <c r="K4" s="39" t="s">
        <v>71</v>
      </c>
    </row>
    <row r="5" spans="1:256" ht="13.5" thickBot="1">
      <c r="A5" s="307" t="s">
        <v>75</v>
      </c>
      <c r="B5" s="309" t="s">
        <v>4</v>
      </c>
      <c r="C5" s="309" t="s">
        <v>6</v>
      </c>
      <c r="D5" s="309" t="s">
        <v>7</v>
      </c>
      <c r="E5" s="309" t="s">
        <v>8</v>
      </c>
      <c r="F5" s="309" t="s">
        <v>76</v>
      </c>
      <c r="G5" s="313" t="s">
        <v>77</v>
      </c>
      <c r="H5" s="300" t="s">
        <v>66</v>
      </c>
      <c r="I5" s="302" t="s">
        <v>67</v>
      </c>
      <c r="J5" s="304" t="s">
        <v>130</v>
      </c>
      <c r="K5" s="305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1:256" ht="13.5" thickBot="1">
      <c r="A6" s="308"/>
      <c r="B6" s="310"/>
      <c r="C6" s="310"/>
      <c r="D6" s="310"/>
      <c r="E6" s="310"/>
      <c r="F6" s="312"/>
      <c r="G6" s="314"/>
      <c r="H6" s="301"/>
      <c r="I6" s="303"/>
      <c r="J6" s="40" t="s">
        <v>26</v>
      </c>
      <c r="K6" s="116" t="s">
        <v>68</v>
      </c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ht="13.5" thickBot="1">
      <c r="A7" s="117" t="s">
        <v>3</v>
      </c>
      <c r="B7" s="118" t="s">
        <v>5</v>
      </c>
      <c r="C7" s="119" t="s">
        <v>3</v>
      </c>
      <c r="D7" s="120" t="s">
        <v>3</v>
      </c>
      <c r="E7" s="120" t="s">
        <v>3</v>
      </c>
      <c r="F7" s="121"/>
      <c r="G7" s="122" t="s">
        <v>78</v>
      </c>
      <c r="H7" s="123">
        <f>H8+H11+H30+H33+H37</f>
        <v>33030</v>
      </c>
      <c r="I7" s="124">
        <f>I8+I11+I30+I33+I37</f>
        <v>186837.677</v>
      </c>
      <c r="J7" s="195">
        <f>J8+J11+J30+J33+J37</f>
        <v>616.3009999999999</v>
      </c>
      <c r="K7" s="126">
        <f>K8+K11+K30+K33+K37</f>
        <v>187453.978</v>
      </c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256" ht="13.5" thickBot="1">
      <c r="A8" s="108" t="s">
        <v>3</v>
      </c>
      <c r="B8" s="109" t="s">
        <v>5</v>
      </c>
      <c r="C8" s="110" t="s">
        <v>3</v>
      </c>
      <c r="D8" s="111" t="s">
        <v>3</v>
      </c>
      <c r="E8" s="111" t="s">
        <v>11</v>
      </c>
      <c r="F8" s="112"/>
      <c r="G8" s="113" t="s">
        <v>79</v>
      </c>
      <c r="H8" s="114">
        <f>H9+H10</f>
        <v>460</v>
      </c>
      <c r="I8" s="127">
        <f>I9+I10</f>
        <v>467.771</v>
      </c>
      <c r="J8" s="128">
        <f>J9+J10</f>
        <v>0</v>
      </c>
      <c r="K8" s="129">
        <f>K9+K10</f>
        <v>467.771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</row>
    <row r="9" spans="1:256" s="48" customFormat="1" ht="12.75">
      <c r="A9" s="130" t="s">
        <v>80</v>
      </c>
      <c r="B9" s="42" t="s">
        <v>81</v>
      </c>
      <c r="C9" s="131" t="s">
        <v>3</v>
      </c>
      <c r="D9" s="42" t="s">
        <v>3</v>
      </c>
      <c r="E9" s="43">
        <v>1354</v>
      </c>
      <c r="F9" s="132"/>
      <c r="G9" s="44" t="s">
        <v>82</v>
      </c>
      <c r="H9" s="45">
        <v>0</v>
      </c>
      <c r="I9" s="141">
        <v>7.771</v>
      </c>
      <c r="J9" s="133"/>
      <c r="K9" s="94">
        <f>I9+J9</f>
        <v>7.771</v>
      </c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</row>
    <row r="10" spans="1:256" ht="13.5" thickBot="1">
      <c r="A10" s="134" t="s">
        <v>80</v>
      </c>
      <c r="B10" s="49" t="s">
        <v>81</v>
      </c>
      <c r="C10" s="131" t="s">
        <v>3</v>
      </c>
      <c r="D10" s="42" t="s">
        <v>3</v>
      </c>
      <c r="E10" s="43">
        <v>1361</v>
      </c>
      <c r="F10" s="135"/>
      <c r="G10" s="50" t="s">
        <v>83</v>
      </c>
      <c r="H10" s="51">
        <v>460</v>
      </c>
      <c r="I10" s="52">
        <v>460</v>
      </c>
      <c r="J10" s="193"/>
      <c r="K10" s="136">
        <f>I10+J10</f>
        <v>460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</row>
    <row r="11" spans="1:256" ht="13.5" thickBot="1">
      <c r="A11" s="108" t="s">
        <v>3</v>
      </c>
      <c r="B11" s="109" t="s">
        <v>5</v>
      </c>
      <c r="C11" s="110" t="s">
        <v>3</v>
      </c>
      <c r="D11" s="111" t="s">
        <v>3</v>
      </c>
      <c r="E11" s="111" t="s">
        <v>13</v>
      </c>
      <c r="F11" s="112"/>
      <c r="G11" s="113" t="s">
        <v>84</v>
      </c>
      <c r="H11" s="114">
        <f>H12+H13+H14+H16+H18+H20+H22+H24+H26+H28</f>
        <v>7800</v>
      </c>
      <c r="I11" s="127">
        <f>I12+I13+I14+I16+I18+I20+I22+I24+I26+I28</f>
        <v>27871.627999999997</v>
      </c>
      <c r="J11" s="194">
        <f>J12+J13+J14+J16+J18+J20+J22+J24+J26+J28</f>
        <v>108.5</v>
      </c>
      <c r="K11" s="129">
        <f>K12+K13+K14+K16+K18+K20+K22+K24+K26+K28</f>
        <v>27980.127999999997</v>
      </c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</row>
    <row r="12" spans="1:256" ht="12.75">
      <c r="A12" s="137" t="s">
        <v>80</v>
      </c>
      <c r="B12" s="53" t="s">
        <v>81</v>
      </c>
      <c r="C12" s="138" t="s">
        <v>3</v>
      </c>
      <c r="D12" s="187">
        <v>2229</v>
      </c>
      <c r="E12" s="54">
        <v>2119</v>
      </c>
      <c r="F12" s="139"/>
      <c r="G12" s="55" t="s">
        <v>85</v>
      </c>
      <c r="H12" s="46">
        <v>5800</v>
      </c>
      <c r="I12" s="46">
        <v>5800</v>
      </c>
      <c r="J12" s="140"/>
      <c r="K12" s="141">
        <f>I12+J12</f>
        <v>5800</v>
      </c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</row>
    <row r="13" spans="1:256" ht="13.5" thickBot="1">
      <c r="A13" s="134" t="s">
        <v>80</v>
      </c>
      <c r="B13" s="56" t="s">
        <v>81</v>
      </c>
      <c r="C13" s="142" t="s">
        <v>3</v>
      </c>
      <c r="D13" s="185">
        <v>2299</v>
      </c>
      <c r="E13" s="57">
        <v>2212</v>
      </c>
      <c r="F13" s="143"/>
      <c r="G13" s="58" t="s">
        <v>86</v>
      </c>
      <c r="H13" s="59">
        <v>2000</v>
      </c>
      <c r="I13" s="59">
        <v>2000</v>
      </c>
      <c r="J13" s="144"/>
      <c r="K13" s="136">
        <f>I13+J13</f>
        <v>2000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</row>
    <row r="14" spans="1:256" ht="12.75">
      <c r="A14" s="75" t="s">
        <v>108</v>
      </c>
      <c r="B14" s="76" t="s">
        <v>5</v>
      </c>
      <c r="C14" s="77" t="s">
        <v>101</v>
      </c>
      <c r="D14" s="61" t="s">
        <v>3</v>
      </c>
      <c r="E14" s="61" t="s">
        <v>3</v>
      </c>
      <c r="F14" s="61" t="s">
        <v>3</v>
      </c>
      <c r="G14" s="78" t="s">
        <v>100</v>
      </c>
      <c r="H14" s="79">
        <f>SUM(H15:H15)</f>
        <v>0</v>
      </c>
      <c r="I14" s="79">
        <f>SUM(I15:I15)</f>
        <v>499.399</v>
      </c>
      <c r="J14" s="89">
        <f>SUM(J15:J15)</f>
        <v>0</v>
      </c>
      <c r="K14" s="79">
        <f>SUM(K15:K15)</f>
        <v>499.399</v>
      </c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</row>
    <row r="15" spans="1:256" ht="13.5" thickBot="1">
      <c r="A15" s="80"/>
      <c r="B15" s="81"/>
      <c r="C15" s="82"/>
      <c r="D15" s="83">
        <v>2212</v>
      </c>
      <c r="E15" s="83">
        <v>2212</v>
      </c>
      <c r="F15" s="84"/>
      <c r="G15" s="85" t="s">
        <v>99</v>
      </c>
      <c r="H15" s="86">
        <v>0</v>
      </c>
      <c r="I15" s="115">
        <v>499.399</v>
      </c>
      <c r="J15" s="88"/>
      <c r="K15" s="87">
        <f>I15+J15</f>
        <v>499.399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</row>
    <row r="16" spans="1:256" ht="12.75">
      <c r="A16" s="75" t="s">
        <v>108</v>
      </c>
      <c r="B16" s="76" t="s">
        <v>5</v>
      </c>
      <c r="C16" s="77" t="s">
        <v>102</v>
      </c>
      <c r="D16" s="61" t="s">
        <v>3</v>
      </c>
      <c r="E16" s="61" t="s">
        <v>3</v>
      </c>
      <c r="F16" s="61" t="s">
        <v>3</v>
      </c>
      <c r="G16" s="78" t="s">
        <v>103</v>
      </c>
      <c r="H16" s="79">
        <f>SUM(H17:H17)</f>
        <v>0</v>
      </c>
      <c r="I16" s="79">
        <f>SUM(I17:I17)</f>
        <v>0</v>
      </c>
      <c r="J16" s="89">
        <f>SUM(J17:J17)</f>
        <v>0</v>
      </c>
      <c r="K16" s="79">
        <f>SUM(K17:K17)</f>
        <v>0</v>
      </c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</row>
    <row r="17" spans="1:256" ht="13.5" thickBot="1">
      <c r="A17" s="80"/>
      <c r="B17" s="81"/>
      <c r="C17" s="82"/>
      <c r="D17" s="83">
        <v>2212</v>
      </c>
      <c r="E17" s="83">
        <v>2212</v>
      </c>
      <c r="F17" s="84"/>
      <c r="G17" s="85" t="s">
        <v>99</v>
      </c>
      <c r="H17" s="86">
        <v>0</v>
      </c>
      <c r="I17" s="115">
        <v>0</v>
      </c>
      <c r="J17" s="88"/>
      <c r="K17" s="87">
        <f>I17+J17</f>
        <v>0</v>
      </c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</row>
    <row r="18" spans="1:256" ht="20.25">
      <c r="A18" s="60" t="s">
        <v>87</v>
      </c>
      <c r="B18" s="61" t="s">
        <v>5</v>
      </c>
      <c r="C18" s="62" t="s">
        <v>88</v>
      </c>
      <c r="D18" s="63" t="s">
        <v>3</v>
      </c>
      <c r="E18" s="145" t="s">
        <v>3</v>
      </c>
      <c r="F18" s="63" t="s">
        <v>3</v>
      </c>
      <c r="G18" s="64" t="s">
        <v>89</v>
      </c>
      <c r="H18" s="65">
        <f>SUM(H19:H19)</f>
        <v>0</v>
      </c>
      <c r="I18" s="65">
        <f>SUM(I19:I19)</f>
        <v>19572.229</v>
      </c>
      <c r="J18" s="65">
        <f>SUM(J19:J19)</f>
        <v>0</v>
      </c>
      <c r="K18" s="66">
        <f>SUM(K19:K19)</f>
        <v>19572.229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</row>
    <row r="19" spans="1:256" ht="13.5" thickBot="1">
      <c r="A19" s="67"/>
      <c r="B19" s="68"/>
      <c r="C19" s="69"/>
      <c r="D19" s="185">
        <v>2212</v>
      </c>
      <c r="E19" s="57">
        <v>2229</v>
      </c>
      <c r="F19" s="143"/>
      <c r="G19" s="58" t="s">
        <v>90</v>
      </c>
      <c r="H19" s="59">
        <v>0</v>
      </c>
      <c r="I19" s="115">
        <f>12572.229+7000</f>
        <v>19572.229</v>
      </c>
      <c r="J19" s="35"/>
      <c r="K19" s="115">
        <f>I19+J19</f>
        <v>19572.229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</row>
    <row r="20" spans="1:256" ht="20.25">
      <c r="A20" s="188" t="s">
        <v>108</v>
      </c>
      <c r="B20" s="189" t="s">
        <v>5</v>
      </c>
      <c r="C20" s="90" t="s">
        <v>122</v>
      </c>
      <c r="D20" s="92" t="s">
        <v>3</v>
      </c>
      <c r="E20" s="92" t="s">
        <v>3</v>
      </c>
      <c r="F20" s="189" t="s">
        <v>3</v>
      </c>
      <c r="G20" s="91" t="s">
        <v>126</v>
      </c>
      <c r="H20" s="33">
        <f>SUM(H21:H21)</f>
        <v>0</v>
      </c>
      <c r="I20" s="33">
        <f>SUM(I21:I21)</f>
        <v>0</v>
      </c>
      <c r="J20" s="192">
        <f>SUM(J21:J21)</f>
        <v>0</v>
      </c>
      <c r="K20" s="33">
        <f>SUM(K21:K21)</f>
        <v>0</v>
      </c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</row>
    <row r="21" spans="1:256" ht="12.75" customHeight="1" thickBot="1">
      <c r="A21" s="67"/>
      <c r="B21" s="68"/>
      <c r="C21" s="69"/>
      <c r="D21" s="185">
        <v>6402</v>
      </c>
      <c r="E21" s="57">
        <v>2229</v>
      </c>
      <c r="F21" s="143"/>
      <c r="G21" s="58" t="s">
        <v>90</v>
      </c>
      <c r="H21" s="35">
        <v>0</v>
      </c>
      <c r="I21" s="35">
        <v>0</v>
      </c>
      <c r="J21" s="107"/>
      <c r="K21" s="87">
        <f>I21+J21</f>
        <v>0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</row>
    <row r="22" spans="1:256" ht="12.75">
      <c r="A22" s="188" t="s">
        <v>108</v>
      </c>
      <c r="B22" s="189" t="s">
        <v>5</v>
      </c>
      <c r="C22" s="90" t="s">
        <v>123</v>
      </c>
      <c r="D22" s="92" t="s">
        <v>3</v>
      </c>
      <c r="E22" s="92" t="s">
        <v>3</v>
      </c>
      <c r="F22" s="189" t="s">
        <v>3</v>
      </c>
      <c r="G22" s="91" t="s">
        <v>127</v>
      </c>
      <c r="H22" s="33">
        <f>SUM(H23:H23)</f>
        <v>0</v>
      </c>
      <c r="I22" s="33">
        <f>SUM(I23:I23)</f>
        <v>0</v>
      </c>
      <c r="J22" s="192">
        <f>SUM(J23:J23)</f>
        <v>0</v>
      </c>
      <c r="K22" s="33">
        <f>SUM(K23:K23)</f>
        <v>0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</row>
    <row r="23" spans="1:256" ht="12.75" customHeight="1" thickBot="1">
      <c r="A23" s="67"/>
      <c r="B23" s="68"/>
      <c r="C23" s="69"/>
      <c r="D23" s="185">
        <v>6402</v>
      </c>
      <c r="E23" s="57">
        <v>2229</v>
      </c>
      <c r="F23" s="143"/>
      <c r="G23" s="58" t="s">
        <v>90</v>
      </c>
      <c r="H23" s="35">
        <v>0</v>
      </c>
      <c r="I23" s="35">
        <v>0</v>
      </c>
      <c r="J23" s="107"/>
      <c r="K23" s="87">
        <f>I23+J23</f>
        <v>0</v>
      </c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</row>
    <row r="24" spans="1:256" ht="20.25">
      <c r="A24" s="188" t="s">
        <v>108</v>
      </c>
      <c r="B24" s="189" t="s">
        <v>5</v>
      </c>
      <c r="C24" s="90" t="s">
        <v>124</v>
      </c>
      <c r="D24" s="92" t="s">
        <v>3</v>
      </c>
      <c r="E24" s="92" t="s">
        <v>3</v>
      </c>
      <c r="F24" s="189" t="s">
        <v>3</v>
      </c>
      <c r="G24" s="91" t="s">
        <v>128</v>
      </c>
      <c r="H24" s="33">
        <f>SUM(H25:H25)</f>
        <v>0</v>
      </c>
      <c r="I24" s="33">
        <f>SUM(I25:I25)</f>
        <v>0</v>
      </c>
      <c r="J24" s="192">
        <f>SUM(J25:J25)</f>
        <v>0</v>
      </c>
      <c r="K24" s="33">
        <f>SUM(K25:K25)</f>
        <v>0</v>
      </c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</row>
    <row r="25" spans="1:256" ht="12.75" customHeight="1" thickBot="1">
      <c r="A25" s="67"/>
      <c r="B25" s="68"/>
      <c r="C25" s="69"/>
      <c r="D25" s="185">
        <v>6402</v>
      </c>
      <c r="E25" s="57">
        <v>2229</v>
      </c>
      <c r="F25" s="143"/>
      <c r="G25" s="58" t="s">
        <v>90</v>
      </c>
      <c r="H25" s="35">
        <v>0</v>
      </c>
      <c r="I25" s="35">
        <v>0</v>
      </c>
      <c r="J25" s="70"/>
      <c r="K25" s="87">
        <f>I25+J25</f>
        <v>0</v>
      </c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</row>
    <row r="26" spans="1:256" ht="20.25">
      <c r="A26" s="188" t="s">
        <v>108</v>
      </c>
      <c r="B26" s="189" t="s">
        <v>5</v>
      </c>
      <c r="C26" s="90" t="s">
        <v>125</v>
      </c>
      <c r="D26" s="92" t="s">
        <v>3</v>
      </c>
      <c r="E26" s="92" t="s">
        <v>3</v>
      </c>
      <c r="F26" s="189" t="s">
        <v>3</v>
      </c>
      <c r="G26" s="91" t="s">
        <v>129</v>
      </c>
      <c r="H26" s="33">
        <f>SUM(H27:H27)</f>
        <v>0</v>
      </c>
      <c r="I26" s="33">
        <f>SUM(I27:I27)</f>
        <v>0</v>
      </c>
      <c r="J26" s="192">
        <f>SUM(J27:J27)</f>
        <v>0</v>
      </c>
      <c r="K26" s="33">
        <f>SUM(K27:K27)</f>
        <v>0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</row>
    <row r="27" spans="1:256" ht="12.75" customHeight="1" thickBot="1">
      <c r="A27" s="67"/>
      <c r="B27" s="68"/>
      <c r="C27" s="69"/>
      <c r="D27" s="185">
        <v>6402</v>
      </c>
      <c r="E27" s="57">
        <v>2229</v>
      </c>
      <c r="F27" s="143"/>
      <c r="G27" s="58" t="s">
        <v>90</v>
      </c>
      <c r="H27" s="35">
        <v>0</v>
      </c>
      <c r="I27" s="35">
        <v>0</v>
      </c>
      <c r="J27" s="107"/>
      <c r="K27" s="87">
        <f>I27+J27</f>
        <v>0</v>
      </c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</row>
    <row r="28" spans="1:256" ht="12.75" customHeight="1">
      <c r="A28" s="335" t="s">
        <v>80</v>
      </c>
      <c r="B28" s="336" t="s">
        <v>81</v>
      </c>
      <c r="C28" s="96" t="s">
        <v>3</v>
      </c>
      <c r="D28" s="337" t="s">
        <v>3</v>
      </c>
      <c r="E28" s="338">
        <v>2324</v>
      </c>
      <c r="F28" s="61" t="s">
        <v>3</v>
      </c>
      <c r="G28" s="339" t="s">
        <v>196</v>
      </c>
      <c r="H28" s="340">
        <f>SUM(H29:H29)</f>
        <v>0</v>
      </c>
      <c r="I28" s="65">
        <f>SUM(I29:I29)</f>
        <v>0</v>
      </c>
      <c r="J28" s="348">
        <f>SUM(J29:J29)</f>
        <v>108.5</v>
      </c>
      <c r="K28" s="66">
        <f>SUM(K29:K29)</f>
        <v>108.5</v>
      </c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</row>
    <row r="29" spans="1:256" ht="12.75" customHeight="1" thickBot="1">
      <c r="A29" s="130"/>
      <c r="B29" s="341"/>
      <c r="C29" s="342"/>
      <c r="D29" s="343">
        <v>2299</v>
      </c>
      <c r="E29" s="344"/>
      <c r="F29" s="345"/>
      <c r="G29" s="346" t="s">
        <v>197</v>
      </c>
      <c r="H29" s="347">
        <v>0</v>
      </c>
      <c r="I29" s="155">
        <v>0</v>
      </c>
      <c r="J29" s="349">
        <v>108.5</v>
      </c>
      <c r="K29" s="87">
        <f>I29+J29</f>
        <v>108.5</v>
      </c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  <c r="IV29" s="47"/>
    </row>
    <row r="30" spans="1:256" ht="13.5" thickBot="1">
      <c r="A30" s="108" t="s">
        <v>3</v>
      </c>
      <c r="B30" s="109" t="s">
        <v>5</v>
      </c>
      <c r="C30" s="110" t="s">
        <v>3</v>
      </c>
      <c r="D30" s="111" t="s">
        <v>3</v>
      </c>
      <c r="E30" s="111" t="s">
        <v>15</v>
      </c>
      <c r="F30" s="112"/>
      <c r="G30" s="113" t="s">
        <v>91</v>
      </c>
      <c r="H30" s="114">
        <f>H31+H32</f>
        <v>0</v>
      </c>
      <c r="I30" s="127">
        <f>I31+I32</f>
        <v>216.251</v>
      </c>
      <c r="J30" s="194">
        <f>J31+J32</f>
        <v>507.801</v>
      </c>
      <c r="K30" s="129">
        <f>K31+K32</f>
        <v>724.052</v>
      </c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</row>
    <row r="31" spans="1:256" ht="12.75">
      <c r="A31" s="137" t="s">
        <v>80</v>
      </c>
      <c r="B31" s="71" t="s">
        <v>81</v>
      </c>
      <c r="C31" s="138" t="s">
        <v>3</v>
      </c>
      <c r="D31" s="146">
        <v>6172</v>
      </c>
      <c r="E31" s="146">
        <v>3111</v>
      </c>
      <c r="F31" s="147"/>
      <c r="G31" s="148" t="s">
        <v>92</v>
      </c>
      <c r="H31" s="149">
        <v>0</v>
      </c>
      <c r="I31" s="141">
        <v>216.251</v>
      </c>
      <c r="J31" s="150">
        <v>507.801</v>
      </c>
      <c r="K31" s="93">
        <f>I31+J31</f>
        <v>724.052</v>
      </c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</row>
    <row r="32" spans="1:256" ht="13.5" thickBot="1">
      <c r="A32" s="134" t="s">
        <v>80</v>
      </c>
      <c r="B32" s="56" t="s">
        <v>81</v>
      </c>
      <c r="C32" s="142" t="s">
        <v>3</v>
      </c>
      <c r="D32" s="151">
        <v>6172</v>
      </c>
      <c r="E32" s="151">
        <v>3112</v>
      </c>
      <c r="F32" s="152"/>
      <c r="G32" s="153" t="s">
        <v>93</v>
      </c>
      <c r="H32" s="154">
        <v>0</v>
      </c>
      <c r="I32" s="155">
        <v>0</v>
      </c>
      <c r="J32" s="155"/>
      <c r="K32" s="136">
        <f>I32+J32</f>
        <v>0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</row>
    <row r="33" spans="1:256" ht="13.5" thickBot="1">
      <c r="A33" s="108" t="s">
        <v>3</v>
      </c>
      <c r="B33" s="109" t="s">
        <v>5</v>
      </c>
      <c r="C33" s="110" t="s">
        <v>3</v>
      </c>
      <c r="D33" s="111" t="s">
        <v>3</v>
      </c>
      <c r="E33" s="111" t="s">
        <v>94</v>
      </c>
      <c r="F33" s="112"/>
      <c r="G33" s="113" t="s">
        <v>95</v>
      </c>
      <c r="H33" s="114">
        <f>H34+H36</f>
        <v>24770</v>
      </c>
      <c r="I33" s="127">
        <f>I34+I36</f>
        <v>114770</v>
      </c>
      <c r="J33" s="128">
        <f>J34+J36</f>
        <v>0</v>
      </c>
      <c r="K33" s="129">
        <f>K34+K36</f>
        <v>114770</v>
      </c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</row>
    <row r="34" spans="1:256" ht="12.75">
      <c r="A34" s="75" t="s">
        <v>80</v>
      </c>
      <c r="B34" s="76" t="s">
        <v>5</v>
      </c>
      <c r="C34" s="77" t="s">
        <v>3</v>
      </c>
      <c r="D34" s="61" t="s">
        <v>3</v>
      </c>
      <c r="E34" s="61" t="s">
        <v>3</v>
      </c>
      <c r="F34" s="61" t="s">
        <v>3</v>
      </c>
      <c r="G34" s="156" t="s">
        <v>114</v>
      </c>
      <c r="H34" s="157">
        <f>SUM(H35:H35)</f>
        <v>0</v>
      </c>
      <c r="I34" s="89">
        <f>SUM(I35:I35)</f>
        <v>90000</v>
      </c>
      <c r="J34" s="89">
        <f>SUM(J35:J35)</f>
        <v>0</v>
      </c>
      <c r="K34" s="79">
        <f>SUM(K35:K35)</f>
        <v>90000</v>
      </c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ht="13.5" thickBot="1">
      <c r="A35" s="158"/>
      <c r="B35" s="159"/>
      <c r="C35" s="160"/>
      <c r="D35" s="161"/>
      <c r="E35" s="161">
        <v>4113</v>
      </c>
      <c r="F35" s="162" t="s">
        <v>115</v>
      </c>
      <c r="G35" s="163" t="s">
        <v>116</v>
      </c>
      <c r="H35" s="164">
        <v>0</v>
      </c>
      <c r="I35" s="165">
        <v>90000</v>
      </c>
      <c r="J35" s="165"/>
      <c r="K35" s="87">
        <f>I35+J35</f>
        <v>90000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s="41" customFormat="1" ht="13.5" customHeight="1" thickBot="1">
      <c r="A36" s="166" t="s">
        <v>80</v>
      </c>
      <c r="B36" s="167" t="s">
        <v>81</v>
      </c>
      <c r="C36" s="142" t="s">
        <v>3</v>
      </c>
      <c r="D36" s="49" t="s">
        <v>3</v>
      </c>
      <c r="E36" s="57">
        <v>4121</v>
      </c>
      <c r="F36" s="135"/>
      <c r="G36" s="72" t="s">
        <v>96</v>
      </c>
      <c r="H36" s="73">
        <v>24770</v>
      </c>
      <c r="I36" s="74">
        <v>24770</v>
      </c>
      <c r="J36" s="125"/>
      <c r="K36" s="35">
        <f>I36+J36</f>
        <v>24770</v>
      </c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  <c r="IV36" s="47"/>
    </row>
    <row r="37" spans="1:256" s="41" customFormat="1" ht="13.5" customHeight="1" thickBot="1">
      <c r="A37" s="108" t="s">
        <v>3</v>
      </c>
      <c r="B37" s="109" t="s">
        <v>5</v>
      </c>
      <c r="C37" s="110" t="s">
        <v>3</v>
      </c>
      <c r="D37" s="111" t="s">
        <v>3</v>
      </c>
      <c r="E37" s="111" t="s">
        <v>110</v>
      </c>
      <c r="F37" s="112"/>
      <c r="G37" s="113" t="s">
        <v>111</v>
      </c>
      <c r="H37" s="114">
        <f>H38+H40+H42+H44</f>
        <v>0</v>
      </c>
      <c r="I37" s="127">
        <f>I38+I40+I42+I44</f>
        <v>43512.027</v>
      </c>
      <c r="J37" s="128">
        <f>J38+J40+J42+J44</f>
        <v>0</v>
      </c>
      <c r="K37" s="129">
        <f>K38+K40+K42+K44</f>
        <v>43512.027</v>
      </c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256" ht="12.75">
      <c r="A38" s="75" t="s">
        <v>80</v>
      </c>
      <c r="B38" s="76" t="s">
        <v>5</v>
      </c>
      <c r="C38" s="77" t="s">
        <v>3</v>
      </c>
      <c r="D38" s="61" t="s">
        <v>3</v>
      </c>
      <c r="E38" s="61" t="s">
        <v>3</v>
      </c>
      <c r="F38" s="61" t="s">
        <v>3</v>
      </c>
      <c r="G38" s="156" t="s">
        <v>114</v>
      </c>
      <c r="H38" s="157">
        <f>SUM(H39:H39)</f>
        <v>0</v>
      </c>
      <c r="I38" s="89">
        <f>SUM(I39:I39)</f>
        <v>37894</v>
      </c>
      <c r="J38" s="89">
        <f>SUM(J39:J39)</f>
        <v>0</v>
      </c>
      <c r="K38" s="79">
        <f>SUM(K39:K39)</f>
        <v>37894</v>
      </c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ht="12.75" customHeight="1" thickBot="1">
      <c r="A39" s="80"/>
      <c r="B39" s="81"/>
      <c r="C39" s="82"/>
      <c r="D39" s="83"/>
      <c r="E39" s="83">
        <v>4213</v>
      </c>
      <c r="F39" s="84" t="s">
        <v>117</v>
      </c>
      <c r="G39" s="168" t="s">
        <v>118</v>
      </c>
      <c r="H39" s="169">
        <v>0</v>
      </c>
      <c r="I39" s="88">
        <v>37894</v>
      </c>
      <c r="J39" s="165"/>
      <c r="K39" s="87">
        <f>I39+J39</f>
        <v>37894</v>
      </c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256" ht="12.75">
      <c r="A40" s="95" t="s">
        <v>108</v>
      </c>
      <c r="B40" s="96" t="s">
        <v>5</v>
      </c>
      <c r="C40" s="97" t="s">
        <v>104</v>
      </c>
      <c r="D40" s="96" t="s">
        <v>3</v>
      </c>
      <c r="E40" s="96" t="s">
        <v>3</v>
      </c>
      <c r="F40" s="61" t="s">
        <v>3</v>
      </c>
      <c r="G40" s="98" t="s">
        <v>105</v>
      </c>
      <c r="H40" s="99">
        <f>SUM(H41:H41)</f>
        <v>0</v>
      </c>
      <c r="I40" s="89">
        <f>SUM(I41:I41)</f>
        <v>1883.279</v>
      </c>
      <c r="J40" s="89">
        <f>SUM(J41:J41)</f>
        <v>0</v>
      </c>
      <c r="K40" s="100">
        <f>SUM(K41:K41)</f>
        <v>1883.279</v>
      </c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256" ht="13.5" thickBot="1">
      <c r="A41" s="101"/>
      <c r="B41" s="34"/>
      <c r="C41" s="102"/>
      <c r="D41" s="103"/>
      <c r="E41" s="103">
        <v>4221</v>
      </c>
      <c r="F41" s="104"/>
      <c r="G41" s="105" t="s">
        <v>109</v>
      </c>
      <c r="H41" s="106">
        <v>0</v>
      </c>
      <c r="I41" s="87">
        <f>1877.724+5.555</f>
        <v>1883.279</v>
      </c>
      <c r="J41" s="165"/>
      <c r="K41" s="87">
        <f>I41+J41</f>
        <v>1883.279</v>
      </c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  <row r="42" spans="1:256" ht="13.5" customHeight="1">
      <c r="A42" s="95" t="s">
        <v>108</v>
      </c>
      <c r="B42" s="96" t="s">
        <v>5</v>
      </c>
      <c r="C42" s="97" t="s">
        <v>106</v>
      </c>
      <c r="D42" s="96" t="s">
        <v>3</v>
      </c>
      <c r="E42" s="96" t="s">
        <v>3</v>
      </c>
      <c r="F42" s="61" t="s">
        <v>3</v>
      </c>
      <c r="G42" s="98" t="s">
        <v>107</v>
      </c>
      <c r="H42" s="99">
        <f>SUM(H43:H43)</f>
        <v>0</v>
      </c>
      <c r="I42" s="79">
        <f>SUM(I43:I43)</f>
        <v>2651.644</v>
      </c>
      <c r="J42" s="89">
        <f>SUM(J43:J43)</f>
        <v>0</v>
      </c>
      <c r="K42" s="100">
        <f>SUM(K43:K43)</f>
        <v>2651.644</v>
      </c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</row>
    <row r="43" spans="1:256" ht="13.5" customHeight="1" thickBot="1">
      <c r="A43" s="101"/>
      <c r="B43" s="34"/>
      <c r="C43" s="102"/>
      <c r="D43" s="103"/>
      <c r="E43" s="103">
        <v>4221</v>
      </c>
      <c r="F43" s="104"/>
      <c r="G43" s="105" t="s">
        <v>109</v>
      </c>
      <c r="H43" s="106">
        <v>0</v>
      </c>
      <c r="I43" s="87">
        <v>2651.644</v>
      </c>
      <c r="J43" s="107"/>
      <c r="K43" s="87">
        <f>I43+J43</f>
        <v>2651.644</v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</row>
    <row r="44" spans="1:11" ht="13.5" customHeight="1">
      <c r="A44" s="95" t="s">
        <v>108</v>
      </c>
      <c r="B44" s="96" t="s">
        <v>5</v>
      </c>
      <c r="C44" s="97" t="s">
        <v>112</v>
      </c>
      <c r="D44" s="96" t="s">
        <v>3</v>
      </c>
      <c r="E44" s="96" t="s">
        <v>3</v>
      </c>
      <c r="F44" s="61" t="s">
        <v>3</v>
      </c>
      <c r="G44" s="98" t="s">
        <v>113</v>
      </c>
      <c r="H44" s="99">
        <f>SUM(H45:H45)</f>
        <v>0</v>
      </c>
      <c r="I44" s="79">
        <f>SUM(I45:I45)</f>
        <v>1083.104</v>
      </c>
      <c r="J44" s="89">
        <f>SUM(J45:J45)</f>
        <v>0</v>
      </c>
      <c r="K44" s="100">
        <f>SUM(K45:K45)</f>
        <v>1083.104</v>
      </c>
    </row>
    <row r="45" spans="1:11" ht="13.5" customHeight="1" thickBot="1">
      <c r="A45" s="101"/>
      <c r="B45" s="34"/>
      <c r="C45" s="102"/>
      <c r="D45" s="103"/>
      <c r="E45" s="103">
        <v>4221</v>
      </c>
      <c r="F45" s="104"/>
      <c r="G45" s="105" t="s">
        <v>109</v>
      </c>
      <c r="H45" s="106">
        <v>0</v>
      </c>
      <c r="I45" s="107">
        <v>1083.104</v>
      </c>
      <c r="J45" s="107"/>
      <c r="K45" s="87">
        <f>I45+J45</f>
        <v>1083.104</v>
      </c>
    </row>
    <row r="55" ht="12.75" customHeight="1"/>
  </sheetData>
  <sheetProtection/>
  <mergeCells count="12">
    <mergeCell ref="A1:K1"/>
    <mergeCell ref="C5:C6"/>
    <mergeCell ref="D5:D6"/>
    <mergeCell ref="E5:E6"/>
    <mergeCell ref="F5:F6"/>
    <mergeCell ref="G5:G6"/>
    <mergeCell ref="H5:H6"/>
    <mergeCell ref="I5:I6"/>
    <mergeCell ref="J5:K5"/>
    <mergeCell ref="A3:K3"/>
    <mergeCell ref="A5:A6"/>
    <mergeCell ref="B5:B6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portrait" paperSize="9" scale="90" r:id="rId1"/>
  <headerFooter alignWithMargins="0"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68"/>
  <sheetViews>
    <sheetView tabSelected="1" zoomScalePageLayoutView="0" workbookViewId="0" topLeftCell="A1">
      <selection activeCell="A5" sqref="A5:J5"/>
    </sheetView>
  </sheetViews>
  <sheetFormatPr defaultColWidth="9.140625" defaultRowHeight="12.75"/>
  <cols>
    <col min="1" max="2" width="3.8515625" style="1" customWidth="1"/>
    <col min="3" max="3" width="9.57421875" style="1" bestFit="1" customWidth="1"/>
    <col min="4" max="4" width="5.57421875" style="1" customWidth="1"/>
    <col min="5" max="5" width="6.421875" style="1" customWidth="1"/>
    <col min="6" max="6" width="41.28125" style="1" customWidth="1"/>
    <col min="7" max="8" width="9.140625" style="1" customWidth="1"/>
    <col min="9" max="9" width="9.57421875" style="1" bestFit="1" customWidth="1"/>
    <col min="10" max="16384" width="9.140625" style="1" customWidth="1"/>
  </cols>
  <sheetData>
    <row r="1" spans="1:10" ht="17.25">
      <c r="A1" s="315" t="s">
        <v>192</v>
      </c>
      <c r="B1" s="315"/>
      <c r="C1" s="315"/>
      <c r="D1" s="315"/>
      <c r="E1" s="315"/>
      <c r="F1" s="315"/>
      <c r="G1" s="315"/>
      <c r="H1" s="315"/>
      <c r="I1" s="315"/>
      <c r="J1" s="315"/>
    </row>
    <row r="3" spans="1:10" ht="15">
      <c r="A3" s="316" t="s">
        <v>131</v>
      </c>
      <c r="B3" s="316"/>
      <c r="C3" s="316"/>
      <c r="D3" s="316"/>
      <c r="E3" s="316"/>
      <c r="F3" s="316"/>
      <c r="G3" s="316"/>
      <c r="H3" s="316"/>
      <c r="I3" s="316"/>
      <c r="J3" s="316"/>
    </row>
    <row r="4" spans="1:10" ht="12.75">
      <c r="A4" s="199"/>
      <c r="B4" s="199"/>
      <c r="C4" s="199"/>
      <c r="D4" s="199"/>
      <c r="E4" s="199"/>
      <c r="F4" s="199"/>
      <c r="G4" s="199"/>
      <c r="H4" s="199"/>
      <c r="I4" s="199"/>
      <c r="J4" s="200"/>
    </row>
    <row r="5" spans="1:10" ht="15">
      <c r="A5" s="317" t="s">
        <v>70</v>
      </c>
      <c r="B5" s="317"/>
      <c r="C5" s="317"/>
      <c r="D5" s="317"/>
      <c r="E5" s="317"/>
      <c r="F5" s="317"/>
      <c r="G5" s="317"/>
      <c r="H5" s="317"/>
      <c r="I5" s="317"/>
      <c r="J5" s="317"/>
    </row>
    <row r="6" spans="1:10" ht="12" customHeight="1" thickBot="1">
      <c r="A6" s="201"/>
      <c r="B6" s="201"/>
      <c r="C6" s="201"/>
      <c r="D6" s="201"/>
      <c r="E6" s="201"/>
      <c r="F6" s="201"/>
      <c r="G6" s="201"/>
      <c r="H6" s="201"/>
      <c r="I6" s="201"/>
      <c r="J6" s="202" t="s">
        <v>132</v>
      </c>
    </row>
    <row r="7" spans="1:10" ht="12.75" customHeight="1" thickBot="1">
      <c r="A7" s="318" t="s">
        <v>121</v>
      </c>
      <c r="B7" s="320" t="s">
        <v>4</v>
      </c>
      <c r="C7" s="322" t="s">
        <v>6</v>
      </c>
      <c r="D7" s="322" t="s">
        <v>7</v>
      </c>
      <c r="E7" s="322" t="s">
        <v>8</v>
      </c>
      <c r="F7" s="324" t="s">
        <v>133</v>
      </c>
      <c r="G7" s="326" t="s">
        <v>66</v>
      </c>
      <c r="H7" s="328" t="s">
        <v>67</v>
      </c>
      <c r="I7" s="330" t="s">
        <v>193</v>
      </c>
      <c r="J7" s="331"/>
    </row>
    <row r="8" spans="1:10" ht="12.75" customHeight="1" thickBot="1">
      <c r="A8" s="319"/>
      <c r="B8" s="321"/>
      <c r="C8" s="323"/>
      <c r="D8" s="323"/>
      <c r="E8" s="323"/>
      <c r="F8" s="325"/>
      <c r="G8" s="327"/>
      <c r="H8" s="329"/>
      <c r="I8" s="183" t="s">
        <v>26</v>
      </c>
      <c r="J8" s="184" t="s">
        <v>68</v>
      </c>
    </row>
    <row r="9" spans="1:10" ht="12.75" customHeight="1" thickBot="1">
      <c r="A9" s="332" t="s">
        <v>56</v>
      </c>
      <c r="B9" s="204" t="s">
        <v>5</v>
      </c>
      <c r="C9" s="196" t="s">
        <v>6</v>
      </c>
      <c r="D9" s="196" t="s">
        <v>7</v>
      </c>
      <c r="E9" s="196" t="s">
        <v>8</v>
      </c>
      <c r="F9" s="203" t="s">
        <v>134</v>
      </c>
      <c r="G9" s="205">
        <f>G10+G31+G40+G55+G64</f>
        <v>552203.13</v>
      </c>
      <c r="H9" s="205">
        <f>H10+H31+H40+H55+H64</f>
        <v>570045.828</v>
      </c>
      <c r="I9" s="206">
        <f>I10+I31+I40+I55+I64</f>
        <v>616.301</v>
      </c>
      <c r="J9" s="207">
        <f>J10+J31+J40+J55+J64</f>
        <v>570662.129</v>
      </c>
    </row>
    <row r="10" spans="1:10" ht="12.75" customHeight="1" thickBot="1">
      <c r="A10" s="333"/>
      <c r="B10" s="208" t="s">
        <v>81</v>
      </c>
      <c r="C10" s="209" t="s">
        <v>3</v>
      </c>
      <c r="D10" s="210" t="s">
        <v>3</v>
      </c>
      <c r="E10" s="210" t="s">
        <v>3</v>
      </c>
      <c r="F10" s="211" t="s">
        <v>135</v>
      </c>
      <c r="G10" s="212">
        <f>G11+G19+G22+G26+G28</f>
        <v>2739.13</v>
      </c>
      <c r="H10" s="212">
        <f>H11+H19+H22+H26+H28</f>
        <v>2992.838</v>
      </c>
      <c r="I10" s="291">
        <f>I11+I19+I22+I26+I28</f>
        <v>616.301</v>
      </c>
      <c r="J10" s="213">
        <f>J11+J19+J22+J26+J28</f>
        <v>3609.139</v>
      </c>
    </row>
    <row r="11" spans="1:10" ht="12.75" customHeight="1">
      <c r="A11" s="333"/>
      <c r="B11" s="214" t="s">
        <v>136</v>
      </c>
      <c r="C11" s="215" t="s">
        <v>137</v>
      </c>
      <c r="D11" s="216">
        <v>2229</v>
      </c>
      <c r="E11" s="216" t="s">
        <v>3</v>
      </c>
      <c r="F11" s="217" t="s">
        <v>138</v>
      </c>
      <c r="G11" s="218">
        <f>SUM(G12:G18)</f>
        <v>1889.13</v>
      </c>
      <c r="H11" s="219">
        <f>SUM(H12:H18)</f>
        <v>1786.2</v>
      </c>
      <c r="I11" s="220">
        <f>SUM(I12:I18)</f>
        <v>0</v>
      </c>
      <c r="J11" s="218">
        <f>SUM(J12:J18)</f>
        <v>1786.2</v>
      </c>
    </row>
    <row r="12" spans="1:10" ht="12.75" customHeight="1">
      <c r="A12" s="333"/>
      <c r="B12" s="221"/>
      <c r="C12" s="222"/>
      <c r="D12" s="223"/>
      <c r="E12" s="224">
        <v>5137</v>
      </c>
      <c r="F12" s="225" t="s">
        <v>139</v>
      </c>
      <c r="G12" s="226">
        <v>0</v>
      </c>
      <c r="H12" s="93">
        <v>20</v>
      </c>
      <c r="I12" s="227"/>
      <c r="J12" s="228">
        <f aca="true" t="shared" si="0" ref="J12:J18">H12+I12</f>
        <v>20</v>
      </c>
    </row>
    <row r="13" spans="1:10" ht="12.75" customHeight="1">
      <c r="A13" s="333"/>
      <c r="B13" s="221"/>
      <c r="C13" s="222"/>
      <c r="D13" s="223"/>
      <c r="E13" s="224">
        <v>5139</v>
      </c>
      <c r="F13" s="225" t="s">
        <v>140</v>
      </c>
      <c r="G13" s="226">
        <v>50</v>
      </c>
      <c r="H13" s="93">
        <v>50</v>
      </c>
      <c r="I13" s="227"/>
      <c r="J13" s="228">
        <f t="shared" si="0"/>
        <v>50</v>
      </c>
    </row>
    <row r="14" spans="1:10" ht="12.75" customHeight="1">
      <c r="A14" s="333"/>
      <c r="B14" s="221"/>
      <c r="C14" s="222"/>
      <c r="D14" s="223"/>
      <c r="E14" s="229">
        <v>5166</v>
      </c>
      <c r="F14" s="225" t="s">
        <v>141</v>
      </c>
      <c r="G14" s="226">
        <v>750</v>
      </c>
      <c r="H14" s="93">
        <f>750+72.87</f>
        <v>822.87</v>
      </c>
      <c r="I14" s="227"/>
      <c r="J14" s="228">
        <f t="shared" si="0"/>
        <v>822.87</v>
      </c>
    </row>
    <row r="15" spans="1:10" ht="12.75" customHeight="1">
      <c r="A15" s="333"/>
      <c r="B15" s="221"/>
      <c r="C15" s="222"/>
      <c r="D15" s="223"/>
      <c r="E15" s="224">
        <v>5168</v>
      </c>
      <c r="F15" s="230" t="s">
        <v>142</v>
      </c>
      <c r="G15" s="226">
        <v>100</v>
      </c>
      <c r="H15" s="93">
        <v>100</v>
      </c>
      <c r="I15" s="227"/>
      <c r="J15" s="228">
        <f t="shared" si="0"/>
        <v>100</v>
      </c>
    </row>
    <row r="16" spans="1:10" ht="12.75" customHeight="1">
      <c r="A16" s="333"/>
      <c r="B16" s="221"/>
      <c r="C16" s="222"/>
      <c r="D16" s="223"/>
      <c r="E16" s="229">
        <v>5169</v>
      </c>
      <c r="F16" s="225" t="s">
        <v>143</v>
      </c>
      <c r="G16" s="226">
        <v>989.13</v>
      </c>
      <c r="H16" s="295">
        <f>989.13+24.2-20-241</f>
        <v>752.33</v>
      </c>
      <c r="I16" s="227"/>
      <c r="J16" s="228">
        <f t="shared" si="0"/>
        <v>752.33</v>
      </c>
    </row>
    <row r="17" spans="1:10" ht="12.75" customHeight="1">
      <c r="A17" s="333"/>
      <c r="B17" s="221"/>
      <c r="C17" s="222"/>
      <c r="D17" s="223"/>
      <c r="E17" s="248">
        <v>5192</v>
      </c>
      <c r="F17" s="249" t="s">
        <v>149</v>
      </c>
      <c r="G17" s="93">
        <v>0</v>
      </c>
      <c r="H17" s="294">
        <v>35</v>
      </c>
      <c r="I17" s="227"/>
      <c r="J17" s="228">
        <f t="shared" si="0"/>
        <v>35</v>
      </c>
    </row>
    <row r="18" spans="1:10" ht="12.75" customHeight="1">
      <c r="A18" s="333"/>
      <c r="B18" s="221"/>
      <c r="C18" s="222"/>
      <c r="D18" s="223"/>
      <c r="E18" s="229">
        <v>5363</v>
      </c>
      <c r="F18" s="230" t="s">
        <v>194</v>
      </c>
      <c r="G18" s="93">
        <v>0</v>
      </c>
      <c r="H18" s="296">
        <v>6</v>
      </c>
      <c r="I18" s="227"/>
      <c r="J18" s="228">
        <f t="shared" si="0"/>
        <v>6</v>
      </c>
    </row>
    <row r="19" spans="1:10" ht="12.75" customHeight="1">
      <c r="A19" s="333"/>
      <c r="B19" s="231" t="s">
        <v>136</v>
      </c>
      <c r="C19" s="232" t="s">
        <v>144</v>
      </c>
      <c r="D19" s="233">
        <v>2229</v>
      </c>
      <c r="E19" s="233" t="s">
        <v>3</v>
      </c>
      <c r="F19" s="234" t="s">
        <v>145</v>
      </c>
      <c r="G19" s="235">
        <f>SUM(G20:G21)</f>
        <v>50</v>
      </c>
      <c r="H19" s="236">
        <f>SUM(H20:H21)</f>
        <v>50</v>
      </c>
      <c r="I19" s="237">
        <f>SUM(I20:I21)</f>
        <v>0</v>
      </c>
      <c r="J19" s="235">
        <f>SUM(J20:J21)</f>
        <v>50</v>
      </c>
    </row>
    <row r="20" spans="1:10" ht="12.75" customHeight="1">
      <c r="A20" s="333"/>
      <c r="B20" s="238"/>
      <c r="C20" s="239"/>
      <c r="D20" s="224"/>
      <c r="E20" s="224">
        <v>5167</v>
      </c>
      <c r="F20" s="240" t="s">
        <v>146</v>
      </c>
      <c r="G20" s="226">
        <v>10</v>
      </c>
      <c r="H20" s="93">
        <v>10</v>
      </c>
      <c r="I20" s="241"/>
      <c r="J20" s="228">
        <f>H20+I20</f>
        <v>10</v>
      </c>
    </row>
    <row r="21" spans="1:10" ht="12.75" customHeight="1">
      <c r="A21" s="333"/>
      <c r="B21" s="231"/>
      <c r="C21" s="232"/>
      <c r="D21" s="233"/>
      <c r="E21" s="224">
        <v>5169</v>
      </c>
      <c r="F21" s="230" t="s">
        <v>143</v>
      </c>
      <c r="G21" s="226">
        <v>40</v>
      </c>
      <c r="H21" s="93">
        <v>40</v>
      </c>
      <c r="I21" s="241"/>
      <c r="J21" s="228">
        <f>H21+I21</f>
        <v>40</v>
      </c>
    </row>
    <row r="22" spans="1:10" ht="12.75" customHeight="1">
      <c r="A22" s="333"/>
      <c r="B22" s="242" t="s">
        <v>136</v>
      </c>
      <c r="C22" s="232" t="s">
        <v>147</v>
      </c>
      <c r="D22" s="233">
        <v>2219</v>
      </c>
      <c r="E22" s="233" t="s">
        <v>3</v>
      </c>
      <c r="F22" s="234" t="s">
        <v>148</v>
      </c>
      <c r="G22" s="235">
        <f>SUM(G23:G25)</f>
        <v>250</v>
      </c>
      <c r="H22" s="236">
        <f>SUM(H23:H25)</f>
        <v>606.638</v>
      </c>
      <c r="I22" s="237">
        <f>SUM(I23:I25)</f>
        <v>0</v>
      </c>
      <c r="J22" s="235">
        <f>SUM(J23:J25)</f>
        <v>606.638</v>
      </c>
    </row>
    <row r="23" spans="1:10" ht="12.75" customHeight="1">
      <c r="A23" s="333"/>
      <c r="B23" s="243"/>
      <c r="C23" s="244"/>
      <c r="D23" s="233"/>
      <c r="E23" s="223">
        <v>5166</v>
      </c>
      <c r="F23" s="245" t="s">
        <v>141</v>
      </c>
      <c r="G23" s="226">
        <v>0</v>
      </c>
      <c r="H23" s="226">
        <f>160+300</f>
        <v>460</v>
      </c>
      <c r="I23" s="241"/>
      <c r="J23" s="228">
        <f>H23+I23</f>
        <v>460</v>
      </c>
    </row>
    <row r="24" spans="1:10" ht="12.75" customHeight="1">
      <c r="A24" s="333"/>
      <c r="B24" s="243"/>
      <c r="C24" s="244"/>
      <c r="D24" s="233"/>
      <c r="E24" s="223">
        <v>5169</v>
      </c>
      <c r="F24" s="245" t="s">
        <v>143</v>
      </c>
      <c r="G24" s="226">
        <v>250</v>
      </c>
      <c r="H24" s="228">
        <f>250+156.638-160-1-100</f>
        <v>145.63800000000003</v>
      </c>
      <c r="I24" s="241"/>
      <c r="J24" s="228">
        <f>H24+I24</f>
        <v>145.63800000000003</v>
      </c>
    </row>
    <row r="25" spans="1:10" ht="12.75" customHeight="1">
      <c r="A25" s="333"/>
      <c r="B25" s="243"/>
      <c r="C25" s="244"/>
      <c r="D25" s="233"/>
      <c r="E25" s="246">
        <v>5192</v>
      </c>
      <c r="F25" s="240" t="s">
        <v>149</v>
      </c>
      <c r="G25" s="226">
        <v>0</v>
      </c>
      <c r="H25" s="228">
        <v>1</v>
      </c>
      <c r="I25" s="241"/>
      <c r="J25" s="228">
        <f>H25+I25</f>
        <v>1</v>
      </c>
    </row>
    <row r="26" spans="1:10" ht="12.75" customHeight="1">
      <c r="A26" s="333"/>
      <c r="B26" s="242" t="s">
        <v>136</v>
      </c>
      <c r="C26" s="232" t="s">
        <v>150</v>
      </c>
      <c r="D26" s="233">
        <v>2229</v>
      </c>
      <c r="E26" s="233" t="s">
        <v>3</v>
      </c>
      <c r="F26" s="234" t="s">
        <v>151</v>
      </c>
      <c r="G26" s="235">
        <f>SUM(G27:G27)</f>
        <v>500</v>
      </c>
      <c r="H26" s="247">
        <f>SUM(H27:H27)</f>
        <v>500</v>
      </c>
      <c r="I26" s="292">
        <f>SUM(I27:I27)</f>
        <v>616.301</v>
      </c>
      <c r="J26" s="235">
        <f>SUM(J27:J27)</f>
        <v>1116.301</v>
      </c>
    </row>
    <row r="27" spans="1:10" ht="12.75" customHeight="1">
      <c r="A27" s="333"/>
      <c r="B27" s="243"/>
      <c r="C27" s="244"/>
      <c r="D27" s="233"/>
      <c r="E27" s="248">
        <v>5909</v>
      </c>
      <c r="F27" s="249" t="s">
        <v>152</v>
      </c>
      <c r="G27" s="226">
        <v>500</v>
      </c>
      <c r="H27" s="93">
        <v>500</v>
      </c>
      <c r="I27" s="293">
        <v>616.301</v>
      </c>
      <c r="J27" s="228">
        <f>H27+I27</f>
        <v>1116.301</v>
      </c>
    </row>
    <row r="28" spans="1:10" ht="12.75" customHeight="1">
      <c r="A28" s="333"/>
      <c r="B28" s="242" t="s">
        <v>136</v>
      </c>
      <c r="C28" s="232" t="s">
        <v>153</v>
      </c>
      <c r="D28" s="233">
        <v>2291</v>
      </c>
      <c r="E28" s="233" t="s">
        <v>3</v>
      </c>
      <c r="F28" s="234" t="s">
        <v>154</v>
      </c>
      <c r="G28" s="235">
        <f>SUM(G29:G30)</f>
        <v>50</v>
      </c>
      <c r="H28" s="236">
        <f>SUM(H29:H30)</f>
        <v>50</v>
      </c>
      <c r="I28" s="237">
        <f>SUM(I29:I30)</f>
        <v>0</v>
      </c>
      <c r="J28" s="235">
        <f>SUM(J29:J30)</f>
        <v>50</v>
      </c>
    </row>
    <row r="29" spans="1:10" ht="12.75" customHeight="1">
      <c r="A29" s="333"/>
      <c r="B29" s="243"/>
      <c r="C29" s="244"/>
      <c r="D29" s="250"/>
      <c r="E29" s="224">
        <v>5169</v>
      </c>
      <c r="F29" s="225" t="s">
        <v>155</v>
      </c>
      <c r="G29" s="251">
        <v>30</v>
      </c>
      <c r="H29" s="115">
        <v>30</v>
      </c>
      <c r="I29" s="252"/>
      <c r="J29" s="228">
        <f>H29+I29</f>
        <v>30</v>
      </c>
    </row>
    <row r="30" spans="1:10" ht="12.75" customHeight="1" thickBot="1">
      <c r="A30" s="333"/>
      <c r="B30" s="253"/>
      <c r="C30" s="254"/>
      <c r="D30" s="255"/>
      <c r="E30" s="255">
        <v>5175</v>
      </c>
      <c r="F30" s="256" t="s">
        <v>156</v>
      </c>
      <c r="G30" s="257">
        <v>20</v>
      </c>
      <c r="H30" s="87">
        <v>20</v>
      </c>
      <c r="I30" s="258"/>
      <c r="J30" s="70">
        <f>H30+I30</f>
        <v>20</v>
      </c>
    </row>
    <row r="31" spans="1:10" ht="12.75" customHeight="1" thickBot="1">
      <c r="A31" s="333"/>
      <c r="B31" s="259" t="s">
        <v>81</v>
      </c>
      <c r="C31" s="209" t="s">
        <v>3</v>
      </c>
      <c r="D31" s="210" t="s">
        <v>3</v>
      </c>
      <c r="E31" s="210" t="s">
        <v>3</v>
      </c>
      <c r="F31" s="211" t="s">
        <v>157</v>
      </c>
      <c r="G31" s="212">
        <f>G32+G37</f>
        <v>2144</v>
      </c>
      <c r="H31" s="260">
        <f>H32+H37</f>
        <v>2344.1639999999998</v>
      </c>
      <c r="I31" s="212">
        <f>I32+I37</f>
        <v>0</v>
      </c>
      <c r="J31" s="213">
        <f>J32+J37</f>
        <v>2344.1639999999998</v>
      </c>
    </row>
    <row r="32" spans="1:10" ht="12.75" customHeight="1">
      <c r="A32" s="333"/>
      <c r="B32" s="261" t="s">
        <v>136</v>
      </c>
      <c r="C32" s="215" t="s">
        <v>158</v>
      </c>
      <c r="D32" s="216">
        <v>2223</v>
      </c>
      <c r="E32" s="216" t="s">
        <v>3</v>
      </c>
      <c r="F32" s="217" t="s">
        <v>159</v>
      </c>
      <c r="G32" s="218">
        <f>SUM(G33:G36)</f>
        <v>1772</v>
      </c>
      <c r="H32" s="219">
        <f>SUM(H33:H36)</f>
        <v>1814.164</v>
      </c>
      <c r="I32" s="220">
        <f>SUM(I33:I36)</f>
        <v>0</v>
      </c>
      <c r="J32" s="218">
        <f>SUM(J33:J36)</f>
        <v>1814.164</v>
      </c>
    </row>
    <row r="33" spans="1:10" s="265" customFormat="1" ht="12.75" customHeight="1">
      <c r="A33" s="333"/>
      <c r="B33" s="262"/>
      <c r="C33" s="239"/>
      <c r="D33" s="224"/>
      <c r="E33" s="224">
        <v>5139</v>
      </c>
      <c r="F33" s="225" t="s">
        <v>140</v>
      </c>
      <c r="G33" s="263">
        <v>100</v>
      </c>
      <c r="H33" s="226">
        <f>100+280.164-163</f>
        <v>217.164</v>
      </c>
      <c r="I33" s="264"/>
      <c r="J33" s="228">
        <f>H33+I33</f>
        <v>217.164</v>
      </c>
    </row>
    <row r="34" spans="1:10" s="265" customFormat="1" ht="12.75" customHeight="1">
      <c r="A34" s="333"/>
      <c r="B34" s="262"/>
      <c r="C34" s="239"/>
      <c r="D34" s="224"/>
      <c r="E34" s="224">
        <v>5169</v>
      </c>
      <c r="F34" s="230" t="s">
        <v>143</v>
      </c>
      <c r="G34" s="263">
        <v>1652</v>
      </c>
      <c r="H34" s="266">
        <f>1652-80-1</f>
        <v>1571</v>
      </c>
      <c r="I34" s="264"/>
      <c r="J34" s="228">
        <f>H34+I34</f>
        <v>1571</v>
      </c>
    </row>
    <row r="35" spans="1:10" s="265" customFormat="1" ht="12.75" customHeight="1">
      <c r="A35" s="333"/>
      <c r="B35" s="262"/>
      <c r="C35" s="239"/>
      <c r="D35" s="224"/>
      <c r="E35" s="248">
        <v>5173</v>
      </c>
      <c r="F35" s="249" t="s">
        <v>195</v>
      </c>
      <c r="G35" s="297">
        <v>0</v>
      </c>
      <c r="H35" s="294">
        <v>1</v>
      </c>
      <c r="I35" s="264"/>
      <c r="J35" s="228">
        <f>H35+I35</f>
        <v>1</v>
      </c>
    </row>
    <row r="36" spans="1:10" s="265" customFormat="1" ht="12.75" customHeight="1">
      <c r="A36" s="333"/>
      <c r="B36" s="262"/>
      <c r="C36" s="239"/>
      <c r="D36" s="224"/>
      <c r="E36" s="224">
        <v>5175</v>
      </c>
      <c r="F36" s="267" t="s">
        <v>156</v>
      </c>
      <c r="G36" s="263">
        <v>20</v>
      </c>
      <c r="H36" s="266">
        <f>20+5</f>
        <v>25</v>
      </c>
      <c r="I36" s="264"/>
      <c r="J36" s="228">
        <f>H36+I36</f>
        <v>25</v>
      </c>
    </row>
    <row r="37" spans="1:10" s="265" customFormat="1" ht="12.75" customHeight="1">
      <c r="A37" s="333"/>
      <c r="B37" s="268" t="s">
        <v>136</v>
      </c>
      <c r="C37" s="269" t="s">
        <v>160</v>
      </c>
      <c r="D37" s="270">
        <v>2223</v>
      </c>
      <c r="E37" s="270" t="s">
        <v>3</v>
      </c>
      <c r="F37" s="271" t="s">
        <v>161</v>
      </c>
      <c r="G37" s="272">
        <f>SUM(G38:G39)</f>
        <v>372</v>
      </c>
      <c r="H37" s="273">
        <f>SUM(H38:H39)</f>
        <v>530</v>
      </c>
      <c r="I37" s="272">
        <f>SUM(I38:I39)</f>
        <v>0</v>
      </c>
      <c r="J37" s="235">
        <f>SUM(J38:J39)</f>
        <v>530</v>
      </c>
    </row>
    <row r="38" spans="1:10" s="265" customFormat="1" ht="12.75" customHeight="1">
      <c r="A38" s="333"/>
      <c r="B38" s="268"/>
      <c r="C38" s="269"/>
      <c r="D38" s="270"/>
      <c r="E38" s="224">
        <v>5164</v>
      </c>
      <c r="F38" s="230" t="s">
        <v>162</v>
      </c>
      <c r="G38" s="263">
        <v>180</v>
      </c>
      <c r="H38" s="266">
        <f>180+62</f>
        <v>242</v>
      </c>
      <c r="I38" s="264"/>
      <c r="J38" s="228">
        <f>H38+I38</f>
        <v>242</v>
      </c>
    </row>
    <row r="39" spans="1:10" s="265" customFormat="1" ht="12.75" customHeight="1" thickBot="1">
      <c r="A39" s="333"/>
      <c r="B39" s="262"/>
      <c r="C39" s="239"/>
      <c r="D39" s="224"/>
      <c r="E39" s="224">
        <v>5169</v>
      </c>
      <c r="F39" s="230" t="s">
        <v>143</v>
      </c>
      <c r="G39" s="263">
        <v>192</v>
      </c>
      <c r="H39" s="266">
        <f>192+96</f>
        <v>288</v>
      </c>
      <c r="I39" s="264"/>
      <c r="J39" s="228">
        <f>H39+I39</f>
        <v>288</v>
      </c>
    </row>
    <row r="40" spans="1:10" ht="12.75" customHeight="1" thickBot="1">
      <c r="A40" s="333"/>
      <c r="B40" s="208" t="s">
        <v>81</v>
      </c>
      <c r="C40" s="209" t="s">
        <v>3</v>
      </c>
      <c r="D40" s="210" t="s">
        <v>3</v>
      </c>
      <c r="E40" s="210" t="s">
        <v>3</v>
      </c>
      <c r="F40" s="211" t="s">
        <v>163</v>
      </c>
      <c r="G40" s="212">
        <f>G41+G43+G45+G47+G49</f>
        <v>547320</v>
      </c>
      <c r="H40" s="212">
        <f>H41+H43+H45+H47+H49</f>
        <v>549257.032</v>
      </c>
      <c r="I40" s="212">
        <f>I41+I43+I45+I47+I49</f>
        <v>0</v>
      </c>
      <c r="J40" s="213">
        <f>J41+J43+J45+J47+J49</f>
        <v>549257.032</v>
      </c>
    </row>
    <row r="41" spans="1:10" ht="12.75" customHeight="1">
      <c r="A41" s="333"/>
      <c r="B41" s="214" t="s">
        <v>136</v>
      </c>
      <c r="C41" s="215" t="s">
        <v>164</v>
      </c>
      <c r="D41" s="216">
        <v>2221</v>
      </c>
      <c r="E41" s="216" t="s">
        <v>3</v>
      </c>
      <c r="F41" s="217" t="s">
        <v>165</v>
      </c>
      <c r="G41" s="218">
        <f>SUM(G42)</f>
        <v>235000</v>
      </c>
      <c r="H41" s="218">
        <f>SUM(H42)</f>
        <v>233300</v>
      </c>
      <c r="I41" s="220">
        <f>SUM(I42)</f>
        <v>0</v>
      </c>
      <c r="J41" s="218">
        <f>SUM(J42)</f>
        <v>233300</v>
      </c>
    </row>
    <row r="42" spans="1:10" ht="12.75" customHeight="1">
      <c r="A42" s="333"/>
      <c r="B42" s="238"/>
      <c r="C42" s="239"/>
      <c r="D42" s="224"/>
      <c r="E42" s="224">
        <v>5193</v>
      </c>
      <c r="F42" s="225" t="s">
        <v>166</v>
      </c>
      <c r="G42" s="226">
        <v>235000</v>
      </c>
      <c r="H42" s="93">
        <f>235000+1800-1500-2000</f>
        <v>233300</v>
      </c>
      <c r="I42" s="241"/>
      <c r="J42" s="228">
        <f>H42+I42</f>
        <v>233300</v>
      </c>
    </row>
    <row r="43" spans="1:10" ht="12.75" customHeight="1">
      <c r="A43" s="333"/>
      <c r="B43" s="231" t="s">
        <v>136</v>
      </c>
      <c r="C43" s="232" t="s">
        <v>167</v>
      </c>
      <c r="D43" s="233">
        <v>2242</v>
      </c>
      <c r="E43" s="233" t="s">
        <v>3</v>
      </c>
      <c r="F43" s="274" t="s">
        <v>168</v>
      </c>
      <c r="G43" s="235">
        <f>SUM(G44:G44)</f>
        <v>295000</v>
      </c>
      <c r="H43" s="235">
        <f>SUM(H44:H44)</f>
        <v>300370</v>
      </c>
      <c r="I43" s="237">
        <f>SUM(I44:I44)</f>
        <v>0</v>
      </c>
      <c r="J43" s="235">
        <f>SUM(J44:J44)</f>
        <v>300370</v>
      </c>
    </row>
    <row r="44" spans="1:10" ht="12.75" customHeight="1">
      <c r="A44" s="333"/>
      <c r="B44" s="238"/>
      <c r="C44" s="239"/>
      <c r="D44" s="224"/>
      <c r="E44" s="224">
        <v>5193</v>
      </c>
      <c r="F44" s="225" t="s">
        <v>169</v>
      </c>
      <c r="G44" s="226">
        <v>295000</v>
      </c>
      <c r="H44" s="93">
        <f>295000+670+4700</f>
        <v>300370</v>
      </c>
      <c r="I44" s="241"/>
      <c r="J44" s="228">
        <f>H44+I44</f>
        <v>300370</v>
      </c>
    </row>
    <row r="45" spans="1:10" s="265" customFormat="1" ht="12.75" customHeight="1">
      <c r="A45" s="333"/>
      <c r="B45" s="231" t="s">
        <v>136</v>
      </c>
      <c r="C45" s="232" t="s">
        <v>170</v>
      </c>
      <c r="D45" s="233">
        <v>2221</v>
      </c>
      <c r="E45" s="233" t="s">
        <v>3</v>
      </c>
      <c r="F45" s="275" t="s">
        <v>171</v>
      </c>
      <c r="G45" s="235">
        <f>SUM(G46)</f>
        <v>9500</v>
      </c>
      <c r="H45" s="235">
        <f>SUM(H46)</f>
        <v>6800</v>
      </c>
      <c r="I45" s="237">
        <f>SUM(I46)</f>
        <v>0</v>
      </c>
      <c r="J45" s="235">
        <f>SUM(J46:J46)</f>
        <v>6800</v>
      </c>
    </row>
    <row r="46" spans="1:10" s="265" customFormat="1" ht="12.75" customHeight="1">
      <c r="A46" s="333"/>
      <c r="B46" s="238"/>
      <c r="C46" s="239"/>
      <c r="D46" s="224"/>
      <c r="E46" s="224">
        <v>5193</v>
      </c>
      <c r="F46" s="225" t="s">
        <v>172</v>
      </c>
      <c r="G46" s="226">
        <v>9500</v>
      </c>
      <c r="H46" s="226">
        <f>9500-2700</f>
        <v>6800</v>
      </c>
      <c r="I46" s="241"/>
      <c r="J46" s="228">
        <f>H46+I46</f>
        <v>6800</v>
      </c>
    </row>
    <row r="47" spans="1:10" ht="12.75" customHeight="1">
      <c r="A47" s="333"/>
      <c r="B47" s="231" t="s">
        <v>136</v>
      </c>
      <c r="C47" s="232" t="s">
        <v>173</v>
      </c>
      <c r="D47" s="233">
        <v>2299</v>
      </c>
      <c r="E47" s="233" t="s">
        <v>3</v>
      </c>
      <c r="F47" s="234" t="s">
        <v>174</v>
      </c>
      <c r="G47" s="235">
        <f>SUM(G48:G48)</f>
        <v>10</v>
      </c>
      <c r="H47" s="235">
        <f>SUM(H48:H48)</f>
        <v>10</v>
      </c>
      <c r="I47" s="237">
        <f>SUM(I48:I48)</f>
        <v>0</v>
      </c>
      <c r="J47" s="235">
        <f>SUM(J48:J48)</f>
        <v>10</v>
      </c>
    </row>
    <row r="48" spans="1:10" ht="12.75" customHeight="1">
      <c r="A48" s="333"/>
      <c r="B48" s="276"/>
      <c r="C48" s="277"/>
      <c r="D48" s="250"/>
      <c r="E48" s="250">
        <v>5175</v>
      </c>
      <c r="F48" s="225" t="s">
        <v>156</v>
      </c>
      <c r="G48" s="226">
        <v>10</v>
      </c>
      <c r="H48" s="226">
        <v>10</v>
      </c>
      <c r="I48" s="241"/>
      <c r="J48" s="228">
        <f>H48+I48</f>
        <v>10</v>
      </c>
    </row>
    <row r="49" spans="1:10" ht="12.75" customHeight="1">
      <c r="A49" s="333"/>
      <c r="B49" s="231" t="s">
        <v>136</v>
      </c>
      <c r="C49" s="232" t="s">
        <v>175</v>
      </c>
      <c r="D49" s="233">
        <v>2299</v>
      </c>
      <c r="E49" s="233" t="s">
        <v>3</v>
      </c>
      <c r="F49" s="234" t="s">
        <v>176</v>
      </c>
      <c r="G49" s="235">
        <f>SUM(G50:G54)</f>
        <v>7810</v>
      </c>
      <c r="H49" s="235">
        <f>SUM(H50:H54)</f>
        <v>8777.032</v>
      </c>
      <c r="I49" s="237">
        <f>SUM(I50:I54)</f>
        <v>0</v>
      </c>
      <c r="J49" s="235">
        <f>SUM(J50:J54)</f>
        <v>8777.032</v>
      </c>
    </row>
    <row r="50" spans="1:10" s="265" customFormat="1" ht="12.75" customHeight="1">
      <c r="A50" s="333"/>
      <c r="B50" s="276"/>
      <c r="C50" s="277"/>
      <c r="D50" s="250"/>
      <c r="E50" s="223">
        <v>5139</v>
      </c>
      <c r="F50" s="245" t="s">
        <v>140</v>
      </c>
      <c r="G50" s="226">
        <v>100</v>
      </c>
      <c r="H50" s="226">
        <f>100+40+20</f>
        <v>160</v>
      </c>
      <c r="I50" s="278"/>
      <c r="J50" s="228">
        <f>H50+I50</f>
        <v>160</v>
      </c>
    </row>
    <row r="51" spans="1:10" s="265" customFormat="1" ht="12.75" customHeight="1">
      <c r="A51" s="333"/>
      <c r="B51" s="276"/>
      <c r="C51" s="277"/>
      <c r="D51" s="250"/>
      <c r="E51" s="250">
        <v>5166</v>
      </c>
      <c r="F51" s="225" t="s">
        <v>141</v>
      </c>
      <c r="G51" s="93">
        <v>100</v>
      </c>
      <c r="H51" s="93">
        <v>100</v>
      </c>
      <c r="I51" s="278"/>
      <c r="J51" s="228">
        <f>H51+I51</f>
        <v>100</v>
      </c>
    </row>
    <row r="52" spans="1:10" s="265" customFormat="1" ht="12.75" customHeight="1">
      <c r="A52" s="333"/>
      <c r="B52" s="276"/>
      <c r="C52" s="277"/>
      <c r="D52" s="250"/>
      <c r="E52" s="250">
        <v>5168</v>
      </c>
      <c r="F52" s="225" t="s">
        <v>142</v>
      </c>
      <c r="G52" s="226">
        <v>1100</v>
      </c>
      <c r="H52" s="226">
        <f>1100+59.532+260</f>
        <v>1419.532</v>
      </c>
      <c r="I52" s="278"/>
      <c r="J52" s="228">
        <f>H52+I52</f>
        <v>1419.532</v>
      </c>
    </row>
    <row r="53" spans="1:10" s="265" customFormat="1" ht="12.75" customHeight="1">
      <c r="A53" s="333"/>
      <c r="B53" s="276"/>
      <c r="C53" s="277"/>
      <c r="D53" s="250"/>
      <c r="E53" s="250">
        <v>5169</v>
      </c>
      <c r="F53" s="225" t="s">
        <v>143</v>
      </c>
      <c r="G53" s="226">
        <v>6500</v>
      </c>
      <c r="H53" s="93">
        <f>6500+907.5-300-20</f>
        <v>7087.5</v>
      </c>
      <c r="I53" s="278"/>
      <c r="J53" s="228">
        <f>H53+I53</f>
        <v>7087.5</v>
      </c>
    </row>
    <row r="54" spans="1:10" s="265" customFormat="1" ht="12.75" customHeight="1" thickBot="1">
      <c r="A54" s="333"/>
      <c r="B54" s="279"/>
      <c r="C54" s="254"/>
      <c r="D54" s="255"/>
      <c r="E54" s="255">
        <v>5175</v>
      </c>
      <c r="F54" s="256" t="s">
        <v>156</v>
      </c>
      <c r="G54" s="87">
        <v>10</v>
      </c>
      <c r="H54" s="87">
        <v>10</v>
      </c>
      <c r="I54" s="280"/>
      <c r="J54" s="70">
        <f>H54+I54</f>
        <v>10</v>
      </c>
    </row>
    <row r="55" spans="1:10" ht="13.5" thickBot="1">
      <c r="A55" s="333"/>
      <c r="B55" s="208" t="s">
        <v>81</v>
      </c>
      <c r="C55" s="281" t="s">
        <v>3</v>
      </c>
      <c r="D55" s="282" t="s">
        <v>3</v>
      </c>
      <c r="E55" s="282" t="s">
        <v>3</v>
      </c>
      <c r="F55" s="283" t="s">
        <v>177</v>
      </c>
      <c r="G55" s="212">
        <f>G56+G58+G60+G62</f>
        <v>0</v>
      </c>
      <c r="H55" s="212">
        <f>H56+H58+H60+H62</f>
        <v>14644.679</v>
      </c>
      <c r="I55" s="212">
        <f>I56+I58+I60+I62</f>
        <v>0</v>
      </c>
      <c r="J55" s="213">
        <f>J56+J58+J60+J62</f>
        <v>14644.679</v>
      </c>
    </row>
    <row r="56" spans="1:10" ht="12.75">
      <c r="A56" s="333"/>
      <c r="B56" s="261" t="s">
        <v>136</v>
      </c>
      <c r="C56" s="284" t="s">
        <v>178</v>
      </c>
      <c r="D56" s="285">
        <v>6402</v>
      </c>
      <c r="E56" s="285" t="s">
        <v>3</v>
      </c>
      <c r="F56" s="286" t="s">
        <v>179</v>
      </c>
      <c r="G56" s="220">
        <f>SUM(G57)</f>
        <v>0</v>
      </c>
      <c r="H56" s="220">
        <f>SUM(H57)</f>
        <v>276.694</v>
      </c>
      <c r="I56" s="220">
        <f>SUM(I57)</f>
        <v>0</v>
      </c>
      <c r="J56" s="218">
        <f>SUM(J57)</f>
        <v>276.694</v>
      </c>
    </row>
    <row r="57" spans="1:10" ht="13.5" thickBot="1">
      <c r="A57" s="333"/>
      <c r="B57" s="253"/>
      <c r="C57" s="287"/>
      <c r="D57" s="288"/>
      <c r="E57" s="288">
        <v>5364</v>
      </c>
      <c r="F57" s="289" t="s">
        <v>180</v>
      </c>
      <c r="G57" s="257">
        <v>0</v>
      </c>
      <c r="H57" s="290">
        <v>276.694</v>
      </c>
      <c r="I57" s="290"/>
      <c r="J57" s="70">
        <f>H57+I57</f>
        <v>276.694</v>
      </c>
    </row>
    <row r="58" spans="1:10" ht="12.75">
      <c r="A58" s="333"/>
      <c r="B58" s="261" t="s">
        <v>136</v>
      </c>
      <c r="C58" s="284" t="s">
        <v>181</v>
      </c>
      <c r="D58" s="285">
        <v>6402</v>
      </c>
      <c r="E58" s="285" t="s">
        <v>3</v>
      </c>
      <c r="F58" s="286" t="s">
        <v>182</v>
      </c>
      <c r="G58" s="220">
        <f>SUM(G59:G59)</f>
        <v>0</v>
      </c>
      <c r="H58" s="220">
        <f>SUM(H59:H59)</f>
        <v>8963.902</v>
      </c>
      <c r="I58" s="220">
        <f>SUM(I59:I59)</f>
        <v>0</v>
      </c>
      <c r="J58" s="218">
        <f>SUM(J59)</f>
        <v>8963.902</v>
      </c>
    </row>
    <row r="59" spans="1:10" ht="13.5" thickBot="1">
      <c r="A59" s="333"/>
      <c r="B59" s="253"/>
      <c r="C59" s="287"/>
      <c r="D59" s="288"/>
      <c r="E59" s="288">
        <v>5364</v>
      </c>
      <c r="F59" s="289" t="s">
        <v>180</v>
      </c>
      <c r="G59" s="257">
        <v>0</v>
      </c>
      <c r="H59" s="290">
        <v>8963.902</v>
      </c>
      <c r="I59" s="290"/>
      <c r="J59" s="70">
        <f>H59+I59</f>
        <v>8963.902</v>
      </c>
    </row>
    <row r="60" spans="1:10" ht="12.75">
      <c r="A60" s="333"/>
      <c r="B60" s="261" t="s">
        <v>136</v>
      </c>
      <c r="C60" s="284" t="s">
        <v>183</v>
      </c>
      <c r="D60" s="285">
        <v>6402</v>
      </c>
      <c r="E60" s="285" t="s">
        <v>3</v>
      </c>
      <c r="F60" s="286" t="s">
        <v>184</v>
      </c>
      <c r="G60" s="220">
        <f>SUM(G61:G61)</f>
        <v>0</v>
      </c>
      <c r="H60" s="220">
        <f>SUM(H61:H61)</f>
        <v>272.377</v>
      </c>
      <c r="I60" s="220">
        <f>SUM(I61:I61)</f>
        <v>0</v>
      </c>
      <c r="J60" s="218">
        <f>SUM(J61)</f>
        <v>272.377</v>
      </c>
    </row>
    <row r="61" spans="1:10" ht="13.5" thickBot="1">
      <c r="A61" s="333"/>
      <c r="B61" s="253"/>
      <c r="C61" s="287"/>
      <c r="D61" s="288"/>
      <c r="E61" s="288">
        <v>5364</v>
      </c>
      <c r="F61" s="289" t="s">
        <v>180</v>
      </c>
      <c r="G61" s="257">
        <v>0</v>
      </c>
      <c r="H61" s="290">
        <v>272.377</v>
      </c>
      <c r="I61" s="290"/>
      <c r="J61" s="70">
        <f>H61+I61</f>
        <v>272.377</v>
      </c>
    </row>
    <row r="62" spans="1:10" ht="12.75">
      <c r="A62" s="333"/>
      <c r="B62" s="261" t="s">
        <v>136</v>
      </c>
      <c r="C62" s="284" t="s">
        <v>185</v>
      </c>
      <c r="D62" s="285">
        <v>6402</v>
      </c>
      <c r="E62" s="285" t="s">
        <v>3</v>
      </c>
      <c r="F62" s="286" t="s">
        <v>186</v>
      </c>
      <c r="G62" s="220">
        <f>SUM(G63:G63)</f>
        <v>0</v>
      </c>
      <c r="H62" s="220">
        <f>SUM(H63:H63)</f>
        <v>5131.706</v>
      </c>
      <c r="I62" s="220">
        <f>SUM(I63:I63)</f>
        <v>0</v>
      </c>
      <c r="J62" s="218">
        <f>SUM(J63)</f>
        <v>5131.706</v>
      </c>
    </row>
    <row r="63" spans="1:10" ht="13.5" thickBot="1">
      <c r="A63" s="333"/>
      <c r="B63" s="253"/>
      <c r="C63" s="287"/>
      <c r="D63" s="288"/>
      <c r="E63" s="288">
        <v>5364</v>
      </c>
      <c r="F63" s="289" t="s">
        <v>180</v>
      </c>
      <c r="G63" s="257">
        <v>0</v>
      </c>
      <c r="H63" s="290">
        <v>5131.706</v>
      </c>
      <c r="I63" s="290"/>
      <c r="J63" s="70">
        <f>H63+I63</f>
        <v>5131.706</v>
      </c>
    </row>
    <row r="64" spans="1:10" ht="13.5" thickBot="1">
      <c r="A64" s="333"/>
      <c r="B64" s="208" t="s">
        <v>81</v>
      </c>
      <c r="C64" s="281" t="s">
        <v>3</v>
      </c>
      <c r="D64" s="282" t="s">
        <v>3</v>
      </c>
      <c r="E64" s="282" t="s">
        <v>3</v>
      </c>
      <c r="F64" s="283" t="s">
        <v>187</v>
      </c>
      <c r="G64" s="212">
        <f>G65+G67</f>
        <v>0</v>
      </c>
      <c r="H64" s="212">
        <f>H65+H67</f>
        <v>807.115</v>
      </c>
      <c r="I64" s="212">
        <f>I65+I67</f>
        <v>0</v>
      </c>
      <c r="J64" s="213">
        <f>J65+J67</f>
        <v>807.115</v>
      </c>
    </row>
    <row r="65" spans="1:10" ht="12.75">
      <c r="A65" s="333"/>
      <c r="B65" s="261" t="s">
        <v>136</v>
      </c>
      <c r="C65" s="284" t="s">
        <v>188</v>
      </c>
      <c r="D65" s="285">
        <v>6402</v>
      </c>
      <c r="E65" s="285" t="s">
        <v>3</v>
      </c>
      <c r="F65" s="286" t="s">
        <v>189</v>
      </c>
      <c r="G65" s="220">
        <f>SUM(G66)</f>
        <v>0</v>
      </c>
      <c r="H65" s="220">
        <f>SUM(H66)</f>
        <v>477.281</v>
      </c>
      <c r="I65" s="220">
        <f>SUM(I66:I66)</f>
        <v>0</v>
      </c>
      <c r="J65" s="218">
        <f>SUM(J66)</f>
        <v>477.281</v>
      </c>
    </row>
    <row r="66" spans="1:10" ht="13.5" thickBot="1">
      <c r="A66" s="333"/>
      <c r="B66" s="253"/>
      <c r="C66" s="287"/>
      <c r="D66" s="288"/>
      <c r="E66" s="288">
        <v>5364</v>
      </c>
      <c r="F66" s="289" t="s">
        <v>180</v>
      </c>
      <c r="G66" s="257">
        <v>0</v>
      </c>
      <c r="H66" s="290">
        <v>477.281</v>
      </c>
      <c r="I66" s="290"/>
      <c r="J66" s="70">
        <f>H66+I66</f>
        <v>477.281</v>
      </c>
    </row>
    <row r="67" spans="1:10" ht="12.75">
      <c r="A67" s="333"/>
      <c r="B67" s="261" t="s">
        <v>136</v>
      </c>
      <c r="C67" s="284" t="s">
        <v>190</v>
      </c>
      <c r="D67" s="285">
        <v>6402</v>
      </c>
      <c r="E67" s="285" t="s">
        <v>3</v>
      </c>
      <c r="F67" s="286" t="s">
        <v>191</v>
      </c>
      <c r="G67" s="220">
        <f>SUM(G68)</f>
        <v>0</v>
      </c>
      <c r="H67" s="220">
        <f>SUM(H68)</f>
        <v>329.834</v>
      </c>
      <c r="I67" s="220">
        <f>SUM(I68:I68)</f>
        <v>0</v>
      </c>
      <c r="J67" s="218">
        <f>SUM(J68)</f>
        <v>329.834</v>
      </c>
    </row>
    <row r="68" spans="1:10" ht="13.5" thickBot="1">
      <c r="A68" s="334"/>
      <c r="B68" s="253"/>
      <c r="C68" s="287"/>
      <c r="D68" s="288"/>
      <c r="E68" s="288">
        <v>5364</v>
      </c>
      <c r="F68" s="289" t="s">
        <v>180</v>
      </c>
      <c r="G68" s="257">
        <v>0</v>
      </c>
      <c r="H68" s="290">
        <v>329.834</v>
      </c>
      <c r="I68" s="290"/>
      <c r="J68" s="70">
        <f>H68+I68</f>
        <v>329.834</v>
      </c>
    </row>
  </sheetData>
  <sheetProtection/>
  <mergeCells count="13">
    <mergeCell ref="H7:H8"/>
    <mergeCell ref="I7:J7"/>
    <mergeCell ref="A9:A68"/>
    <mergeCell ref="A1:J1"/>
    <mergeCell ref="A3:J3"/>
    <mergeCell ref="A5:J5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portrait" paperSize="9" scale="92" r:id="rId1"/>
  <headerFooter>
    <oddHeader>&amp;R&amp;F</oddHeader>
    <oddFooter>&amp;C&amp;A</oddFooter>
  </headerFooter>
  <rowBreaks count="2" manualBreakCount="2">
    <brk id="125" max="255" man="1"/>
    <brk id="1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2016-08-08T14:43:26Z</cp:lastPrinted>
  <dcterms:created xsi:type="dcterms:W3CDTF">2006-09-25T08:49:57Z</dcterms:created>
  <dcterms:modified xsi:type="dcterms:W3CDTF">2016-08-08T14:44:38Z</dcterms:modified>
  <cp:category/>
  <cp:version/>
  <cp:contentType/>
  <cp:contentStatus/>
</cp:coreProperties>
</file>