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 06" sheetId="1" r:id="rId1"/>
  </sheets>
  <definedNames>
    <definedName name="_xlnm.Print_Titles" localSheetId="0">'920 06'!$7:$8</definedName>
  </definedNames>
  <calcPr fullCalcOnLoad="1"/>
</workbook>
</file>

<file path=xl/sharedStrings.xml><?xml version="1.0" encoding="utf-8"?>
<sst xmlns="http://schemas.openxmlformats.org/spreadsheetml/2006/main" count="668" uniqueCount="227">
  <si>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</si>
  <si>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</si>
  <si>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</si>
  <si>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</si>
  <si>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</si>
  <si>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</si>
  <si>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</si>
  <si>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</si>
  <si>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 Kč</t>
  </si>
  <si>
    <t>SR 2016</t>
  </si>
  <si>
    <t>UR I 2016</t>
  </si>
  <si>
    <t>UR II 2016</t>
  </si>
  <si>
    <t>Odbor dopravy</t>
  </si>
  <si>
    <t>nákup ostatních služeb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</si>
  <si>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</si>
  <si>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</si>
  <si>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</si>
  <si>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</si>
  <si>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</si>
  <si>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</si>
  <si>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</si>
  <si>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</si>
  <si>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</si>
  <si>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</si>
  <si>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</si>
  <si>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</si>
  <si>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</si>
  <si>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</si>
  <si>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</si>
  <si>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budovy, haly a stavby</t>
  </si>
  <si>
    <t>0690690000</t>
  </si>
  <si>
    <t>Modernizace silnice Horka u Staré Paky – Dolní Branná</t>
  </si>
  <si>
    <t>ZJ 035</t>
  </si>
  <si>
    <t>investiční transfery krajům</t>
  </si>
  <si>
    <t>0690720000</t>
  </si>
  <si>
    <t>silnice II/592 Chrastava (II. etapa) - povodně</t>
  </si>
  <si>
    <t>stavba nebo rekonstrukce silnice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</si>
  <si>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</si>
  <si>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</si>
  <si>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</si>
  <si>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</si>
  <si>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</si>
  <si>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</si>
  <si>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</si>
  <si>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</si>
  <si>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</si>
  <si>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</si>
  <si>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</si>
  <si>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</si>
  <si>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</si>
  <si>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</si>
  <si>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</si>
  <si>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</si>
  <si>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</si>
  <si>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</si>
  <si>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</si>
  <si>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</si>
  <si>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</si>
  <si>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</si>
  <si>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</si>
  <si>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</si>
  <si>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</si>
  <si>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</si>
  <si>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</si>
  <si>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</si>
  <si>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</si>
  <si>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</si>
  <si>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</si>
  <si>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</si>
  <si>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</si>
  <si>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</si>
  <si>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</si>
  <si>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</si>
  <si>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</si>
  <si>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</si>
  <si>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</si>
  <si>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</si>
  <si>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</si>
  <si>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opravy a udržování</t>
  </si>
  <si>
    <t>0683610000</t>
  </si>
  <si>
    <t>II/277 Podhora - havárie silnice</t>
  </si>
  <si>
    <t>0683640000</t>
  </si>
  <si>
    <t>III/2711 Bílý Kostel nad Nisou - rekonstrukce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</si>
  <si>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</si>
  <si>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</si>
  <si>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</si>
  <si>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</si>
  <si>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</si>
  <si>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</si>
  <si>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</si>
  <si>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</si>
  <si>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</si>
  <si>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</si>
  <si>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</si>
  <si>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</si>
  <si>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</si>
  <si>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</si>
  <si>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</si>
  <si>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</si>
  <si>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</si>
  <si>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</si>
  <si>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</si>
  <si>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</si>
  <si>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0683860000</t>
  </si>
  <si>
    <t>III/2711 Hrádek n. N. - odvodnění Donínská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</si>
  <si>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</si>
  <si>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</si>
  <si>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</si>
  <si>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</si>
  <si>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</si>
  <si>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</si>
  <si>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</si>
  <si>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(ÚZ 91252)</t>
  </si>
  <si>
    <t>(ÚZ 91628)</t>
  </si>
  <si>
    <t>rezervy kapitálových výdajů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</si>
  <si>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</si>
  <si>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</si>
  <si>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</si>
  <si>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</si>
  <si>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</si>
  <si>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</si>
  <si>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</si>
  <si>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</si>
  <si>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</si>
  <si>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</si>
  <si>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</si>
  <si>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</si>
  <si>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</si>
  <si>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</si>
  <si>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0683940000</t>
  </si>
  <si>
    <t>III/27012 Postřelná</t>
  </si>
  <si>
    <t>0683950000</t>
  </si>
  <si>
    <t>III/27244 Rynoltice - Janovice v Podještědí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</si>
  <si>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</si>
  <si>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</si>
  <si>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</si>
  <si>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</si>
  <si>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</si>
  <si>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</si>
  <si>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</si>
  <si>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</si>
  <si>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</si>
  <si>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</si>
  <si>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</si>
  <si>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</si>
  <si>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0684030000</t>
  </si>
  <si>
    <t>III/2628 Okrouhlá, havárie propustku u čp. 46</t>
  </si>
  <si>
    <t>0684040000</t>
  </si>
  <si>
    <t>II/289 Semily</t>
  </si>
  <si>
    <t>0684050000</t>
  </si>
  <si>
    <t>III/27926 Turnov</t>
  </si>
  <si>
    <t>0684060000</t>
  </si>
  <si>
    <t>III/2605 Skalka - Blíževedly</t>
  </si>
  <si>
    <t>0684070000</t>
  </si>
  <si>
    <t>III/28745 Zásada - Držkov</t>
  </si>
  <si>
    <t>0684080000</t>
  </si>
  <si>
    <t>III/28744  Zásada - Loužnice</t>
  </si>
  <si>
    <t>0684090000</t>
  </si>
  <si>
    <t>III/2713 Chotyně - Dolní Suchá</t>
  </si>
  <si>
    <t>0684100000</t>
  </si>
  <si>
    <t>III/0353 Černousy - Boleslav</t>
  </si>
  <si>
    <t>0684110000</t>
  </si>
  <si>
    <t>III/2784 Světlá pod Ještědem</t>
  </si>
  <si>
    <t>0684120000</t>
  </si>
  <si>
    <t>III/2622 Dobranov - Písečná</t>
  </si>
  <si>
    <t>0684130000</t>
  </si>
  <si>
    <t>III/28618 Peřimov</t>
  </si>
  <si>
    <t>0684140000</t>
  </si>
  <si>
    <t>III/29053 Haratice</t>
  </si>
  <si>
    <t>0684150000</t>
  </si>
  <si>
    <t>III/29058 Zlatá Olešnice</t>
  </si>
  <si>
    <t>0684160000</t>
  </si>
  <si>
    <t>III/2934 Žďár - Studenec</t>
  </si>
  <si>
    <t>0684170000</t>
  </si>
  <si>
    <t>III/27325 Ždírec - Nedamov</t>
  </si>
  <si>
    <t>0684180000</t>
  </si>
  <si>
    <t>II/290 Hejnice, odvodnění komunikace</t>
  </si>
  <si>
    <t>0684190000</t>
  </si>
  <si>
    <t>II/283 Košťálov</t>
  </si>
  <si>
    <t>0684200000</t>
  </si>
  <si>
    <t>III/2783 Starý Dub - Janův Důl</t>
  </si>
  <si>
    <t>0684210000</t>
  </si>
  <si>
    <t>II/293 Martinice v Krkonoších - Jilemnice</t>
  </si>
  <si>
    <t>0684220000</t>
  </si>
  <si>
    <t>III/29058 Sklenařice - Jablonec nad Jizerou</t>
  </si>
  <si>
    <t>0684230000</t>
  </si>
  <si>
    <t>II/290 Bílý Potok, rekonstrukce silnice</t>
  </si>
  <si>
    <t>0684240000</t>
  </si>
  <si>
    <t>III/28626 Benecko - Mrklov</t>
  </si>
  <si>
    <t>0684250000</t>
  </si>
  <si>
    <t>II/292 Háje nad Jizerou, zajištění skály</t>
  </si>
  <si>
    <t>0684260000</t>
  </si>
  <si>
    <t>II/262 Horní Police</t>
  </si>
  <si>
    <t>0684270000</t>
  </si>
  <si>
    <t>III/27325 Luka - Ždírec</t>
  </si>
  <si>
    <t>0684280000</t>
  </si>
  <si>
    <t>III/2881 Jesenný, velkoplošná oprava</t>
  </si>
  <si>
    <t>0684290000</t>
  </si>
  <si>
    <t>III/2784 Liberec (ul. Č. mládeže) - sesuv svahu</t>
  </si>
  <si>
    <t>0684300000</t>
  </si>
  <si>
    <t>III/27019 Jablonné v Podještědí (od II/270 po III/27014)</t>
  </si>
  <si>
    <t>0684310000</t>
  </si>
  <si>
    <t>III/2895 Roztoky u Semil - havárie zdi</t>
  </si>
  <si>
    <t>0684320000</t>
  </si>
  <si>
    <t>II/262 a III/26832 Zákupy</t>
  </si>
  <si>
    <t>0684330000</t>
  </si>
  <si>
    <t>III/2829 Kozákov</t>
  </si>
  <si>
    <t>0684340000</t>
  </si>
  <si>
    <t>II/290 Roprachtice</t>
  </si>
  <si>
    <t>0684350000</t>
  </si>
  <si>
    <t>III/26314 Dolní Prysk - zajištění skalních bloků</t>
  </si>
  <si>
    <t>0684360000</t>
  </si>
  <si>
    <t>III/27927 Pelešany - opěrná zeď</t>
  </si>
  <si>
    <t>0684370000</t>
  </si>
  <si>
    <t>III/27710 Trávníček, oprava propustku</t>
  </si>
  <si>
    <t>0684380000</t>
  </si>
  <si>
    <t>II/286 x II/284 Lomnice nad Popelkou - havárie zdi</t>
  </si>
  <si>
    <t>0684390000</t>
  </si>
  <si>
    <t>II/262 Horní Police - havárie opěrné zdi</t>
  </si>
  <si>
    <t>0684400000</t>
  </si>
  <si>
    <t>III/2627 Volfartice, oprava propustku</t>
  </si>
  <si>
    <t>0684410000</t>
  </si>
  <si>
    <t>Most 26320-1 a III/26320 ul. Lipová v Novém Boru</t>
  </si>
  <si>
    <t>III/2934 Žďár - hranice kraje</t>
  </si>
  <si>
    <t>0684420000</t>
  </si>
  <si>
    <t>Změna rozpočtu - rozpočtové opatření č. 294/16</t>
  </si>
  <si>
    <t>27.změna-RO č. 294/16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</si>
</sst>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1" xfId="49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51" applyFont="1" applyBorder="1" applyAlignment="1">
      <alignment horizontal="center" vertical="center"/>
      <protection/>
    </xf>
    <xf numFmtId="4" fontId="1" fillId="0" borderId="14" xfId="49" applyNumberFormat="1" applyFont="1" applyFill="1" applyBorder="1" applyAlignment="1">
      <alignment vertical="center"/>
      <protection/>
    </xf>
    <xf numFmtId="0" fontId="4" fillId="0" borderId="15" xfId="50" applyFont="1" applyFill="1" applyBorder="1" applyAlignment="1">
      <alignment vertical="center" wrapText="1"/>
      <protection/>
    </xf>
    <xf numFmtId="0" fontId="4" fillId="0" borderId="16" xfId="50" applyFont="1" applyFill="1" applyBorder="1" applyAlignment="1">
      <alignment vertical="center"/>
      <protection/>
    </xf>
    <xf numFmtId="4" fontId="1" fillId="0" borderId="17" xfId="49" applyNumberFormat="1" applyFont="1" applyFill="1" applyBorder="1" applyAlignment="1">
      <alignment vertical="center"/>
      <protection/>
    </xf>
    <xf numFmtId="4" fontId="1" fillId="0" borderId="18" xfId="49" applyNumberFormat="1" applyFont="1" applyFill="1" applyBorder="1" applyAlignment="1">
      <alignment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49" fontId="4" fillId="0" borderId="15" xfId="50" applyNumberFormat="1" applyFont="1" applyFill="1" applyBorder="1" applyAlignment="1">
      <alignment horizontal="center" vertical="center"/>
      <protection/>
    </xf>
    <xf numFmtId="171" fontId="4" fillId="0" borderId="11" xfId="49" applyNumberFormat="1" applyFont="1" applyFill="1" applyBorder="1" applyAlignment="1">
      <alignment vertical="center"/>
      <protection/>
    </xf>
    <xf numFmtId="1" fontId="4" fillId="0" borderId="20" xfId="49" applyNumberFormat="1" applyFont="1" applyFill="1" applyBorder="1" applyAlignment="1">
      <alignment horizontal="center" vertical="center"/>
      <protection/>
    </xf>
    <xf numFmtId="2" fontId="4" fillId="0" borderId="21" xfId="49" applyNumberFormat="1" applyFont="1" applyBorder="1" applyAlignment="1">
      <alignment horizontal="center" vertical="center"/>
      <protection/>
    </xf>
    <xf numFmtId="2" fontId="4" fillId="0" borderId="22" xfId="49" applyNumberFormat="1" applyFont="1" applyBorder="1" applyAlignment="1">
      <alignment horizontal="center" vertical="center"/>
      <protection/>
    </xf>
    <xf numFmtId="2" fontId="4" fillId="0" borderId="23" xfId="49" applyNumberFormat="1" applyFont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/>
      <protection/>
    </xf>
    <xf numFmtId="4" fontId="4" fillId="0" borderId="25" xfId="49" applyNumberFormat="1" applyFont="1" applyFill="1" applyBorder="1" applyAlignment="1">
      <alignment vertical="center"/>
      <protection/>
    </xf>
    <xf numFmtId="4" fontId="4" fillId="0" borderId="13" xfId="49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2" fontId="4" fillId="0" borderId="26" xfId="49" applyNumberFormat="1" applyFont="1" applyBorder="1" applyAlignment="1">
      <alignment horizontal="center" vertical="center"/>
      <protection/>
    </xf>
    <xf numFmtId="49" fontId="4" fillId="0" borderId="27" xfId="49" applyNumberFormat="1" applyFont="1" applyBorder="1" applyAlignment="1">
      <alignment horizontal="center" vertical="center"/>
      <protection/>
    </xf>
    <xf numFmtId="2" fontId="4" fillId="0" borderId="27" xfId="49" applyNumberFormat="1" applyFont="1" applyBorder="1" applyAlignment="1">
      <alignment horizontal="center" vertical="center"/>
      <protection/>
    </xf>
    <xf numFmtId="2" fontId="4" fillId="0" borderId="15" xfId="49" applyNumberFormat="1" applyFont="1" applyBorder="1" applyAlignment="1">
      <alignment vertical="center"/>
      <protection/>
    </xf>
    <xf numFmtId="4" fontId="4" fillId="0" borderId="28" xfId="49" applyNumberFormat="1" applyFont="1" applyFill="1" applyBorder="1" applyAlignment="1">
      <alignment vertical="center"/>
      <protection/>
    </xf>
    <xf numFmtId="2" fontId="1" fillId="0" borderId="29" xfId="49" applyNumberFormat="1" applyFont="1" applyBorder="1" applyAlignment="1">
      <alignment horizontal="center" vertical="center"/>
      <protection/>
    </xf>
    <xf numFmtId="2" fontId="1" fillId="0" borderId="30" xfId="49" applyNumberFormat="1" applyFont="1" applyBorder="1" applyAlignment="1">
      <alignment horizontal="center" vertical="center"/>
      <protection/>
    </xf>
    <xf numFmtId="1" fontId="1" fillId="0" borderId="30" xfId="49" applyNumberFormat="1" applyFont="1" applyBorder="1" applyAlignment="1">
      <alignment horizontal="center" vertical="center"/>
      <protection/>
    </xf>
    <xf numFmtId="2" fontId="1" fillId="0" borderId="31" xfId="49" applyNumberFormat="1" applyFont="1" applyBorder="1" applyAlignment="1">
      <alignment vertical="center"/>
      <protection/>
    </xf>
    <xf numFmtId="4" fontId="1" fillId="0" borderId="32" xfId="49" applyNumberFormat="1" applyFont="1" applyFill="1" applyBorder="1" applyAlignment="1">
      <alignment vertical="center"/>
      <protection/>
    </xf>
    <xf numFmtId="0" fontId="4" fillId="0" borderId="26" xfId="49" applyFont="1" applyFill="1" applyBorder="1" applyAlignment="1">
      <alignment horizontal="center" vertical="center"/>
      <protection/>
    </xf>
    <xf numFmtId="49" fontId="4" fillId="0" borderId="27" xfId="49" applyNumberFormat="1" applyFont="1" applyFill="1" applyBorder="1" applyAlignment="1">
      <alignment horizontal="center" vertical="center" wrapText="1"/>
      <protection/>
    </xf>
    <xf numFmtId="0" fontId="4" fillId="0" borderId="27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vertical="center"/>
      <protection/>
    </xf>
    <xf numFmtId="0" fontId="1" fillId="0" borderId="33" xfId="49" applyFont="1" applyFill="1" applyBorder="1" applyAlignment="1">
      <alignment horizontal="center" vertical="center"/>
      <protection/>
    </xf>
    <xf numFmtId="2" fontId="4" fillId="0" borderId="34" xfId="49" applyNumberFormat="1" applyFont="1" applyBorder="1" applyAlignment="1">
      <alignment horizontal="center" vertical="center"/>
      <protection/>
    </xf>
    <xf numFmtId="1" fontId="1" fillId="0" borderId="34" xfId="49" applyNumberFormat="1" applyFont="1" applyFill="1" applyBorder="1" applyAlignment="1">
      <alignment horizontal="center" vertical="center"/>
      <protection/>
    </xf>
    <xf numFmtId="0" fontId="26" fillId="0" borderId="35" xfId="48" applyFont="1" applyFill="1" applyBorder="1" applyAlignment="1">
      <alignment vertical="center" wrapText="1"/>
      <protection/>
    </xf>
    <xf numFmtId="0" fontId="4" fillId="0" borderId="16" xfId="49" applyFont="1" applyFill="1" applyBorder="1" applyAlignment="1">
      <alignment vertical="center" wrapText="1"/>
      <protection/>
    </xf>
    <xf numFmtId="2" fontId="4" fillId="0" borderId="16" xfId="49" applyNumberFormat="1" applyFont="1" applyFill="1" applyBorder="1" applyAlignment="1">
      <alignment vertical="center" wrapText="1"/>
      <protection/>
    </xf>
    <xf numFmtId="2" fontId="4" fillId="0" borderId="36" xfId="49" applyNumberFormat="1" applyFont="1" applyBorder="1" applyAlignment="1">
      <alignment horizontal="center" vertical="center"/>
      <protection/>
    </xf>
    <xf numFmtId="2" fontId="4" fillId="0" borderId="37" xfId="49" applyNumberFormat="1" applyFont="1" applyBorder="1" applyAlignment="1">
      <alignment horizontal="center" vertical="center"/>
      <protection/>
    </xf>
    <xf numFmtId="2" fontId="4" fillId="0" borderId="26" xfId="49" applyNumberFormat="1" applyFont="1" applyBorder="1" applyAlignment="1">
      <alignment horizontal="center" vertical="center" wrapText="1"/>
      <protection/>
    </xf>
    <xf numFmtId="1" fontId="4" fillId="0" borderId="27" xfId="49" applyNumberFormat="1" applyFont="1" applyBorder="1" applyAlignment="1">
      <alignment horizontal="center" vertical="center" wrapText="1"/>
      <protection/>
    </xf>
    <xf numFmtId="2" fontId="4" fillId="0" borderId="15" xfId="49" applyNumberFormat="1" applyFont="1" applyFill="1" applyBorder="1" applyAlignment="1">
      <alignment vertical="center" wrapText="1"/>
      <protection/>
    </xf>
    <xf numFmtId="2" fontId="1" fillId="0" borderId="38" xfId="49" applyNumberFormat="1" applyFont="1" applyBorder="1" applyAlignment="1">
      <alignment horizontal="center" vertical="center"/>
      <protection/>
    </xf>
    <xf numFmtId="1" fontId="1" fillId="0" borderId="36" xfId="49" applyNumberFormat="1" applyFont="1" applyFill="1" applyBorder="1" applyAlignment="1">
      <alignment horizontal="center" vertical="center"/>
      <protection/>
    </xf>
    <xf numFmtId="1" fontId="1" fillId="0" borderId="30" xfId="49" applyNumberFormat="1" applyFont="1" applyFill="1" applyBorder="1" applyAlignment="1">
      <alignment horizontal="center" vertical="center"/>
      <protection/>
    </xf>
    <xf numFmtId="0" fontId="26" fillId="0" borderId="39" xfId="48" applyFont="1" applyFill="1" applyBorder="1" applyAlignment="1">
      <alignment vertical="center"/>
      <protection/>
    </xf>
    <xf numFmtId="0" fontId="4" fillId="0" borderId="15" xfId="49" applyFont="1" applyFill="1" applyBorder="1" applyAlignment="1">
      <alignment vertical="center"/>
      <protection/>
    </xf>
    <xf numFmtId="0" fontId="26" fillId="0" borderId="40" xfId="48" applyFont="1" applyFill="1" applyBorder="1" applyAlignment="1">
      <alignment vertical="center" wrapText="1"/>
      <protection/>
    </xf>
    <xf numFmtId="49" fontId="4" fillId="0" borderId="27" xfId="50" applyNumberFormat="1" applyFont="1" applyFill="1" applyBorder="1" applyAlignment="1">
      <alignment horizontal="center" vertical="center" wrapText="1"/>
      <protection/>
    </xf>
    <xf numFmtId="1" fontId="4" fillId="0" borderId="27" xfId="50" applyNumberFormat="1" applyFont="1" applyBorder="1" applyAlignment="1">
      <alignment horizontal="center" vertical="center" wrapText="1"/>
      <protection/>
    </xf>
    <xf numFmtId="2" fontId="4" fillId="0" borderId="15" xfId="50" applyNumberFormat="1" applyFont="1" applyFill="1" applyBorder="1" applyAlignment="1">
      <alignment vertical="center" wrapText="1"/>
      <protection/>
    </xf>
    <xf numFmtId="0" fontId="1" fillId="0" borderId="29" xfId="49" applyFont="1" applyFill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1" fontId="1" fillId="0" borderId="36" xfId="50" applyNumberFormat="1" applyFont="1" applyFill="1" applyBorder="1" applyAlignment="1">
      <alignment horizontal="center" vertical="center"/>
      <protection/>
    </xf>
    <xf numFmtId="1" fontId="1" fillId="0" borderId="31" xfId="50" applyNumberFormat="1" applyFont="1" applyFill="1" applyBorder="1" applyAlignment="1">
      <alignment horizontal="center" vertical="center"/>
      <protection/>
    </xf>
    <xf numFmtId="0" fontId="1" fillId="0" borderId="31" xfId="50" applyFont="1" applyBorder="1" applyAlignment="1">
      <alignment vertical="center"/>
      <protection/>
    </xf>
    <xf numFmtId="0" fontId="26" fillId="0" borderId="31" xfId="48" applyFont="1" applyFill="1" applyBorder="1" applyAlignment="1">
      <alignment vertical="center"/>
      <protection/>
    </xf>
    <xf numFmtId="171" fontId="1" fillId="0" borderId="10" xfId="49" applyNumberFormat="1" applyFont="1" applyFill="1" applyBorder="1" applyAlignment="1">
      <alignment vertical="center"/>
      <protection/>
    </xf>
    <xf numFmtId="0" fontId="29" fillId="0" borderId="41" xfId="50" applyFont="1" applyFill="1" applyBorder="1" applyAlignment="1">
      <alignment horizontal="center" vertical="center"/>
      <protection/>
    </xf>
    <xf numFmtId="0" fontId="29" fillId="0" borderId="42" xfId="50" applyFont="1" applyFill="1" applyBorder="1" applyAlignment="1">
      <alignment horizontal="center" vertical="center"/>
      <protection/>
    </xf>
    <xf numFmtId="0" fontId="30" fillId="0" borderId="22" xfId="50" applyFont="1" applyFill="1" applyBorder="1" applyAlignment="1">
      <alignment horizontal="center" vertical="center"/>
      <protection/>
    </xf>
    <xf numFmtId="0" fontId="29" fillId="0" borderId="43" xfId="50" applyFont="1" applyFill="1" applyBorder="1" applyAlignment="1">
      <alignment vertical="center" wrapText="1"/>
      <protection/>
    </xf>
    <xf numFmtId="4" fontId="29" fillId="0" borderId="13" xfId="50" applyNumberFormat="1" applyFont="1" applyFill="1" applyBorder="1" applyAlignment="1">
      <alignment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2" fontId="4" fillId="0" borderId="30" xfId="49" applyNumberFormat="1" applyFont="1" applyBorder="1" applyAlignment="1">
      <alignment horizontal="center" vertical="center"/>
      <protection/>
    </xf>
    <xf numFmtId="1" fontId="1" fillId="0" borderId="30" xfId="50" applyNumberFormat="1" applyFont="1" applyFill="1" applyBorder="1" applyAlignment="1">
      <alignment horizontal="center" vertical="center"/>
      <protection/>
    </xf>
    <xf numFmtId="2" fontId="1" fillId="0" borderId="30" xfId="50" applyNumberFormat="1" applyFont="1" applyBorder="1" applyAlignment="1">
      <alignment horizontal="left" vertical="center"/>
      <protection/>
    </xf>
    <xf numFmtId="0" fontId="1" fillId="0" borderId="33" xfId="50" applyFont="1" applyFill="1" applyBorder="1" applyAlignment="1">
      <alignment horizontal="center" vertical="center"/>
      <protection/>
    </xf>
    <xf numFmtId="1" fontId="1" fillId="0" borderId="34" xfId="50" applyNumberFormat="1" applyFont="1" applyFill="1" applyBorder="1" applyAlignment="1">
      <alignment horizontal="center" vertical="center"/>
      <protection/>
    </xf>
    <xf numFmtId="2" fontId="1" fillId="0" borderId="34" xfId="50" applyNumberFormat="1" applyFont="1" applyBorder="1" applyAlignment="1">
      <alignment horizontal="left"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1" fontId="1" fillId="0" borderId="40" xfId="49" applyNumberFormat="1" applyFont="1" applyFill="1" applyBorder="1" applyAlignment="1">
      <alignment horizontal="center" vertical="center"/>
      <protection/>
    </xf>
    <xf numFmtId="2" fontId="1" fillId="0" borderId="35" xfId="49" applyNumberFormat="1" applyFont="1" applyFill="1" applyBorder="1" applyAlignment="1">
      <alignment horizontal="left" vertical="center"/>
      <protection/>
    </xf>
    <xf numFmtId="0" fontId="1" fillId="0" borderId="35" xfId="49" applyFont="1" applyFill="1" applyBorder="1" applyAlignment="1">
      <alignment vertical="center"/>
      <protection/>
    </xf>
    <xf numFmtId="0" fontId="26" fillId="0" borderId="39" xfId="48" applyFont="1" applyFill="1" applyBorder="1" applyAlignment="1">
      <alignment vertical="center" wrapText="1"/>
      <protection/>
    </xf>
    <xf numFmtId="2" fontId="4" fillId="0" borderId="30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2" fontId="1" fillId="24" borderId="34" xfId="49" applyNumberFormat="1" applyFont="1" applyFill="1" applyBorder="1" applyAlignment="1">
      <alignment horizontal="center" vertical="center"/>
      <protection/>
    </xf>
    <xf numFmtId="0" fontId="0" fillId="0" borderId="0" xfId="49" applyFill="1" applyAlignment="1">
      <alignment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2" fontId="1" fillId="25" borderId="36" xfId="49" applyNumberFormat="1" applyFont="1" applyFill="1" applyBorder="1" applyAlignment="1">
      <alignment horizontal="center" vertical="center"/>
      <protection/>
    </xf>
    <xf numFmtId="1" fontId="1" fillId="0" borderId="46" xfId="49" applyNumberFormat="1" applyFont="1" applyFill="1" applyBorder="1" applyAlignment="1">
      <alignment horizontal="center" vertical="center"/>
      <protection/>
    </xf>
    <xf numFmtId="2" fontId="1" fillId="0" borderId="47" xfId="49" applyNumberFormat="1" applyFont="1" applyFill="1" applyBorder="1" applyAlignment="1">
      <alignment horizontal="left" vertical="center"/>
      <protection/>
    </xf>
    <xf numFmtId="2" fontId="1" fillId="0" borderId="19" xfId="47" applyNumberFormat="1" applyFont="1" applyFill="1" applyBorder="1" applyAlignment="1">
      <alignment horizontal="right" vertical="center"/>
      <protection/>
    </xf>
    <xf numFmtId="171" fontId="1" fillId="0" borderId="19" xfId="49" applyNumberFormat="1" applyFont="1" applyFill="1" applyBorder="1" applyAlignment="1">
      <alignment vertical="center"/>
      <protection/>
    </xf>
    <xf numFmtId="0" fontId="26" fillId="0" borderId="47" xfId="48" applyFont="1" applyFill="1" applyBorder="1" applyAlignment="1">
      <alignment vertical="center" wrapText="1"/>
      <protection/>
    </xf>
    <xf numFmtId="1" fontId="1" fillId="0" borderId="31" xfId="49" applyNumberFormat="1" applyFont="1" applyFill="1" applyBorder="1" applyAlignment="1">
      <alignment horizontal="center" vertical="center"/>
      <protection/>
    </xf>
    <xf numFmtId="2" fontId="1" fillId="0" borderId="39" xfId="49" applyNumberFormat="1" applyFont="1" applyFill="1" applyBorder="1" applyAlignment="1">
      <alignment horizontal="left" vertical="center"/>
      <protection/>
    </xf>
    <xf numFmtId="2" fontId="1" fillId="24" borderId="30" xfId="49" applyNumberFormat="1" applyFont="1" applyFill="1" applyBorder="1" applyAlignment="1">
      <alignment horizontal="center" vertical="center"/>
      <protection/>
    </xf>
    <xf numFmtId="171" fontId="1" fillId="0" borderId="17" xfId="49" applyNumberFormat="1" applyFont="1" applyFill="1" applyBorder="1" applyAlignment="1">
      <alignment vertical="center"/>
      <protection/>
    </xf>
    <xf numFmtId="171" fontId="1" fillId="0" borderId="14" xfId="49" applyNumberFormat="1" applyFont="1" applyFill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0" fontId="1" fillId="0" borderId="38" xfId="49" applyFont="1" applyFill="1" applyBorder="1" applyAlignment="1">
      <alignment horizontal="center" vertical="center"/>
      <protection/>
    </xf>
    <xf numFmtId="2" fontId="1" fillId="24" borderId="37" xfId="49" applyNumberFormat="1" applyFont="1" applyFill="1" applyBorder="1" applyAlignment="1">
      <alignment horizontal="center" vertical="center"/>
      <protection/>
    </xf>
    <xf numFmtId="171" fontId="1" fillId="0" borderId="0" xfId="0" applyNumberFormat="1" applyFont="1" applyAlignment="1">
      <alignment vertical="center"/>
    </xf>
    <xf numFmtId="171" fontId="1" fillId="0" borderId="48" xfId="50" applyNumberFormat="1" applyFont="1" applyFill="1" applyBorder="1" applyAlignment="1">
      <alignment vertical="center"/>
      <protection/>
    </xf>
    <xf numFmtId="2" fontId="1" fillId="25" borderId="30" xfId="49" applyNumberFormat="1" applyFont="1" applyFill="1" applyBorder="1" applyAlignment="1">
      <alignment horizontal="center" vertical="center"/>
      <protection/>
    </xf>
    <xf numFmtId="2" fontId="1" fillId="0" borderId="34" xfId="50" applyNumberFormat="1" applyFont="1" applyFill="1" applyBorder="1" applyAlignment="1">
      <alignment horizontal="left" vertical="center"/>
      <protection/>
    </xf>
    <xf numFmtId="0" fontId="4" fillId="0" borderId="49" xfId="50" applyFont="1" applyFill="1" applyBorder="1" applyAlignment="1">
      <alignment horizontal="center" vertical="center"/>
      <protection/>
    </xf>
    <xf numFmtId="49" fontId="4" fillId="0" borderId="37" xfId="50" applyNumberFormat="1" applyFont="1" applyFill="1" applyBorder="1" applyAlignment="1">
      <alignment horizontal="center" vertical="center" wrapText="1"/>
      <protection/>
    </xf>
    <xf numFmtId="1" fontId="1" fillId="0" borderId="37" xfId="49" applyNumberFormat="1" applyFont="1" applyFill="1" applyBorder="1" applyAlignment="1">
      <alignment horizontal="center" vertical="center"/>
      <protection/>
    </xf>
    <xf numFmtId="1" fontId="1" fillId="0" borderId="50" xfId="49" applyNumberFormat="1" applyFont="1" applyFill="1" applyBorder="1" applyAlignment="1">
      <alignment horizontal="center" vertical="center"/>
      <protection/>
    </xf>
    <xf numFmtId="2" fontId="1" fillId="0" borderId="51" xfId="49" applyNumberFormat="1" applyFont="1" applyFill="1" applyBorder="1" applyAlignment="1">
      <alignment horizontal="left" vertical="center"/>
      <protection/>
    </xf>
    <xf numFmtId="171" fontId="29" fillId="0" borderId="13" xfId="50" applyNumberFormat="1" applyFont="1" applyFill="1" applyBorder="1" applyAlignment="1">
      <alignment vertical="center"/>
      <protection/>
    </xf>
    <xf numFmtId="0" fontId="1" fillId="0" borderId="32" xfId="49" applyFont="1" applyFill="1" applyBorder="1" applyAlignment="1">
      <alignment horizontal="center" vertical="center"/>
      <protection/>
    </xf>
    <xf numFmtId="4" fontId="1" fillId="0" borderId="52" xfId="49" applyNumberFormat="1" applyFont="1" applyFill="1" applyBorder="1" applyAlignment="1">
      <alignment vertical="center"/>
      <protection/>
    </xf>
    <xf numFmtId="171" fontId="1" fillId="0" borderId="52" xfId="49" applyNumberFormat="1" applyFont="1" applyFill="1" applyBorder="1" applyAlignment="1">
      <alignment vertical="center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18" xfId="50" applyFont="1" applyFill="1" applyBorder="1" applyAlignment="1">
      <alignment horizontal="center"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2" fontId="4" fillId="0" borderId="23" xfId="49" applyNumberFormat="1" applyFont="1" applyBorder="1" applyAlignment="1">
      <alignment horizontal="center" vertical="center"/>
      <protection/>
    </xf>
    <xf numFmtId="2" fontId="4" fillId="0" borderId="36" xfId="49" applyNumberFormat="1" applyFont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/>
      <protection/>
    </xf>
    <xf numFmtId="2" fontId="4" fillId="0" borderId="46" xfId="49" applyNumberFormat="1" applyFont="1" applyBorder="1" applyAlignment="1">
      <alignment horizontal="center" vertical="center"/>
      <protection/>
    </xf>
    <xf numFmtId="0" fontId="4" fillId="0" borderId="54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55" xfId="51" applyFont="1" applyBorder="1" applyAlignment="1">
      <alignment horizontal="center" vertical="center"/>
      <protection/>
    </xf>
    <xf numFmtId="0" fontId="4" fillId="0" borderId="45" xfId="51" applyFont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56" xfId="49" applyFont="1" applyFill="1" applyBorder="1" applyAlignment="1">
      <alignment horizontal="center" vertical="center"/>
      <protection/>
    </xf>
    <xf numFmtId="0" fontId="1" fillId="0" borderId="54" xfId="49" applyFont="1" applyBorder="1" applyAlignment="1">
      <alignment horizontal="center" vertical="center" textRotation="90" wrapText="1"/>
      <protection/>
    </xf>
    <xf numFmtId="0" fontId="1" fillId="0" borderId="52" xfId="49" applyFont="1" applyBorder="1" applyAlignment="1">
      <alignment horizontal="center" vertical="center" textRotation="90" wrapText="1"/>
      <protection/>
    </xf>
    <xf numFmtId="0" fontId="1" fillId="0" borderId="19" xfId="49" applyFont="1" applyBorder="1" applyAlignment="1">
      <alignment horizontal="center" vertical="center" textRotation="90" wrapText="1"/>
      <protection/>
    </xf>
    <xf numFmtId="0" fontId="2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4" fillId="0" borderId="57" xfId="49" applyNumberFormat="1" applyFont="1" applyBorder="1" applyAlignment="1">
      <alignment horizontal="center" vertical="center"/>
      <protection/>
    </xf>
    <xf numFmtId="2" fontId="4" fillId="0" borderId="58" xfId="49" applyNumberFormat="1" applyFont="1" applyBorder="1" applyAlignment="1">
      <alignment horizontal="center" vertical="center"/>
      <protection/>
    </xf>
    <xf numFmtId="2" fontId="4" fillId="0" borderId="59" xfId="49" applyNumberFormat="1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 2" xfId="49"/>
    <cellStyle name="normální_Rozpis výdajů 03 bez PO 2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4"/>
  <sheetViews>
    <sheetView tabSelected="1" zoomScalePageLayoutView="0" workbookViewId="0" topLeftCell="A19">
      <selection activeCell="I107" sqref="I107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8.57421875" style="2" customWidth="1"/>
    <col min="10" max="10" width="9.140625" style="2" customWidth="1"/>
    <col min="11" max="11" width="9.7109375" style="2" bestFit="1" customWidth="1"/>
    <col min="12" max="12" width="9.8515625" style="2" bestFit="1" customWidth="1"/>
    <col min="13" max="16384" width="9.140625" style="2" customWidth="1"/>
  </cols>
  <sheetData>
    <row r="1" spans="1:10" ht="17.25">
      <c r="A1" s="142" t="s">
        <v>225</v>
      </c>
      <c r="B1" s="142"/>
      <c r="C1" s="142"/>
      <c r="D1" s="142"/>
      <c r="E1" s="142"/>
      <c r="F1" s="142"/>
      <c r="G1" s="142"/>
      <c r="H1" s="142"/>
      <c r="I1" s="142"/>
      <c r="J1" s="142"/>
    </row>
    <row r="3" spans="1:10" ht="1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">
      <c r="A5" s="144" t="s">
        <v>12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6" t="s">
        <v>8</v>
      </c>
    </row>
    <row r="7" spans="1:10" ht="12.75" customHeight="1" thickBot="1">
      <c r="A7" s="145" t="s">
        <v>23</v>
      </c>
      <c r="B7" s="145" t="s">
        <v>1</v>
      </c>
      <c r="C7" s="129" t="s">
        <v>3</v>
      </c>
      <c r="D7" s="129" t="s">
        <v>4</v>
      </c>
      <c r="E7" s="129" t="s">
        <v>5</v>
      </c>
      <c r="F7" s="131" t="s">
        <v>24</v>
      </c>
      <c r="G7" s="133" t="s">
        <v>9</v>
      </c>
      <c r="H7" s="135" t="s">
        <v>10</v>
      </c>
      <c r="I7" s="137" t="s">
        <v>226</v>
      </c>
      <c r="J7" s="138"/>
    </row>
    <row r="8" spans="1:10" ht="12.75" customHeight="1" thickBot="1">
      <c r="A8" s="146"/>
      <c r="B8" s="147"/>
      <c r="C8" s="130"/>
      <c r="D8" s="130"/>
      <c r="E8" s="130"/>
      <c r="F8" s="132"/>
      <c r="G8" s="134"/>
      <c r="H8" s="136"/>
      <c r="I8" s="9" t="s">
        <v>6</v>
      </c>
      <c r="J8" s="10" t="s">
        <v>11</v>
      </c>
    </row>
    <row r="9" spans="1:11" ht="12.75" customHeight="1" thickBot="1">
      <c r="A9" s="22">
        <v>920</v>
      </c>
      <c r="B9" s="23" t="s">
        <v>2</v>
      </c>
      <c r="C9" s="24" t="s">
        <v>3</v>
      </c>
      <c r="D9" s="25" t="s">
        <v>4</v>
      </c>
      <c r="E9" s="25" t="s">
        <v>5</v>
      </c>
      <c r="F9" s="26" t="s">
        <v>25</v>
      </c>
      <c r="G9" s="27">
        <f>G10+G12+G14+G16+G18+G20+G22+G24+G26+G28+G89</f>
        <v>87200</v>
      </c>
      <c r="H9" s="27">
        <f>H10+H12+H14+H16+H18+H20+H22+H24+H26+H28+H89</f>
        <v>448614.82115</v>
      </c>
      <c r="I9" s="27">
        <f>I10+I12+I14+I16+I18+I20+I22+I24+I26+I28+I89</f>
        <v>-1.1368683772161603E-13</v>
      </c>
      <c r="J9" s="28">
        <f>J10+J12+J14+J16+J18+J20+J22+J24+J26+J28+J89</f>
        <v>448614.8211499999</v>
      </c>
      <c r="K9" s="29"/>
    </row>
    <row r="10" spans="1:10" ht="12.75" customHeight="1">
      <c r="A10" s="139" t="s">
        <v>7</v>
      </c>
      <c r="B10" s="30" t="s">
        <v>2</v>
      </c>
      <c r="C10" s="31" t="s">
        <v>26</v>
      </c>
      <c r="D10" s="32" t="s">
        <v>0</v>
      </c>
      <c r="E10" s="32" t="s">
        <v>0</v>
      </c>
      <c r="F10" s="33" t="s">
        <v>27</v>
      </c>
      <c r="G10" s="7">
        <f>SUM(G11:G11)</f>
        <v>200</v>
      </c>
      <c r="H10" s="34">
        <f>SUM(H11:H11)</f>
        <v>3200</v>
      </c>
      <c r="I10" s="7">
        <f>SUM(I11:I11)</f>
        <v>0</v>
      </c>
      <c r="J10" s="7">
        <f>SUM(J11:J11)</f>
        <v>3200</v>
      </c>
    </row>
    <row r="11" spans="1:10" ht="12.75" customHeight="1" thickBot="1">
      <c r="A11" s="140"/>
      <c r="B11" s="35"/>
      <c r="C11" s="36"/>
      <c r="D11" s="37">
        <v>2212</v>
      </c>
      <c r="E11" s="37">
        <v>6130</v>
      </c>
      <c r="F11" s="38" t="s">
        <v>28</v>
      </c>
      <c r="G11" s="1">
        <v>200</v>
      </c>
      <c r="H11" s="39">
        <v>3200</v>
      </c>
      <c r="I11" s="1"/>
      <c r="J11" s="1">
        <f>H11+I11</f>
        <v>3200</v>
      </c>
    </row>
    <row r="12" spans="1:10" ht="12" customHeight="1">
      <c r="A12" s="140"/>
      <c r="B12" s="40" t="s">
        <v>2</v>
      </c>
      <c r="C12" s="41" t="s">
        <v>14</v>
      </c>
      <c r="D12" s="42" t="s">
        <v>0</v>
      </c>
      <c r="E12" s="42" t="s">
        <v>0</v>
      </c>
      <c r="F12" s="43" t="s">
        <v>15</v>
      </c>
      <c r="G12" s="34">
        <f>SUM(G13:G13)</f>
        <v>0</v>
      </c>
      <c r="H12" s="34">
        <f>SUM(H13:H13)</f>
        <v>209.96299999999997</v>
      </c>
      <c r="I12" s="7">
        <f>SUM(I13:I13)</f>
        <v>0</v>
      </c>
      <c r="J12" s="8">
        <f>SUM(J13:J13)</f>
        <v>209.96299999999997</v>
      </c>
    </row>
    <row r="13" spans="1:10" ht="12" customHeight="1" thickBot="1">
      <c r="A13" s="140"/>
      <c r="B13" s="44"/>
      <c r="C13" s="45"/>
      <c r="D13" s="46">
        <v>2212</v>
      </c>
      <c r="E13" s="46">
        <v>6121</v>
      </c>
      <c r="F13" s="47" t="s">
        <v>29</v>
      </c>
      <c r="G13" s="1">
        <v>0</v>
      </c>
      <c r="H13" s="39">
        <f>486.657-276.694</f>
        <v>209.96299999999997</v>
      </c>
      <c r="I13" s="1"/>
      <c r="J13" s="11">
        <f>H13+I13</f>
        <v>209.96299999999997</v>
      </c>
    </row>
    <row r="14" spans="1:10" ht="12" customHeight="1">
      <c r="A14" s="140"/>
      <c r="B14" s="40" t="s">
        <v>2</v>
      </c>
      <c r="C14" s="41" t="s">
        <v>16</v>
      </c>
      <c r="D14" s="42" t="s">
        <v>0</v>
      </c>
      <c r="E14" s="42" t="s">
        <v>0</v>
      </c>
      <c r="F14" s="48" t="s">
        <v>17</v>
      </c>
      <c r="G14" s="34">
        <f>SUM(G15:G15)</f>
        <v>0</v>
      </c>
      <c r="H14" s="34">
        <f>SUM(H15:H15)</f>
        <v>251.31900000000064</v>
      </c>
      <c r="I14" s="7">
        <f>SUM(I15:I15)</f>
        <v>0</v>
      </c>
      <c r="J14" s="8">
        <f>SUM(J15:J15)</f>
        <v>251.31900000000064</v>
      </c>
    </row>
    <row r="15" spans="1:10" ht="12" customHeight="1" thickBot="1">
      <c r="A15" s="140"/>
      <c r="B15" s="44"/>
      <c r="C15" s="45"/>
      <c r="D15" s="46">
        <v>2212</v>
      </c>
      <c r="E15" s="46">
        <v>6121</v>
      </c>
      <c r="F15" s="47" t="s">
        <v>29</v>
      </c>
      <c r="G15" s="1">
        <v>0</v>
      </c>
      <c r="H15" s="39">
        <f>10042.825-8963.902-327.604-500</f>
        <v>251.31900000000064</v>
      </c>
      <c r="I15" s="70"/>
      <c r="J15" s="11">
        <f>H15+I15</f>
        <v>251.31900000000064</v>
      </c>
    </row>
    <row r="16" spans="1:10" ht="24.75" customHeight="1">
      <c r="A16" s="140"/>
      <c r="B16" s="40" t="s">
        <v>2</v>
      </c>
      <c r="C16" s="41" t="s">
        <v>18</v>
      </c>
      <c r="D16" s="42" t="s">
        <v>0</v>
      </c>
      <c r="E16" s="42" t="s">
        <v>0</v>
      </c>
      <c r="F16" s="49" t="s">
        <v>19</v>
      </c>
      <c r="G16" s="34">
        <f>SUM(G17:G17)</f>
        <v>0</v>
      </c>
      <c r="H16" s="34">
        <f>SUM(H17:H17)</f>
        <v>438.646</v>
      </c>
      <c r="I16" s="7">
        <f>SUM(I17:I17)</f>
        <v>0</v>
      </c>
      <c r="J16" s="7">
        <f>J17</f>
        <v>438.646</v>
      </c>
    </row>
    <row r="17" spans="1:10" ht="12" customHeight="1" thickBot="1">
      <c r="A17" s="140"/>
      <c r="B17" s="44"/>
      <c r="C17" s="50"/>
      <c r="D17" s="46">
        <v>2212</v>
      </c>
      <c r="E17" s="46">
        <v>6121</v>
      </c>
      <c r="F17" s="47" t="s">
        <v>29</v>
      </c>
      <c r="G17" s="1">
        <v>0</v>
      </c>
      <c r="H17" s="39">
        <f>711.023-272.377</f>
        <v>438.646</v>
      </c>
      <c r="I17" s="1"/>
      <c r="J17" s="1">
        <f>H17+I17</f>
        <v>438.646</v>
      </c>
    </row>
    <row r="18" spans="1:10" ht="24.75" customHeight="1">
      <c r="A18" s="140"/>
      <c r="B18" s="40" t="s">
        <v>2</v>
      </c>
      <c r="C18" s="41" t="s">
        <v>20</v>
      </c>
      <c r="D18" s="42" t="s">
        <v>0</v>
      </c>
      <c r="E18" s="42" t="s">
        <v>0</v>
      </c>
      <c r="F18" s="49" t="s">
        <v>21</v>
      </c>
      <c r="G18" s="34">
        <f>SUM(G19:G19)</f>
        <v>0</v>
      </c>
      <c r="H18" s="34">
        <f>SUM(H19:H19)</f>
        <v>882.5329999999994</v>
      </c>
      <c r="I18" s="7">
        <f>SUM(I19:I19)</f>
        <v>0</v>
      </c>
      <c r="J18" s="8">
        <f>SUM(J19:J19)</f>
        <v>882.5329999999994</v>
      </c>
    </row>
    <row r="19" spans="1:10" ht="12" customHeight="1" thickBot="1">
      <c r="A19" s="140"/>
      <c r="B19" s="44"/>
      <c r="C19" s="51"/>
      <c r="D19" s="46">
        <v>2212</v>
      </c>
      <c r="E19" s="46">
        <v>6121</v>
      </c>
      <c r="F19" s="47" t="s">
        <v>29</v>
      </c>
      <c r="G19" s="1">
        <v>0</v>
      </c>
      <c r="H19" s="39">
        <f>6914.239-5131.706-900</f>
        <v>882.5329999999994</v>
      </c>
      <c r="I19" s="1"/>
      <c r="J19" s="11">
        <f>H19+I19</f>
        <v>882.5329999999994</v>
      </c>
    </row>
    <row r="20" spans="1:10" ht="12.75" customHeight="1">
      <c r="A20" s="140"/>
      <c r="B20" s="52" t="s">
        <v>2</v>
      </c>
      <c r="C20" s="41" t="s">
        <v>30</v>
      </c>
      <c r="D20" s="53" t="s">
        <v>0</v>
      </c>
      <c r="E20" s="53" t="s">
        <v>0</v>
      </c>
      <c r="F20" s="54" t="s">
        <v>31</v>
      </c>
      <c r="G20" s="34">
        <f>SUM(G21:G21)</f>
        <v>0</v>
      </c>
      <c r="H20" s="34">
        <f>SUM(H21:H21)</f>
        <v>22950.983</v>
      </c>
      <c r="I20" s="7">
        <f>SUM(I21:I21)</f>
        <v>0</v>
      </c>
      <c r="J20" s="7">
        <f>J21</f>
        <v>22950.983</v>
      </c>
    </row>
    <row r="21" spans="1:10" ht="12.75" customHeight="1" thickBot="1">
      <c r="A21" s="140"/>
      <c r="B21" s="55"/>
      <c r="C21" s="50" t="s">
        <v>32</v>
      </c>
      <c r="D21" s="56">
        <v>2212</v>
      </c>
      <c r="E21" s="57">
        <v>6342</v>
      </c>
      <c r="F21" s="58" t="s">
        <v>33</v>
      </c>
      <c r="G21" s="1">
        <v>0</v>
      </c>
      <c r="H21" s="39">
        <v>22950.983</v>
      </c>
      <c r="I21" s="1"/>
      <c r="J21" s="1">
        <f>H21+I21</f>
        <v>22950.983</v>
      </c>
    </row>
    <row r="22" spans="1:10" ht="12.75">
      <c r="A22" s="140"/>
      <c r="B22" s="40" t="s">
        <v>2</v>
      </c>
      <c r="C22" s="41" t="s">
        <v>34</v>
      </c>
      <c r="D22" s="42" t="s">
        <v>0</v>
      </c>
      <c r="E22" s="42" t="s">
        <v>0</v>
      </c>
      <c r="F22" s="59" t="s">
        <v>35</v>
      </c>
      <c r="G22" s="34">
        <f>SUM(G23:G23)</f>
        <v>0</v>
      </c>
      <c r="H22" s="7">
        <f>SUM(H23:H23)</f>
        <v>376.276</v>
      </c>
      <c r="I22" s="7">
        <f>SUM(I23:I23)</f>
        <v>0</v>
      </c>
      <c r="J22" s="7">
        <f>SUM(J23:J23)</f>
        <v>376.276</v>
      </c>
    </row>
    <row r="23" spans="1:10" ht="13.5" thickBot="1">
      <c r="A23" s="140"/>
      <c r="B23" s="44"/>
      <c r="C23" s="45"/>
      <c r="D23" s="46">
        <v>2212</v>
      </c>
      <c r="E23" s="46">
        <v>6121</v>
      </c>
      <c r="F23" s="60" t="s">
        <v>36</v>
      </c>
      <c r="G23" s="1">
        <v>0</v>
      </c>
      <c r="H23" s="15">
        <v>376.276</v>
      </c>
      <c r="I23" s="1"/>
      <c r="J23" s="11">
        <f>H23+I23</f>
        <v>376.276</v>
      </c>
    </row>
    <row r="24" spans="1:10" ht="12.75">
      <c r="A24" s="140"/>
      <c r="B24" s="40" t="s">
        <v>2</v>
      </c>
      <c r="C24" s="61" t="s">
        <v>37</v>
      </c>
      <c r="D24" s="62" t="s">
        <v>0</v>
      </c>
      <c r="E24" s="62" t="s">
        <v>0</v>
      </c>
      <c r="F24" s="63" t="s">
        <v>38</v>
      </c>
      <c r="G24" s="34">
        <f>SUM(G25:G25)</f>
        <v>0</v>
      </c>
      <c r="H24" s="34">
        <f>SUM(H25:H25)</f>
        <v>1000</v>
      </c>
      <c r="I24" s="7">
        <f>SUM(I25:I25)</f>
        <v>0</v>
      </c>
      <c r="J24" s="7">
        <f>J25</f>
        <v>1000</v>
      </c>
    </row>
    <row r="25" spans="1:10" ht="13.5" thickBot="1">
      <c r="A25" s="140"/>
      <c r="B25" s="64"/>
      <c r="C25" s="65"/>
      <c r="D25" s="66">
        <v>2212</v>
      </c>
      <c r="E25" s="67">
        <v>5331</v>
      </c>
      <c r="F25" s="68" t="s">
        <v>39</v>
      </c>
      <c r="G25" s="1">
        <v>0</v>
      </c>
      <c r="H25" s="39">
        <v>1000</v>
      </c>
      <c r="I25" s="1"/>
      <c r="J25" s="1">
        <f>H25+I25</f>
        <v>1000</v>
      </c>
    </row>
    <row r="26" spans="1:10" ht="12" customHeight="1">
      <c r="A26" s="140"/>
      <c r="B26" s="40" t="s">
        <v>2</v>
      </c>
      <c r="C26" s="41" t="s">
        <v>40</v>
      </c>
      <c r="D26" s="42" t="s">
        <v>0</v>
      </c>
      <c r="E26" s="42" t="s">
        <v>0</v>
      </c>
      <c r="F26" s="12" t="s">
        <v>41</v>
      </c>
      <c r="G26" s="34">
        <f>SUM(G27:G27)</f>
        <v>87000</v>
      </c>
      <c r="H26" s="34">
        <f>SUM(H27:H27)</f>
        <v>1746.044999999981</v>
      </c>
      <c r="I26" s="21">
        <f>SUM(I27:I27)</f>
        <v>0</v>
      </c>
      <c r="J26" s="8">
        <f>SUM(J27:J27)</f>
        <v>1746.044999999981</v>
      </c>
    </row>
    <row r="27" spans="1:10" ht="12" customHeight="1" thickBot="1">
      <c r="A27" s="140"/>
      <c r="B27" s="44"/>
      <c r="C27" s="45"/>
      <c r="D27" s="46">
        <v>2212</v>
      </c>
      <c r="E27" s="46">
        <v>5901</v>
      </c>
      <c r="F27" s="69" t="s">
        <v>42</v>
      </c>
      <c r="G27" s="1">
        <v>87000</v>
      </c>
      <c r="H27" s="1">
        <f>87000-8900-5416.614+130000-2643.124-2838.176-57822.784-81754.877+8357.36+68000-46481.778-47836.858-7822.313-10075.481-16179.172-3840.138</f>
        <v>1746.044999999981</v>
      </c>
      <c r="I27" s="107"/>
      <c r="J27" s="11">
        <f>H27+I27</f>
        <v>1746.044999999981</v>
      </c>
    </row>
    <row r="28" spans="1:11" ht="13.5" customHeight="1" thickBot="1">
      <c r="A28" s="140"/>
      <c r="B28" s="71" t="s">
        <v>2</v>
      </c>
      <c r="C28" s="72" t="s">
        <v>0</v>
      </c>
      <c r="D28" s="73" t="s">
        <v>0</v>
      </c>
      <c r="E28" s="73" t="s">
        <v>0</v>
      </c>
      <c r="F28" s="74" t="s">
        <v>43</v>
      </c>
      <c r="G28" s="75">
        <f>G29+G31+G33+G35+G37+G39+G41+G43+G45+G47+G49+G51+G53+G55+G57+G59+G61+G63+G65+G67+G69+G71+G73+G75+G77+G79+G81+G83+G85+G87</f>
        <v>0</v>
      </c>
      <c r="H28" s="75">
        <f>H29+H31+H33+H35+H37+H39+H41+H43+H45+H47+H49+H51+H53+H55+H57+H59+H61+H63+H65+H67+H69+H71+H73+H75+H77+H79+H81+H83+H85+H87</f>
        <v>5079.349</v>
      </c>
      <c r="I28" s="75">
        <f>I29+I31+I33+I35+I37+I39+I41+I43+I45+I47+I49+I51+I53+I55+I57+I59+I61+I63+I65+I67+I69+I71+I73+I75+I77+I79+I81+I83+I85+I87</f>
        <v>0</v>
      </c>
      <c r="J28" s="75">
        <f>J29+J31+J33+J35+J37+J39+J41+J43+J45+J47+J49+J51+J53+J55+J57+J59+J61+J63+J65+J67+J69+J71+J73+J75+J77+J79+J81+J83+J85+J87</f>
        <v>5079.349</v>
      </c>
      <c r="K28" s="29"/>
    </row>
    <row r="29" spans="1:10" ht="13.5" customHeight="1" hidden="1">
      <c r="A29" s="140"/>
      <c r="B29" s="76" t="s">
        <v>2</v>
      </c>
      <c r="C29" s="61" t="s">
        <v>44</v>
      </c>
      <c r="D29" s="77" t="s">
        <v>0</v>
      </c>
      <c r="E29" s="77" t="s">
        <v>0</v>
      </c>
      <c r="F29" s="13" t="s">
        <v>45</v>
      </c>
      <c r="G29" s="8">
        <f>SUM(G30:G30)</f>
        <v>0</v>
      </c>
      <c r="H29" s="8">
        <f>SUM(H30:H30)</f>
        <v>120.395</v>
      </c>
      <c r="I29" s="8">
        <f>SUM(I30:I30)</f>
        <v>0</v>
      </c>
      <c r="J29" s="8">
        <f>SUM(J30:J30)</f>
        <v>120.395</v>
      </c>
    </row>
    <row r="30" spans="1:10" ht="13.5" customHeight="1" hidden="1">
      <c r="A30" s="140"/>
      <c r="B30" s="78"/>
      <c r="C30" s="79"/>
      <c r="D30" s="80">
        <v>2212</v>
      </c>
      <c r="E30" s="80">
        <v>5169</v>
      </c>
      <c r="F30" s="81" t="s">
        <v>13</v>
      </c>
      <c r="G30" s="19">
        <v>0</v>
      </c>
      <c r="H30" s="1">
        <v>120.395</v>
      </c>
      <c r="I30" s="1"/>
      <c r="J30" s="1">
        <f>H30+I30</f>
        <v>120.395</v>
      </c>
    </row>
    <row r="31" spans="1:10" ht="13.5" customHeight="1" hidden="1">
      <c r="A31" s="140"/>
      <c r="B31" s="76" t="s">
        <v>2</v>
      </c>
      <c r="C31" s="61" t="s">
        <v>46</v>
      </c>
      <c r="D31" s="77" t="s">
        <v>0</v>
      </c>
      <c r="E31" s="77" t="s">
        <v>0</v>
      </c>
      <c r="F31" s="13" t="s">
        <v>47</v>
      </c>
      <c r="G31" s="8">
        <f>SUM(G32:G32)</f>
        <v>0</v>
      </c>
      <c r="H31" s="8">
        <f>SUM(H32:H32)</f>
        <v>241.395</v>
      </c>
      <c r="I31" s="8">
        <f>SUM(I32:I32)</f>
        <v>0</v>
      </c>
      <c r="J31" s="8">
        <f>SUM(J32:J32)</f>
        <v>241.395</v>
      </c>
    </row>
    <row r="32" spans="1:10" ht="13.5" customHeight="1" hidden="1">
      <c r="A32" s="140"/>
      <c r="B32" s="78"/>
      <c r="C32" s="79"/>
      <c r="D32" s="80">
        <v>2212</v>
      </c>
      <c r="E32" s="80">
        <v>5169</v>
      </c>
      <c r="F32" s="81" t="s">
        <v>13</v>
      </c>
      <c r="G32" s="19">
        <v>0</v>
      </c>
      <c r="H32" s="1">
        <v>241.395</v>
      </c>
      <c r="I32" s="1"/>
      <c r="J32" s="1">
        <f>H32+I32</f>
        <v>241.395</v>
      </c>
    </row>
    <row r="33" spans="1:10" ht="13.5" customHeight="1" hidden="1">
      <c r="A33" s="140"/>
      <c r="B33" s="76" t="s">
        <v>2</v>
      </c>
      <c r="C33" s="61" t="s">
        <v>48</v>
      </c>
      <c r="D33" s="77" t="s">
        <v>0</v>
      </c>
      <c r="E33" s="77" t="s">
        <v>0</v>
      </c>
      <c r="F33" s="13" t="s">
        <v>49</v>
      </c>
      <c r="G33" s="7">
        <f>SUM(G34:G34)</f>
        <v>0</v>
      </c>
      <c r="H33" s="7">
        <f>SUM(H34:H34)</f>
        <v>3.025</v>
      </c>
      <c r="I33" s="8">
        <f>SUM(I34:I34)</f>
        <v>0</v>
      </c>
      <c r="J33" s="7">
        <f>SUM(J34:J34)</f>
        <v>3.025</v>
      </c>
    </row>
    <row r="34" spans="1:10" ht="13.5" customHeight="1" hidden="1">
      <c r="A34" s="140"/>
      <c r="B34" s="82"/>
      <c r="C34" s="45"/>
      <c r="D34" s="83">
        <v>2212</v>
      </c>
      <c r="E34" s="83">
        <v>5169</v>
      </c>
      <c r="F34" s="84" t="s">
        <v>13</v>
      </c>
      <c r="G34" s="17">
        <v>0</v>
      </c>
      <c r="H34" s="11">
        <v>3.025</v>
      </c>
      <c r="I34" s="1"/>
      <c r="J34" s="11">
        <f>H34+I34</f>
        <v>3.025</v>
      </c>
    </row>
    <row r="35" spans="1:10" ht="13.5" customHeight="1" hidden="1" thickBot="1">
      <c r="A35" s="140"/>
      <c r="B35" s="76" t="s">
        <v>2</v>
      </c>
      <c r="C35" s="61" t="s">
        <v>50</v>
      </c>
      <c r="D35" s="77" t="s">
        <v>0</v>
      </c>
      <c r="E35" s="77" t="s">
        <v>0</v>
      </c>
      <c r="F35" s="13" t="s">
        <v>51</v>
      </c>
      <c r="G35" s="8">
        <f>SUM(G36:G36)</f>
        <v>0</v>
      </c>
      <c r="H35" s="8">
        <f>SUM(H36:H36)</f>
        <v>505.78</v>
      </c>
      <c r="I35" s="8">
        <f>SUM(I36:I36)</f>
        <v>0</v>
      </c>
      <c r="J35" s="8">
        <f>SUM(J36:J36)</f>
        <v>505.78</v>
      </c>
    </row>
    <row r="36" spans="1:10" ht="13.5" customHeight="1" hidden="1" thickBot="1">
      <c r="A36" s="140"/>
      <c r="B36" s="78"/>
      <c r="C36" s="79"/>
      <c r="D36" s="80">
        <v>2212</v>
      </c>
      <c r="E36" s="80">
        <v>5169</v>
      </c>
      <c r="F36" s="81" t="s">
        <v>13</v>
      </c>
      <c r="G36" s="19">
        <v>0</v>
      </c>
      <c r="H36" s="1">
        <v>505.78</v>
      </c>
      <c r="I36" s="1"/>
      <c r="J36" s="1">
        <f>H36+I36</f>
        <v>505.78</v>
      </c>
    </row>
    <row r="37" spans="1:10" ht="13.5" customHeight="1" hidden="1">
      <c r="A37" s="140"/>
      <c r="B37" s="76" t="s">
        <v>2</v>
      </c>
      <c r="C37" s="61" t="s">
        <v>54</v>
      </c>
      <c r="D37" s="77" t="s">
        <v>0</v>
      </c>
      <c r="E37" s="77" t="s">
        <v>0</v>
      </c>
      <c r="F37" s="13" t="s">
        <v>55</v>
      </c>
      <c r="G37" s="8">
        <f>SUM(G38:G38)</f>
        <v>0</v>
      </c>
      <c r="H37" s="8">
        <f>SUM(H38:H38)</f>
        <v>3.33</v>
      </c>
      <c r="I37" s="8">
        <f>SUM(I38:I38)</f>
        <v>0</v>
      </c>
      <c r="J37" s="8">
        <f>SUM(J38:J38)</f>
        <v>3.33</v>
      </c>
    </row>
    <row r="38" spans="1:10" ht="13.5" customHeight="1" hidden="1">
      <c r="A38" s="140"/>
      <c r="B38" s="78"/>
      <c r="C38" s="79"/>
      <c r="D38" s="80">
        <v>2212</v>
      </c>
      <c r="E38" s="80">
        <v>5169</v>
      </c>
      <c r="F38" s="81" t="s">
        <v>13</v>
      </c>
      <c r="G38" s="19">
        <v>0</v>
      </c>
      <c r="H38" s="1">
        <v>3.33</v>
      </c>
      <c r="I38" s="1"/>
      <c r="J38" s="1">
        <f>H38+I38</f>
        <v>3.33</v>
      </c>
    </row>
    <row r="39" spans="1:10" ht="13.5" customHeight="1" hidden="1">
      <c r="A39" s="140"/>
      <c r="B39" s="76" t="s">
        <v>2</v>
      </c>
      <c r="C39" s="61" t="s">
        <v>56</v>
      </c>
      <c r="D39" s="77" t="s">
        <v>0</v>
      </c>
      <c r="E39" s="77" t="s">
        <v>0</v>
      </c>
      <c r="F39" s="13" t="s">
        <v>57</v>
      </c>
      <c r="G39" s="8">
        <f>SUM(G40:G40)</f>
        <v>0</v>
      </c>
      <c r="H39" s="8">
        <f>SUM(H40:H40)</f>
        <v>318.23</v>
      </c>
      <c r="I39" s="8">
        <f>SUM(I40:I40)</f>
        <v>0</v>
      </c>
      <c r="J39" s="8">
        <f>SUM(J40:J40)</f>
        <v>318.23</v>
      </c>
    </row>
    <row r="40" spans="1:10" ht="13.5" customHeight="1" hidden="1">
      <c r="A40" s="140"/>
      <c r="B40" s="85"/>
      <c r="C40" s="79"/>
      <c r="D40" s="80">
        <v>2212</v>
      </c>
      <c r="E40" s="80">
        <v>5169</v>
      </c>
      <c r="F40" s="81" t="s">
        <v>13</v>
      </c>
      <c r="G40" s="18">
        <v>0</v>
      </c>
      <c r="H40" s="1">
        <v>318.23</v>
      </c>
      <c r="I40" s="1"/>
      <c r="J40" s="1">
        <f>H40+I40</f>
        <v>318.23</v>
      </c>
    </row>
    <row r="41" spans="1:10" ht="13.5" customHeight="1" hidden="1">
      <c r="A41" s="140"/>
      <c r="B41" s="76" t="s">
        <v>2</v>
      </c>
      <c r="C41" s="61" t="s">
        <v>60</v>
      </c>
      <c r="D41" s="77" t="s">
        <v>0</v>
      </c>
      <c r="E41" s="77" t="s">
        <v>0</v>
      </c>
      <c r="F41" s="13" t="s">
        <v>61</v>
      </c>
      <c r="G41" s="7">
        <f>SUM(G42:G42)</f>
        <v>0</v>
      </c>
      <c r="H41" s="7">
        <f>SUM(H42:H42)</f>
        <v>81.67500000000001</v>
      </c>
      <c r="I41" s="8">
        <f>SUM(I42:I42)</f>
        <v>0</v>
      </c>
      <c r="J41" s="7">
        <f>SUM(J42:J42)</f>
        <v>81.67500000000001</v>
      </c>
    </row>
    <row r="42" spans="1:10" ht="13.5" customHeight="1" hidden="1">
      <c r="A42" s="140"/>
      <c r="B42" s="82"/>
      <c r="C42" s="45"/>
      <c r="D42" s="83">
        <v>2212</v>
      </c>
      <c r="E42" s="46">
        <v>6121</v>
      </c>
      <c r="F42" s="47" t="s">
        <v>29</v>
      </c>
      <c r="G42" s="17">
        <v>0</v>
      </c>
      <c r="H42" s="11">
        <f>3.025+78.65</f>
        <v>81.67500000000001</v>
      </c>
      <c r="I42" s="1"/>
      <c r="J42" s="11">
        <f>H42+I42</f>
        <v>81.67500000000001</v>
      </c>
    </row>
    <row r="43" spans="1:10" ht="13.5" customHeight="1" hidden="1">
      <c r="A43" s="140"/>
      <c r="B43" s="76" t="s">
        <v>2</v>
      </c>
      <c r="C43" s="61" t="s">
        <v>62</v>
      </c>
      <c r="D43" s="77" t="s">
        <v>0</v>
      </c>
      <c r="E43" s="77" t="s">
        <v>0</v>
      </c>
      <c r="F43" s="13" t="s">
        <v>63</v>
      </c>
      <c r="G43" s="8">
        <f>SUM(G44:G44)</f>
        <v>0</v>
      </c>
      <c r="H43" s="8">
        <f>SUM(H44:H44)</f>
        <v>4.235</v>
      </c>
      <c r="I43" s="8">
        <f>SUM(I44:I44)</f>
        <v>0</v>
      </c>
      <c r="J43" s="8">
        <f>SUM(J44:J44)</f>
        <v>4.235</v>
      </c>
    </row>
    <row r="44" spans="1:10" ht="13.5" customHeight="1" hidden="1">
      <c r="A44" s="140"/>
      <c r="B44" s="78"/>
      <c r="C44" s="79"/>
      <c r="D44" s="80">
        <v>2212</v>
      </c>
      <c r="E44" s="80">
        <v>5169</v>
      </c>
      <c r="F44" s="81" t="s">
        <v>13</v>
      </c>
      <c r="G44" s="19">
        <v>0</v>
      </c>
      <c r="H44" s="1">
        <v>4.235</v>
      </c>
      <c r="I44" s="1"/>
      <c r="J44" s="1">
        <f>H44+I44</f>
        <v>4.235</v>
      </c>
    </row>
    <row r="45" spans="1:10" ht="13.5" customHeight="1" hidden="1">
      <c r="A45" s="140"/>
      <c r="B45" s="76" t="s">
        <v>2</v>
      </c>
      <c r="C45" s="61" t="s">
        <v>64</v>
      </c>
      <c r="D45" s="77" t="s">
        <v>0</v>
      </c>
      <c r="E45" s="77" t="s">
        <v>0</v>
      </c>
      <c r="F45" s="13" t="s">
        <v>65</v>
      </c>
      <c r="G45" s="8">
        <f>SUM(G46:G46)</f>
        <v>0</v>
      </c>
      <c r="H45" s="8">
        <f>SUM(H46:H46)</f>
        <v>4.235</v>
      </c>
      <c r="I45" s="8">
        <f>SUM(I46:I46)</f>
        <v>0</v>
      </c>
      <c r="J45" s="8">
        <f>SUM(J46:J46)</f>
        <v>4.235</v>
      </c>
    </row>
    <row r="46" spans="1:10" ht="13.5" customHeight="1" hidden="1">
      <c r="A46" s="140"/>
      <c r="B46" s="78"/>
      <c r="C46" s="79"/>
      <c r="D46" s="80">
        <v>2212</v>
      </c>
      <c r="E46" s="80">
        <v>5169</v>
      </c>
      <c r="F46" s="81" t="s">
        <v>13</v>
      </c>
      <c r="G46" s="19">
        <v>0</v>
      </c>
      <c r="H46" s="1">
        <v>4.235</v>
      </c>
      <c r="I46" s="1"/>
      <c r="J46" s="1">
        <f>H46+I46</f>
        <v>4.235</v>
      </c>
    </row>
    <row r="47" spans="1:10" ht="13.5" customHeight="1" hidden="1">
      <c r="A47" s="140"/>
      <c r="B47" s="76" t="s">
        <v>2</v>
      </c>
      <c r="C47" s="61" t="s">
        <v>66</v>
      </c>
      <c r="D47" s="77" t="s">
        <v>0</v>
      </c>
      <c r="E47" s="77" t="s">
        <v>0</v>
      </c>
      <c r="F47" s="13" t="s">
        <v>67</v>
      </c>
      <c r="G47" s="7">
        <f>SUM(G48:G48)</f>
        <v>0</v>
      </c>
      <c r="H47" s="7">
        <f>SUM(H48:H48)</f>
        <v>70.17999999999999</v>
      </c>
      <c r="I47" s="8">
        <f>SUM(I48:I48)</f>
        <v>0</v>
      </c>
      <c r="J47" s="7">
        <f>SUM(J48:J48)</f>
        <v>70.17999999999999</v>
      </c>
    </row>
    <row r="48" spans="1:10" ht="13.5" customHeight="1" hidden="1">
      <c r="A48" s="140"/>
      <c r="B48" s="82"/>
      <c r="C48" s="45"/>
      <c r="D48" s="83">
        <v>2212</v>
      </c>
      <c r="E48" s="46">
        <v>6121</v>
      </c>
      <c r="F48" s="47" t="s">
        <v>29</v>
      </c>
      <c r="G48" s="17">
        <v>0</v>
      </c>
      <c r="H48" s="11">
        <f>3.63+66.55</f>
        <v>70.17999999999999</v>
      </c>
      <c r="I48" s="1"/>
      <c r="J48" s="11">
        <f>H48+I48</f>
        <v>70.17999999999999</v>
      </c>
    </row>
    <row r="49" spans="1:10" ht="13.5" customHeight="1" hidden="1">
      <c r="A49" s="140"/>
      <c r="B49" s="76" t="s">
        <v>2</v>
      </c>
      <c r="C49" s="61" t="s">
        <v>68</v>
      </c>
      <c r="D49" s="77" t="s">
        <v>0</v>
      </c>
      <c r="E49" s="77" t="s">
        <v>0</v>
      </c>
      <c r="F49" s="13" t="s">
        <v>69</v>
      </c>
      <c r="G49" s="8">
        <f>SUM(G50:G50)</f>
        <v>0</v>
      </c>
      <c r="H49" s="8">
        <f>SUM(H50:H50)</f>
        <v>5.445</v>
      </c>
      <c r="I49" s="8">
        <f>SUM(I50:I50)</f>
        <v>0</v>
      </c>
      <c r="J49" s="8">
        <f>SUM(J50:J50)</f>
        <v>5.445</v>
      </c>
    </row>
    <row r="50" spans="1:10" ht="13.5" customHeight="1" hidden="1" thickBot="1">
      <c r="A50" s="140"/>
      <c r="B50" s="78"/>
      <c r="C50" s="79"/>
      <c r="D50" s="80">
        <v>2212</v>
      </c>
      <c r="E50" s="80">
        <v>5169</v>
      </c>
      <c r="F50" s="81" t="s">
        <v>13</v>
      </c>
      <c r="G50" s="19">
        <v>0</v>
      </c>
      <c r="H50" s="1">
        <v>5.445</v>
      </c>
      <c r="I50" s="1"/>
      <c r="J50" s="1">
        <f>H50+I50</f>
        <v>5.445</v>
      </c>
    </row>
    <row r="51" spans="1:10" ht="13.5" customHeight="1" hidden="1" thickBot="1">
      <c r="A51" s="140"/>
      <c r="B51" s="76" t="s">
        <v>2</v>
      </c>
      <c r="C51" s="61" t="s">
        <v>70</v>
      </c>
      <c r="D51" s="77" t="s">
        <v>0</v>
      </c>
      <c r="E51" s="77" t="s">
        <v>0</v>
      </c>
      <c r="F51" s="13" t="s">
        <v>71</v>
      </c>
      <c r="G51" s="7">
        <f>SUM(G52:G52)</f>
        <v>0</v>
      </c>
      <c r="H51" s="7">
        <f>SUM(H52:H52)</f>
        <v>226.74</v>
      </c>
      <c r="I51" s="8">
        <f>SUM(I52:I52)</f>
        <v>0</v>
      </c>
      <c r="J51" s="7">
        <f>SUM(J52:J52)</f>
        <v>226.74</v>
      </c>
    </row>
    <row r="52" spans="1:10" ht="13.5" customHeight="1" hidden="1">
      <c r="A52" s="140"/>
      <c r="B52" s="82"/>
      <c r="C52" s="45"/>
      <c r="D52" s="83">
        <v>2212</v>
      </c>
      <c r="E52" s="46">
        <v>6121</v>
      </c>
      <c r="F52" s="47" t="s">
        <v>29</v>
      </c>
      <c r="G52" s="17">
        <v>0</v>
      </c>
      <c r="H52" s="11">
        <f>160.325+66.415</f>
        <v>226.74</v>
      </c>
      <c r="I52" s="1"/>
      <c r="J52" s="11">
        <f>H52+I52</f>
        <v>226.74</v>
      </c>
    </row>
    <row r="53" spans="1:10" ht="13.5" customHeight="1" hidden="1" thickBot="1">
      <c r="A53" s="140"/>
      <c r="B53" s="76" t="s">
        <v>2</v>
      </c>
      <c r="C53" s="61" t="s">
        <v>72</v>
      </c>
      <c r="D53" s="77" t="s">
        <v>0</v>
      </c>
      <c r="E53" s="77" t="s">
        <v>0</v>
      </c>
      <c r="F53" s="13" t="s">
        <v>73</v>
      </c>
      <c r="G53" s="8">
        <f>SUM(G54:G54)</f>
        <v>0</v>
      </c>
      <c r="H53" s="8">
        <f>SUM(H54:H54)</f>
        <v>281.93</v>
      </c>
      <c r="I53" s="8">
        <f>SUM(I54:I54)</f>
        <v>0</v>
      </c>
      <c r="J53" s="8">
        <f>SUM(J54:J54)</f>
        <v>281.93</v>
      </c>
    </row>
    <row r="54" spans="1:10" ht="13.5" customHeight="1" hidden="1">
      <c r="A54" s="140"/>
      <c r="B54" s="78"/>
      <c r="C54" s="79"/>
      <c r="D54" s="80">
        <v>2212</v>
      </c>
      <c r="E54" s="80">
        <v>5169</v>
      </c>
      <c r="F54" s="81" t="s">
        <v>13</v>
      </c>
      <c r="G54" s="19">
        <v>0</v>
      </c>
      <c r="H54" s="1">
        <v>281.93</v>
      </c>
      <c r="I54" s="1"/>
      <c r="J54" s="1">
        <f>H54+I54</f>
        <v>281.93</v>
      </c>
    </row>
    <row r="55" spans="1:10" ht="13.5" customHeight="1" hidden="1" thickBot="1">
      <c r="A55" s="140"/>
      <c r="B55" s="76" t="s">
        <v>2</v>
      </c>
      <c r="C55" s="61" t="s">
        <v>74</v>
      </c>
      <c r="D55" s="77" t="s">
        <v>0</v>
      </c>
      <c r="E55" s="77" t="s">
        <v>0</v>
      </c>
      <c r="F55" s="13" t="s">
        <v>75</v>
      </c>
      <c r="G55" s="7">
        <f>SUM(G56:G56)</f>
        <v>0</v>
      </c>
      <c r="H55" s="7">
        <f>SUM(H56:H56)</f>
        <v>36.300000000000004</v>
      </c>
      <c r="I55" s="8">
        <f>SUM(I56:I56)</f>
        <v>0</v>
      </c>
      <c r="J55" s="7">
        <f>SUM(J56:J56)</f>
        <v>36.300000000000004</v>
      </c>
    </row>
    <row r="56" spans="1:10" ht="13.5" customHeight="1" hidden="1">
      <c r="A56" s="140"/>
      <c r="B56" s="82"/>
      <c r="C56" s="45"/>
      <c r="D56" s="83">
        <v>2212</v>
      </c>
      <c r="E56" s="46">
        <v>6121</v>
      </c>
      <c r="F56" s="47" t="s">
        <v>29</v>
      </c>
      <c r="G56" s="17">
        <v>0</v>
      </c>
      <c r="H56" s="11">
        <f>3.63+32.67</f>
        <v>36.300000000000004</v>
      </c>
      <c r="I56" s="1"/>
      <c r="J56" s="11">
        <f>H56+I56</f>
        <v>36.300000000000004</v>
      </c>
    </row>
    <row r="57" spans="1:10" ht="13.5" customHeight="1" hidden="1" thickBot="1">
      <c r="A57" s="140"/>
      <c r="B57" s="76" t="s">
        <v>2</v>
      </c>
      <c r="C57" s="61" t="s">
        <v>76</v>
      </c>
      <c r="D57" s="42" t="s">
        <v>0</v>
      </c>
      <c r="E57" s="42" t="s">
        <v>0</v>
      </c>
      <c r="F57" s="43" t="s">
        <v>77</v>
      </c>
      <c r="G57" s="7">
        <f>SUM(G58:G58)</f>
        <v>0</v>
      </c>
      <c r="H57" s="7">
        <f>SUM(H58:H58)</f>
        <v>685.832</v>
      </c>
      <c r="I57" s="8">
        <f>SUM(I58:I58)</f>
        <v>0</v>
      </c>
      <c r="J57" s="7">
        <f>SUM(J58:J58)</f>
        <v>685.832</v>
      </c>
    </row>
    <row r="58" spans="1:10" ht="13.5" customHeight="1" hidden="1">
      <c r="A58" s="140"/>
      <c r="B58" s="44"/>
      <c r="C58" s="45"/>
      <c r="D58" s="46">
        <v>2212</v>
      </c>
      <c r="E58" s="86">
        <v>5171</v>
      </c>
      <c r="F58" s="87" t="s">
        <v>78</v>
      </c>
      <c r="G58" s="11">
        <v>0</v>
      </c>
      <c r="H58" s="14">
        <f>665.867+19.965</f>
        <v>685.832</v>
      </c>
      <c r="I58" s="1"/>
      <c r="J58" s="11">
        <f>H58+I58</f>
        <v>685.832</v>
      </c>
    </row>
    <row r="59" spans="1:10" ht="13.5" customHeight="1" hidden="1" thickBot="1">
      <c r="A59" s="140"/>
      <c r="B59" s="76" t="s">
        <v>2</v>
      </c>
      <c r="C59" s="61" t="s">
        <v>79</v>
      </c>
      <c r="D59" s="42" t="s">
        <v>0</v>
      </c>
      <c r="E59" s="42" t="s">
        <v>0</v>
      </c>
      <c r="F59" s="43" t="s">
        <v>80</v>
      </c>
      <c r="G59" s="7">
        <f>SUM(G60:G60)</f>
        <v>0</v>
      </c>
      <c r="H59" s="7">
        <f>SUM(H60:H60)</f>
        <v>42.35</v>
      </c>
      <c r="I59" s="8">
        <f>SUM(I60:I60)</f>
        <v>0</v>
      </c>
      <c r="J59" s="7">
        <f>SUM(J60:J60)</f>
        <v>42.35</v>
      </c>
    </row>
    <row r="60" spans="1:10" ht="13.5" customHeight="1" hidden="1">
      <c r="A60" s="140"/>
      <c r="B60" s="44"/>
      <c r="C60" s="45"/>
      <c r="D60" s="83">
        <v>2212</v>
      </c>
      <c r="E60" s="46">
        <v>6121</v>
      </c>
      <c r="F60" s="47" t="s">
        <v>29</v>
      </c>
      <c r="G60" s="11">
        <v>0</v>
      </c>
      <c r="H60" s="11">
        <f>42.35</f>
        <v>42.35</v>
      </c>
      <c r="I60" s="1"/>
      <c r="J60" s="11">
        <f>H60+I60</f>
        <v>42.35</v>
      </c>
    </row>
    <row r="61" spans="1:10" ht="13.5" customHeight="1" hidden="1">
      <c r="A61" s="140"/>
      <c r="B61" s="40" t="s">
        <v>2</v>
      </c>
      <c r="C61" s="61" t="s">
        <v>81</v>
      </c>
      <c r="D61" s="77" t="s">
        <v>0</v>
      </c>
      <c r="E61" s="77" t="s">
        <v>0</v>
      </c>
      <c r="F61" s="13" t="s">
        <v>82</v>
      </c>
      <c r="G61" s="7">
        <f>SUM(G62:G62)</f>
        <v>0</v>
      </c>
      <c r="H61" s="7">
        <f>SUM(H62:H62)</f>
        <v>208.772</v>
      </c>
      <c r="I61" s="8">
        <f>SUM(I62:I62)</f>
        <v>0</v>
      </c>
      <c r="J61" s="7">
        <f>SUM(J62:J62)</f>
        <v>208.772</v>
      </c>
    </row>
    <row r="62" spans="1:10" ht="13.5" customHeight="1" hidden="1">
      <c r="A62" s="140"/>
      <c r="B62" s="44"/>
      <c r="C62" s="36"/>
      <c r="D62" s="83">
        <v>2212</v>
      </c>
      <c r="E62" s="83">
        <v>6121</v>
      </c>
      <c r="F62" s="47" t="s">
        <v>29</v>
      </c>
      <c r="G62" s="1">
        <v>0</v>
      </c>
      <c r="H62" s="1">
        <f>173.682+35.09</f>
        <v>208.772</v>
      </c>
      <c r="I62" s="1"/>
      <c r="J62" s="1">
        <f>H62+I62</f>
        <v>208.772</v>
      </c>
    </row>
    <row r="63" spans="1:10" ht="13.5" customHeight="1" hidden="1">
      <c r="A63" s="140"/>
      <c r="B63" s="76" t="s">
        <v>2</v>
      </c>
      <c r="C63" s="61" t="s">
        <v>83</v>
      </c>
      <c r="D63" s="42" t="s">
        <v>0</v>
      </c>
      <c r="E63" s="42" t="s">
        <v>0</v>
      </c>
      <c r="F63" s="43" t="s">
        <v>84</v>
      </c>
      <c r="G63" s="7">
        <f>SUM(G64:G64)</f>
        <v>0</v>
      </c>
      <c r="H63" s="7">
        <f>SUM(H64:H64)</f>
        <v>27.83</v>
      </c>
      <c r="I63" s="8">
        <f>SUM(I64:I64)</f>
        <v>0</v>
      </c>
      <c r="J63" s="7">
        <f>SUM(J64:J64)</f>
        <v>27.83</v>
      </c>
    </row>
    <row r="64" spans="1:10" ht="13.5" customHeight="1" hidden="1">
      <c r="A64" s="140"/>
      <c r="B64" s="44"/>
      <c r="C64" s="45"/>
      <c r="D64" s="46">
        <v>2212</v>
      </c>
      <c r="E64" s="86">
        <v>5169</v>
      </c>
      <c r="F64" s="88" t="s">
        <v>13</v>
      </c>
      <c r="G64" s="11">
        <v>0</v>
      </c>
      <c r="H64" s="14">
        <f>27.83</f>
        <v>27.83</v>
      </c>
      <c r="I64" s="1"/>
      <c r="J64" s="11">
        <f>H64+I64</f>
        <v>27.83</v>
      </c>
    </row>
    <row r="65" spans="1:10" ht="13.5" customHeight="1" hidden="1">
      <c r="A65" s="140"/>
      <c r="B65" s="76" t="s">
        <v>2</v>
      </c>
      <c r="C65" s="61" t="s">
        <v>85</v>
      </c>
      <c r="D65" s="42" t="s">
        <v>0</v>
      </c>
      <c r="E65" s="42" t="s">
        <v>0</v>
      </c>
      <c r="F65" s="43" t="s">
        <v>86</v>
      </c>
      <c r="G65" s="7">
        <f>SUM(G66:G66)</f>
        <v>0</v>
      </c>
      <c r="H65" s="7">
        <f>SUM(H66:H66)</f>
        <v>715.346</v>
      </c>
      <c r="I65" s="8">
        <f>SUM(I66:I66)</f>
        <v>0</v>
      </c>
      <c r="J65" s="7">
        <f>SUM(J66:J66)</f>
        <v>715.346</v>
      </c>
    </row>
    <row r="66" spans="1:10" ht="13.5" customHeight="1" hidden="1">
      <c r="A66" s="140"/>
      <c r="B66" s="44"/>
      <c r="C66" s="45"/>
      <c r="D66" s="83">
        <v>2212</v>
      </c>
      <c r="E66" s="46">
        <v>6121</v>
      </c>
      <c r="F66" s="47" t="s">
        <v>29</v>
      </c>
      <c r="G66" s="11">
        <v>0</v>
      </c>
      <c r="H66" s="11">
        <f>36.3+679.046</f>
        <v>715.346</v>
      </c>
      <c r="I66" s="1"/>
      <c r="J66" s="11">
        <f>H66+I66</f>
        <v>715.346</v>
      </c>
    </row>
    <row r="67" spans="1:10" ht="13.5" customHeight="1" hidden="1">
      <c r="A67" s="140"/>
      <c r="B67" s="76" t="s">
        <v>2</v>
      </c>
      <c r="C67" s="61" t="s">
        <v>87</v>
      </c>
      <c r="D67" s="77" t="s">
        <v>0</v>
      </c>
      <c r="E67" s="77" t="s">
        <v>0</v>
      </c>
      <c r="F67" s="13" t="s">
        <v>88</v>
      </c>
      <c r="G67" s="7">
        <f>SUM(G68:G68)</f>
        <v>0</v>
      </c>
      <c r="H67" s="7">
        <f>SUM(H68:H68)</f>
        <v>38.72</v>
      </c>
      <c r="I67" s="8">
        <f>SUM(I68:I68)</f>
        <v>0</v>
      </c>
      <c r="J67" s="7">
        <f>SUM(J68:J68)</f>
        <v>38.72</v>
      </c>
    </row>
    <row r="68" spans="1:10" ht="13.5" customHeight="1" hidden="1">
      <c r="A68" s="140"/>
      <c r="B68" s="82"/>
      <c r="C68" s="45"/>
      <c r="D68" s="83">
        <v>2212</v>
      </c>
      <c r="E68" s="46">
        <v>6121</v>
      </c>
      <c r="F68" s="47" t="s">
        <v>29</v>
      </c>
      <c r="G68" s="17">
        <v>0</v>
      </c>
      <c r="H68" s="11">
        <f>38.72</f>
        <v>38.72</v>
      </c>
      <c r="I68" s="1"/>
      <c r="J68" s="11">
        <f>H68+I68</f>
        <v>38.72</v>
      </c>
    </row>
    <row r="69" spans="1:10" ht="13.5" customHeight="1" hidden="1">
      <c r="A69" s="140"/>
      <c r="B69" s="76" t="s">
        <v>2</v>
      </c>
      <c r="C69" s="61" t="s">
        <v>89</v>
      </c>
      <c r="D69" s="42" t="s">
        <v>0</v>
      </c>
      <c r="E69" s="42" t="s">
        <v>0</v>
      </c>
      <c r="F69" s="43" t="s">
        <v>90</v>
      </c>
      <c r="G69" s="7">
        <f>SUM(G70:G70)</f>
        <v>0</v>
      </c>
      <c r="H69" s="7">
        <f>SUM(H70:H70)</f>
        <v>36.3</v>
      </c>
      <c r="I69" s="8">
        <f>SUM(I70:I70)</f>
        <v>0</v>
      </c>
      <c r="J69" s="7">
        <f>SUM(J70:J70)</f>
        <v>36.3</v>
      </c>
    </row>
    <row r="70" spans="1:10" ht="13.5" customHeight="1" hidden="1">
      <c r="A70" s="140"/>
      <c r="B70" s="44"/>
      <c r="C70" s="45"/>
      <c r="D70" s="46">
        <v>2212</v>
      </c>
      <c r="E70" s="86">
        <v>5169</v>
      </c>
      <c r="F70" s="88" t="s">
        <v>13</v>
      </c>
      <c r="G70" s="11">
        <v>0</v>
      </c>
      <c r="H70" s="14">
        <f>36.3</f>
        <v>36.3</v>
      </c>
      <c r="I70" s="1"/>
      <c r="J70" s="11">
        <f>H70+I70</f>
        <v>36.3</v>
      </c>
    </row>
    <row r="71" spans="1:10" ht="13.5" customHeight="1" hidden="1">
      <c r="A71" s="140"/>
      <c r="B71" s="76" t="s">
        <v>2</v>
      </c>
      <c r="C71" s="61" t="s">
        <v>91</v>
      </c>
      <c r="D71" s="77" t="s">
        <v>0</v>
      </c>
      <c r="E71" s="77" t="s">
        <v>0</v>
      </c>
      <c r="F71" s="13" t="s">
        <v>92</v>
      </c>
      <c r="G71" s="7">
        <f>SUM(G72:G72)</f>
        <v>0</v>
      </c>
      <c r="H71" s="7">
        <f>SUM(H72:H72)</f>
        <v>30.25</v>
      </c>
      <c r="I71" s="8">
        <f>SUM(I72:I72)</f>
        <v>0</v>
      </c>
      <c r="J71" s="7">
        <f>SUM(J72:J72)</f>
        <v>30.25</v>
      </c>
    </row>
    <row r="72" spans="1:10" ht="13.5" customHeight="1" hidden="1">
      <c r="A72" s="140"/>
      <c r="B72" s="85"/>
      <c r="C72" s="79"/>
      <c r="D72" s="80">
        <v>2212</v>
      </c>
      <c r="E72" s="80">
        <v>6121</v>
      </c>
      <c r="F72" s="89" t="s">
        <v>29</v>
      </c>
      <c r="G72" s="18">
        <v>0</v>
      </c>
      <c r="H72" s="1">
        <f>30.25</f>
        <v>30.25</v>
      </c>
      <c r="I72" s="1"/>
      <c r="J72" s="1">
        <f>H72+I72</f>
        <v>30.25</v>
      </c>
    </row>
    <row r="73" spans="1:10" ht="13.5" customHeight="1" hidden="1">
      <c r="A73" s="140"/>
      <c r="B73" s="76" t="s">
        <v>2</v>
      </c>
      <c r="C73" s="61" t="s">
        <v>93</v>
      </c>
      <c r="D73" s="42" t="s">
        <v>0</v>
      </c>
      <c r="E73" s="42" t="s">
        <v>0</v>
      </c>
      <c r="F73" s="43" t="s">
        <v>94</v>
      </c>
      <c r="G73" s="7">
        <f>SUM(G74:G74)</f>
        <v>0</v>
      </c>
      <c r="H73" s="7">
        <f>SUM(H74:H74)</f>
        <v>96.739</v>
      </c>
      <c r="I73" s="8">
        <f>SUM(I74:I74)</f>
        <v>0</v>
      </c>
      <c r="J73" s="7">
        <f>SUM(J74:J74)</f>
        <v>96.739</v>
      </c>
    </row>
    <row r="74" spans="1:10" ht="13.5" customHeight="1" hidden="1">
      <c r="A74" s="140"/>
      <c r="B74" s="64"/>
      <c r="C74" s="79"/>
      <c r="D74" s="80">
        <v>2212</v>
      </c>
      <c r="E74" s="57">
        <v>6121</v>
      </c>
      <c r="F74" s="89" t="s">
        <v>29</v>
      </c>
      <c r="G74" s="1">
        <v>0</v>
      </c>
      <c r="H74" s="1">
        <f>18.089+78.65</f>
        <v>96.739</v>
      </c>
      <c r="I74" s="1"/>
      <c r="J74" s="1">
        <f>H74+I74</f>
        <v>96.739</v>
      </c>
    </row>
    <row r="75" spans="1:10" ht="13.5" customHeight="1" hidden="1">
      <c r="A75" s="140"/>
      <c r="B75" s="76" t="s">
        <v>2</v>
      </c>
      <c r="C75" s="61" t="s">
        <v>95</v>
      </c>
      <c r="D75" s="77" t="s">
        <v>0</v>
      </c>
      <c r="E75" s="77" t="s">
        <v>0</v>
      </c>
      <c r="F75" s="13" t="s">
        <v>96</v>
      </c>
      <c r="G75" s="7">
        <f>SUM(G76:G76)</f>
        <v>0</v>
      </c>
      <c r="H75" s="7">
        <f>SUM(H76:H76)</f>
        <v>543.374</v>
      </c>
      <c r="I75" s="8">
        <f>SUM(I76:I76)</f>
        <v>0</v>
      </c>
      <c r="J75" s="7">
        <f>SUM(J76:J76)</f>
        <v>543.374</v>
      </c>
    </row>
    <row r="76" spans="1:10" ht="13.5" customHeight="1" hidden="1">
      <c r="A76" s="140"/>
      <c r="B76" s="82"/>
      <c r="C76" s="45"/>
      <c r="D76" s="83">
        <v>2212</v>
      </c>
      <c r="E76" s="46">
        <v>6121</v>
      </c>
      <c r="F76" s="47" t="s">
        <v>29</v>
      </c>
      <c r="G76" s="17">
        <v>0</v>
      </c>
      <c r="H76" s="11">
        <f>76.23+11.979+455.165</f>
        <v>543.374</v>
      </c>
      <c r="I76" s="1"/>
      <c r="J76" s="11">
        <f>H76+I76</f>
        <v>543.374</v>
      </c>
    </row>
    <row r="77" spans="1:10" ht="13.5" customHeight="1" hidden="1">
      <c r="A77" s="140"/>
      <c r="B77" s="76" t="s">
        <v>2</v>
      </c>
      <c r="C77" s="61" t="s">
        <v>97</v>
      </c>
      <c r="D77" s="77" t="s">
        <v>0</v>
      </c>
      <c r="E77" s="77" t="s">
        <v>0</v>
      </c>
      <c r="F77" s="13" t="s">
        <v>98</v>
      </c>
      <c r="G77" s="7">
        <f>SUM(G78:G78)</f>
        <v>0</v>
      </c>
      <c r="H77" s="7">
        <f>SUM(H78:H78)</f>
        <v>22.385</v>
      </c>
      <c r="I77" s="8">
        <f>SUM(I78:I78)</f>
        <v>0</v>
      </c>
      <c r="J77" s="7">
        <f>SUM(J78:J78)</f>
        <v>22.385</v>
      </c>
    </row>
    <row r="78" spans="1:10" ht="13.5" customHeight="1" hidden="1">
      <c r="A78" s="140"/>
      <c r="B78" s="44"/>
      <c r="C78" s="45"/>
      <c r="D78" s="83">
        <v>2212</v>
      </c>
      <c r="E78" s="46">
        <v>6121</v>
      </c>
      <c r="F78" s="47" t="s">
        <v>29</v>
      </c>
      <c r="G78" s="11">
        <v>0</v>
      </c>
      <c r="H78" s="11">
        <f>22.385</f>
        <v>22.385</v>
      </c>
      <c r="I78" s="1"/>
      <c r="J78" s="11">
        <f>H78+I78</f>
        <v>22.385</v>
      </c>
    </row>
    <row r="79" spans="1:10" ht="13.5" customHeight="1" hidden="1">
      <c r="A79" s="140"/>
      <c r="B79" s="76" t="s">
        <v>2</v>
      </c>
      <c r="C79" s="61" t="s">
        <v>99</v>
      </c>
      <c r="D79" s="77" t="s">
        <v>0</v>
      </c>
      <c r="E79" s="77" t="s">
        <v>0</v>
      </c>
      <c r="F79" s="13" t="s">
        <v>100</v>
      </c>
      <c r="G79" s="7">
        <f>SUM(G80:G80)</f>
        <v>0</v>
      </c>
      <c r="H79" s="7">
        <f>SUM(H80:H80)</f>
        <v>105.1</v>
      </c>
      <c r="I79" s="8">
        <f>SUM(I80:I80)</f>
        <v>0</v>
      </c>
      <c r="J79" s="7">
        <f>SUM(J80:J80)</f>
        <v>105.1</v>
      </c>
    </row>
    <row r="80" spans="1:10" ht="13.5" customHeight="1" hidden="1">
      <c r="A80" s="140"/>
      <c r="B80" s="44"/>
      <c r="C80" s="45"/>
      <c r="D80" s="83">
        <v>2212</v>
      </c>
      <c r="E80" s="46">
        <v>6121</v>
      </c>
      <c r="F80" s="47" t="s">
        <v>29</v>
      </c>
      <c r="G80" s="11">
        <v>0</v>
      </c>
      <c r="H80" s="11">
        <f>72.6+32.5</f>
        <v>105.1</v>
      </c>
      <c r="I80" s="1"/>
      <c r="J80" s="11">
        <f>H80+I80</f>
        <v>105.1</v>
      </c>
    </row>
    <row r="81" spans="1:10" ht="13.5" customHeight="1" hidden="1">
      <c r="A81" s="140"/>
      <c r="B81" s="76" t="s">
        <v>2</v>
      </c>
      <c r="C81" s="61" t="s">
        <v>101</v>
      </c>
      <c r="D81" s="77" t="s">
        <v>0</v>
      </c>
      <c r="E81" s="77" t="s">
        <v>0</v>
      </c>
      <c r="F81" s="13" t="s">
        <v>102</v>
      </c>
      <c r="G81" s="7">
        <f>SUM(G82:G82)</f>
        <v>0</v>
      </c>
      <c r="H81" s="7">
        <f>SUM(H82:H82)</f>
        <v>36.3</v>
      </c>
      <c r="I81" s="8">
        <f>SUM(I82:I82)</f>
        <v>0</v>
      </c>
      <c r="J81" s="7">
        <f>SUM(J82:J82)</f>
        <v>36.3</v>
      </c>
    </row>
    <row r="82" spans="1:10" ht="13.5" customHeight="1" hidden="1">
      <c r="A82" s="140"/>
      <c r="B82" s="44"/>
      <c r="C82" s="45"/>
      <c r="D82" s="83">
        <v>2212</v>
      </c>
      <c r="E82" s="46">
        <v>6121</v>
      </c>
      <c r="F82" s="47" t="s">
        <v>29</v>
      </c>
      <c r="G82" s="11">
        <v>0</v>
      </c>
      <c r="H82" s="11">
        <f>36.3</f>
        <v>36.3</v>
      </c>
      <c r="I82" s="1"/>
      <c r="J82" s="11">
        <f>H82+I82</f>
        <v>36.3</v>
      </c>
    </row>
    <row r="83" spans="1:10" ht="13.5" customHeight="1" hidden="1">
      <c r="A83" s="140"/>
      <c r="B83" s="40" t="s">
        <v>2</v>
      </c>
      <c r="C83" s="61" t="s">
        <v>103</v>
      </c>
      <c r="D83" s="77" t="s">
        <v>0</v>
      </c>
      <c r="E83" s="77" t="s">
        <v>0</v>
      </c>
      <c r="F83" s="13" t="s">
        <v>104</v>
      </c>
      <c r="G83" s="34">
        <f>SUM(G84:G84)</f>
        <v>0</v>
      </c>
      <c r="H83" s="8">
        <f>SUM(H84:H84)</f>
        <v>28.6</v>
      </c>
      <c r="I83" s="8">
        <f>SUM(I84:I84)</f>
        <v>0</v>
      </c>
      <c r="J83" s="8">
        <f>SUM(J84:J84)</f>
        <v>28.6</v>
      </c>
    </row>
    <row r="84" spans="1:10" ht="13.5" customHeight="1" hidden="1">
      <c r="A84" s="140"/>
      <c r="B84" s="64"/>
      <c r="C84" s="90"/>
      <c r="D84" s="80">
        <v>2212</v>
      </c>
      <c r="E84" s="80">
        <v>5169</v>
      </c>
      <c r="F84" s="81" t="s">
        <v>13</v>
      </c>
      <c r="G84" s="1">
        <v>0</v>
      </c>
      <c r="H84" s="1">
        <v>28.6</v>
      </c>
      <c r="I84" s="1"/>
      <c r="J84" s="1">
        <f>H84+I84</f>
        <v>28.6</v>
      </c>
    </row>
    <row r="85" spans="1:10" ht="13.5" customHeight="1" hidden="1">
      <c r="A85" s="140"/>
      <c r="B85" s="76" t="s">
        <v>2</v>
      </c>
      <c r="C85" s="61" t="s">
        <v>105</v>
      </c>
      <c r="D85" s="77" t="s">
        <v>0</v>
      </c>
      <c r="E85" s="77" t="s">
        <v>0</v>
      </c>
      <c r="F85" s="13" t="s">
        <v>106</v>
      </c>
      <c r="G85" s="7">
        <f>SUM(G86:G86)</f>
        <v>0</v>
      </c>
      <c r="H85" s="7">
        <f>SUM(H86:H86)</f>
        <v>30.25</v>
      </c>
      <c r="I85" s="8">
        <f>SUM(I86:I86)</f>
        <v>0</v>
      </c>
      <c r="J85" s="7">
        <f>SUM(J86:J86)</f>
        <v>30.25</v>
      </c>
    </row>
    <row r="86" spans="1:10" ht="13.5" customHeight="1" hidden="1">
      <c r="A86" s="140"/>
      <c r="B86" s="82"/>
      <c r="C86" s="91"/>
      <c r="D86" s="83">
        <v>2212</v>
      </c>
      <c r="E86" s="83">
        <v>6121</v>
      </c>
      <c r="F86" s="47" t="s">
        <v>29</v>
      </c>
      <c r="G86" s="17">
        <v>0</v>
      </c>
      <c r="H86" s="17">
        <f>30.25</f>
        <v>30.25</v>
      </c>
      <c r="I86" s="1"/>
      <c r="J86" s="11">
        <f>H86+I86</f>
        <v>30.25</v>
      </c>
    </row>
    <row r="87" spans="1:10" ht="13.5" customHeight="1" hidden="1">
      <c r="A87" s="140"/>
      <c r="B87" s="76" t="s">
        <v>2</v>
      </c>
      <c r="C87" s="61" t="s">
        <v>107</v>
      </c>
      <c r="D87" s="77" t="s">
        <v>0</v>
      </c>
      <c r="E87" s="77" t="s">
        <v>0</v>
      </c>
      <c r="F87" s="13" t="s">
        <v>108</v>
      </c>
      <c r="G87" s="7">
        <f>SUM(G88:G88)</f>
        <v>0</v>
      </c>
      <c r="H87" s="7">
        <f>SUM(H88:H88)</f>
        <v>528.306</v>
      </c>
      <c r="I87" s="8">
        <f>SUM(I88:I88)</f>
        <v>0</v>
      </c>
      <c r="J87" s="7">
        <f>SUM(J88:J88)</f>
        <v>528.306</v>
      </c>
    </row>
    <row r="88" spans="1:10" ht="13.5" customHeight="1" hidden="1">
      <c r="A88" s="140"/>
      <c r="B88" s="82"/>
      <c r="C88" s="91"/>
      <c r="D88" s="83">
        <v>2212</v>
      </c>
      <c r="E88" s="83">
        <v>6121</v>
      </c>
      <c r="F88" s="47" t="s">
        <v>29</v>
      </c>
      <c r="G88" s="17">
        <v>0</v>
      </c>
      <c r="H88" s="11">
        <f>34.485+30.188+463.633</f>
        <v>528.306</v>
      </c>
      <c r="I88" s="1"/>
      <c r="J88" s="11">
        <f>H88+I88</f>
        <v>528.306</v>
      </c>
    </row>
    <row r="89" spans="1:10" ht="12" customHeight="1" thickBot="1">
      <c r="A89" s="140"/>
      <c r="B89" s="71" t="s">
        <v>2</v>
      </c>
      <c r="C89" s="72" t="s">
        <v>0</v>
      </c>
      <c r="D89" s="73" t="s">
        <v>0</v>
      </c>
      <c r="E89" s="73" t="s">
        <v>0</v>
      </c>
      <c r="F89" s="74" t="s">
        <v>109</v>
      </c>
      <c r="G89" s="75">
        <f>G90+G94+G96+G99+G102+G104+G106+G109+G112+G114+G116+G118+G121+G123+G126+G129+G132+G135+G137+G140+G143+G145+G148+G150+G152+G154+G156+G158+G160+G162+G164+G166+G168+G170+G172+G174+G177+G179+G183+G185+G188+G191+G194+G196+G199+G202+G204+G206+G209+G211+G213+G216+G218+G221+G223+G225+G227+G229</f>
        <v>0</v>
      </c>
      <c r="H89" s="75">
        <f>H90+H94+H96+H99+H102+H104+H106+H109+H112+H114+H116+H118+H121+H123+H126+H129+H132+H135+H137+H140+H143+H145+H148+H150+H152+H154+H156+H158+H160+H162+H164+H166+H168+H170+H172+H174+H177+H179+H183+H185+H188+H191+H194+H196+H199+H202+H204+H206+H209+H211+H213+H216+H218+H221+H223+H225+H227+H229</f>
        <v>412479.70715</v>
      </c>
      <c r="I89" s="121">
        <f>I90+I94+I96+I99+I102+I104+I106+I109+I112+I114+I116+I118+I121+I123+I126+I129+I132+I135+I137+I140+I143+I145+I148+I150+I152+I154+I156+I158+I160+I162+I164+I166+I168+I170+I172+I174+I177+I179+I183+I185+I188+I191+I194+I196+I199+I202+I204+I206+I209+I211+I213+I216+I218+I221+I223+I225+I227+I229</f>
        <v>-1.1368683772161603E-13</v>
      </c>
      <c r="J89" s="75">
        <f>J90+J94+J96+J99+J102+J104+J106+J109+J112+J114+J116+J118+J121+J123+J126+J129+J132+J135+J137+J140+J143+J145+J148+J150+J152+J154+J156+J158+J160+J162+J164+J166+J168+J170+J172+J174+J177+J179+J183+J185+J188+J191+J194+J196+J199+J202+J204+J206+J209+J211+J213+J216+J218+J221+J223+J225+J227+J229</f>
        <v>412479.7071499999</v>
      </c>
    </row>
    <row r="90" spans="1:10" ht="12" customHeight="1">
      <c r="A90" s="140"/>
      <c r="B90" s="76" t="s">
        <v>2</v>
      </c>
      <c r="C90" s="20" t="s">
        <v>110</v>
      </c>
      <c r="D90" s="42" t="s">
        <v>0</v>
      </c>
      <c r="E90" s="42" t="s">
        <v>0</v>
      </c>
      <c r="F90" s="43" t="s">
        <v>111</v>
      </c>
      <c r="G90" s="7">
        <f>SUM(G91:G93)</f>
        <v>0</v>
      </c>
      <c r="H90" s="7">
        <f>SUM(H91:H93)</f>
        <v>8622.426000000003</v>
      </c>
      <c r="I90" s="21">
        <f>SUM(I91:I93)</f>
        <v>1308.696</v>
      </c>
      <c r="J90" s="7">
        <f>SUM(J91:J93)</f>
        <v>9931.122000000003</v>
      </c>
    </row>
    <row r="91" spans="1:10" ht="12" customHeight="1">
      <c r="A91" s="140"/>
      <c r="B91" s="92"/>
      <c r="C91" s="93"/>
      <c r="D91" s="46">
        <v>2212</v>
      </c>
      <c r="E91" s="86">
        <v>5901</v>
      </c>
      <c r="F91" s="87" t="s">
        <v>42</v>
      </c>
      <c r="G91" s="94">
        <v>0</v>
      </c>
      <c r="H91" s="11">
        <f>4000-453.625-330.566-232.67-305.245+218.255</f>
        <v>2896.1490000000003</v>
      </c>
      <c r="I91" s="108">
        <v>0.192</v>
      </c>
      <c r="J91" s="11">
        <f>H91+I91</f>
        <v>2896.3410000000003</v>
      </c>
    </row>
    <row r="92" spans="1:10" s="96" customFormat="1" ht="12" customHeight="1">
      <c r="A92" s="140"/>
      <c r="B92" s="92"/>
      <c r="C92" s="95" t="s">
        <v>112</v>
      </c>
      <c r="D92" s="46">
        <v>2212</v>
      </c>
      <c r="E92" s="86">
        <v>5901</v>
      </c>
      <c r="F92" s="87" t="s">
        <v>42</v>
      </c>
      <c r="G92" s="94">
        <v>0</v>
      </c>
      <c r="H92" s="14">
        <f>90000-54365.337-34893.566+2177.802-2194.033-724.737+142.66</f>
        <v>142.78900000000183</v>
      </c>
      <c r="I92" s="108">
        <v>894.982</v>
      </c>
      <c r="J92" s="11">
        <f>H92+I92</f>
        <v>1037.7710000000018</v>
      </c>
    </row>
    <row r="93" spans="1:10" s="96" customFormat="1" ht="12" customHeight="1" thickBot="1">
      <c r="A93" s="140"/>
      <c r="B93" s="97"/>
      <c r="C93" s="98" t="s">
        <v>113</v>
      </c>
      <c r="D93" s="56">
        <v>2212</v>
      </c>
      <c r="E93" s="99">
        <v>6901</v>
      </c>
      <c r="F93" s="100" t="s">
        <v>114</v>
      </c>
      <c r="G93" s="101">
        <v>0</v>
      </c>
      <c r="H93" s="16">
        <f>37894-19752.029-11654.004-19.481-524.083-360.915</f>
        <v>5583.488000000001</v>
      </c>
      <c r="I93" s="102">
        <v>413.522</v>
      </c>
      <c r="J93" s="16">
        <f>H93+I93</f>
        <v>5997.010000000001</v>
      </c>
    </row>
    <row r="94" spans="1:10" ht="12" customHeight="1">
      <c r="A94" s="140"/>
      <c r="B94" s="76" t="s">
        <v>2</v>
      </c>
      <c r="C94" s="61" t="s">
        <v>52</v>
      </c>
      <c r="D94" s="77" t="s">
        <v>0</v>
      </c>
      <c r="E94" s="77" t="s">
        <v>0</v>
      </c>
      <c r="F94" s="13" t="s">
        <v>53</v>
      </c>
      <c r="G94" s="8">
        <f>SUM(G95:G95)</f>
        <v>0</v>
      </c>
      <c r="H94" s="8">
        <f>SUM(H95:H95)</f>
        <v>52.33</v>
      </c>
      <c r="I94" s="109">
        <f>SUM(I95:I95)</f>
        <v>0</v>
      </c>
      <c r="J94" s="8">
        <f>SUM(J95:J95)</f>
        <v>52.33</v>
      </c>
    </row>
    <row r="95" spans="1:10" ht="12" customHeight="1" thickBot="1">
      <c r="A95" s="140"/>
      <c r="B95" s="78"/>
      <c r="C95" s="79"/>
      <c r="D95" s="80">
        <v>2212</v>
      </c>
      <c r="E95" s="80">
        <v>5169</v>
      </c>
      <c r="F95" s="81" t="s">
        <v>13</v>
      </c>
      <c r="G95" s="19">
        <v>0</v>
      </c>
      <c r="H95" s="1">
        <f>3.93+36.3+12.1</f>
        <v>52.33</v>
      </c>
      <c r="I95" s="70"/>
      <c r="J95" s="1">
        <f>H95+I95</f>
        <v>52.33</v>
      </c>
    </row>
    <row r="96" spans="1:10" ht="12" customHeight="1">
      <c r="A96" s="140"/>
      <c r="B96" s="76" t="s">
        <v>2</v>
      </c>
      <c r="C96" s="61" t="s">
        <v>58</v>
      </c>
      <c r="D96" s="77" t="s">
        <v>0</v>
      </c>
      <c r="E96" s="77" t="s">
        <v>0</v>
      </c>
      <c r="F96" s="13" t="s">
        <v>59</v>
      </c>
      <c r="G96" s="7">
        <f>SUM(G97:G98)</f>
        <v>0</v>
      </c>
      <c r="H96" s="7">
        <f>SUM(H97:H98)</f>
        <v>9327.528999999999</v>
      </c>
      <c r="I96" s="21">
        <f>SUM(I97:I98)</f>
        <v>0</v>
      </c>
      <c r="J96" s="7">
        <f>SUM(J97:J98)</f>
        <v>9327.528999999999</v>
      </c>
    </row>
    <row r="97" spans="1:10" ht="12" customHeight="1">
      <c r="A97" s="140"/>
      <c r="B97" s="82"/>
      <c r="C97" s="45"/>
      <c r="D97" s="83">
        <v>2212</v>
      </c>
      <c r="E97" s="83">
        <v>5169</v>
      </c>
      <c r="F97" s="84" t="s">
        <v>13</v>
      </c>
      <c r="G97" s="17">
        <v>0</v>
      </c>
      <c r="H97" s="11">
        <f>983.73+31.257</f>
        <v>1014.987</v>
      </c>
      <c r="I97" s="108"/>
      <c r="J97" s="11">
        <f>H97+I97</f>
        <v>1014.987</v>
      </c>
    </row>
    <row r="98" spans="1:10" ht="12" customHeight="1" thickBot="1">
      <c r="A98" s="140"/>
      <c r="B98" s="110"/>
      <c r="C98" s="50"/>
      <c r="D98" s="56">
        <v>2212</v>
      </c>
      <c r="E98" s="99">
        <v>5171</v>
      </c>
      <c r="F98" s="100" t="s">
        <v>78</v>
      </c>
      <c r="G98" s="16">
        <v>0</v>
      </c>
      <c r="H98" s="14">
        <v>8312.542</v>
      </c>
      <c r="I98" s="107"/>
      <c r="J98" s="16">
        <f>H98+I98</f>
        <v>8312.542</v>
      </c>
    </row>
    <row r="99" spans="1:10" ht="12" customHeight="1">
      <c r="A99" s="140"/>
      <c r="B99" s="76" t="s">
        <v>2</v>
      </c>
      <c r="C99" s="61" t="s">
        <v>115</v>
      </c>
      <c r="D99" s="77" t="s">
        <v>0</v>
      </c>
      <c r="E99" s="77" t="s">
        <v>0</v>
      </c>
      <c r="F99" s="13" t="s">
        <v>116</v>
      </c>
      <c r="G99" s="7">
        <f>SUM(G100:G101)</f>
        <v>0</v>
      </c>
      <c r="H99" s="7">
        <f>SUM(H100:H101)</f>
        <v>12109.084</v>
      </c>
      <c r="I99" s="21">
        <f>SUM(I100:I101)</f>
        <v>-394.767</v>
      </c>
      <c r="J99" s="7">
        <f>SUM(J100:J101)</f>
        <v>11714.317000000001</v>
      </c>
    </row>
    <row r="100" spans="1:10" ht="12" customHeight="1">
      <c r="A100" s="140"/>
      <c r="B100" s="82"/>
      <c r="C100" s="45"/>
      <c r="D100" s="83">
        <v>2212</v>
      </c>
      <c r="E100" s="83">
        <v>6121</v>
      </c>
      <c r="F100" s="47" t="s">
        <v>29</v>
      </c>
      <c r="G100" s="17">
        <v>0</v>
      </c>
      <c r="H100" s="11">
        <f>3.025+24.142+119.79</f>
        <v>146.957</v>
      </c>
      <c r="I100" s="108"/>
      <c r="J100" s="11">
        <f>H100+I100</f>
        <v>146.957</v>
      </c>
    </row>
    <row r="101" spans="1:10" ht="12" customHeight="1" thickBot="1">
      <c r="A101" s="140"/>
      <c r="B101" s="78"/>
      <c r="C101" s="98" t="s">
        <v>113</v>
      </c>
      <c r="D101" s="66">
        <v>2212</v>
      </c>
      <c r="E101" s="66">
        <v>6121</v>
      </c>
      <c r="F101" s="103" t="s">
        <v>29</v>
      </c>
      <c r="G101" s="19">
        <v>0</v>
      </c>
      <c r="H101" s="16">
        <v>11962.127</v>
      </c>
      <c r="I101" s="102">
        <v>-394.767</v>
      </c>
      <c r="J101" s="16">
        <f>H101+I101</f>
        <v>11567.36</v>
      </c>
    </row>
    <row r="102" spans="1:10" ht="12" customHeight="1">
      <c r="A102" s="140"/>
      <c r="B102" s="76" t="s">
        <v>2</v>
      </c>
      <c r="C102" s="61" t="s">
        <v>117</v>
      </c>
      <c r="D102" s="77" t="s">
        <v>0</v>
      </c>
      <c r="E102" s="77" t="s">
        <v>0</v>
      </c>
      <c r="F102" s="13" t="s">
        <v>118</v>
      </c>
      <c r="G102" s="8">
        <f>SUM(G103:G103)</f>
        <v>0</v>
      </c>
      <c r="H102" s="8">
        <f>SUM(H103:H103)</f>
        <v>33326.304</v>
      </c>
      <c r="I102" s="109">
        <f>SUM(I103:I103)</f>
        <v>0</v>
      </c>
      <c r="J102" s="8">
        <f>SUM(J103:J103)</f>
        <v>33326.304</v>
      </c>
    </row>
    <row r="103" spans="1:10" ht="12" customHeight="1" thickBot="1">
      <c r="A103" s="140"/>
      <c r="B103" s="110"/>
      <c r="C103" s="50"/>
      <c r="D103" s="56">
        <v>2212</v>
      </c>
      <c r="E103" s="56">
        <v>6121</v>
      </c>
      <c r="F103" s="103" t="s">
        <v>29</v>
      </c>
      <c r="G103" s="16">
        <v>0</v>
      </c>
      <c r="H103" s="19">
        <f>30.25+58.08+5.445+33237.49-4.961</f>
        <v>33326.304</v>
      </c>
      <c r="I103" s="102"/>
      <c r="J103" s="16">
        <f>H103+I103</f>
        <v>33326.304</v>
      </c>
    </row>
    <row r="104" spans="1:10" ht="12" customHeight="1">
      <c r="A104" s="140"/>
      <c r="B104" s="76" t="s">
        <v>2</v>
      </c>
      <c r="C104" s="61" t="s">
        <v>119</v>
      </c>
      <c r="D104" s="77" t="s">
        <v>0</v>
      </c>
      <c r="E104" s="77" t="s">
        <v>0</v>
      </c>
      <c r="F104" s="13" t="s">
        <v>120</v>
      </c>
      <c r="G104" s="8">
        <f>SUM(G105:G105)</f>
        <v>0</v>
      </c>
      <c r="H104" s="8">
        <f>SUM(H105:H105)</f>
        <v>42952.184</v>
      </c>
      <c r="I104" s="109">
        <f>SUM(I105:I105)</f>
        <v>0</v>
      </c>
      <c r="J104" s="8">
        <f>SUM(J105:J105)</f>
        <v>42952.184</v>
      </c>
    </row>
    <row r="105" spans="1:10" ht="12" customHeight="1" thickBot="1">
      <c r="A105" s="140"/>
      <c r="B105" s="78"/>
      <c r="C105" s="79"/>
      <c r="D105" s="80">
        <v>2212</v>
      </c>
      <c r="E105" s="66">
        <v>6121</v>
      </c>
      <c r="F105" s="103" t="s">
        <v>29</v>
      </c>
      <c r="G105" s="19">
        <v>0</v>
      </c>
      <c r="H105" s="1">
        <f>5.445+42541.301+316.748+88.69</f>
        <v>42952.184</v>
      </c>
      <c r="I105" s="70"/>
      <c r="J105" s="1">
        <f>H105+I105</f>
        <v>42952.184</v>
      </c>
    </row>
    <row r="106" spans="1:10" ht="12" customHeight="1">
      <c r="A106" s="140"/>
      <c r="B106" s="76" t="s">
        <v>2</v>
      </c>
      <c r="C106" s="61" t="s">
        <v>121</v>
      </c>
      <c r="D106" s="77" t="s">
        <v>0</v>
      </c>
      <c r="E106" s="77" t="s">
        <v>0</v>
      </c>
      <c r="F106" s="13" t="s">
        <v>122</v>
      </c>
      <c r="G106" s="7">
        <f>SUM(G107:G108)</f>
        <v>0</v>
      </c>
      <c r="H106" s="7">
        <f>SUM(H107:H108)</f>
        <v>16758.252</v>
      </c>
      <c r="I106" s="21">
        <f>SUM(I107:I108)</f>
        <v>0</v>
      </c>
      <c r="J106" s="7">
        <f>SUM(J107:J108)</f>
        <v>16758.252</v>
      </c>
    </row>
    <row r="107" spans="1:10" ht="12" customHeight="1">
      <c r="A107" s="140"/>
      <c r="B107" s="126"/>
      <c r="C107" s="45"/>
      <c r="D107" s="83">
        <v>2212</v>
      </c>
      <c r="E107" s="83">
        <v>6121</v>
      </c>
      <c r="F107" s="47" t="s">
        <v>29</v>
      </c>
      <c r="G107" s="17">
        <v>0</v>
      </c>
      <c r="H107" s="11">
        <f>191.18+16429.086+107.801+30.185-2000</f>
        <v>14758.252</v>
      </c>
      <c r="I107" s="108"/>
      <c r="J107" s="11">
        <f>H107+I107</f>
        <v>14758.252</v>
      </c>
    </row>
    <row r="108" spans="1:10" ht="12" customHeight="1" thickBot="1">
      <c r="A108" s="140"/>
      <c r="B108" s="78"/>
      <c r="C108" s="98" t="s">
        <v>113</v>
      </c>
      <c r="D108" s="66">
        <v>2212</v>
      </c>
      <c r="E108" s="66">
        <v>6121</v>
      </c>
      <c r="F108" s="103" t="s">
        <v>29</v>
      </c>
      <c r="G108" s="19">
        <v>0</v>
      </c>
      <c r="H108" s="123">
        <v>2000</v>
      </c>
      <c r="I108" s="108"/>
      <c r="J108" s="16">
        <f>H108+I108</f>
        <v>2000</v>
      </c>
    </row>
    <row r="109" spans="1:10" ht="12" customHeight="1">
      <c r="A109" s="140"/>
      <c r="B109" s="76" t="s">
        <v>2</v>
      </c>
      <c r="C109" s="61" t="s">
        <v>123</v>
      </c>
      <c r="D109" s="77" t="s">
        <v>0</v>
      </c>
      <c r="E109" s="77" t="s">
        <v>0</v>
      </c>
      <c r="F109" s="13" t="s">
        <v>124</v>
      </c>
      <c r="G109" s="7">
        <f>SUM(G110:G111)</f>
        <v>0</v>
      </c>
      <c r="H109" s="7">
        <f>SUM(H110:H111)</f>
        <v>10771.538</v>
      </c>
      <c r="I109" s="21">
        <f>SUM(I110:I111)</f>
        <v>0</v>
      </c>
      <c r="J109" s="7">
        <f>SUM(J110:J111)</f>
        <v>10771.538</v>
      </c>
    </row>
    <row r="110" spans="1:10" ht="12" customHeight="1">
      <c r="A110" s="140"/>
      <c r="B110" s="82"/>
      <c r="C110" s="45"/>
      <c r="D110" s="83">
        <v>2212</v>
      </c>
      <c r="E110" s="46">
        <v>6121</v>
      </c>
      <c r="F110" s="47" t="s">
        <v>29</v>
      </c>
      <c r="G110" s="17">
        <v>0</v>
      </c>
      <c r="H110" s="11">
        <f>228.085+11.9+50.336+5.198</f>
        <v>295.519</v>
      </c>
      <c r="I110" s="108"/>
      <c r="J110" s="11">
        <f>H110+I110</f>
        <v>295.519</v>
      </c>
    </row>
    <row r="111" spans="1:10" ht="12" customHeight="1" thickBot="1">
      <c r="A111" s="140"/>
      <c r="B111" s="78"/>
      <c r="C111" s="98" t="s">
        <v>113</v>
      </c>
      <c r="D111" s="66">
        <v>2212</v>
      </c>
      <c r="E111" s="66">
        <v>6121</v>
      </c>
      <c r="F111" s="103" t="s">
        <v>29</v>
      </c>
      <c r="G111" s="19">
        <v>0</v>
      </c>
      <c r="H111" s="11">
        <f>10476.019</f>
        <v>10476.019</v>
      </c>
      <c r="I111" s="108"/>
      <c r="J111" s="16">
        <f>H111+I111</f>
        <v>10476.019</v>
      </c>
    </row>
    <row r="112" spans="1:10" ht="12" customHeight="1">
      <c r="A112" s="140"/>
      <c r="B112" s="76" t="s">
        <v>2</v>
      </c>
      <c r="C112" s="61" t="s">
        <v>125</v>
      </c>
      <c r="D112" s="42" t="s">
        <v>0</v>
      </c>
      <c r="E112" s="42" t="s">
        <v>0</v>
      </c>
      <c r="F112" s="43" t="s">
        <v>126</v>
      </c>
      <c r="G112" s="7">
        <f>SUM(G113:G113)</f>
        <v>0</v>
      </c>
      <c r="H112" s="7">
        <f>SUM(H113:H113)</f>
        <v>1253.927</v>
      </c>
      <c r="I112" s="21">
        <f>SUM(I113:I113)</f>
        <v>0</v>
      </c>
      <c r="J112" s="7">
        <f>SUM(J113:J113)</f>
        <v>1253.927</v>
      </c>
    </row>
    <row r="113" spans="1:10" ht="12" customHeight="1" thickBot="1">
      <c r="A113" s="140"/>
      <c r="B113" s="110"/>
      <c r="C113" s="111" t="s">
        <v>112</v>
      </c>
      <c r="D113" s="56">
        <v>2212</v>
      </c>
      <c r="E113" s="99">
        <v>5171</v>
      </c>
      <c r="F113" s="100" t="s">
        <v>78</v>
      </c>
      <c r="G113" s="16">
        <v>0</v>
      </c>
      <c r="H113" s="11">
        <f>1261.062-7.135</f>
        <v>1253.927</v>
      </c>
      <c r="I113" s="108"/>
      <c r="J113" s="16">
        <f>H113+I113</f>
        <v>1253.927</v>
      </c>
    </row>
    <row r="114" spans="1:10" ht="12" customHeight="1">
      <c r="A114" s="140"/>
      <c r="B114" s="76" t="s">
        <v>2</v>
      </c>
      <c r="C114" s="61" t="s">
        <v>127</v>
      </c>
      <c r="D114" s="42" t="s">
        <v>0</v>
      </c>
      <c r="E114" s="42" t="s">
        <v>0</v>
      </c>
      <c r="F114" s="43" t="s">
        <v>128</v>
      </c>
      <c r="G114" s="7">
        <f>SUM(G115:G115)</f>
        <v>0</v>
      </c>
      <c r="H114" s="7">
        <f>SUM(H115:H115)</f>
        <v>3872.423</v>
      </c>
      <c r="I114" s="21">
        <f>SUM(I115:I115)</f>
        <v>0</v>
      </c>
      <c r="J114" s="7">
        <f>SUM(J115:J115)</f>
        <v>3872.423</v>
      </c>
    </row>
    <row r="115" spans="1:10" ht="12" customHeight="1" thickBot="1">
      <c r="A115" s="140"/>
      <c r="B115" s="110"/>
      <c r="C115" s="111" t="s">
        <v>112</v>
      </c>
      <c r="D115" s="56">
        <v>2212</v>
      </c>
      <c r="E115" s="99">
        <v>5171</v>
      </c>
      <c r="F115" s="100" t="s">
        <v>78</v>
      </c>
      <c r="G115" s="16">
        <v>0</v>
      </c>
      <c r="H115" s="11">
        <f>4155.552-283.129</f>
        <v>3872.423</v>
      </c>
      <c r="I115" s="108"/>
      <c r="J115" s="16">
        <f>H115+I115</f>
        <v>3872.423</v>
      </c>
    </row>
    <row r="116" spans="1:10" ht="12" customHeight="1">
      <c r="A116" s="140"/>
      <c r="B116" s="76" t="s">
        <v>2</v>
      </c>
      <c r="C116" s="61" t="s">
        <v>129</v>
      </c>
      <c r="D116" s="42" t="s">
        <v>0</v>
      </c>
      <c r="E116" s="42" t="s">
        <v>0</v>
      </c>
      <c r="F116" s="43" t="s">
        <v>130</v>
      </c>
      <c r="G116" s="7">
        <f>SUM(G117:G117)</f>
        <v>0</v>
      </c>
      <c r="H116" s="7">
        <f>SUM(H117:H117)</f>
        <v>2198.125</v>
      </c>
      <c r="I116" s="21">
        <f>SUM(I117:I117)</f>
        <v>0</v>
      </c>
      <c r="J116" s="7">
        <f>SUM(J117:J117)</f>
        <v>2198.125</v>
      </c>
    </row>
    <row r="117" spans="1:10" ht="12" customHeight="1" thickBot="1">
      <c r="A117" s="140"/>
      <c r="B117" s="110"/>
      <c r="C117" s="111" t="s">
        <v>112</v>
      </c>
      <c r="D117" s="56">
        <v>2212</v>
      </c>
      <c r="E117" s="99">
        <v>5171</v>
      </c>
      <c r="F117" s="100" t="s">
        <v>78</v>
      </c>
      <c r="G117" s="16">
        <v>0</v>
      </c>
      <c r="H117" s="11">
        <f>2643.124-444.999</f>
        <v>2198.125</v>
      </c>
      <c r="I117" s="108"/>
      <c r="J117" s="16">
        <f>H117+I117</f>
        <v>2198.125</v>
      </c>
    </row>
    <row r="118" spans="1:10" ht="12" customHeight="1">
      <c r="A118" s="140"/>
      <c r="B118" s="76" t="s">
        <v>2</v>
      </c>
      <c r="C118" s="61" t="s">
        <v>131</v>
      </c>
      <c r="D118" s="42" t="s">
        <v>0</v>
      </c>
      <c r="E118" s="42" t="s">
        <v>0</v>
      </c>
      <c r="F118" s="43" t="s">
        <v>132</v>
      </c>
      <c r="G118" s="7">
        <f>SUM(G119:G120)</f>
        <v>0</v>
      </c>
      <c r="H118" s="7">
        <f>SUM(H119:H120)</f>
        <v>2838.176</v>
      </c>
      <c r="I118" s="21">
        <f>SUM(I119:I120)</f>
        <v>0</v>
      </c>
      <c r="J118" s="7">
        <f>SUM(J119:J120)</f>
        <v>2838.176</v>
      </c>
    </row>
    <row r="119" spans="1:10" ht="12" customHeight="1">
      <c r="A119" s="140"/>
      <c r="B119" s="44"/>
      <c r="C119" s="45"/>
      <c r="D119" s="46">
        <v>2212</v>
      </c>
      <c r="E119" s="86">
        <v>5171</v>
      </c>
      <c r="F119" s="87" t="s">
        <v>78</v>
      </c>
      <c r="G119" s="11">
        <v>0</v>
      </c>
      <c r="H119" s="11">
        <v>2838.176</v>
      </c>
      <c r="I119" s="11"/>
      <c r="J119" s="11">
        <f>H119+I119</f>
        <v>2838.176</v>
      </c>
    </row>
    <row r="120" spans="1:10" ht="12" customHeight="1" thickBot="1">
      <c r="A120" s="140"/>
      <c r="B120" s="64"/>
      <c r="C120" s="106" t="s">
        <v>112</v>
      </c>
      <c r="D120" s="57">
        <v>2212</v>
      </c>
      <c r="E120" s="104">
        <v>5171</v>
      </c>
      <c r="F120" s="105" t="s">
        <v>78</v>
      </c>
      <c r="G120" s="1">
        <v>0</v>
      </c>
      <c r="H120" s="1">
        <v>0</v>
      </c>
      <c r="I120" s="1"/>
      <c r="J120" s="1">
        <f>H120+I120</f>
        <v>0</v>
      </c>
    </row>
    <row r="121" spans="1:10" ht="12" customHeight="1">
      <c r="A121" s="140"/>
      <c r="B121" s="76" t="s">
        <v>2</v>
      </c>
      <c r="C121" s="61" t="s">
        <v>133</v>
      </c>
      <c r="D121" s="42" t="s">
        <v>0</v>
      </c>
      <c r="E121" s="42" t="s">
        <v>0</v>
      </c>
      <c r="F121" s="43" t="s">
        <v>134</v>
      </c>
      <c r="G121" s="7">
        <f>SUM(G122:G122)</f>
        <v>0</v>
      </c>
      <c r="H121" s="7">
        <f>SUM(H122:H122)</f>
        <v>7118.433</v>
      </c>
      <c r="I121" s="21">
        <f>SUM(I122:I122)</f>
        <v>0</v>
      </c>
      <c r="J121" s="7">
        <f>SUM(J122:J122)</f>
        <v>7118.433</v>
      </c>
    </row>
    <row r="122" spans="1:10" ht="12" customHeight="1" thickBot="1">
      <c r="A122" s="140"/>
      <c r="B122" s="44"/>
      <c r="C122" s="45"/>
      <c r="D122" s="46">
        <v>2212</v>
      </c>
      <c r="E122" s="46">
        <v>6121</v>
      </c>
      <c r="F122" s="47" t="s">
        <v>29</v>
      </c>
      <c r="G122" s="11">
        <v>0</v>
      </c>
      <c r="H122" s="11">
        <f>18.15+37.752+1877.724+2.39+5.555+5176.862</f>
        <v>7118.433</v>
      </c>
      <c r="I122" s="113"/>
      <c r="J122" s="11">
        <f>H122+I122</f>
        <v>7118.433</v>
      </c>
    </row>
    <row r="123" spans="1:10" ht="12" customHeight="1">
      <c r="A123" s="140"/>
      <c r="B123" s="76" t="s">
        <v>2</v>
      </c>
      <c r="C123" s="61" t="s">
        <v>135</v>
      </c>
      <c r="D123" s="42" t="s">
        <v>0</v>
      </c>
      <c r="E123" s="42" t="s">
        <v>0</v>
      </c>
      <c r="F123" s="43" t="s">
        <v>136</v>
      </c>
      <c r="G123" s="7">
        <f>SUM(G124:G125)</f>
        <v>0</v>
      </c>
      <c r="H123" s="21">
        <f>SUM(H124:H125)</f>
        <v>21700.735</v>
      </c>
      <c r="I123" s="21">
        <f>SUM(I124:I125)</f>
        <v>0</v>
      </c>
      <c r="J123" s="7">
        <f>SUM(J124:J125)</f>
        <v>21700.735</v>
      </c>
    </row>
    <row r="124" spans="1:10" ht="12" customHeight="1">
      <c r="A124" s="140"/>
      <c r="B124" s="44"/>
      <c r="C124" s="45"/>
      <c r="D124" s="46">
        <v>2212</v>
      </c>
      <c r="E124" s="46">
        <v>6121</v>
      </c>
      <c r="F124" s="47" t="s">
        <v>29</v>
      </c>
      <c r="G124" s="11">
        <v>0</v>
      </c>
      <c r="H124" s="127">
        <f>24.2+52.272+3.025+21621.238-3000</f>
        <v>18700.735</v>
      </c>
      <c r="I124" s="113"/>
      <c r="J124" s="11">
        <f>H124+I124</f>
        <v>18700.735</v>
      </c>
    </row>
    <row r="125" spans="1:10" ht="12" customHeight="1" thickBot="1">
      <c r="A125" s="140"/>
      <c r="B125" s="122"/>
      <c r="C125" s="114" t="s">
        <v>113</v>
      </c>
      <c r="D125" s="57">
        <v>2212</v>
      </c>
      <c r="E125" s="57">
        <v>6121</v>
      </c>
      <c r="F125" s="89" t="s">
        <v>29</v>
      </c>
      <c r="G125" s="1">
        <v>0</v>
      </c>
      <c r="H125" s="128">
        <v>3000</v>
      </c>
      <c r="I125" s="70"/>
      <c r="J125" s="1">
        <f>H125+I125</f>
        <v>3000</v>
      </c>
    </row>
    <row r="126" spans="1:10" ht="12" customHeight="1">
      <c r="A126" s="140"/>
      <c r="B126" s="76" t="s">
        <v>2</v>
      </c>
      <c r="C126" s="61" t="s">
        <v>137</v>
      </c>
      <c r="D126" s="42" t="s">
        <v>0</v>
      </c>
      <c r="E126" s="42" t="s">
        <v>0</v>
      </c>
      <c r="F126" s="43" t="s">
        <v>138</v>
      </c>
      <c r="G126" s="7">
        <f>SUM(G127:G128)</f>
        <v>0</v>
      </c>
      <c r="H126" s="7">
        <f>SUM(H127:H128)</f>
        <v>3189.952</v>
      </c>
      <c r="I126" s="21">
        <f>SUM(I127:I128)</f>
        <v>0</v>
      </c>
      <c r="J126" s="7">
        <f>SUM(J127:J128)</f>
        <v>3189.952</v>
      </c>
    </row>
    <row r="127" spans="1:10" ht="12" customHeight="1">
      <c r="A127" s="140"/>
      <c r="B127" s="44"/>
      <c r="C127" s="45"/>
      <c r="D127" s="46">
        <v>2212</v>
      </c>
      <c r="E127" s="46">
        <v>6121</v>
      </c>
      <c r="F127" s="47" t="s">
        <v>29</v>
      </c>
      <c r="G127" s="11">
        <v>0</v>
      </c>
      <c r="H127" s="11">
        <f>8.5+37.752+6.577</f>
        <v>52.829</v>
      </c>
      <c r="I127" s="108"/>
      <c r="J127" s="11">
        <f>H127+I127</f>
        <v>52.829</v>
      </c>
    </row>
    <row r="128" spans="1:10" ht="12" customHeight="1" thickBot="1">
      <c r="A128" s="140"/>
      <c r="B128" s="64"/>
      <c r="C128" s="98" t="s">
        <v>113</v>
      </c>
      <c r="D128" s="57">
        <v>2212</v>
      </c>
      <c r="E128" s="57">
        <v>6121</v>
      </c>
      <c r="F128" s="89" t="s">
        <v>29</v>
      </c>
      <c r="G128" s="1">
        <v>0</v>
      </c>
      <c r="H128" s="1">
        <v>3137.123</v>
      </c>
      <c r="I128" s="70"/>
      <c r="J128" s="1">
        <f>H128+I128</f>
        <v>3137.123</v>
      </c>
    </row>
    <row r="129" spans="1:10" ht="12" customHeight="1">
      <c r="A129" s="140"/>
      <c r="B129" s="76" t="s">
        <v>2</v>
      </c>
      <c r="C129" s="61" t="s">
        <v>139</v>
      </c>
      <c r="D129" s="42" t="s">
        <v>0</v>
      </c>
      <c r="E129" s="42" t="s">
        <v>0</v>
      </c>
      <c r="F129" s="43" t="s">
        <v>140</v>
      </c>
      <c r="G129" s="7">
        <f>SUM(G130:G131)</f>
        <v>0</v>
      </c>
      <c r="H129" s="7">
        <f>SUM(H130:H131)</f>
        <v>576.316</v>
      </c>
      <c r="I129" s="21">
        <f>SUM(I130:I131)</f>
        <v>0</v>
      </c>
      <c r="J129" s="7">
        <f>SUM(J130:J131)</f>
        <v>576.316</v>
      </c>
    </row>
    <row r="130" spans="1:10" ht="12" customHeight="1">
      <c r="A130" s="140"/>
      <c r="B130" s="44"/>
      <c r="C130" s="45"/>
      <c r="D130" s="46">
        <v>2212</v>
      </c>
      <c r="E130" s="46">
        <v>6121</v>
      </c>
      <c r="F130" s="47" t="s">
        <v>29</v>
      </c>
      <c r="G130" s="11">
        <v>0</v>
      </c>
      <c r="H130" s="11">
        <f>6.2+28.314+4.025</f>
        <v>38.539</v>
      </c>
      <c r="I130" s="108"/>
      <c r="J130" s="11">
        <f>H130+I130</f>
        <v>38.539</v>
      </c>
    </row>
    <row r="131" spans="1:10" ht="12" customHeight="1" thickBot="1">
      <c r="A131" s="140"/>
      <c r="B131" s="110"/>
      <c r="C131" s="98" t="s">
        <v>113</v>
      </c>
      <c r="D131" s="57">
        <v>2212</v>
      </c>
      <c r="E131" s="57">
        <v>6121</v>
      </c>
      <c r="F131" s="89" t="s">
        <v>29</v>
      </c>
      <c r="G131" s="16">
        <v>0</v>
      </c>
      <c r="H131" s="11">
        <f>537.777</f>
        <v>537.777</v>
      </c>
      <c r="I131" s="108"/>
      <c r="J131" s="16">
        <f>H131+I131</f>
        <v>537.777</v>
      </c>
    </row>
    <row r="132" spans="1:10" ht="12" customHeight="1">
      <c r="A132" s="140"/>
      <c r="B132" s="76" t="s">
        <v>2</v>
      </c>
      <c r="C132" s="61" t="s">
        <v>141</v>
      </c>
      <c r="D132" s="42" t="s">
        <v>0</v>
      </c>
      <c r="E132" s="42" t="s">
        <v>0</v>
      </c>
      <c r="F132" s="43" t="s">
        <v>142</v>
      </c>
      <c r="G132" s="7">
        <f>SUM(G133:G134)</f>
        <v>0</v>
      </c>
      <c r="H132" s="7">
        <f>SUM(H133:H134)</f>
        <v>537.626</v>
      </c>
      <c r="I132" s="21">
        <f>SUM(I133:I134)</f>
        <v>0</v>
      </c>
      <c r="J132" s="7">
        <f>SUM(J133:J134)</f>
        <v>537.626</v>
      </c>
    </row>
    <row r="133" spans="1:10" ht="12" customHeight="1">
      <c r="A133" s="140"/>
      <c r="B133" s="44"/>
      <c r="C133" s="45"/>
      <c r="D133" s="46">
        <v>2212</v>
      </c>
      <c r="E133" s="46">
        <v>6121</v>
      </c>
      <c r="F133" s="47" t="s">
        <v>29</v>
      </c>
      <c r="G133" s="11">
        <v>0</v>
      </c>
      <c r="H133" s="11">
        <f>6.2+24.2+5.749</f>
        <v>36.149</v>
      </c>
      <c r="I133" s="108"/>
      <c r="J133" s="11">
        <f>H133+I133</f>
        <v>36.149</v>
      </c>
    </row>
    <row r="134" spans="1:10" ht="12" customHeight="1" thickBot="1">
      <c r="A134" s="140"/>
      <c r="B134" s="110"/>
      <c r="C134" s="98" t="s">
        <v>113</v>
      </c>
      <c r="D134" s="56">
        <v>2212</v>
      </c>
      <c r="E134" s="56">
        <v>6121</v>
      </c>
      <c r="F134" s="103" t="s">
        <v>29</v>
      </c>
      <c r="G134" s="16">
        <v>0</v>
      </c>
      <c r="H134" s="11">
        <f>501.477</f>
        <v>501.477</v>
      </c>
      <c r="I134" s="108"/>
      <c r="J134" s="16">
        <f>H134+I134</f>
        <v>501.477</v>
      </c>
    </row>
    <row r="135" spans="1:10" ht="12" customHeight="1">
      <c r="A135" s="140"/>
      <c r="B135" s="76" t="s">
        <v>2</v>
      </c>
      <c r="C135" s="61" t="s">
        <v>143</v>
      </c>
      <c r="D135" s="42" t="s">
        <v>0</v>
      </c>
      <c r="E135" s="42" t="s">
        <v>0</v>
      </c>
      <c r="F135" s="43" t="s">
        <v>144</v>
      </c>
      <c r="G135" s="7">
        <f>SUM(G136:G136)</f>
        <v>0</v>
      </c>
      <c r="H135" s="8">
        <f>SUM(H136:H136)</f>
        <v>20624.106</v>
      </c>
      <c r="I135" s="109">
        <f>SUM(I136:I136)</f>
        <v>0</v>
      </c>
      <c r="J135" s="7">
        <f>SUM(J136:J136)</f>
        <v>20624.106</v>
      </c>
    </row>
    <row r="136" spans="1:10" ht="12" customHeight="1" thickBot="1">
      <c r="A136" s="140"/>
      <c r="B136" s="64"/>
      <c r="C136" s="79"/>
      <c r="D136" s="57">
        <v>2212</v>
      </c>
      <c r="E136" s="57">
        <v>6121</v>
      </c>
      <c r="F136" s="89" t="s">
        <v>29</v>
      </c>
      <c r="G136" s="1">
        <v>0</v>
      </c>
      <c r="H136" s="1">
        <f>18.5+47.19+20562.881-4.465</f>
        <v>20624.106</v>
      </c>
      <c r="I136" s="70"/>
      <c r="J136" s="1">
        <f>H136+I136</f>
        <v>20624.106</v>
      </c>
    </row>
    <row r="137" spans="1:10" ht="12" customHeight="1">
      <c r="A137" s="140"/>
      <c r="B137" s="76" t="s">
        <v>2</v>
      </c>
      <c r="C137" s="61" t="s">
        <v>145</v>
      </c>
      <c r="D137" s="42" t="s">
        <v>0</v>
      </c>
      <c r="E137" s="42" t="s">
        <v>0</v>
      </c>
      <c r="F137" s="43" t="s">
        <v>146</v>
      </c>
      <c r="G137" s="7">
        <f>SUM(G138:G139)</f>
        <v>0</v>
      </c>
      <c r="H137" s="7">
        <f>SUM(H138:H139)</f>
        <v>714.018</v>
      </c>
      <c r="I137" s="21">
        <f>SUM(I138:I139)</f>
        <v>-18.755</v>
      </c>
      <c r="J137" s="7">
        <f>SUM(J138:J139)</f>
        <v>695.263</v>
      </c>
    </row>
    <row r="138" spans="1:10" ht="12" customHeight="1">
      <c r="A138" s="140"/>
      <c r="B138" s="44"/>
      <c r="C138" s="45"/>
      <c r="D138" s="46">
        <v>2212</v>
      </c>
      <c r="E138" s="46">
        <v>6121</v>
      </c>
      <c r="F138" s="47" t="s">
        <v>29</v>
      </c>
      <c r="G138" s="11">
        <v>0</v>
      </c>
      <c r="H138" s="11">
        <f>18.029</f>
        <v>18.029</v>
      </c>
      <c r="I138" s="108"/>
      <c r="J138" s="11">
        <f>H138+I138</f>
        <v>18.029</v>
      </c>
    </row>
    <row r="139" spans="1:10" ht="12" customHeight="1" thickBot="1">
      <c r="A139" s="140"/>
      <c r="B139" s="110"/>
      <c r="C139" s="98" t="s">
        <v>113</v>
      </c>
      <c r="D139" s="56">
        <v>2212</v>
      </c>
      <c r="E139" s="56">
        <v>6121</v>
      </c>
      <c r="F139" s="103" t="s">
        <v>29</v>
      </c>
      <c r="G139" s="16">
        <v>0</v>
      </c>
      <c r="H139" s="11">
        <f>676.508+19.481</f>
        <v>695.989</v>
      </c>
      <c r="I139" s="108">
        <v>-18.755</v>
      </c>
      <c r="J139" s="16">
        <f>H139+I139</f>
        <v>677.234</v>
      </c>
    </row>
    <row r="140" spans="1:10" ht="12" customHeight="1">
      <c r="A140" s="140"/>
      <c r="B140" s="76" t="s">
        <v>2</v>
      </c>
      <c r="C140" s="61" t="s">
        <v>147</v>
      </c>
      <c r="D140" s="42" t="s">
        <v>0</v>
      </c>
      <c r="E140" s="42" t="s">
        <v>0</v>
      </c>
      <c r="F140" s="43" t="s">
        <v>148</v>
      </c>
      <c r="G140" s="7">
        <f>SUM(G141:G142)</f>
        <v>0</v>
      </c>
      <c r="H140" s="7">
        <f>SUM(H141:H142)</f>
        <v>2177.802</v>
      </c>
      <c r="I140" s="21">
        <f>SUM(I141:I142)</f>
        <v>0</v>
      </c>
      <c r="J140" s="7">
        <f>SUM(J141:J142)</f>
        <v>2177.802</v>
      </c>
    </row>
    <row r="141" spans="1:10" ht="12" customHeight="1">
      <c r="A141" s="140"/>
      <c r="B141" s="44"/>
      <c r="C141" s="45"/>
      <c r="D141" s="46">
        <v>2212</v>
      </c>
      <c r="E141" s="86">
        <v>5171</v>
      </c>
      <c r="F141" s="87" t="s">
        <v>78</v>
      </c>
      <c r="G141" s="11">
        <v>0</v>
      </c>
      <c r="H141" s="14">
        <v>2177.802</v>
      </c>
      <c r="I141" s="107"/>
      <c r="J141" s="11">
        <f>H141+I141</f>
        <v>2177.802</v>
      </c>
    </row>
    <row r="142" spans="1:10" ht="12" customHeight="1" thickBot="1">
      <c r="A142" s="140"/>
      <c r="B142" s="110"/>
      <c r="C142" s="111" t="s">
        <v>112</v>
      </c>
      <c r="D142" s="56">
        <v>2212</v>
      </c>
      <c r="E142" s="99">
        <v>5171</v>
      </c>
      <c r="F142" s="100" t="s">
        <v>78</v>
      </c>
      <c r="G142" s="16">
        <v>0</v>
      </c>
      <c r="H142" s="14">
        <v>0</v>
      </c>
      <c r="I142" s="107"/>
      <c r="J142" s="16">
        <f>H142+I142</f>
        <v>0</v>
      </c>
    </row>
    <row r="143" spans="1:10" ht="12" customHeight="1">
      <c r="A143" s="140"/>
      <c r="B143" s="76" t="s">
        <v>2</v>
      </c>
      <c r="C143" s="61" t="s">
        <v>149</v>
      </c>
      <c r="D143" s="42" t="s">
        <v>0</v>
      </c>
      <c r="E143" s="42" t="s">
        <v>0</v>
      </c>
      <c r="F143" s="43" t="s">
        <v>150</v>
      </c>
      <c r="G143" s="7">
        <f>SUM(G144:G144)</f>
        <v>0</v>
      </c>
      <c r="H143" s="7">
        <f>SUM(H144:H144)</f>
        <v>906.774</v>
      </c>
      <c r="I143" s="21">
        <f>SUM(I144:I144)</f>
        <v>0</v>
      </c>
      <c r="J143" s="7">
        <f>SUM(J144:J144)</f>
        <v>906.774</v>
      </c>
    </row>
    <row r="144" spans="1:10" ht="12" customHeight="1" thickBot="1">
      <c r="A144" s="140"/>
      <c r="B144" s="110"/>
      <c r="C144" s="111" t="s">
        <v>112</v>
      </c>
      <c r="D144" s="56">
        <v>2212</v>
      </c>
      <c r="E144" s="99">
        <v>5171</v>
      </c>
      <c r="F144" s="100" t="s">
        <v>78</v>
      </c>
      <c r="G144" s="16">
        <v>0</v>
      </c>
      <c r="H144" s="11">
        <v>906.774</v>
      </c>
      <c r="I144" s="108"/>
      <c r="J144" s="16">
        <f>H144+I144</f>
        <v>906.774</v>
      </c>
    </row>
    <row r="145" spans="1:10" ht="12" customHeight="1">
      <c r="A145" s="140"/>
      <c r="B145" s="76" t="s">
        <v>2</v>
      </c>
      <c r="C145" s="61" t="s">
        <v>151</v>
      </c>
      <c r="D145" s="42" t="s">
        <v>0</v>
      </c>
      <c r="E145" s="42" t="s">
        <v>0</v>
      </c>
      <c r="F145" s="43" t="s">
        <v>152</v>
      </c>
      <c r="G145" s="7">
        <f>SUM(G146:G147)</f>
        <v>0</v>
      </c>
      <c r="H145" s="7">
        <f>SUM(H146:H147)</f>
        <v>9000.192</v>
      </c>
      <c r="I145" s="21">
        <f>SUM(I146:I147)</f>
        <v>-35.404</v>
      </c>
      <c r="J145" s="7">
        <f>SUM(J146:J147)</f>
        <v>8964.788</v>
      </c>
    </row>
    <row r="146" spans="1:10" ht="12" customHeight="1">
      <c r="A146" s="140"/>
      <c r="B146" s="125"/>
      <c r="C146" s="45"/>
      <c r="D146" s="46">
        <v>2212</v>
      </c>
      <c r="E146" s="86">
        <v>5171</v>
      </c>
      <c r="F146" s="87" t="s">
        <v>78</v>
      </c>
      <c r="G146" s="11">
        <v>0</v>
      </c>
      <c r="H146" s="11">
        <f>9000.192-9000</f>
        <v>0.19199999999909778</v>
      </c>
      <c r="I146" s="108">
        <v>-0.192</v>
      </c>
      <c r="J146" s="11">
        <f>H146+I146</f>
        <v>-9.022227409616335E-13</v>
      </c>
    </row>
    <row r="147" spans="1:10" ht="12" customHeight="1" thickBot="1">
      <c r="A147" s="140"/>
      <c r="B147" s="110"/>
      <c r="C147" s="111" t="s">
        <v>112</v>
      </c>
      <c r="D147" s="56">
        <v>2212</v>
      </c>
      <c r="E147" s="99">
        <v>5171</v>
      </c>
      <c r="F147" s="100" t="s">
        <v>78</v>
      </c>
      <c r="G147" s="16">
        <v>0</v>
      </c>
      <c r="H147" s="123">
        <v>9000</v>
      </c>
      <c r="I147" s="124">
        <v>-35.212</v>
      </c>
      <c r="J147" s="16">
        <f>H147+I147</f>
        <v>8964.788</v>
      </c>
    </row>
    <row r="148" spans="1:10" ht="12" customHeight="1">
      <c r="A148" s="140"/>
      <c r="B148" s="76" t="s">
        <v>2</v>
      </c>
      <c r="C148" s="61" t="s">
        <v>153</v>
      </c>
      <c r="D148" s="42" t="s">
        <v>0</v>
      </c>
      <c r="E148" s="42" t="s">
        <v>0</v>
      </c>
      <c r="F148" s="43" t="s">
        <v>154</v>
      </c>
      <c r="G148" s="7">
        <f>SUM(G149:G149)</f>
        <v>0</v>
      </c>
      <c r="H148" s="7">
        <f>SUM(H149:H149)</f>
        <v>6016.058</v>
      </c>
      <c r="I148" s="21">
        <f>SUM(I149:I149)</f>
        <v>0</v>
      </c>
      <c r="J148" s="7">
        <f>SUM(J149:J149)</f>
        <v>6016.058</v>
      </c>
    </row>
    <row r="149" spans="1:10" ht="12" customHeight="1" thickBot="1">
      <c r="A149" s="140"/>
      <c r="B149" s="110"/>
      <c r="C149" s="111" t="s">
        <v>112</v>
      </c>
      <c r="D149" s="56">
        <v>2212</v>
      </c>
      <c r="E149" s="99">
        <v>5171</v>
      </c>
      <c r="F149" s="100" t="s">
        <v>78</v>
      </c>
      <c r="G149" s="16">
        <v>0</v>
      </c>
      <c r="H149" s="11">
        <v>6016.058</v>
      </c>
      <c r="I149" s="108"/>
      <c r="J149" s="16">
        <f>H149+I149</f>
        <v>6016.058</v>
      </c>
    </row>
    <row r="150" spans="1:10" ht="12" customHeight="1">
      <c r="A150" s="140"/>
      <c r="B150" s="76" t="s">
        <v>2</v>
      </c>
      <c r="C150" s="61" t="s">
        <v>155</v>
      </c>
      <c r="D150" s="42" t="s">
        <v>0</v>
      </c>
      <c r="E150" s="42" t="s">
        <v>0</v>
      </c>
      <c r="F150" s="43" t="s">
        <v>156</v>
      </c>
      <c r="G150" s="7">
        <f>SUM(G151:G151)</f>
        <v>0</v>
      </c>
      <c r="H150" s="7">
        <f>SUM(H151:H151)</f>
        <v>2933.448</v>
      </c>
      <c r="I150" s="21">
        <f>SUM(I151:I151)</f>
        <v>0</v>
      </c>
      <c r="J150" s="7">
        <f>SUM(J151:J151)</f>
        <v>2933.448</v>
      </c>
    </row>
    <row r="151" spans="1:10" ht="12" customHeight="1" thickBot="1">
      <c r="A151" s="140"/>
      <c r="B151" s="110"/>
      <c r="C151" s="111" t="s">
        <v>112</v>
      </c>
      <c r="D151" s="56">
        <v>2212</v>
      </c>
      <c r="E151" s="99">
        <v>5171</v>
      </c>
      <c r="F151" s="100" t="s">
        <v>78</v>
      </c>
      <c r="G151" s="16">
        <v>0</v>
      </c>
      <c r="H151" s="11">
        <v>2933.448</v>
      </c>
      <c r="I151" s="108"/>
      <c r="J151" s="16">
        <f>H151+I151</f>
        <v>2933.448</v>
      </c>
    </row>
    <row r="152" spans="1:10" ht="12" customHeight="1">
      <c r="A152" s="140"/>
      <c r="B152" s="76" t="s">
        <v>2</v>
      </c>
      <c r="C152" s="61" t="s">
        <v>157</v>
      </c>
      <c r="D152" s="42" t="s">
        <v>0</v>
      </c>
      <c r="E152" s="42" t="s">
        <v>0</v>
      </c>
      <c r="F152" s="43" t="s">
        <v>158</v>
      </c>
      <c r="G152" s="7">
        <f>SUM(G153:G153)</f>
        <v>0</v>
      </c>
      <c r="H152" s="7">
        <f>SUM(H153:H153)</f>
        <v>6685.492</v>
      </c>
      <c r="I152" s="21">
        <f>SUM(I153:I153)</f>
        <v>-774.967</v>
      </c>
      <c r="J152" s="7">
        <f>SUM(J153:J153)</f>
        <v>5910.525000000001</v>
      </c>
    </row>
    <row r="153" spans="1:10" ht="12" customHeight="1" thickBot="1">
      <c r="A153" s="140"/>
      <c r="B153" s="110"/>
      <c r="C153" s="111" t="s">
        <v>112</v>
      </c>
      <c r="D153" s="56">
        <v>2212</v>
      </c>
      <c r="E153" s="99">
        <v>5171</v>
      </c>
      <c r="F153" s="100" t="s">
        <v>78</v>
      </c>
      <c r="G153" s="16">
        <v>0</v>
      </c>
      <c r="H153" s="11">
        <v>6685.492</v>
      </c>
      <c r="I153" s="108">
        <v>-774.967</v>
      </c>
      <c r="J153" s="16">
        <f>H153+I153</f>
        <v>5910.525000000001</v>
      </c>
    </row>
    <row r="154" spans="1:10" ht="12" customHeight="1">
      <c r="A154" s="140"/>
      <c r="B154" s="76" t="s">
        <v>2</v>
      </c>
      <c r="C154" s="61" t="s">
        <v>159</v>
      </c>
      <c r="D154" s="42" t="s">
        <v>0</v>
      </c>
      <c r="E154" s="42" t="s">
        <v>0</v>
      </c>
      <c r="F154" s="43" t="s">
        <v>160</v>
      </c>
      <c r="G154" s="7">
        <f>SUM(G155:G155)</f>
        <v>0</v>
      </c>
      <c r="H154" s="8">
        <f>SUM(H155:H155)</f>
        <v>4531.571</v>
      </c>
      <c r="I154" s="109">
        <f>SUM(I155:I155)</f>
        <v>0</v>
      </c>
      <c r="J154" s="7">
        <f>SUM(J155:J155)</f>
        <v>4531.571</v>
      </c>
    </row>
    <row r="155" spans="1:10" ht="12" customHeight="1" thickBot="1">
      <c r="A155" s="140"/>
      <c r="B155" s="64"/>
      <c r="C155" s="95" t="s">
        <v>112</v>
      </c>
      <c r="D155" s="57">
        <v>2212</v>
      </c>
      <c r="E155" s="104">
        <v>5171</v>
      </c>
      <c r="F155" s="105" t="s">
        <v>78</v>
      </c>
      <c r="G155" s="1">
        <v>0</v>
      </c>
      <c r="H155" s="1">
        <v>4531.571</v>
      </c>
      <c r="I155" s="70"/>
      <c r="J155" s="1">
        <f>H155+I155</f>
        <v>4531.571</v>
      </c>
    </row>
    <row r="156" spans="1:10" ht="12" customHeight="1">
      <c r="A156" s="140"/>
      <c r="B156" s="76" t="s">
        <v>2</v>
      </c>
      <c r="C156" s="61" t="s">
        <v>161</v>
      </c>
      <c r="D156" s="42" t="s">
        <v>0</v>
      </c>
      <c r="E156" s="42" t="s">
        <v>0</v>
      </c>
      <c r="F156" s="43" t="s">
        <v>162</v>
      </c>
      <c r="G156" s="7">
        <f>SUM(G157:G157)</f>
        <v>0</v>
      </c>
      <c r="H156" s="8">
        <f>SUM(H157:H157)</f>
        <v>5549.867</v>
      </c>
      <c r="I156" s="109">
        <f>SUM(I157:I157)</f>
        <v>0</v>
      </c>
      <c r="J156" s="7">
        <f>SUM(J157:J157)</f>
        <v>5549.867</v>
      </c>
    </row>
    <row r="157" spans="1:10" ht="12" customHeight="1" thickBot="1">
      <c r="A157" s="140"/>
      <c r="B157" s="64"/>
      <c r="C157" s="95" t="s">
        <v>112</v>
      </c>
      <c r="D157" s="57">
        <v>2212</v>
      </c>
      <c r="E157" s="104">
        <v>5171</v>
      </c>
      <c r="F157" s="105" t="s">
        <v>78</v>
      </c>
      <c r="G157" s="1">
        <v>0</v>
      </c>
      <c r="H157" s="1">
        <v>5549.867</v>
      </c>
      <c r="I157" s="70"/>
      <c r="J157" s="1">
        <f>H157+I157</f>
        <v>5549.867</v>
      </c>
    </row>
    <row r="158" spans="1:10" ht="12" customHeight="1">
      <c r="A158" s="140"/>
      <c r="B158" s="76" t="s">
        <v>2</v>
      </c>
      <c r="C158" s="61" t="s">
        <v>163</v>
      </c>
      <c r="D158" s="42" t="s">
        <v>0</v>
      </c>
      <c r="E158" s="42" t="s">
        <v>0</v>
      </c>
      <c r="F158" s="43" t="s">
        <v>164</v>
      </c>
      <c r="G158" s="7">
        <f>SUM(G159:G159)</f>
        <v>0</v>
      </c>
      <c r="H158" s="8">
        <f>SUM(H159:H159)</f>
        <v>5681.243</v>
      </c>
      <c r="I158" s="109">
        <f>SUM(I159:I159)</f>
        <v>0</v>
      </c>
      <c r="J158" s="7">
        <f>SUM(J159:J159)</f>
        <v>5681.243</v>
      </c>
    </row>
    <row r="159" spans="1:10" ht="12" customHeight="1" thickBot="1">
      <c r="A159" s="140"/>
      <c r="B159" s="64"/>
      <c r="C159" s="95" t="s">
        <v>112</v>
      </c>
      <c r="D159" s="57">
        <v>2212</v>
      </c>
      <c r="E159" s="104">
        <v>5171</v>
      </c>
      <c r="F159" s="105" t="s">
        <v>78</v>
      </c>
      <c r="G159" s="1">
        <v>0</v>
      </c>
      <c r="H159" s="1">
        <v>5681.243</v>
      </c>
      <c r="I159" s="70"/>
      <c r="J159" s="1">
        <f>H159+I159</f>
        <v>5681.243</v>
      </c>
    </row>
    <row r="160" spans="1:10" ht="12" customHeight="1">
      <c r="A160" s="140"/>
      <c r="B160" s="76" t="s">
        <v>2</v>
      </c>
      <c r="C160" s="61" t="s">
        <v>165</v>
      </c>
      <c r="D160" s="42" t="s">
        <v>0</v>
      </c>
      <c r="E160" s="42" t="s">
        <v>0</v>
      </c>
      <c r="F160" s="43" t="s">
        <v>166</v>
      </c>
      <c r="G160" s="7">
        <f>SUM(G161:G161)</f>
        <v>0</v>
      </c>
      <c r="H160" s="7">
        <f>SUM(H161:H161)</f>
        <v>5976.086</v>
      </c>
      <c r="I160" s="21">
        <f>SUM(I161:I161)</f>
        <v>-84.803</v>
      </c>
      <c r="J160" s="7">
        <f>SUM(J161:J161)</f>
        <v>5891.283</v>
      </c>
    </row>
    <row r="161" spans="1:10" ht="12" customHeight="1" thickBot="1">
      <c r="A161" s="140"/>
      <c r="B161" s="110"/>
      <c r="C161" s="111" t="s">
        <v>112</v>
      </c>
      <c r="D161" s="56">
        <v>2212</v>
      </c>
      <c r="E161" s="99">
        <v>5171</v>
      </c>
      <c r="F161" s="100" t="s">
        <v>78</v>
      </c>
      <c r="G161" s="16">
        <v>0</v>
      </c>
      <c r="H161" s="11">
        <v>5976.086</v>
      </c>
      <c r="I161" s="108">
        <v>-84.803</v>
      </c>
      <c r="J161" s="16">
        <f>H161+I161</f>
        <v>5891.283</v>
      </c>
    </row>
    <row r="162" spans="1:10" ht="12" customHeight="1">
      <c r="A162" s="140"/>
      <c r="B162" s="76" t="s">
        <v>2</v>
      </c>
      <c r="C162" s="61" t="s">
        <v>167</v>
      </c>
      <c r="D162" s="42" t="s">
        <v>0</v>
      </c>
      <c r="E162" s="42" t="s">
        <v>0</v>
      </c>
      <c r="F162" s="43" t="s">
        <v>168</v>
      </c>
      <c r="G162" s="7">
        <f>SUM(G163:G163)</f>
        <v>0</v>
      </c>
      <c r="H162" s="7">
        <f>SUM(H163:H163)</f>
        <v>10597.945</v>
      </c>
      <c r="I162" s="21">
        <f>SUM(I163:I163)</f>
        <v>0</v>
      </c>
      <c r="J162" s="7">
        <f>SUM(J163:J163)</f>
        <v>10597.945</v>
      </c>
    </row>
    <row r="163" spans="1:10" ht="12" customHeight="1" thickBot="1">
      <c r="A163" s="140"/>
      <c r="B163" s="116"/>
      <c r="C163" s="117"/>
      <c r="D163" s="118">
        <v>2212</v>
      </c>
      <c r="E163" s="119">
        <v>5171</v>
      </c>
      <c r="F163" s="120" t="s">
        <v>78</v>
      </c>
      <c r="G163" s="14">
        <v>0</v>
      </c>
      <c r="H163" s="11">
        <f>11384.073-786.128</f>
        <v>10597.945</v>
      </c>
      <c r="I163" s="108"/>
      <c r="J163" s="14">
        <f>H163+I163</f>
        <v>10597.945</v>
      </c>
    </row>
    <row r="164" spans="1:10" ht="12" customHeight="1">
      <c r="A164" s="140"/>
      <c r="B164" s="76" t="s">
        <v>2</v>
      </c>
      <c r="C164" s="61" t="s">
        <v>169</v>
      </c>
      <c r="D164" s="42" t="s">
        <v>0</v>
      </c>
      <c r="E164" s="42" t="s">
        <v>0</v>
      </c>
      <c r="F164" s="43" t="s">
        <v>170</v>
      </c>
      <c r="G164" s="7">
        <f>SUM(G165:G165)</f>
        <v>0</v>
      </c>
      <c r="H164" s="7">
        <f>SUM(H165:H165)</f>
        <v>4511.530000000001</v>
      </c>
      <c r="I164" s="21">
        <f>SUM(I165:I165)</f>
        <v>0</v>
      </c>
      <c r="J164" s="7">
        <f>SUM(J165:J165)</f>
        <v>4511.530000000001</v>
      </c>
    </row>
    <row r="165" spans="1:10" ht="12" customHeight="1" thickBot="1">
      <c r="A165" s="140"/>
      <c r="B165" s="116"/>
      <c r="C165" s="117"/>
      <c r="D165" s="118">
        <v>2212</v>
      </c>
      <c r="E165" s="119">
        <v>5171</v>
      </c>
      <c r="F165" s="120" t="s">
        <v>78</v>
      </c>
      <c r="G165" s="14">
        <v>0</v>
      </c>
      <c r="H165" s="11">
        <f>4326.568+184.962</f>
        <v>4511.530000000001</v>
      </c>
      <c r="I165" s="108"/>
      <c r="J165" s="14">
        <f>H165+I165</f>
        <v>4511.530000000001</v>
      </c>
    </row>
    <row r="166" spans="1:10" ht="12" customHeight="1">
      <c r="A166" s="140"/>
      <c r="B166" s="76" t="s">
        <v>2</v>
      </c>
      <c r="C166" s="61" t="s">
        <v>171</v>
      </c>
      <c r="D166" s="42" t="s">
        <v>0</v>
      </c>
      <c r="E166" s="42" t="s">
        <v>0</v>
      </c>
      <c r="F166" s="43" t="s">
        <v>172</v>
      </c>
      <c r="G166" s="7">
        <f>SUM(G167:G167)</f>
        <v>0</v>
      </c>
      <c r="H166" s="8">
        <f>SUM(H167:H167)</f>
        <v>6194.842</v>
      </c>
      <c r="I166" s="109">
        <f>SUM(I167:I167)</f>
        <v>0</v>
      </c>
      <c r="J166" s="7">
        <f>SUM(J167:J167)</f>
        <v>6194.842</v>
      </c>
    </row>
    <row r="167" spans="1:10" ht="12" customHeight="1" thickBot="1">
      <c r="A167" s="140"/>
      <c r="B167" s="64"/>
      <c r="C167" s="106" t="s">
        <v>112</v>
      </c>
      <c r="D167" s="57">
        <v>2212</v>
      </c>
      <c r="E167" s="104">
        <v>5171</v>
      </c>
      <c r="F167" s="105" t="s">
        <v>78</v>
      </c>
      <c r="G167" s="1">
        <v>0</v>
      </c>
      <c r="H167" s="1">
        <v>6194.842</v>
      </c>
      <c r="I167" s="70"/>
      <c r="J167" s="1">
        <f>H167+I167</f>
        <v>6194.842</v>
      </c>
    </row>
    <row r="168" spans="1:10" ht="12" customHeight="1">
      <c r="A168" s="140"/>
      <c r="B168" s="76" t="s">
        <v>2</v>
      </c>
      <c r="C168" s="61" t="s">
        <v>173</v>
      </c>
      <c r="D168" s="42" t="s">
        <v>0</v>
      </c>
      <c r="E168" s="42" t="s">
        <v>0</v>
      </c>
      <c r="F168" s="43" t="s">
        <v>174</v>
      </c>
      <c r="G168" s="7">
        <f>SUM(G169:G169)</f>
        <v>0</v>
      </c>
      <c r="H168" s="8">
        <f>SUM(H169:H169)</f>
        <v>11472.8558</v>
      </c>
      <c r="I168" s="109">
        <f>SUM(I169:I169)</f>
        <v>0</v>
      </c>
      <c r="J168" s="7">
        <f>SUM(J169:J169)</f>
        <v>11472.8558</v>
      </c>
    </row>
    <row r="169" spans="1:10" ht="12" customHeight="1" thickBot="1">
      <c r="A169" s="140"/>
      <c r="B169" s="64"/>
      <c r="C169" s="95" t="s">
        <v>112</v>
      </c>
      <c r="D169" s="57">
        <v>2212</v>
      </c>
      <c r="E169" s="104">
        <v>5171</v>
      </c>
      <c r="F169" s="105" t="s">
        <v>78</v>
      </c>
      <c r="G169" s="1">
        <v>0</v>
      </c>
      <c r="H169" s="1">
        <v>11472.8558</v>
      </c>
      <c r="I169" s="70"/>
      <c r="J169" s="1">
        <f>H169+I169</f>
        <v>11472.8558</v>
      </c>
    </row>
    <row r="170" spans="1:10" ht="12" customHeight="1">
      <c r="A170" s="140"/>
      <c r="B170" s="76" t="s">
        <v>2</v>
      </c>
      <c r="C170" s="61" t="s">
        <v>175</v>
      </c>
      <c r="D170" s="42" t="s">
        <v>0</v>
      </c>
      <c r="E170" s="42" t="s">
        <v>0</v>
      </c>
      <c r="F170" s="43" t="s">
        <v>176</v>
      </c>
      <c r="G170" s="7">
        <f>SUM(G171:G171)</f>
        <v>0</v>
      </c>
      <c r="H170" s="8">
        <f>SUM(H171:H171)</f>
        <v>3522.948</v>
      </c>
      <c r="I170" s="109">
        <f>SUM(I171:I171)</f>
        <v>0</v>
      </c>
      <c r="J170" s="7">
        <f>SUM(J171:J171)</f>
        <v>3522.948</v>
      </c>
    </row>
    <row r="171" spans="1:10" ht="12" customHeight="1" thickBot="1">
      <c r="A171" s="140"/>
      <c r="B171" s="64"/>
      <c r="C171" s="79"/>
      <c r="D171" s="56">
        <v>2212</v>
      </c>
      <c r="E171" s="56">
        <v>6121</v>
      </c>
      <c r="F171" s="103" t="s">
        <v>29</v>
      </c>
      <c r="G171" s="1">
        <v>0</v>
      </c>
      <c r="H171" s="1">
        <f>3480.598+30.25+12.1</f>
        <v>3522.948</v>
      </c>
      <c r="I171" s="70"/>
      <c r="J171" s="1">
        <f>H171+I171</f>
        <v>3522.948</v>
      </c>
    </row>
    <row r="172" spans="1:10" ht="12" customHeight="1">
      <c r="A172" s="140"/>
      <c r="B172" s="76" t="s">
        <v>2</v>
      </c>
      <c r="C172" s="61" t="s">
        <v>177</v>
      </c>
      <c r="D172" s="42" t="s">
        <v>0</v>
      </c>
      <c r="E172" s="42" t="s">
        <v>0</v>
      </c>
      <c r="F172" s="43" t="s">
        <v>178</v>
      </c>
      <c r="G172" s="7">
        <f>SUM(G173:G173)</f>
        <v>0</v>
      </c>
      <c r="H172" s="8">
        <f>SUM(H173:H173)</f>
        <v>1505.482</v>
      </c>
      <c r="I172" s="109">
        <f>SUM(I173:I173)</f>
        <v>0</v>
      </c>
      <c r="J172" s="7">
        <f>SUM(J173:J173)</f>
        <v>1505.482</v>
      </c>
    </row>
    <row r="173" spans="1:10" ht="12" customHeight="1" thickBot="1">
      <c r="A173" s="140"/>
      <c r="B173" s="64"/>
      <c r="C173" s="79"/>
      <c r="D173" s="57">
        <v>2212</v>
      </c>
      <c r="E173" s="104">
        <v>5171</v>
      </c>
      <c r="F173" s="105" t="s">
        <v>78</v>
      </c>
      <c r="G173" s="1">
        <v>0</v>
      </c>
      <c r="H173" s="1">
        <v>1505.482</v>
      </c>
      <c r="I173" s="70"/>
      <c r="J173" s="1">
        <f>H173+I173</f>
        <v>1505.482</v>
      </c>
    </row>
    <row r="174" spans="1:10" ht="12" customHeight="1">
      <c r="A174" s="140"/>
      <c r="B174" s="76" t="s">
        <v>2</v>
      </c>
      <c r="C174" s="61" t="s">
        <v>179</v>
      </c>
      <c r="D174" s="42" t="s">
        <v>0</v>
      </c>
      <c r="E174" s="42" t="s">
        <v>0</v>
      </c>
      <c r="F174" s="43" t="s">
        <v>180</v>
      </c>
      <c r="G174" s="7">
        <f>SUM(G175:G176)</f>
        <v>0</v>
      </c>
      <c r="H174" s="7">
        <f>SUM(H175:H176)</f>
        <v>7187.032</v>
      </c>
      <c r="I174" s="21">
        <f>SUM(I175:I176)</f>
        <v>0</v>
      </c>
      <c r="J174" s="7">
        <f>SUM(J175:J176)</f>
        <v>7187.032</v>
      </c>
    </row>
    <row r="175" spans="1:10" ht="12" customHeight="1">
      <c r="A175" s="140"/>
      <c r="B175" s="44"/>
      <c r="C175" s="45"/>
      <c r="D175" s="46">
        <v>2212</v>
      </c>
      <c r="E175" s="83">
        <v>5169</v>
      </c>
      <c r="F175" s="115" t="s">
        <v>13</v>
      </c>
      <c r="G175" s="11">
        <v>0</v>
      </c>
      <c r="H175" s="14">
        <v>22.99</v>
      </c>
      <c r="I175" s="107"/>
      <c r="J175" s="11">
        <f>H175+I175</f>
        <v>22.99</v>
      </c>
    </row>
    <row r="176" spans="1:10" ht="12" customHeight="1" thickBot="1">
      <c r="A176" s="140"/>
      <c r="B176" s="64"/>
      <c r="C176" s="79"/>
      <c r="D176" s="57">
        <v>2212</v>
      </c>
      <c r="E176" s="104">
        <v>5171</v>
      </c>
      <c r="F176" s="105" t="s">
        <v>78</v>
      </c>
      <c r="G176" s="1">
        <v>0</v>
      </c>
      <c r="H176" s="1">
        <v>7164.042</v>
      </c>
      <c r="I176" s="70"/>
      <c r="J176" s="1">
        <f>H176+I176</f>
        <v>7164.042</v>
      </c>
    </row>
    <row r="177" spans="1:10" ht="12" customHeight="1">
      <c r="A177" s="140"/>
      <c r="B177" s="76" t="s">
        <v>2</v>
      </c>
      <c r="C177" s="61" t="s">
        <v>181</v>
      </c>
      <c r="D177" s="42" t="s">
        <v>0</v>
      </c>
      <c r="E177" s="42" t="s">
        <v>0</v>
      </c>
      <c r="F177" s="43" t="s">
        <v>182</v>
      </c>
      <c r="G177" s="7">
        <f>SUM(G178:G178)</f>
        <v>0</v>
      </c>
      <c r="H177" s="8">
        <f>SUM(H178:H178)</f>
        <v>6164.242</v>
      </c>
      <c r="I177" s="109">
        <f>SUM(I178:I178)</f>
        <v>0</v>
      </c>
      <c r="J177" s="7">
        <f>SUM(J178:J178)</f>
        <v>6164.242</v>
      </c>
    </row>
    <row r="178" spans="1:10" ht="12" customHeight="1" thickBot="1">
      <c r="A178" s="140"/>
      <c r="B178" s="64"/>
      <c r="C178" s="79"/>
      <c r="D178" s="57">
        <v>2212</v>
      </c>
      <c r="E178" s="104">
        <v>5171</v>
      </c>
      <c r="F178" s="105" t="s">
        <v>78</v>
      </c>
      <c r="G178" s="1">
        <v>0</v>
      </c>
      <c r="H178" s="1">
        <v>6164.242</v>
      </c>
      <c r="I178" s="70"/>
      <c r="J178" s="1">
        <f>H178+I178</f>
        <v>6164.242</v>
      </c>
    </row>
    <row r="179" spans="1:10" ht="12" customHeight="1">
      <c r="A179" s="140"/>
      <c r="B179" s="76" t="s">
        <v>2</v>
      </c>
      <c r="C179" s="61" t="s">
        <v>183</v>
      </c>
      <c r="D179" s="42" t="s">
        <v>0</v>
      </c>
      <c r="E179" s="42" t="s">
        <v>0</v>
      </c>
      <c r="F179" s="43" t="s">
        <v>184</v>
      </c>
      <c r="G179" s="7">
        <f>SUM(G180:G182)</f>
        <v>0</v>
      </c>
      <c r="H179" s="7">
        <f>SUM(H180:H182)</f>
        <v>5427.19</v>
      </c>
      <c r="I179" s="21">
        <f>SUM(I180:I182)</f>
        <v>0</v>
      </c>
      <c r="J179" s="7">
        <f>SUM(J180:J182)</f>
        <v>5427.19</v>
      </c>
    </row>
    <row r="180" spans="1:10" ht="12" customHeight="1">
      <c r="A180" s="140"/>
      <c r="B180" s="44"/>
      <c r="C180" s="45"/>
      <c r="D180" s="46">
        <v>2212</v>
      </c>
      <c r="E180" s="83">
        <v>5169</v>
      </c>
      <c r="F180" s="115" t="s">
        <v>13</v>
      </c>
      <c r="G180" s="11">
        <v>0</v>
      </c>
      <c r="H180" s="14">
        <v>24.2</v>
      </c>
      <c r="I180" s="107"/>
      <c r="J180" s="11">
        <f>H180+I180</f>
        <v>24.2</v>
      </c>
    </row>
    <row r="181" spans="1:10" ht="12" customHeight="1">
      <c r="A181" s="140"/>
      <c r="B181" s="125"/>
      <c r="C181" s="45"/>
      <c r="D181" s="46">
        <v>2212</v>
      </c>
      <c r="E181" s="86">
        <v>5171</v>
      </c>
      <c r="F181" s="87" t="s">
        <v>78</v>
      </c>
      <c r="G181" s="11">
        <v>0</v>
      </c>
      <c r="H181" s="11">
        <f>5402.99-3000</f>
        <v>2402.99</v>
      </c>
      <c r="I181" s="108"/>
      <c r="J181" s="11">
        <f>H181+I181</f>
        <v>2402.99</v>
      </c>
    </row>
    <row r="182" spans="1:10" ht="12" customHeight="1" thickBot="1">
      <c r="A182" s="140"/>
      <c r="B182" s="110"/>
      <c r="C182" s="111" t="s">
        <v>112</v>
      </c>
      <c r="D182" s="56">
        <v>2212</v>
      </c>
      <c r="E182" s="99">
        <v>5171</v>
      </c>
      <c r="F182" s="100" t="s">
        <v>78</v>
      </c>
      <c r="G182" s="16">
        <v>0</v>
      </c>
      <c r="H182" s="123">
        <v>3000</v>
      </c>
      <c r="I182" s="124"/>
      <c r="J182" s="1">
        <f>H182+I182</f>
        <v>3000</v>
      </c>
    </row>
    <row r="183" spans="1:10" ht="12" customHeight="1">
      <c r="A183" s="140"/>
      <c r="B183" s="76" t="s">
        <v>2</v>
      </c>
      <c r="C183" s="61" t="s">
        <v>185</v>
      </c>
      <c r="D183" s="42" t="s">
        <v>0</v>
      </c>
      <c r="E183" s="42" t="s">
        <v>0</v>
      </c>
      <c r="F183" s="43" t="s">
        <v>186</v>
      </c>
      <c r="G183" s="7">
        <f>SUM(G184:G184)</f>
        <v>0</v>
      </c>
      <c r="H183" s="8">
        <f>SUM(H184:H184)</f>
        <v>11617.999</v>
      </c>
      <c r="I183" s="109">
        <f>SUM(I184:I184)</f>
        <v>0</v>
      </c>
      <c r="J183" s="7">
        <f>SUM(J184:J184)</f>
        <v>11617.999</v>
      </c>
    </row>
    <row r="184" spans="1:10" ht="12" customHeight="1" thickBot="1">
      <c r="A184" s="140"/>
      <c r="B184" s="64"/>
      <c r="C184" s="79"/>
      <c r="D184" s="57">
        <v>2212</v>
      </c>
      <c r="E184" s="57">
        <v>6121</v>
      </c>
      <c r="F184" s="89" t="s">
        <v>29</v>
      </c>
      <c r="G184" s="1">
        <v>0</v>
      </c>
      <c r="H184" s="1">
        <f>30.25+14.52+11573.229</f>
        <v>11617.999</v>
      </c>
      <c r="I184" s="70"/>
      <c r="J184" s="1">
        <f>H184+I184</f>
        <v>11617.999</v>
      </c>
    </row>
    <row r="185" spans="1:10" ht="12" customHeight="1">
      <c r="A185" s="140"/>
      <c r="B185" s="76" t="s">
        <v>2</v>
      </c>
      <c r="C185" s="61" t="s">
        <v>187</v>
      </c>
      <c r="D185" s="42" t="s">
        <v>0</v>
      </c>
      <c r="E185" s="42" t="s">
        <v>0</v>
      </c>
      <c r="F185" s="43" t="s">
        <v>188</v>
      </c>
      <c r="G185" s="7">
        <f>SUM(G186:G187)</f>
        <v>0</v>
      </c>
      <c r="H185" s="7">
        <f>SUM(H186:H187)</f>
        <v>7856.03</v>
      </c>
      <c r="I185" s="21">
        <f>SUM(I186:I187)</f>
        <v>0</v>
      </c>
      <c r="J185" s="7">
        <f>SUM(J186:J187)</f>
        <v>7856.03</v>
      </c>
    </row>
    <row r="186" spans="1:10" ht="12" customHeight="1">
      <c r="A186" s="140"/>
      <c r="B186" s="44"/>
      <c r="C186" s="45"/>
      <c r="D186" s="46">
        <v>2212</v>
      </c>
      <c r="E186" s="83">
        <v>5169</v>
      </c>
      <c r="F186" s="115" t="s">
        <v>13</v>
      </c>
      <c r="G186" s="11">
        <v>0</v>
      </c>
      <c r="H186" s="14">
        <v>21.78</v>
      </c>
      <c r="I186" s="107"/>
      <c r="J186" s="11">
        <f>H186+I186</f>
        <v>21.78</v>
      </c>
    </row>
    <row r="187" spans="1:10" ht="12" customHeight="1" thickBot="1">
      <c r="A187" s="140"/>
      <c r="B187" s="64"/>
      <c r="C187" s="79"/>
      <c r="D187" s="57">
        <v>2212</v>
      </c>
      <c r="E187" s="104">
        <v>5171</v>
      </c>
      <c r="F187" s="105" t="s">
        <v>78</v>
      </c>
      <c r="G187" s="1">
        <v>0</v>
      </c>
      <c r="H187" s="1">
        <v>7834.25</v>
      </c>
      <c r="I187" s="70"/>
      <c r="J187" s="1">
        <f>H187+I187</f>
        <v>7834.25</v>
      </c>
    </row>
    <row r="188" spans="1:10" ht="12" customHeight="1">
      <c r="A188" s="140"/>
      <c r="B188" s="76" t="s">
        <v>2</v>
      </c>
      <c r="C188" s="61" t="s">
        <v>189</v>
      </c>
      <c r="D188" s="42" t="s">
        <v>0</v>
      </c>
      <c r="E188" s="42" t="s">
        <v>0</v>
      </c>
      <c r="F188" s="43" t="s">
        <v>190</v>
      </c>
      <c r="G188" s="7">
        <f>SUM(G189:G190)</f>
        <v>0</v>
      </c>
      <c r="H188" s="7">
        <f>SUM(H189:H190)</f>
        <v>1745.9730000000002</v>
      </c>
      <c r="I188" s="21">
        <f>SUM(I189:I190)</f>
        <v>0</v>
      </c>
      <c r="J188" s="7">
        <f>SUM(J189:J190)</f>
        <v>1745.9730000000002</v>
      </c>
    </row>
    <row r="189" spans="1:10" ht="12" customHeight="1">
      <c r="A189" s="140"/>
      <c r="B189" s="44"/>
      <c r="C189" s="45"/>
      <c r="D189" s="46">
        <v>2212</v>
      </c>
      <c r="E189" s="83">
        <v>5169</v>
      </c>
      <c r="F189" s="115" t="s">
        <v>13</v>
      </c>
      <c r="G189" s="11">
        <v>0</v>
      </c>
      <c r="H189" s="11">
        <f>24.2+17.969</f>
        <v>42.169</v>
      </c>
      <c r="I189" s="108"/>
      <c r="J189" s="11">
        <f>H189+I189</f>
        <v>42.169</v>
      </c>
    </row>
    <row r="190" spans="1:10" ht="12" customHeight="1" thickBot="1">
      <c r="A190" s="140"/>
      <c r="B190" s="64"/>
      <c r="C190" s="79"/>
      <c r="D190" s="57">
        <v>2212</v>
      </c>
      <c r="E190" s="104">
        <v>5171</v>
      </c>
      <c r="F190" s="105" t="s">
        <v>78</v>
      </c>
      <c r="G190" s="1">
        <v>0</v>
      </c>
      <c r="H190" s="1">
        <v>1703.804</v>
      </c>
      <c r="I190" s="70"/>
      <c r="J190" s="1">
        <f>H190+I190</f>
        <v>1703.804</v>
      </c>
    </row>
    <row r="191" spans="1:10" ht="12" customHeight="1">
      <c r="A191" s="140"/>
      <c r="B191" s="76" t="s">
        <v>2</v>
      </c>
      <c r="C191" s="61" t="s">
        <v>191</v>
      </c>
      <c r="D191" s="42" t="s">
        <v>0</v>
      </c>
      <c r="E191" s="42" t="s">
        <v>0</v>
      </c>
      <c r="F191" s="43" t="s">
        <v>192</v>
      </c>
      <c r="G191" s="7">
        <f>SUM(G192:G193)</f>
        <v>0</v>
      </c>
      <c r="H191" s="7">
        <f>SUM(H192:H193)</f>
        <v>7142.909000000001</v>
      </c>
      <c r="I191" s="21">
        <f>SUM(I192:I193)</f>
        <v>0</v>
      </c>
      <c r="J191" s="7">
        <f>SUM(J192:J193)</f>
        <v>7142.909000000001</v>
      </c>
    </row>
    <row r="192" spans="1:10" ht="12" customHeight="1">
      <c r="A192" s="140"/>
      <c r="B192" s="44"/>
      <c r="C192" s="45"/>
      <c r="D192" s="46">
        <v>2212</v>
      </c>
      <c r="E192" s="83">
        <v>5169</v>
      </c>
      <c r="F192" s="115" t="s">
        <v>13</v>
      </c>
      <c r="G192" s="11">
        <v>0</v>
      </c>
      <c r="H192" s="14">
        <f>17.969+28.237</f>
        <v>46.206</v>
      </c>
      <c r="I192" s="107"/>
      <c r="J192" s="11">
        <f>H192+I192</f>
        <v>46.206</v>
      </c>
    </row>
    <row r="193" spans="1:10" ht="12" customHeight="1" thickBot="1">
      <c r="A193" s="140"/>
      <c r="B193" s="122"/>
      <c r="C193" s="79"/>
      <c r="D193" s="57">
        <v>2212</v>
      </c>
      <c r="E193" s="104">
        <v>5171</v>
      </c>
      <c r="F193" s="105" t="s">
        <v>78</v>
      </c>
      <c r="G193" s="1">
        <v>0</v>
      </c>
      <c r="H193" s="1">
        <v>7096.703</v>
      </c>
      <c r="I193" s="70"/>
      <c r="J193" s="1">
        <f>H193+I193</f>
        <v>7096.703</v>
      </c>
    </row>
    <row r="194" spans="1:10" ht="12" customHeight="1">
      <c r="A194" s="140"/>
      <c r="B194" s="76" t="s">
        <v>2</v>
      </c>
      <c r="C194" s="61" t="s">
        <v>193</v>
      </c>
      <c r="D194" s="42" t="s">
        <v>0</v>
      </c>
      <c r="E194" s="42" t="s">
        <v>0</v>
      </c>
      <c r="F194" s="43" t="s">
        <v>194</v>
      </c>
      <c r="G194" s="7">
        <f>SUM(G195:G195)</f>
        <v>0</v>
      </c>
      <c r="H194" s="7">
        <f>SUM(H195:H195)</f>
        <v>9552.29</v>
      </c>
      <c r="I194" s="21">
        <f>SUM(I195:I195)</f>
        <v>0</v>
      </c>
      <c r="J194" s="7">
        <f>SUM(J195:J195)</f>
        <v>9552.29</v>
      </c>
    </row>
    <row r="195" spans="1:10" ht="12" customHeight="1" thickBot="1">
      <c r="A195" s="140"/>
      <c r="B195" s="125"/>
      <c r="C195" s="111" t="s">
        <v>112</v>
      </c>
      <c r="D195" s="46">
        <v>2212</v>
      </c>
      <c r="E195" s="86">
        <v>5171</v>
      </c>
      <c r="F195" s="87" t="s">
        <v>78</v>
      </c>
      <c r="G195" s="11">
        <v>0</v>
      </c>
      <c r="H195" s="11">
        <v>9552.29</v>
      </c>
      <c r="I195" s="108"/>
      <c r="J195" s="11">
        <f>H195+I195</f>
        <v>9552.29</v>
      </c>
    </row>
    <row r="196" spans="1:10" ht="12" customHeight="1">
      <c r="A196" s="140"/>
      <c r="B196" s="76" t="s">
        <v>2</v>
      </c>
      <c r="C196" s="61" t="s">
        <v>195</v>
      </c>
      <c r="D196" s="42" t="s">
        <v>0</v>
      </c>
      <c r="E196" s="42" t="s">
        <v>0</v>
      </c>
      <c r="F196" s="43" t="s">
        <v>196</v>
      </c>
      <c r="G196" s="7">
        <f>SUM(G197:G198)</f>
        <v>0</v>
      </c>
      <c r="H196" s="7">
        <f>SUM(H197:H198)</f>
        <v>5032.209</v>
      </c>
      <c r="I196" s="21">
        <f>SUM(I197:I198)</f>
        <v>0</v>
      </c>
      <c r="J196" s="7">
        <f>SUM(J197:J198)</f>
        <v>5032.209</v>
      </c>
    </row>
    <row r="197" spans="1:10" ht="12" customHeight="1">
      <c r="A197" s="140"/>
      <c r="B197" s="44"/>
      <c r="C197" s="45"/>
      <c r="D197" s="46">
        <v>2212</v>
      </c>
      <c r="E197" s="86">
        <v>5171</v>
      </c>
      <c r="F197" s="87" t="s">
        <v>78</v>
      </c>
      <c r="G197" s="11">
        <v>0</v>
      </c>
      <c r="H197" s="11">
        <v>0</v>
      </c>
      <c r="I197" s="11"/>
      <c r="J197" s="11">
        <f>H197+I197</f>
        <v>0</v>
      </c>
    </row>
    <row r="198" spans="1:10" ht="12" customHeight="1" thickBot="1">
      <c r="A198" s="140"/>
      <c r="B198" s="110"/>
      <c r="C198" s="111" t="s">
        <v>112</v>
      </c>
      <c r="D198" s="56">
        <v>2212</v>
      </c>
      <c r="E198" s="99">
        <v>5171</v>
      </c>
      <c r="F198" s="100" t="s">
        <v>78</v>
      </c>
      <c r="G198" s="16">
        <v>0</v>
      </c>
      <c r="H198" s="11">
        <v>5032.209</v>
      </c>
      <c r="I198" s="11"/>
      <c r="J198" s="16">
        <f>H198+I198</f>
        <v>5032.209</v>
      </c>
    </row>
    <row r="199" spans="1:10" ht="12" customHeight="1">
      <c r="A199" s="140"/>
      <c r="B199" s="76" t="s">
        <v>2</v>
      </c>
      <c r="C199" s="61" t="s">
        <v>197</v>
      </c>
      <c r="D199" s="42" t="s">
        <v>0</v>
      </c>
      <c r="E199" s="42" t="s">
        <v>0</v>
      </c>
      <c r="F199" s="43" t="s">
        <v>198</v>
      </c>
      <c r="G199" s="7">
        <f>SUM(G200:G201)</f>
        <v>0</v>
      </c>
      <c r="H199" s="7">
        <f>SUM(H200:H201)</f>
        <v>565.3</v>
      </c>
      <c r="I199" s="21">
        <f>SUM(I200:I201)</f>
        <v>0</v>
      </c>
      <c r="J199" s="7">
        <f>SUM(J200:J201)</f>
        <v>565.3</v>
      </c>
    </row>
    <row r="200" spans="1:10" ht="12" customHeight="1">
      <c r="A200" s="140"/>
      <c r="B200" s="44"/>
      <c r="C200" s="45"/>
      <c r="D200" s="46">
        <v>2212</v>
      </c>
      <c r="E200" s="83">
        <v>5169</v>
      </c>
      <c r="F200" s="115" t="s">
        <v>13</v>
      </c>
      <c r="G200" s="11">
        <v>0</v>
      </c>
      <c r="H200" s="14">
        <f>8.7+19.36</f>
        <v>28.06</v>
      </c>
      <c r="I200" s="107"/>
      <c r="J200" s="11">
        <f>H200+I200</f>
        <v>28.06</v>
      </c>
    </row>
    <row r="201" spans="1:10" ht="12" customHeight="1" thickBot="1">
      <c r="A201" s="140"/>
      <c r="B201" s="64"/>
      <c r="C201" s="79"/>
      <c r="D201" s="57">
        <v>2212</v>
      </c>
      <c r="E201" s="104">
        <v>5171</v>
      </c>
      <c r="F201" s="105" t="s">
        <v>78</v>
      </c>
      <c r="G201" s="1">
        <v>0</v>
      </c>
      <c r="H201" s="16">
        <v>537.24</v>
      </c>
      <c r="I201" s="102"/>
      <c r="J201" s="1">
        <f>H201+I201</f>
        <v>537.24</v>
      </c>
    </row>
    <row r="202" spans="1:10" ht="12" customHeight="1">
      <c r="A202" s="140"/>
      <c r="B202" s="76" t="s">
        <v>2</v>
      </c>
      <c r="C202" s="61" t="s">
        <v>199</v>
      </c>
      <c r="D202" s="77" t="s">
        <v>0</v>
      </c>
      <c r="E202" s="77" t="s">
        <v>0</v>
      </c>
      <c r="F202" s="13" t="s">
        <v>200</v>
      </c>
      <c r="G202" s="8">
        <f>SUM(G203:G203)</f>
        <v>0</v>
      </c>
      <c r="H202" s="7">
        <f>SUM(H203:H203)</f>
        <v>7179.36935</v>
      </c>
      <c r="I202" s="21">
        <f>SUM(I203:I203)</f>
        <v>0</v>
      </c>
      <c r="J202" s="7">
        <f>SUM(J203:J203)</f>
        <v>7179.36935</v>
      </c>
    </row>
    <row r="203" spans="1:10" ht="12" customHeight="1" thickBot="1">
      <c r="A203" s="140"/>
      <c r="B203" s="85"/>
      <c r="C203" s="90"/>
      <c r="D203" s="80">
        <v>2212</v>
      </c>
      <c r="E203" s="66">
        <v>6121</v>
      </c>
      <c r="F203" s="103" t="s">
        <v>29</v>
      </c>
      <c r="G203" s="18">
        <v>0</v>
      </c>
      <c r="H203" s="16">
        <f>16.335+20.40435+36.3+7106.33</f>
        <v>7179.36935</v>
      </c>
      <c r="I203" s="102"/>
      <c r="J203" s="1">
        <f>H203+I203</f>
        <v>7179.36935</v>
      </c>
    </row>
    <row r="204" spans="1:10" ht="12" customHeight="1">
      <c r="A204" s="140"/>
      <c r="B204" s="76" t="s">
        <v>2</v>
      </c>
      <c r="C204" s="61" t="s">
        <v>201</v>
      </c>
      <c r="D204" s="42" t="s">
        <v>0</v>
      </c>
      <c r="E204" s="42" t="s">
        <v>0</v>
      </c>
      <c r="F204" s="43" t="s">
        <v>202</v>
      </c>
      <c r="G204" s="7">
        <f>SUM(G205:G205)</f>
        <v>0</v>
      </c>
      <c r="H204" s="8">
        <f>SUM(H205:H205)</f>
        <v>4493.983</v>
      </c>
      <c r="I204" s="109">
        <f>SUM(I205:I205)</f>
        <v>0</v>
      </c>
      <c r="J204" s="7">
        <f>SUM(J205:J205)</f>
        <v>4493.983</v>
      </c>
    </row>
    <row r="205" spans="1:10" ht="12" customHeight="1" thickBot="1">
      <c r="A205" s="140"/>
      <c r="B205" s="64"/>
      <c r="C205" s="79"/>
      <c r="D205" s="56">
        <v>2212</v>
      </c>
      <c r="E205" s="56">
        <v>6121</v>
      </c>
      <c r="F205" s="103" t="s">
        <v>29</v>
      </c>
      <c r="G205" s="1">
        <v>0</v>
      </c>
      <c r="H205" s="1">
        <f>14.2+50.82+4428.963</f>
        <v>4493.983</v>
      </c>
      <c r="I205" s="70"/>
      <c r="J205" s="1">
        <f>H205+I205</f>
        <v>4493.983</v>
      </c>
    </row>
    <row r="206" spans="1:10" ht="12" customHeight="1">
      <c r="A206" s="140"/>
      <c r="B206" s="76" t="s">
        <v>2</v>
      </c>
      <c r="C206" s="61" t="s">
        <v>203</v>
      </c>
      <c r="D206" s="42" t="s">
        <v>0</v>
      </c>
      <c r="E206" s="42" t="s">
        <v>0</v>
      </c>
      <c r="F206" s="43" t="s">
        <v>204</v>
      </c>
      <c r="G206" s="7">
        <f>SUM(G207:G208)</f>
        <v>0</v>
      </c>
      <c r="H206" s="7">
        <f>SUM(H207:H208)</f>
        <v>8577.134</v>
      </c>
      <c r="I206" s="21">
        <f>SUM(I207:I208)</f>
        <v>0</v>
      </c>
      <c r="J206" s="7">
        <f>SUM(J207:J208)</f>
        <v>8577.134</v>
      </c>
    </row>
    <row r="207" spans="1:10" ht="12" customHeight="1">
      <c r="A207" s="140"/>
      <c r="B207" s="44"/>
      <c r="C207" s="45"/>
      <c r="D207" s="46">
        <v>2212</v>
      </c>
      <c r="E207" s="83">
        <v>5169</v>
      </c>
      <c r="F207" s="115" t="s">
        <v>13</v>
      </c>
      <c r="G207" s="11">
        <v>0</v>
      </c>
      <c r="H207" s="11">
        <f>31.257</f>
        <v>31.257</v>
      </c>
      <c r="I207" s="108"/>
      <c r="J207" s="11">
        <f>H207+I207</f>
        <v>31.257</v>
      </c>
    </row>
    <row r="208" spans="1:10" ht="12" customHeight="1" thickBot="1">
      <c r="A208" s="140"/>
      <c r="B208" s="110"/>
      <c r="C208" s="50"/>
      <c r="D208" s="56">
        <v>2212</v>
      </c>
      <c r="E208" s="99">
        <v>5171</v>
      </c>
      <c r="F208" s="100" t="s">
        <v>78</v>
      </c>
      <c r="G208" s="16">
        <v>0</v>
      </c>
      <c r="H208" s="16">
        <v>8545.877</v>
      </c>
      <c r="I208" s="102"/>
      <c r="J208" s="16">
        <f>H208+I208</f>
        <v>8545.877</v>
      </c>
    </row>
    <row r="209" spans="1:10" ht="12" customHeight="1">
      <c r="A209" s="140"/>
      <c r="B209" s="76" t="s">
        <v>2</v>
      </c>
      <c r="C209" s="61" t="s">
        <v>205</v>
      </c>
      <c r="D209" s="42" t="s">
        <v>0</v>
      </c>
      <c r="E209" s="42" t="s">
        <v>0</v>
      </c>
      <c r="F209" s="43" t="s">
        <v>206</v>
      </c>
      <c r="G209" s="7">
        <f>SUM(G210:G210)</f>
        <v>0</v>
      </c>
      <c r="H209" s="7">
        <f>SUM(H210:H210)</f>
        <v>16180.111</v>
      </c>
      <c r="I209" s="21">
        <f>SUM(I210:I210)</f>
        <v>0</v>
      </c>
      <c r="J209" s="7">
        <f>SUM(J210:J210)</f>
        <v>16180.111</v>
      </c>
    </row>
    <row r="210" spans="1:10" ht="12" customHeight="1" thickBot="1">
      <c r="A210" s="140"/>
      <c r="B210" s="64"/>
      <c r="C210" s="79"/>
      <c r="D210" s="57">
        <v>2212</v>
      </c>
      <c r="E210" s="104">
        <v>5171</v>
      </c>
      <c r="F210" s="105" t="s">
        <v>78</v>
      </c>
      <c r="G210" s="1">
        <v>0</v>
      </c>
      <c r="H210" s="16">
        <v>16180.111</v>
      </c>
      <c r="I210" s="102"/>
      <c r="J210" s="1">
        <f>H210+I210</f>
        <v>16180.111</v>
      </c>
    </row>
    <row r="211" spans="1:10" ht="12" customHeight="1">
      <c r="A211" s="140"/>
      <c r="B211" s="76" t="s">
        <v>2</v>
      </c>
      <c r="C211" s="61" t="s">
        <v>207</v>
      </c>
      <c r="D211" s="42" t="s">
        <v>0</v>
      </c>
      <c r="E211" s="42" t="s">
        <v>0</v>
      </c>
      <c r="F211" s="43" t="s">
        <v>208</v>
      </c>
      <c r="G211" s="7">
        <f>SUM(G212:G212)</f>
        <v>0</v>
      </c>
      <c r="H211" s="7">
        <f>SUM(H212:H212)</f>
        <v>8915.277</v>
      </c>
      <c r="I211" s="21">
        <f>SUM(I212:I212)</f>
        <v>0</v>
      </c>
      <c r="J211" s="7">
        <f>SUM(J212:J212)</f>
        <v>8915.277</v>
      </c>
    </row>
    <row r="212" spans="1:10" ht="12" customHeight="1" thickBot="1">
      <c r="A212" s="140"/>
      <c r="B212" s="64"/>
      <c r="C212" s="79"/>
      <c r="D212" s="57">
        <v>2212</v>
      </c>
      <c r="E212" s="104">
        <v>5171</v>
      </c>
      <c r="F212" s="105" t="s">
        <v>78</v>
      </c>
      <c r="G212" s="1">
        <v>0</v>
      </c>
      <c r="H212" s="16">
        <v>8915.277</v>
      </c>
      <c r="I212" s="102"/>
      <c r="J212" s="1">
        <f>H212+I212</f>
        <v>8915.277</v>
      </c>
    </row>
    <row r="213" spans="1:10" ht="12" customHeight="1">
      <c r="A213" s="140"/>
      <c r="B213" s="76" t="s">
        <v>2</v>
      </c>
      <c r="C213" s="61" t="s">
        <v>209</v>
      </c>
      <c r="D213" s="42" t="s">
        <v>0</v>
      </c>
      <c r="E213" s="42" t="s">
        <v>0</v>
      </c>
      <c r="F213" s="43" t="s">
        <v>210</v>
      </c>
      <c r="G213" s="7">
        <f>SUM(G214:G215)</f>
        <v>0</v>
      </c>
      <c r="H213" s="7">
        <f>SUM(H214:H215)</f>
        <v>515.35</v>
      </c>
      <c r="I213" s="21">
        <f>SUM(I214:I215)</f>
        <v>0</v>
      </c>
      <c r="J213" s="7">
        <f>SUM(J214:J215)</f>
        <v>515.35</v>
      </c>
    </row>
    <row r="214" spans="1:10" ht="12" customHeight="1">
      <c r="A214" s="140"/>
      <c r="B214" s="44"/>
      <c r="C214" s="45"/>
      <c r="D214" s="46">
        <v>2212</v>
      </c>
      <c r="E214" s="83">
        <v>5169</v>
      </c>
      <c r="F214" s="115" t="s">
        <v>13</v>
      </c>
      <c r="G214" s="11">
        <v>0</v>
      </c>
      <c r="H214" s="11">
        <f>14.702+18.15</f>
        <v>32.852</v>
      </c>
      <c r="I214" s="108"/>
      <c r="J214" s="11">
        <f>H214+I214</f>
        <v>32.852</v>
      </c>
    </row>
    <row r="215" spans="1:10" ht="12" customHeight="1" thickBot="1">
      <c r="A215" s="140"/>
      <c r="B215" s="64"/>
      <c r="C215" s="79"/>
      <c r="D215" s="57">
        <v>2212</v>
      </c>
      <c r="E215" s="104">
        <v>5171</v>
      </c>
      <c r="F215" s="105" t="s">
        <v>78</v>
      </c>
      <c r="G215" s="1">
        <v>0</v>
      </c>
      <c r="H215" s="16">
        <v>482.498</v>
      </c>
      <c r="I215" s="102"/>
      <c r="J215" s="1">
        <f>H215+I215</f>
        <v>482.498</v>
      </c>
    </row>
    <row r="216" spans="1:10" ht="12" customHeight="1">
      <c r="A216" s="140"/>
      <c r="B216" s="76" t="s">
        <v>2</v>
      </c>
      <c r="C216" s="61" t="s">
        <v>211</v>
      </c>
      <c r="D216" s="77" t="s">
        <v>0</v>
      </c>
      <c r="E216" s="77" t="s">
        <v>0</v>
      </c>
      <c r="F216" s="13" t="s">
        <v>212</v>
      </c>
      <c r="G216" s="8">
        <f>SUM(G217:G217)</f>
        <v>0</v>
      </c>
      <c r="H216" s="7">
        <f>SUM(H217:H217)</f>
        <v>1586.489</v>
      </c>
      <c r="I216" s="21">
        <f>SUM(I217:I217)</f>
        <v>0</v>
      </c>
      <c r="J216" s="7">
        <f>SUM(J217:J217)</f>
        <v>1586.489</v>
      </c>
    </row>
    <row r="217" spans="1:10" ht="12" customHeight="1" thickBot="1">
      <c r="A217" s="140"/>
      <c r="B217" s="85"/>
      <c r="C217" s="90"/>
      <c r="D217" s="80">
        <v>2212</v>
      </c>
      <c r="E217" s="66">
        <v>6121</v>
      </c>
      <c r="F217" s="103" t="s">
        <v>29</v>
      </c>
      <c r="G217" s="18">
        <v>0</v>
      </c>
      <c r="H217" s="16">
        <f>13.2+17.485+1555.804</f>
        <v>1586.489</v>
      </c>
      <c r="I217" s="102"/>
      <c r="J217" s="1">
        <f>H217+I217</f>
        <v>1586.489</v>
      </c>
    </row>
    <row r="218" spans="1:10" ht="12" customHeight="1">
      <c r="A218" s="140"/>
      <c r="B218" s="76" t="s">
        <v>2</v>
      </c>
      <c r="C218" s="61" t="s">
        <v>213</v>
      </c>
      <c r="D218" s="77" t="s">
        <v>0</v>
      </c>
      <c r="E218" s="77" t="s">
        <v>0</v>
      </c>
      <c r="F218" s="13" t="s">
        <v>214</v>
      </c>
      <c r="G218" s="7">
        <f>SUM(G219:G220)</f>
        <v>0</v>
      </c>
      <c r="H218" s="7">
        <f>SUM(H219:H220)</f>
        <v>1013.975</v>
      </c>
      <c r="I218" s="21">
        <f>SUM(I219:I220)</f>
        <v>0</v>
      </c>
      <c r="J218" s="7">
        <f>SUM(J219:J220)</f>
        <v>1013.975</v>
      </c>
    </row>
    <row r="219" spans="1:10" ht="12" customHeight="1">
      <c r="A219" s="140"/>
      <c r="B219" s="82"/>
      <c r="C219" s="45"/>
      <c r="D219" s="83">
        <v>2212</v>
      </c>
      <c r="E219" s="83">
        <v>5169</v>
      </c>
      <c r="F219" s="84" t="s">
        <v>13</v>
      </c>
      <c r="G219" s="17">
        <v>0</v>
      </c>
      <c r="H219" s="11">
        <f>7.92+17.485</f>
        <v>25.405</v>
      </c>
      <c r="I219" s="108"/>
      <c r="J219" s="11">
        <f>H219+I219</f>
        <v>25.405</v>
      </c>
    </row>
    <row r="220" spans="1:10" ht="12" customHeight="1" thickBot="1">
      <c r="A220" s="140"/>
      <c r="B220" s="110"/>
      <c r="C220" s="50"/>
      <c r="D220" s="56">
        <v>2212</v>
      </c>
      <c r="E220" s="99">
        <v>5171</v>
      </c>
      <c r="F220" s="100" t="s">
        <v>78</v>
      </c>
      <c r="G220" s="16">
        <v>0</v>
      </c>
      <c r="H220" s="16">
        <v>988.57</v>
      </c>
      <c r="I220" s="102"/>
      <c r="J220" s="16">
        <f>H220+I220</f>
        <v>988.57</v>
      </c>
    </row>
    <row r="221" spans="1:10" ht="12" customHeight="1">
      <c r="A221" s="140"/>
      <c r="B221" s="76" t="s">
        <v>2</v>
      </c>
      <c r="C221" s="61" t="s">
        <v>215</v>
      </c>
      <c r="D221" s="77" t="s">
        <v>0</v>
      </c>
      <c r="E221" s="77" t="s">
        <v>0</v>
      </c>
      <c r="F221" s="13" t="s">
        <v>216</v>
      </c>
      <c r="G221" s="8">
        <f>SUM(G222:G222)</f>
        <v>0</v>
      </c>
      <c r="H221" s="7">
        <f>SUM(H222:H222)</f>
        <v>4134.501</v>
      </c>
      <c r="I221" s="21">
        <f>SUM(I222:I222)</f>
        <v>0</v>
      </c>
      <c r="J221" s="7">
        <f>SUM(J222:J222)</f>
        <v>4134.501</v>
      </c>
    </row>
    <row r="222" spans="1:10" ht="12" customHeight="1" thickBot="1">
      <c r="A222" s="140"/>
      <c r="B222" s="85"/>
      <c r="C222" s="90"/>
      <c r="D222" s="80">
        <v>2212</v>
      </c>
      <c r="E222" s="66">
        <v>6121</v>
      </c>
      <c r="F222" s="103" t="s">
        <v>29</v>
      </c>
      <c r="G222" s="18">
        <v>0</v>
      </c>
      <c r="H222" s="16">
        <f>16.35+34.969+4083.182</f>
        <v>4134.501</v>
      </c>
      <c r="I222" s="102"/>
      <c r="J222" s="1">
        <f>H222+I222</f>
        <v>4134.501</v>
      </c>
    </row>
    <row r="223" spans="1:10" ht="12" customHeight="1">
      <c r="A223" s="140"/>
      <c r="B223" s="76" t="s">
        <v>2</v>
      </c>
      <c r="C223" s="61" t="s">
        <v>217</v>
      </c>
      <c r="D223" s="77" t="s">
        <v>0</v>
      </c>
      <c r="E223" s="77" t="s">
        <v>0</v>
      </c>
      <c r="F223" s="13" t="s">
        <v>218</v>
      </c>
      <c r="G223" s="8">
        <f>SUM(G224:G224)</f>
        <v>0</v>
      </c>
      <c r="H223" s="7">
        <f>SUM(H224:H224)</f>
        <v>4806.593</v>
      </c>
      <c r="I223" s="21">
        <f>SUM(I224:I224)</f>
        <v>0</v>
      </c>
      <c r="J223" s="7">
        <f>SUM(J224:J224)</f>
        <v>4806.593</v>
      </c>
    </row>
    <row r="224" spans="1:10" ht="12" customHeight="1" thickBot="1">
      <c r="A224" s="140"/>
      <c r="B224" s="85"/>
      <c r="C224" s="90"/>
      <c r="D224" s="80">
        <v>2212</v>
      </c>
      <c r="E224" s="66">
        <v>6121</v>
      </c>
      <c r="F224" s="103" t="s">
        <v>29</v>
      </c>
      <c r="G224" s="18">
        <v>0</v>
      </c>
      <c r="H224" s="16">
        <f>24.829+38.72+4743.044</f>
        <v>4806.593</v>
      </c>
      <c r="I224" s="70"/>
      <c r="J224" s="1">
        <f>H224+I224</f>
        <v>4806.593</v>
      </c>
    </row>
    <row r="225" spans="1:10" ht="12" customHeight="1">
      <c r="A225" s="140"/>
      <c r="B225" s="76" t="s">
        <v>2</v>
      </c>
      <c r="C225" s="61" t="s">
        <v>219</v>
      </c>
      <c r="D225" s="77" t="s">
        <v>0</v>
      </c>
      <c r="E225" s="77" t="s">
        <v>0</v>
      </c>
      <c r="F225" s="13" t="s">
        <v>220</v>
      </c>
      <c r="G225" s="8">
        <f>SUM(G226:G226)</f>
        <v>0</v>
      </c>
      <c r="H225" s="8">
        <f>SUM(H226:H226)</f>
        <v>32.852</v>
      </c>
      <c r="I225" s="109">
        <f>SUM(I226:I226)</f>
        <v>0</v>
      </c>
      <c r="J225" s="8">
        <f>SUM(J226:J226)</f>
        <v>32.852</v>
      </c>
    </row>
    <row r="226" spans="1:10" ht="12" customHeight="1" thickBot="1">
      <c r="A226" s="140"/>
      <c r="B226" s="78"/>
      <c r="C226" s="79"/>
      <c r="D226" s="80">
        <v>2212</v>
      </c>
      <c r="E226" s="80">
        <v>5169</v>
      </c>
      <c r="F226" s="81" t="s">
        <v>13</v>
      </c>
      <c r="G226" s="19">
        <v>0</v>
      </c>
      <c r="H226" s="1">
        <f>14.702+18.15</f>
        <v>32.852</v>
      </c>
      <c r="I226" s="70"/>
      <c r="J226" s="1">
        <f>H226+I226</f>
        <v>32.852</v>
      </c>
    </row>
    <row r="227" spans="1:10" ht="12" customHeight="1">
      <c r="A227" s="140"/>
      <c r="B227" s="76" t="s">
        <v>2</v>
      </c>
      <c r="C227" s="61" t="s">
        <v>221</v>
      </c>
      <c r="D227" s="77" t="s">
        <v>0</v>
      </c>
      <c r="E227" s="77" t="s">
        <v>0</v>
      </c>
      <c r="F227" s="13" t="s">
        <v>222</v>
      </c>
      <c r="G227" s="8">
        <f>SUM(G228:G228)</f>
        <v>0</v>
      </c>
      <c r="H227" s="7">
        <f>SUM(H228:H228)</f>
        <v>3792.4970000000003</v>
      </c>
      <c r="I227" s="21">
        <f>SUM(I228:I228)</f>
        <v>0</v>
      </c>
      <c r="J227" s="7">
        <f>SUM(J228:J228)</f>
        <v>3792.4970000000003</v>
      </c>
    </row>
    <row r="228" spans="1:10" ht="12" customHeight="1" thickBot="1">
      <c r="A228" s="140"/>
      <c r="B228" s="85"/>
      <c r="C228" s="90"/>
      <c r="D228" s="80">
        <v>2212</v>
      </c>
      <c r="E228" s="66">
        <v>6121</v>
      </c>
      <c r="F228" s="103" t="s">
        <v>29</v>
      </c>
      <c r="G228" s="18">
        <v>0</v>
      </c>
      <c r="H228" s="16">
        <f>27.443+41.14+3723.914</f>
        <v>3792.4970000000003</v>
      </c>
      <c r="I228" s="102"/>
      <c r="J228" s="1">
        <f>H228+I228</f>
        <v>3792.4970000000003</v>
      </c>
    </row>
    <row r="229" spans="1:10" ht="12" customHeight="1">
      <c r="A229" s="140"/>
      <c r="B229" s="76" t="s">
        <v>2</v>
      </c>
      <c r="C229" s="61" t="s">
        <v>224</v>
      </c>
      <c r="D229" s="42" t="s">
        <v>0</v>
      </c>
      <c r="E229" s="42" t="s">
        <v>0</v>
      </c>
      <c r="F229" s="43" t="s">
        <v>223</v>
      </c>
      <c r="G229" s="7">
        <f>SUM(G230:G230)</f>
        <v>0</v>
      </c>
      <c r="H229" s="8">
        <f>SUM(H230:H230)</f>
        <v>3152.782</v>
      </c>
      <c r="I229" s="109">
        <f>SUM(I230:I230)</f>
        <v>0</v>
      </c>
      <c r="J229" s="7">
        <f>SUM(J230:J230)</f>
        <v>3152.782</v>
      </c>
    </row>
    <row r="230" spans="1:10" ht="13.5" thickBot="1">
      <c r="A230" s="141"/>
      <c r="B230" s="64"/>
      <c r="C230" s="90"/>
      <c r="D230" s="57">
        <v>2212</v>
      </c>
      <c r="E230" s="104">
        <v>5171</v>
      </c>
      <c r="F230" s="105" t="s">
        <v>78</v>
      </c>
      <c r="G230" s="1">
        <v>0</v>
      </c>
      <c r="H230" s="1">
        <v>3152.782</v>
      </c>
      <c r="I230" s="70"/>
      <c r="J230" s="1">
        <f>H230+I230</f>
        <v>3152.782</v>
      </c>
    </row>
    <row r="234" ht="12.75">
      <c r="I234" s="112"/>
    </row>
  </sheetData>
  <sheetProtection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10:A230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5" r:id="rId1"/>
  <headerFooter>
    <oddHeader>&amp;R&amp;F</oddHeader>
    <oddFooter>&amp;C&amp;A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2016-08-30T10:22:10Z</cp:lastPrinted>
  <dcterms:created xsi:type="dcterms:W3CDTF">2006-09-25T08:49:57Z</dcterms:created>
  <dcterms:modified xsi:type="dcterms:W3CDTF">2016-08-30T11:00:29Z</dcterms:modified>
  <cp:category/>
  <cp:version/>
  <cp:contentType/>
  <cp:contentStatus/>
</cp:coreProperties>
</file>