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4 06" sheetId="2" r:id="rId2"/>
    <sheet name="917 06" sheetId="3" r:id="rId3"/>
  </sheets>
  <definedNames>
    <definedName name="_xlnm.Print_Titles" localSheetId="2">'917 06'!$7:$8</definedName>
  </definedNames>
  <calcPr fullCalcOnLoad="1"/>
</workbook>
</file>

<file path=xl/sharedStrings.xml><?xml version="1.0" encoding="utf-8"?>
<sst xmlns="http://schemas.openxmlformats.org/spreadsheetml/2006/main" count="396" uniqueCount="204">
  <si>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</si>
  <si>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</si>
  <si>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</si>
  <si>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</si>
  <si>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</si>
  <si>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</si>
  <si>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</si>
  <si>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</si>
  <si>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</si>
  <si>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</si>
  <si>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</si>
  <si>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</si>
  <si>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</si>
  <si>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</si>
  <si>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</si>
  <si>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</si>
  <si>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</si>
  <si>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</si>
  <si>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</si>
  <si>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</si>
  <si>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</si>
  <si>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</si>
  <si>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</si>
  <si>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</si>
  <si>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</si>
  <si>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</si>
  <si>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</si>
  <si>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</si>
  <si>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</si>
  <si>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</si>
  <si>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</si>
  <si>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</si>
  <si>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</si>
  <si>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</si>
  <si>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</si>
  <si>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</si>
  <si>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</si>
  <si>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</si>
  <si>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</si>
  <si>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</si>
  <si>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</si>
  <si>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</si>
  <si>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</si>
  <si>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</si>
  <si>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</si>
  <si>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</si>
  <si>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</si>
  <si>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</si>
  <si>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</si>
  <si>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</si>
  <si>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</si>
  <si>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</si>
  <si>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</si>
  <si>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</si>
  <si>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</si>
  <si>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</si>
  <si>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</si>
  <si>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</si>
  <si>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</si>
  <si>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</si>
  <si>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</si>
  <si>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</si>
  <si>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</si>
  <si>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</si>
  <si>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</si>
  <si>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</si>
  <si>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</si>
  <si>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</si>
  <si>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</si>
  <si>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</si>
  <si>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</si>
  <si>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Odbor dopravy</t>
  </si>
  <si>
    <t>nákup ostatních služeb</t>
  </si>
  <si>
    <t>ZDROJOVÁ  A VÝDAJOVÁ ČÁST ROZPOČTU LK 2016</t>
  </si>
  <si>
    <t>Kapitola 914 06 - Působnosti</t>
  </si>
  <si>
    <t>06</t>
  </si>
  <si>
    <t xml:space="preserve">P Ů S O B N O S T I  </t>
  </si>
  <si>
    <t>běžné (neinvestiční) výdaje resortu celkem</t>
  </si>
  <si>
    <t>DU</t>
  </si>
  <si>
    <t>silniční doprava a hospodářství</t>
  </si>
  <si>
    <t>RU</t>
  </si>
  <si>
    <t>0610000000</t>
  </si>
  <si>
    <t>studie, dokumentace a služby</t>
  </si>
  <si>
    <t>nákup materiálu</t>
  </si>
  <si>
    <t>konzultační, poradenské a právní služby</t>
  </si>
  <si>
    <t>zpracování dat a služby - informační a komunikační technologie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</si>
  <si>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</si>
  <si>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</si>
  <si>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</si>
  <si>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</si>
  <si>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</si>
  <si>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</si>
  <si>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</si>
  <si>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</si>
  <si>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</si>
  <si>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</si>
  <si>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</si>
  <si>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</si>
  <si>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</si>
  <si>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</si>
  <si>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</si>
  <si>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0626000000</t>
  </si>
  <si>
    <t>kampaň "Nepřiměřená rychlost"</t>
  </si>
  <si>
    <t>nájemné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</si>
  <si>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</si>
  <si>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</si>
  <si>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</si>
  <si>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</si>
  <si>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</si>
  <si>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</si>
  <si>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</si>
  <si>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</si>
  <si>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</si>
  <si>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</si>
  <si>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</si>
  <si>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</si>
  <si>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</si>
  <si>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</si>
  <si>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vratky veřejným rozpočt. ústřední úrovně transferů minulých let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</si>
  <si>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</si>
  <si>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</si>
  <si>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</si>
  <si>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</si>
  <si>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</si>
  <si>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</si>
  <si>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</si>
  <si>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</si>
  <si>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vratka dotace za rok 2014</t>
  </si>
  <si>
    <t>3. úvěr</t>
  </si>
  <si>
    <t>4. uhrazené splátky krátkod.půjč.</t>
  </si>
  <si>
    <t xml:space="preserve">   dotace od regionální rady</t>
  </si>
  <si>
    <t xml:space="preserve">    dotace od regionální rady</t>
  </si>
  <si>
    <t>drobný dlouhý dlouhodobý majetek</t>
  </si>
  <si>
    <t>poskytnuté náhrady</t>
  </si>
  <si>
    <t>cestovné</t>
  </si>
  <si>
    <t>ÚZ 27355</t>
  </si>
  <si>
    <t>výdaje na dopravní obslužnost drážní - železnice</t>
  </si>
  <si>
    <t>vratka dotace za rok 2015</t>
  </si>
  <si>
    <t>0683830000</t>
  </si>
  <si>
    <t>II/268 Mimoň - oprava silnice nám. 1. máje</t>
  </si>
  <si>
    <t>0683840000</t>
  </si>
  <si>
    <t>II/268 Svojkov, deformace tělesa komunikace</t>
  </si>
  <si>
    <t>zaplacené sankce</t>
  </si>
  <si>
    <t>vratka dotace za rok 2012</t>
  </si>
  <si>
    <t>Rekonstrukce 3 mostů na silnici III/26839</t>
  </si>
  <si>
    <t>Rekonstrukce 3 mostů na silnici III/26842</t>
  </si>
  <si>
    <t>Rekonstrukce mostu přes Hamerský potok v Horní Světlé</t>
  </si>
  <si>
    <t>Oprava mostu přes potok, Fojtka 2907-3</t>
  </si>
  <si>
    <t>Změna rozpočtu - rozpočtové opatření č. 306/16</t>
  </si>
  <si>
    <t>15.změna-RO č. 306/16</t>
  </si>
  <si>
    <t>Kapitola 917 06 - Transfery</t>
  </si>
  <si>
    <t>tis.Kč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</si>
  <si>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</si>
  <si>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</si>
  <si>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</si>
  <si>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</si>
  <si>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</si>
  <si>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</si>
  <si>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</si>
  <si>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</si>
  <si>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</si>
  <si>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</si>
  <si>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</si>
  <si>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</si>
  <si>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</si>
  <si>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</si>
  <si>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</si>
  <si>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</si>
  <si>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</si>
  <si>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</si>
  <si>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</si>
  <si>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</si>
  <si>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</si>
  <si>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</si>
  <si>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</si>
  <si>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</si>
  <si>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06700112006</t>
  </si>
  <si>
    <t>podpora dopravní výchovy - DDH Hrádek nad Nisou</t>
  </si>
  <si>
    <t>06800015103</t>
  </si>
  <si>
    <t>rekonstrukce komunikací Rovensko pod Troskami - odkanalizování VHS</t>
  </si>
  <si>
    <t>ostatní investiční transfery veřejným rozpočtům územní úrovně</t>
  </si>
  <si>
    <t>06800070000</t>
  </si>
  <si>
    <t>Na kole jen s přilbou</t>
  </si>
  <si>
    <t>neinvestiční transfery obecně prospěšným společnostem</t>
  </si>
  <si>
    <t>06800085103</t>
  </si>
  <si>
    <t>rekonstrukce Komenského ul. Lomnice n.P. - VHS</t>
  </si>
  <si>
    <t>06800093030</t>
  </si>
  <si>
    <t>Obec Rádlo - oprava lávky Rádlo, cyklotrasa Odra-Nisa</t>
  </si>
  <si>
    <t>06800100000</t>
  </si>
  <si>
    <t>Zubačka 2016</t>
  </si>
  <si>
    <t>06800110000</t>
  </si>
  <si>
    <t>Jízdy historických tramvají a autobusů v roce 2016</t>
  </si>
  <si>
    <t>neinvestiční transfery spolkům</t>
  </si>
  <si>
    <t>06800120000</t>
  </si>
  <si>
    <t>Lužický motoráček 2016 a oslavy 130 let zahájení provozu na trati Kamenický Šenov</t>
  </si>
  <si>
    <t>neinvestiční transfery nefinan.podnikatelským subjektům - p.o.</t>
  </si>
  <si>
    <t>06800130000</t>
  </si>
  <si>
    <t>Benátská!2016</t>
  </si>
  <si>
    <t>06800145028</t>
  </si>
  <si>
    <t>Obnova povrchu silnice III/28211 Klokočí</t>
  </si>
  <si>
    <t>06800155047</t>
  </si>
  <si>
    <t>Opatření na vjezdu do obce - Lestkov</t>
  </si>
  <si>
    <t>investiční transfery obcím</t>
  </si>
  <si>
    <t>11.změna-RO č. 306/16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</si>
</sst>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42">
    <xf numFmtId="0" fontId="0" fillId="0" borderId="0" xfId="0" applyAlignment="1">
      <alignment/>
    </xf>
    <xf numFmtId="4" fontId="1" fillId="0" borderId="10" xfId="4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28" xfId="49" applyNumberFormat="1" applyFont="1" applyFill="1" applyBorder="1" applyAlignment="1">
      <alignment vertical="center"/>
      <protection/>
    </xf>
    <xf numFmtId="4" fontId="4" fillId="0" borderId="28" xfId="50" applyNumberFormat="1" applyFont="1" applyFill="1" applyBorder="1" applyAlignment="1">
      <alignment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  <protection/>
    </xf>
    <xf numFmtId="4" fontId="1" fillId="0" borderId="20" xfId="49" applyNumberFormat="1" applyFont="1" applyFill="1" applyBorder="1" applyAlignment="1">
      <alignment vertical="center"/>
      <protection/>
    </xf>
    <xf numFmtId="0" fontId="4" fillId="0" borderId="30" xfId="50" applyFont="1" applyFill="1" applyBorder="1" applyAlignment="1">
      <alignment vertical="center" wrapText="1"/>
      <protection/>
    </xf>
    <xf numFmtId="0" fontId="4" fillId="0" borderId="18" xfId="50" applyFont="1" applyFill="1" applyBorder="1" applyAlignment="1">
      <alignment vertical="center"/>
      <protection/>
    </xf>
    <xf numFmtId="0" fontId="4" fillId="0" borderId="31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29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/>
      <protection/>
    </xf>
    <xf numFmtId="4" fontId="4" fillId="0" borderId="11" xfId="49" applyNumberFormat="1" applyFont="1" applyFill="1" applyBorder="1" applyAlignment="1">
      <alignment vertical="center"/>
      <protection/>
    </xf>
    <xf numFmtId="4" fontId="4" fillId="0" borderId="12" xfId="49" applyNumberFormat="1" applyFont="1" applyFill="1" applyBorder="1" applyAlignment="1">
      <alignment vertical="center"/>
      <protection/>
    </xf>
    <xf numFmtId="0" fontId="31" fillId="0" borderId="34" xfId="49" applyFont="1" applyBorder="1" applyAlignment="1">
      <alignment horizontal="center" vertical="center"/>
      <protection/>
    </xf>
    <xf numFmtId="49" fontId="31" fillId="0" borderId="25" xfId="49" applyNumberFormat="1" applyFont="1" applyBorder="1" applyAlignment="1">
      <alignment horizontal="center" vertical="center"/>
      <protection/>
    </xf>
    <xf numFmtId="0" fontId="31" fillId="0" borderId="25" xfId="49" applyFont="1" applyBorder="1" applyAlignment="1">
      <alignment horizontal="center" vertical="center"/>
      <protection/>
    </xf>
    <xf numFmtId="0" fontId="31" fillId="0" borderId="13" xfId="49" applyFont="1" applyBorder="1" applyAlignment="1">
      <alignment vertical="center"/>
      <protection/>
    </xf>
    <xf numFmtId="4" fontId="31" fillId="0" borderId="11" xfId="49" applyNumberFormat="1" applyFont="1" applyFill="1" applyBorder="1" applyAlignment="1">
      <alignment vertical="center"/>
      <protection/>
    </xf>
    <xf numFmtId="4" fontId="31" fillId="0" borderId="12" xfId="49" applyNumberFormat="1" applyFont="1" applyFill="1" applyBorder="1" applyAlignment="1">
      <alignment vertical="center"/>
      <protection/>
    </xf>
    <xf numFmtId="0" fontId="32" fillId="0" borderId="35" xfId="49" applyFont="1" applyBorder="1" applyAlignment="1">
      <alignment horizontal="center" vertical="center"/>
      <protection/>
    </xf>
    <xf numFmtId="49" fontId="32" fillId="0" borderId="17" xfId="49" applyNumberFormat="1" applyFont="1" applyBorder="1" applyAlignment="1">
      <alignment horizontal="center" vertical="center"/>
      <protection/>
    </xf>
    <xf numFmtId="0" fontId="32" fillId="0" borderId="17" xfId="49" applyFont="1" applyBorder="1" applyAlignment="1">
      <alignment horizontal="center" vertical="center"/>
      <protection/>
    </xf>
    <xf numFmtId="0" fontId="32" fillId="0" borderId="30" xfId="49" applyFont="1" applyBorder="1" applyAlignment="1">
      <alignment vertical="center"/>
      <protection/>
    </xf>
    <xf numFmtId="4" fontId="32" fillId="0" borderId="28" xfId="49" applyNumberFormat="1" applyFont="1" applyFill="1" applyBorder="1" applyAlignment="1">
      <alignment vertical="center"/>
      <protection/>
    </xf>
    <xf numFmtId="0" fontId="1" fillId="0" borderId="36" xfId="49" applyFont="1" applyBorder="1" applyAlignment="1">
      <alignment horizontal="center" vertical="center"/>
      <protection/>
    </xf>
    <xf numFmtId="49" fontId="1" fillId="0" borderId="26" xfId="49" applyNumberFormat="1" applyFont="1" applyBorder="1" applyAlignment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vertical="center"/>
      <protection/>
    </xf>
    <xf numFmtId="4" fontId="1" fillId="0" borderId="37" xfId="49" applyNumberFormat="1" applyFont="1" applyFill="1" applyBorder="1" applyAlignment="1">
      <alignment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38" xfId="49" applyFont="1" applyBorder="1" applyAlignment="1">
      <alignment vertical="center"/>
      <protection/>
    </xf>
    <xf numFmtId="4" fontId="1" fillId="0" borderId="39" xfId="49" applyNumberFormat="1" applyFont="1" applyFill="1" applyBorder="1" applyAlignment="1">
      <alignment vertical="center"/>
      <protection/>
    </xf>
    <xf numFmtId="0" fontId="32" fillId="0" borderId="40" xfId="49" applyFont="1" applyBorder="1" applyAlignment="1">
      <alignment horizontal="center" vertical="center"/>
      <protection/>
    </xf>
    <xf numFmtId="49" fontId="32" fillId="0" borderId="22" xfId="49" applyNumberFormat="1" applyFont="1" applyBorder="1" applyAlignment="1">
      <alignment horizontal="center" vertical="center"/>
      <protection/>
    </xf>
    <xf numFmtId="0" fontId="32" fillId="0" borderId="22" xfId="49" applyFont="1" applyBorder="1" applyAlignment="1">
      <alignment horizontal="center" vertical="center"/>
      <protection/>
    </xf>
    <xf numFmtId="0" fontId="32" fillId="0" borderId="21" xfId="49" applyFont="1" applyBorder="1" applyAlignment="1">
      <alignment vertical="center"/>
      <protection/>
    </xf>
    <xf numFmtId="4" fontId="32" fillId="0" borderId="20" xfId="49" applyNumberFormat="1" applyFont="1" applyFill="1" applyBorder="1" applyAlignment="1">
      <alignment vertical="center"/>
      <protection/>
    </xf>
    <xf numFmtId="4" fontId="32" fillId="0" borderId="19" xfId="49" applyNumberFormat="1" applyFont="1" applyFill="1" applyBorder="1" applyAlignment="1">
      <alignment vertical="center"/>
      <protection/>
    </xf>
    <xf numFmtId="0" fontId="1" fillId="0" borderId="40" xfId="49" applyFont="1" applyBorder="1" applyAlignment="1">
      <alignment horizontal="center" vertical="center"/>
      <protection/>
    </xf>
    <xf numFmtId="49" fontId="1" fillId="0" borderId="22" xfId="49" applyNumberFormat="1" applyFont="1" applyBorder="1" applyAlignment="1">
      <alignment horizontal="center" vertical="center"/>
      <protection/>
    </xf>
    <xf numFmtId="0" fontId="1" fillId="0" borderId="21" xfId="50" applyFont="1" applyBorder="1" applyAlignment="1">
      <alignment vertical="center"/>
      <protection/>
    </xf>
    <xf numFmtId="4" fontId="1" fillId="0" borderId="19" xfId="49" applyNumberFormat="1" applyFont="1" applyFill="1" applyBorder="1" applyAlignment="1">
      <alignment vertical="center"/>
      <protection/>
    </xf>
    <xf numFmtId="0" fontId="32" fillId="0" borderId="40" xfId="49" applyFont="1" applyFill="1" applyBorder="1" applyAlignment="1">
      <alignment horizontal="center" vertical="center"/>
      <protection/>
    </xf>
    <xf numFmtId="0" fontId="32" fillId="0" borderId="41" xfId="49" applyFont="1" applyFill="1" applyBorder="1" applyAlignment="1">
      <alignment horizontal="center" vertical="center"/>
      <protection/>
    </xf>
    <xf numFmtId="49" fontId="32" fillId="0" borderId="42" xfId="49" applyNumberFormat="1" applyFont="1" applyBorder="1" applyAlignment="1">
      <alignment horizontal="center" vertical="center"/>
      <protection/>
    </xf>
    <xf numFmtId="0" fontId="1" fillId="0" borderId="16" xfId="49" applyFont="1" applyBorder="1" applyAlignment="1">
      <alignment vertical="center"/>
      <protection/>
    </xf>
    <xf numFmtId="0" fontId="1" fillId="0" borderId="22" xfId="50" applyFont="1" applyBorder="1" applyAlignment="1">
      <alignment horizontal="center" vertical="center"/>
      <protection/>
    </xf>
    <xf numFmtId="0" fontId="1" fillId="0" borderId="38" xfId="50" applyFont="1" applyBorder="1" applyAlignment="1">
      <alignment vertical="center"/>
      <protection/>
    </xf>
    <xf numFmtId="0" fontId="1" fillId="0" borderId="42" xfId="49" applyFont="1" applyBorder="1" applyAlignment="1">
      <alignment horizontal="center" vertical="center"/>
      <protection/>
    </xf>
    <xf numFmtId="4" fontId="1" fillId="0" borderId="43" xfId="49" applyNumberFormat="1" applyFont="1" applyFill="1" applyBorder="1" applyAlignment="1">
      <alignment vertical="center"/>
      <protection/>
    </xf>
    <xf numFmtId="4" fontId="1" fillId="0" borderId="44" xfId="49" applyNumberFormat="1" applyFont="1" applyFill="1" applyBorder="1" applyAlignment="1">
      <alignment vertical="center"/>
      <protection/>
    </xf>
    <xf numFmtId="0" fontId="1" fillId="0" borderId="45" xfId="49" applyFont="1" applyFill="1" applyBorder="1" applyAlignment="1">
      <alignment horizontal="center" vertical="center"/>
      <protection/>
    </xf>
    <xf numFmtId="49" fontId="1" fillId="0" borderId="46" xfId="49" applyNumberFormat="1" applyFont="1" applyBorder="1" applyAlignment="1">
      <alignment horizontal="center" vertical="center"/>
      <protection/>
    </xf>
    <xf numFmtId="0" fontId="1" fillId="0" borderId="4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vertical="center"/>
      <protection/>
    </xf>
    <xf numFmtId="4" fontId="1" fillId="0" borderId="48" xfId="49" applyNumberFormat="1" applyFont="1" applyFill="1" applyBorder="1" applyAlignment="1">
      <alignment vertical="center"/>
      <protection/>
    </xf>
    <xf numFmtId="4" fontId="1" fillId="0" borderId="49" xfId="49" applyNumberFormat="1" applyFont="1" applyFill="1" applyBorder="1" applyAlignment="1">
      <alignment vertical="center"/>
      <protection/>
    </xf>
    <xf numFmtId="0" fontId="31" fillId="0" borderId="34" xfId="49" applyFont="1" applyFill="1" applyBorder="1" applyAlignment="1">
      <alignment horizontal="center" vertical="center"/>
      <protection/>
    </xf>
    <xf numFmtId="0" fontId="32" fillId="0" borderId="35" xfId="49" applyFont="1" applyFill="1" applyBorder="1" applyAlignment="1">
      <alignment horizontal="center" vertical="center"/>
      <protection/>
    </xf>
    <xf numFmtId="0" fontId="1" fillId="0" borderId="40" xfId="49" applyFont="1" applyFill="1" applyBorder="1" applyAlignment="1">
      <alignment horizontal="center" vertical="center"/>
      <protection/>
    </xf>
    <xf numFmtId="4" fontId="1" fillId="0" borderId="20" xfId="49" applyNumberFormat="1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4" fontId="1" fillId="0" borderId="19" xfId="49" applyNumberFormat="1" applyFont="1" applyFill="1" applyBorder="1" applyAlignment="1">
      <alignment vertical="center"/>
      <protection/>
    </xf>
    <xf numFmtId="0" fontId="1" fillId="0" borderId="23" xfId="49" applyFont="1" applyBorder="1" applyAlignment="1">
      <alignment vertical="center"/>
      <protection/>
    </xf>
    <xf numFmtId="0" fontId="32" fillId="0" borderId="36" xfId="49" applyFont="1" applyFill="1" applyBorder="1" applyAlignment="1">
      <alignment horizontal="center" vertical="center"/>
      <protection/>
    </xf>
    <xf numFmtId="49" fontId="32" fillId="0" borderId="26" xfId="49" applyNumberFormat="1" applyFont="1" applyBorder="1" applyAlignment="1">
      <alignment horizontal="center" vertical="center"/>
      <protection/>
    </xf>
    <xf numFmtId="0" fontId="32" fillId="0" borderId="26" xfId="49" applyFont="1" applyBorder="1" applyAlignment="1">
      <alignment horizontal="center" vertical="center"/>
      <protection/>
    </xf>
    <xf numFmtId="0" fontId="32" fillId="0" borderId="16" xfId="49" applyFont="1" applyBorder="1" applyAlignment="1">
      <alignment vertical="center"/>
      <protection/>
    </xf>
    <xf numFmtId="4" fontId="32" fillId="0" borderId="15" xfId="49" applyNumberFormat="1" applyFont="1" applyFill="1" applyBorder="1" applyAlignment="1">
      <alignment vertical="center"/>
      <protection/>
    </xf>
    <xf numFmtId="4" fontId="32" fillId="0" borderId="50" xfId="49" applyNumberFormat="1" applyFont="1" applyFill="1" applyBorder="1" applyAlignment="1">
      <alignment vertical="center"/>
      <protection/>
    </xf>
    <xf numFmtId="0" fontId="32" fillId="0" borderId="21" xfId="49" applyFont="1" applyBorder="1" applyAlignment="1">
      <alignment vertical="center" wrapText="1"/>
      <protection/>
    </xf>
    <xf numFmtId="0" fontId="32" fillId="0" borderId="21" xfId="49" applyFont="1" applyFill="1" applyBorder="1" applyAlignment="1">
      <alignment vertical="center"/>
      <protection/>
    </xf>
    <xf numFmtId="0" fontId="1" fillId="0" borderId="41" xfId="49" applyFont="1" applyBorder="1" applyAlignment="1">
      <alignment horizontal="center" vertical="center"/>
      <protection/>
    </xf>
    <xf numFmtId="49" fontId="1" fillId="0" borderId="42" xfId="49" applyNumberFormat="1" applyFont="1" applyBorder="1" applyAlignment="1">
      <alignment horizontal="center" vertical="center"/>
      <protection/>
    </xf>
    <xf numFmtId="4" fontId="1" fillId="0" borderId="44" xfId="49" applyNumberFormat="1" applyFont="1" applyFill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1" fillId="0" borderId="45" xfId="49" applyFont="1" applyBorder="1" applyAlignment="1">
      <alignment horizontal="center"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4" fontId="1" fillId="0" borderId="48" xfId="49" applyNumberFormat="1" applyFont="1" applyFill="1" applyBorder="1" applyAlignment="1">
      <alignment vertical="center"/>
      <protection/>
    </xf>
    <xf numFmtId="4" fontId="1" fillId="0" borderId="49" xfId="50" applyNumberFormat="1" applyFont="1" applyFill="1" applyBorder="1" applyAlignment="1">
      <alignment vertical="center"/>
      <protection/>
    </xf>
    <xf numFmtId="49" fontId="4" fillId="0" borderId="30" xfId="50" applyNumberFormat="1" applyFont="1" applyFill="1" applyBorder="1" applyAlignment="1">
      <alignment horizontal="center" vertical="center"/>
      <protection/>
    </xf>
    <xf numFmtId="4" fontId="7" fillId="0" borderId="22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32" fillId="0" borderId="28" xfId="50" applyNumberFormat="1" applyFont="1" applyFill="1" applyBorder="1" applyAlignment="1">
      <alignment vertical="center"/>
      <protection/>
    </xf>
    <xf numFmtId="4" fontId="32" fillId="0" borderId="20" xfId="50" applyNumberFormat="1" applyFont="1" applyFill="1" applyBorder="1" applyAlignment="1">
      <alignment vertical="center"/>
      <protection/>
    </xf>
    <xf numFmtId="4" fontId="32" fillId="0" borderId="37" xfId="50" applyNumberFormat="1" applyFont="1" applyFill="1" applyBorder="1" applyAlignment="1">
      <alignment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4" fontId="31" fillId="0" borderId="11" xfId="50" applyNumberFormat="1" applyFont="1" applyFill="1" applyBorder="1" applyAlignment="1">
      <alignment vertical="center"/>
      <protection/>
    </xf>
    <xf numFmtId="4" fontId="32" fillId="0" borderId="15" xfId="50" applyNumberFormat="1" applyFont="1" applyFill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4" fontId="7" fillId="0" borderId="17" xfId="0" applyNumberFormat="1" applyFont="1" applyBorder="1" applyAlignment="1">
      <alignment horizontal="right" vertical="center" wrapText="1"/>
    </xf>
    <xf numFmtId="4" fontId="8" fillId="0" borderId="46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left" vertical="center" wrapText="1"/>
    </xf>
    <xf numFmtId="4" fontId="8" fillId="0" borderId="4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34" xfId="0" applyNumberFormat="1" applyFont="1" applyBorder="1" applyAlignment="1">
      <alignment horizontal="right" vertical="center" wrapText="1"/>
    </xf>
    <xf numFmtId="4" fontId="1" fillId="0" borderId="39" xfId="50" applyNumberFormat="1" applyFont="1" applyFill="1" applyBorder="1" applyAlignment="1">
      <alignment vertical="center"/>
      <protection/>
    </xf>
    <xf numFmtId="0" fontId="1" fillId="0" borderId="21" xfId="50" applyFont="1" applyBorder="1" applyAlignment="1">
      <alignment horizontal="center" vertical="center"/>
      <protection/>
    </xf>
    <xf numFmtId="4" fontId="1" fillId="0" borderId="20" xfId="50" applyNumberFormat="1" applyFont="1" applyBorder="1" applyAlignment="1">
      <alignment vertical="center"/>
      <protection/>
    </xf>
    <xf numFmtId="2" fontId="1" fillId="17" borderId="52" xfId="49" applyNumberFormat="1" applyFont="1" applyFill="1" applyBorder="1" applyAlignment="1">
      <alignment horizontal="center" vertical="center"/>
      <protection/>
    </xf>
    <xf numFmtId="4" fontId="1" fillId="0" borderId="37" xfId="49" applyNumberFormat="1" applyFont="1" applyFill="1" applyBorder="1" applyAlignment="1">
      <alignment/>
      <protection/>
    </xf>
    <xf numFmtId="49" fontId="31" fillId="0" borderId="25" xfId="49" applyNumberFormat="1" applyFont="1" applyFill="1" applyBorder="1" applyAlignment="1">
      <alignment horizontal="center" vertical="center"/>
      <protection/>
    </xf>
    <xf numFmtId="0" fontId="31" fillId="0" borderId="25" xfId="49" applyFont="1" applyFill="1" applyBorder="1" applyAlignment="1">
      <alignment horizontal="center" vertical="center"/>
      <protection/>
    </xf>
    <xf numFmtId="0" fontId="31" fillId="0" borderId="30" xfId="49" applyFont="1" applyFill="1" applyBorder="1" applyAlignment="1">
      <alignment vertical="center"/>
      <protection/>
    </xf>
    <xf numFmtId="49" fontId="32" fillId="0" borderId="17" xfId="49" applyNumberFormat="1" applyFont="1" applyFill="1" applyBorder="1" applyAlignment="1">
      <alignment horizontal="center" vertical="center"/>
      <protection/>
    </xf>
    <xf numFmtId="0" fontId="32" fillId="0" borderId="17" xfId="49" applyFont="1" applyFill="1" applyBorder="1" applyAlignment="1">
      <alignment horizontal="center" vertical="center"/>
      <protection/>
    </xf>
    <xf numFmtId="0" fontId="32" fillId="0" borderId="30" xfId="49" applyFont="1" applyFill="1" applyBorder="1" applyAlignment="1">
      <alignment vertical="center"/>
      <protection/>
    </xf>
    <xf numFmtId="49" fontId="1" fillId="0" borderId="46" xfId="49" applyNumberFormat="1" applyFont="1" applyFill="1" applyBorder="1" applyAlignment="1">
      <alignment horizontal="center" vertical="center"/>
      <protection/>
    </xf>
    <xf numFmtId="0" fontId="1" fillId="0" borderId="46" xfId="49" applyFont="1" applyFill="1" applyBorder="1" applyAlignment="1">
      <alignment horizontal="center" vertical="center"/>
      <protection/>
    </xf>
    <xf numFmtId="0" fontId="1" fillId="0" borderId="47" xfId="49" applyFont="1" applyFill="1" applyBorder="1" applyAlignment="1">
      <alignment vertical="center"/>
      <protection/>
    </xf>
    <xf numFmtId="4" fontId="1" fillId="0" borderId="48" xfId="49" applyNumberFormat="1" applyFont="1" applyBorder="1" applyAlignment="1">
      <alignment vertical="center"/>
      <protection/>
    </xf>
    <xf numFmtId="4" fontId="1" fillId="0" borderId="20" xfId="49" applyNumberFormat="1" applyFont="1" applyFill="1" applyBorder="1" applyAlignment="1">
      <alignment vertical="center" wrapText="1"/>
      <protection/>
    </xf>
    <xf numFmtId="0" fontId="0" fillId="0" borderId="53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31" xfId="49" applyFont="1" applyBorder="1" applyAlignment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54" xfId="49" applyFont="1" applyBorder="1" applyAlignment="1">
      <alignment horizontal="center" vertical="center"/>
      <protection/>
    </xf>
    <xf numFmtId="0" fontId="4" fillId="0" borderId="55" xfId="49" applyFont="1" applyBorder="1" applyAlignment="1">
      <alignment horizontal="center" vertical="center"/>
      <protection/>
    </xf>
    <xf numFmtId="0" fontId="4" fillId="0" borderId="29" xfId="49" applyFont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49" xfId="49" applyFont="1" applyBorder="1" applyAlignment="1">
      <alignment horizontal="center"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57" xfId="49" applyFont="1" applyFill="1" applyBorder="1" applyAlignment="1">
      <alignment horizontal="center" vertical="center"/>
      <protection/>
    </xf>
    <xf numFmtId="0" fontId="1" fillId="0" borderId="56" xfId="49" applyFont="1" applyBorder="1" applyAlignment="1">
      <alignment horizontal="center" vertical="center" textRotation="90" wrapText="1"/>
      <protection/>
    </xf>
    <xf numFmtId="0" fontId="1" fillId="0" borderId="58" xfId="49" applyFont="1" applyBorder="1" applyAlignment="1">
      <alignment horizontal="center" vertical="center" textRotation="90" wrapText="1"/>
      <protection/>
    </xf>
    <xf numFmtId="0" fontId="1" fillId="0" borderId="49" xfId="49" applyFont="1" applyBorder="1" applyAlignment="1">
      <alignment horizontal="center" vertical="center" textRotation="90" wrapText="1"/>
      <protection/>
    </xf>
    <xf numFmtId="0" fontId="3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59" xfId="49" applyNumberFormat="1" applyFont="1" applyBorder="1" applyAlignment="1">
      <alignment horizontal="center" vertical="center"/>
      <protection/>
    </xf>
    <xf numFmtId="49" fontId="4" fillId="0" borderId="60" xfId="49" applyNumberFormat="1" applyFont="1" applyBorder="1" applyAlignment="1">
      <alignment horizontal="center" vertical="center"/>
      <protection/>
    </xf>
    <xf numFmtId="0" fontId="4" fillId="0" borderId="59" xfId="49" applyFont="1" applyBorder="1" applyAlignment="1">
      <alignment horizontal="center" vertical="center"/>
      <protection/>
    </xf>
    <xf numFmtId="0" fontId="4" fillId="0" borderId="61" xfId="49" applyFont="1" applyBorder="1" applyAlignment="1">
      <alignment horizontal="center" vertical="center"/>
      <protection/>
    </xf>
    <xf numFmtId="0" fontId="4" fillId="0" borderId="56" xfId="51" applyFont="1" applyBorder="1" applyAlignment="1">
      <alignment horizontal="center" vertical="center"/>
      <protection/>
    </xf>
    <xf numFmtId="0" fontId="4" fillId="0" borderId="49" xfId="51" applyFont="1" applyBorder="1" applyAlignment="1">
      <alignment horizontal="center" vertical="center"/>
      <protection/>
    </xf>
    <xf numFmtId="0" fontId="4" fillId="0" borderId="53" xfId="51" applyFont="1" applyBorder="1" applyAlignment="1">
      <alignment horizontal="center" vertical="center"/>
      <protection/>
    </xf>
    <xf numFmtId="0" fontId="4" fillId="0" borderId="62" xfId="51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4" fillId="0" borderId="0" xfId="48" applyFont="1" applyAlignment="1">
      <alignment horizontal="center" vertical="center"/>
      <protection/>
    </xf>
    <xf numFmtId="0" fontId="30" fillId="0" borderId="0" xfId="51" applyFont="1" applyAlignment="1">
      <alignment vertical="center"/>
      <protection/>
    </xf>
    <xf numFmtId="49" fontId="35" fillId="0" borderId="0" xfId="48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49" fontId="4" fillId="0" borderId="56" xfId="51" applyNumberFormat="1" applyFont="1" applyBorder="1" applyAlignment="1">
      <alignment horizontal="center" vertical="center"/>
      <protection/>
    </xf>
    <xf numFmtId="0" fontId="4" fillId="0" borderId="59" xfId="51" applyFont="1" applyBorder="1" applyAlignment="1">
      <alignment horizontal="center" vertical="center"/>
      <protection/>
    </xf>
    <xf numFmtId="0" fontId="4" fillId="0" borderId="31" xfId="51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57" xfId="49" applyFont="1" applyBorder="1" applyAlignment="1">
      <alignment horizontal="center" vertical="center"/>
      <protection/>
    </xf>
    <xf numFmtId="49" fontId="4" fillId="0" borderId="49" xfId="51" applyNumberFormat="1" applyFont="1" applyBorder="1" applyAlignment="1">
      <alignment horizontal="center" vertical="center"/>
      <protection/>
    </xf>
    <xf numFmtId="0" fontId="4" fillId="0" borderId="60" xfId="51" applyFont="1" applyBorder="1" applyAlignment="1">
      <alignment horizontal="center" vertical="center"/>
      <protection/>
    </xf>
    <xf numFmtId="0" fontId="4" fillId="0" borderId="63" xfId="51" applyFont="1" applyBorder="1" applyAlignment="1">
      <alignment horizontal="center" vertical="center"/>
      <protection/>
    </xf>
    <xf numFmtId="0" fontId="1" fillId="0" borderId="56" xfId="51" applyFont="1" applyBorder="1" applyAlignment="1">
      <alignment horizontal="center" vertical="center" textRotation="90" wrapText="1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25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1" fillId="0" borderId="58" xfId="51" applyFont="1" applyBorder="1" applyAlignment="1">
      <alignment horizontal="center" vertical="center" textRotation="90" wrapText="1"/>
      <protection/>
    </xf>
    <xf numFmtId="0" fontId="4" fillId="0" borderId="64" xfId="49" applyFont="1" applyBorder="1" applyAlignment="1">
      <alignment horizontal="center" vertical="center"/>
      <protection/>
    </xf>
    <xf numFmtId="0" fontId="4" fillId="0" borderId="17" xfId="49" applyFont="1" applyBorder="1" applyAlignment="1" quotePrefix="1">
      <alignment horizontal="center" vertical="center"/>
      <protection/>
    </xf>
    <xf numFmtId="0" fontId="4" fillId="0" borderId="17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vertical="center"/>
      <protection/>
    </xf>
    <xf numFmtId="0" fontId="33" fillId="0" borderId="60" xfId="49" applyFont="1" applyFill="1" applyBorder="1" applyAlignment="1">
      <alignment horizontal="center" vertical="center"/>
      <protection/>
    </xf>
    <xf numFmtId="49" fontId="5" fillId="0" borderId="63" xfId="49" applyNumberFormat="1" applyFont="1" applyFill="1" applyBorder="1" applyAlignment="1">
      <alignment horizontal="center" vertical="center"/>
      <protection/>
    </xf>
    <xf numFmtId="0" fontId="1" fillId="0" borderId="63" xfId="49" applyFont="1" applyFill="1" applyBorder="1" applyAlignment="1">
      <alignment horizontal="center" vertical="center"/>
      <protection/>
    </xf>
    <xf numFmtId="0" fontId="1" fillId="0" borderId="63" xfId="49" applyFont="1" applyBorder="1" applyAlignment="1">
      <alignment horizontal="center" vertical="center"/>
      <protection/>
    </xf>
    <xf numFmtId="0" fontId="1" fillId="0" borderId="65" xfId="49" applyFont="1" applyBorder="1" applyAlignment="1">
      <alignment vertical="center"/>
      <protection/>
    </xf>
    <xf numFmtId="4" fontId="36" fillId="24" borderId="49" xfId="49" applyNumberFormat="1" applyFont="1" applyFill="1" applyBorder="1" applyAlignment="1">
      <alignment vertical="center"/>
      <protection/>
    </xf>
    <xf numFmtId="4" fontId="36" fillId="0" borderId="49" xfId="49" applyNumberFormat="1" applyFont="1" applyFill="1" applyBorder="1" applyAlignment="1">
      <alignment vertical="center"/>
      <protection/>
    </xf>
    <xf numFmtId="4" fontId="1" fillId="0" borderId="49" xfId="51" applyNumberFormat="1" applyFont="1" applyFill="1" applyBorder="1" applyAlignment="1">
      <alignment vertical="center"/>
      <protection/>
    </xf>
    <xf numFmtId="0" fontId="4" fillId="0" borderId="64" xfId="50" applyFont="1" applyFill="1" applyBorder="1" applyAlignment="1">
      <alignment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33" fillId="0" borderId="60" xfId="50" applyFont="1" applyFill="1" applyBorder="1" applyAlignment="1">
      <alignment vertical="center"/>
      <protection/>
    </xf>
    <xf numFmtId="49" fontId="37" fillId="0" borderId="47" xfId="50" applyNumberFormat="1" applyFont="1" applyFill="1" applyBorder="1" applyAlignment="1">
      <alignment horizontal="center" vertical="center"/>
      <protection/>
    </xf>
    <xf numFmtId="0" fontId="1" fillId="0" borderId="63" xfId="50" applyFont="1" applyFill="1" applyBorder="1" applyAlignment="1">
      <alignment horizontal="center" vertical="center"/>
      <protection/>
    </xf>
    <xf numFmtId="0" fontId="1" fillId="0" borderId="65" xfId="50" applyFont="1" applyFill="1" applyBorder="1" applyAlignment="1">
      <alignment vertical="center"/>
      <protection/>
    </xf>
    <xf numFmtId="0" fontId="4" fillId="0" borderId="30" xfId="50" applyFont="1" applyBorder="1" applyAlignment="1">
      <alignment vertical="center" wrapText="1"/>
      <protection/>
    </xf>
    <xf numFmtId="0" fontId="1" fillId="0" borderId="46" xfId="50" applyFont="1" applyFill="1" applyBorder="1" applyAlignment="1">
      <alignment horizontal="left" vertical="center"/>
      <protection/>
    </xf>
    <xf numFmtId="0" fontId="0" fillId="0" borderId="0" xfId="51" applyFill="1" applyAlignment="1">
      <alignment vertical="center"/>
      <protection/>
    </xf>
    <xf numFmtId="49" fontId="37" fillId="0" borderId="47" xfId="50" applyNumberFormat="1" applyFont="1" applyFill="1" applyBorder="1" applyAlignment="1">
      <alignment vertical="center"/>
      <protection/>
    </xf>
    <xf numFmtId="0" fontId="4" fillId="0" borderId="64" xfId="50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vertical="center" wrapText="1"/>
      <protection/>
    </xf>
    <xf numFmtId="0" fontId="33" fillId="0" borderId="60" xfId="50" applyFont="1" applyFill="1" applyBorder="1" applyAlignment="1">
      <alignment horizontal="center" vertical="center"/>
      <protection/>
    </xf>
    <xf numFmtId="4" fontId="36" fillId="0" borderId="49" xfId="50" applyNumberFormat="1" applyFont="1" applyFill="1" applyBorder="1" applyAlignment="1">
      <alignment vertical="center"/>
      <protection/>
    </xf>
    <xf numFmtId="0" fontId="1" fillId="0" borderId="49" xfId="51" applyFont="1" applyBorder="1" applyAlignment="1">
      <alignment horizontal="center" vertical="center" textRotation="90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 2" xfId="49"/>
    <cellStyle name="normální_Rozpis výdajů 03 bez PO 2 2" xfId="50"/>
    <cellStyle name="normální_Rozpis výdajů 03 bez PO 3" xfId="51"/>
    <cellStyle name="normální_Rozpis výdajů 03 bez PO 3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tabSelected="1" zoomScalePageLayoutView="0" workbookViewId="0" topLeftCell="A25">
      <selection activeCell="D36" sqref="D36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162" t="s">
        <v>73</v>
      </c>
      <c r="B1" s="162"/>
      <c r="C1" s="162"/>
      <c r="D1" s="162"/>
      <c r="E1" s="162"/>
      <c r="F1" s="162"/>
    </row>
    <row r="2" ht="18" customHeight="1"/>
    <row r="3" spans="1:6" ht="16.5" customHeight="1">
      <c r="A3" s="163" t="s">
        <v>49</v>
      </c>
      <c r="B3" s="163"/>
      <c r="C3" s="163"/>
      <c r="D3" s="163"/>
      <c r="E3" s="163"/>
      <c r="F3" s="163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67</v>
      </c>
      <c r="D5" s="31" t="s">
        <v>68</v>
      </c>
      <c r="E5" s="6" t="s">
        <v>0</v>
      </c>
      <c r="F5" s="7" t="s">
        <v>69</v>
      </c>
    </row>
    <row r="6" spans="1:6" ht="15" customHeight="1">
      <c r="A6" s="8" t="s">
        <v>9</v>
      </c>
      <c r="B6" s="134" t="s">
        <v>27</v>
      </c>
      <c r="C6" s="9">
        <f>C7+C8+C9</f>
        <v>2522188</v>
      </c>
      <c r="D6" s="132">
        <f>D7+D8+D9</f>
        <v>2645132.75</v>
      </c>
      <c r="E6" s="10">
        <f>SUM(E7:E9)</f>
        <v>0</v>
      </c>
      <c r="F6" s="11">
        <f>SUM(F7:F9)</f>
        <v>2645132.75</v>
      </c>
    </row>
    <row r="7" spans="1:6" ht="15" customHeight="1">
      <c r="A7" s="12" t="s">
        <v>10</v>
      </c>
      <c r="B7" s="13" t="s">
        <v>11</v>
      </c>
      <c r="C7" s="15">
        <v>2461000</v>
      </c>
      <c r="D7" s="15">
        <v>2466142.71</v>
      </c>
      <c r="E7" s="23"/>
      <c r="F7" s="16">
        <f>D7+E7</f>
        <v>2466142.71</v>
      </c>
    </row>
    <row r="8" spans="1:6" ht="15" customHeight="1">
      <c r="A8" s="12" t="s">
        <v>12</v>
      </c>
      <c r="B8" s="13" t="s">
        <v>13</v>
      </c>
      <c r="C8" s="15">
        <f>18368+7500+3700+120+1200+18000+12300</f>
        <v>61188</v>
      </c>
      <c r="D8" s="15">
        <v>178265.99</v>
      </c>
      <c r="E8" s="23"/>
      <c r="F8" s="16">
        <f>D8+E8</f>
        <v>178265.99</v>
      </c>
    </row>
    <row r="9" spans="1:6" ht="15" customHeight="1">
      <c r="A9" s="12" t="s">
        <v>14</v>
      </c>
      <c r="B9" s="13" t="s">
        <v>15</v>
      </c>
      <c r="C9" s="14">
        <v>0</v>
      </c>
      <c r="D9" s="15">
        <v>724.05</v>
      </c>
      <c r="E9" s="23"/>
      <c r="F9" s="16">
        <f>D9+E9</f>
        <v>724.05</v>
      </c>
    </row>
    <row r="10" spans="1:6" ht="15" customHeight="1">
      <c r="A10" s="17" t="s">
        <v>16</v>
      </c>
      <c r="B10" s="13" t="s">
        <v>17</v>
      </c>
      <c r="C10" s="18">
        <f>C11+C17</f>
        <v>87888.7</v>
      </c>
      <c r="D10" s="19">
        <f>D11+D17</f>
        <v>4750627.800000001</v>
      </c>
      <c r="E10" s="20">
        <f>E11+E17</f>
        <v>0</v>
      </c>
      <c r="F10" s="21">
        <f>F11+F17</f>
        <v>4750627.800000001</v>
      </c>
    </row>
    <row r="11" spans="1:6" ht="15" customHeight="1">
      <c r="A11" s="12" t="s">
        <v>51</v>
      </c>
      <c r="B11" s="13" t="s">
        <v>18</v>
      </c>
      <c r="C11" s="14">
        <f>SUM(C12:C16)</f>
        <v>87888.7</v>
      </c>
      <c r="D11" s="15">
        <f>SUM(D12:D16)</f>
        <v>4458773.8100000005</v>
      </c>
      <c r="E11" s="15">
        <f>SUM(E12:E16)</f>
        <v>0</v>
      </c>
      <c r="F11" s="16">
        <f>SUM(F12:F16)</f>
        <v>4458773.8100000005</v>
      </c>
    </row>
    <row r="12" spans="1:6" ht="15" customHeight="1">
      <c r="A12" s="12" t="s">
        <v>52</v>
      </c>
      <c r="B12" s="13" t="s">
        <v>19</v>
      </c>
      <c r="C12" s="15">
        <v>63118.7</v>
      </c>
      <c r="D12" s="15">
        <v>63118.7</v>
      </c>
      <c r="E12" s="23"/>
      <c r="F12" s="16">
        <f>D12+E12</f>
        <v>63118.7</v>
      </c>
    </row>
    <row r="13" spans="1:6" ht="15" customHeight="1">
      <c r="A13" s="12" t="s">
        <v>53</v>
      </c>
      <c r="B13" s="13" t="s">
        <v>18</v>
      </c>
      <c r="C13" s="22">
        <v>0</v>
      </c>
      <c r="D13" s="15">
        <v>4364040.350000001</v>
      </c>
      <c r="E13" s="23"/>
      <c r="F13" s="16">
        <f>D13+E13</f>
        <v>4364040.350000001</v>
      </c>
    </row>
    <row r="14" spans="1:6" ht="15" customHeight="1">
      <c r="A14" s="12" t="s">
        <v>130</v>
      </c>
      <c r="B14" s="13">
        <v>4123</v>
      </c>
      <c r="C14" s="22">
        <v>0</v>
      </c>
      <c r="D14" s="15">
        <v>6729.85</v>
      </c>
      <c r="E14" s="23"/>
      <c r="F14" s="16">
        <f>D14+E14</f>
        <v>6729.85</v>
      </c>
    </row>
    <row r="15" spans="1:6" ht="15" customHeight="1">
      <c r="A15" s="12" t="s">
        <v>59</v>
      </c>
      <c r="B15" s="13" t="s">
        <v>60</v>
      </c>
      <c r="C15" s="22">
        <v>0</v>
      </c>
      <c r="D15" s="15">
        <v>114.91</v>
      </c>
      <c r="E15" s="23"/>
      <c r="F15" s="16">
        <f>D15+E15</f>
        <v>114.91</v>
      </c>
    </row>
    <row r="16" spans="1:6" ht="15" customHeight="1">
      <c r="A16" s="12" t="s">
        <v>54</v>
      </c>
      <c r="B16" s="13">
        <v>4121</v>
      </c>
      <c r="C16" s="22">
        <v>24770</v>
      </c>
      <c r="D16" s="15">
        <v>24770</v>
      </c>
      <c r="E16" s="23"/>
      <c r="F16" s="16">
        <f>D16+E16</f>
        <v>24770</v>
      </c>
    </row>
    <row r="17" spans="1:6" ht="15" customHeight="1">
      <c r="A17" s="12" t="s">
        <v>28</v>
      </c>
      <c r="B17" s="13" t="s">
        <v>20</v>
      </c>
      <c r="C17" s="22">
        <f>SUM(C18:C21)</f>
        <v>0</v>
      </c>
      <c r="D17" s="15">
        <f>SUM(D18:D21)</f>
        <v>291853.99000000005</v>
      </c>
      <c r="E17" s="15">
        <f>SUM(E18:E21)</f>
        <v>0</v>
      </c>
      <c r="F17" s="16">
        <f>SUM(F18:F21)</f>
        <v>291853.99000000005</v>
      </c>
    </row>
    <row r="18" spans="1:6" ht="15" customHeight="1">
      <c r="A18" s="12" t="s">
        <v>57</v>
      </c>
      <c r="B18" s="13" t="s">
        <v>20</v>
      </c>
      <c r="C18" s="22">
        <v>0</v>
      </c>
      <c r="D18" s="15">
        <v>253900.47000000003</v>
      </c>
      <c r="E18" s="23"/>
      <c r="F18" s="16">
        <f>D18+E18</f>
        <v>253900.47000000003</v>
      </c>
    </row>
    <row r="19" spans="1:6" ht="15" customHeight="1">
      <c r="A19" s="12" t="s">
        <v>58</v>
      </c>
      <c r="B19" s="13">
        <v>4221</v>
      </c>
      <c r="C19" s="22">
        <v>0</v>
      </c>
      <c r="D19" s="15">
        <v>5618.009999999999</v>
      </c>
      <c r="E19" s="23"/>
      <c r="F19" s="16">
        <f>D19+E19</f>
        <v>5618.009999999999</v>
      </c>
    </row>
    <row r="20" spans="1:6" ht="15" customHeight="1">
      <c r="A20" s="12" t="s">
        <v>131</v>
      </c>
      <c r="B20" s="13">
        <v>4223</v>
      </c>
      <c r="C20" s="22">
        <v>0</v>
      </c>
      <c r="D20" s="15">
        <v>32335.51</v>
      </c>
      <c r="E20" s="23"/>
      <c r="F20" s="16">
        <f>D20+E20</f>
        <v>32335.51</v>
      </c>
    </row>
    <row r="21" spans="1:6" ht="15" customHeight="1">
      <c r="A21" s="12" t="s">
        <v>61</v>
      </c>
      <c r="B21" s="13">
        <v>4232</v>
      </c>
      <c r="C21" s="22">
        <v>0</v>
      </c>
      <c r="D21" s="15">
        <v>0</v>
      </c>
      <c r="E21" s="23"/>
      <c r="F21" s="16">
        <f>D21+E21</f>
        <v>0</v>
      </c>
    </row>
    <row r="22" spans="1:6" ht="15" customHeight="1">
      <c r="A22" s="17" t="s">
        <v>21</v>
      </c>
      <c r="B22" s="24" t="s">
        <v>29</v>
      </c>
      <c r="C22" s="18">
        <f>C6+C10</f>
        <v>2610076.7</v>
      </c>
      <c r="D22" s="19">
        <f>D6+D10</f>
        <v>7395760.550000001</v>
      </c>
      <c r="E22" s="19">
        <f>E6+E10</f>
        <v>0</v>
      </c>
      <c r="F22" s="21">
        <f>F6+F10</f>
        <v>7395760.550000001</v>
      </c>
    </row>
    <row r="23" spans="1:6" ht="15" customHeight="1">
      <c r="A23" s="17" t="s">
        <v>22</v>
      </c>
      <c r="B23" s="24" t="s">
        <v>23</v>
      </c>
      <c r="C23" s="18">
        <f>SUM(C24:C27)</f>
        <v>-96875</v>
      </c>
      <c r="D23" s="19">
        <f>SUM(D24:D27)</f>
        <v>958065.5800000001</v>
      </c>
      <c r="E23" s="20">
        <f>SUM(E24:E27)</f>
        <v>0</v>
      </c>
      <c r="F23" s="25">
        <f>SUM(F24:F27)</f>
        <v>958065.5800000001</v>
      </c>
    </row>
    <row r="24" spans="1:6" ht="15" customHeight="1">
      <c r="A24" s="12" t="s">
        <v>65</v>
      </c>
      <c r="B24" s="13" t="s">
        <v>24</v>
      </c>
      <c r="C24" s="22">
        <v>0</v>
      </c>
      <c r="D24" s="15">
        <v>127924.3</v>
      </c>
      <c r="E24" s="122"/>
      <c r="F24" s="16">
        <f>D24+E24</f>
        <v>127924.3</v>
      </c>
    </row>
    <row r="25" spans="1:6" ht="15" customHeight="1">
      <c r="A25" s="12" t="s">
        <v>66</v>
      </c>
      <c r="B25" s="13" t="s">
        <v>24</v>
      </c>
      <c r="C25" s="22">
        <v>0</v>
      </c>
      <c r="D25" s="15">
        <v>977016.28</v>
      </c>
      <c r="E25" s="123"/>
      <c r="F25" s="16">
        <f>D25+E25</f>
        <v>977016.28</v>
      </c>
    </row>
    <row r="26" spans="1:6" ht="15" customHeight="1">
      <c r="A26" s="12" t="s">
        <v>128</v>
      </c>
      <c r="B26" s="13" t="s">
        <v>55</v>
      </c>
      <c r="C26" s="22">
        <v>0</v>
      </c>
      <c r="D26" s="15">
        <v>0</v>
      </c>
      <c r="E26" s="23"/>
      <c r="F26" s="16">
        <f>D26+E26</f>
        <v>0</v>
      </c>
    </row>
    <row r="27" spans="1:6" ht="15" customHeight="1" thickBot="1">
      <c r="A27" s="12" t="s">
        <v>129</v>
      </c>
      <c r="B27" s="135">
        <v>8124</v>
      </c>
      <c r="C27" s="22">
        <v>-96875</v>
      </c>
      <c r="D27" s="133">
        <v>-146875</v>
      </c>
      <c r="E27" s="23"/>
      <c r="F27" s="16">
        <f>D27+E27</f>
        <v>-146875</v>
      </c>
    </row>
    <row r="28" spans="1:6" ht="15" customHeight="1" thickBot="1">
      <c r="A28" s="26" t="s">
        <v>25</v>
      </c>
      <c r="B28" s="27"/>
      <c r="C28" s="28">
        <f>C23+C10+C6</f>
        <v>2513201.7</v>
      </c>
      <c r="D28" s="29">
        <f>D23+D10+D6</f>
        <v>8353826.130000001</v>
      </c>
      <c r="E28" s="124">
        <f>E6+E10+E23</f>
        <v>0</v>
      </c>
      <c r="F28" s="30">
        <f>D28+E28</f>
        <v>8353826.130000001</v>
      </c>
    </row>
    <row r="30" ht="9.75">
      <c r="E30" s="34"/>
    </row>
    <row r="31" spans="1:6" ht="17.25">
      <c r="A31" s="163" t="s">
        <v>50</v>
      </c>
      <c r="B31" s="163"/>
      <c r="C31" s="163"/>
      <c r="D31" s="163"/>
      <c r="E31" s="163"/>
      <c r="F31" s="163"/>
    </row>
    <row r="32" spans="1:6" ht="12" customHeight="1" thickBot="1">
      <c r="A32" s="2"/>
      <c r="B32" s="2"/>
      <c r="C32" s="2"/>
      <c r="D32" s="2"/>
      <c r="E32" s="2"/>
      <c r="F32" s="2"/>
    </row>
    <row r="33" spans="1:6" ht="15" customHeight="1" thickBot="1">
      <c r="A33" s="136" t="s">
        <v>30</v>
      </c>
      <c r="B33" s="136" t="s">
        <v>2</v>
      </c>
      <c r="C33" s="137" t="s">
        <v>67</v>
      </c>
      <c r="D33" s="31" t="s">
        <v>68</v>
      </c>
      <c r="E33" s="6" t="s">
        <v>0</v>
      </c>
      <c r="F33" s="7" t="s">
        <v>69</v>
      </c>
    </row>
    <row r="34" spans="1:6" ht="15" customHeight="1">
      <c r="A34" s="138" t="s">
        <v>31</v>
      </c>
      <c r="B34" s="139" t="s">
        <v>32</v>
      </c>
      <c r="C34" s="140">
        <v>28361.82</v>
      </c>
      <c r="D34" s="32">
        <v>28361.82</v>
      </c>
      <c r="E34" s="32"/>
      <c r="F34" s="33">
        <f>D34+E34</f>
        <v>28361.82</v>
      </c>
    </row>
    <row r="35" spans="1:6" ht="15" customHeight="1">
      <c r="A35" s="141" t="s">
        <v>33</v>
      </c>
      <c r="B35" s="13" t="s">
        <v>32</v>
      </c>
      <c r="C35" s="142">
        <v>255021.85</v>
      </c>
      <c r="D35" s="15">
        <v>254521.85</v>
      </c>
      <c r="E35" s="32"/>
      <c r="F35" s="33">
        <f>D35+E35</f>
        <v>254521.85</v>
      </c>
    </row>
    <row r="36" spans="1:6" ht="15" customHeight="1">
      <c r="A36" s="141" t="s">
        <v>70</v>
      </c>
      <c r="B36" s="13" t="s">
        <v>42</v>
      </c>
      <c r="C36" s="142">
        <v>17207</v>
      </c>
      <c r="D36" s="15">
        <v>170592.97</v>
      </c>
      <c r="E36" s="32"/>
      <c r="F36" s="33">
        <f>D36+E36</f>
        <v>170592.97</v>
      </c>
    </row>
    <row r="37" spans="1:6" ht="15" customHeight="1">
      <c r="A37" s="141" t="s">
        <v>34</v>
      </c>
      <c r="B37" s="13" t="s">
        <v>32</v>
      </c>
      <c r="C37" s="142">
        <v>907840</v>
      </c>
      <c r="D37" s="15">
        <v>962709.12</v>
      </c>
      <c r="E37" s="32"/>
      <c r="F37" s="33">
        <f aca="true" t="shared" si="0" ref="F37:F50">D37+E37</f>
        <v>962709.12</v>
      </c>
    </row>
    <row r="38" spans="1:6" ht="15" customHeight="1">
      <c r="A38" s="141" t="s">
        <v>35</v>
      </c>
      <c r="B38" s="13" t="s">
        <v>32</v>
      </c>
      <c r="C38" s="142">
        <v>646749.25</v>
      </c>
      <c r="D38" s="15">
        <v>776143.65</v>
      </c>
      <c r="E38" s="123">
        <f>'914 06'!I9</f>
        <v>-700</v>
      </c>
      <c r="F38" s="33">
        <f>D38+E38</f>
        <v>775443.65</v>
      </c>
    </row>
    <row r="39" spans="1:6" ht="15" customHeight="1">
      <c r="A39" s="141" t="s">
        <v>36</v>
      </c>
      <c r="B39" s="13" t="s">
        <v>32</v>
      </c>
      <c r="C39" s="142">
        <v>0</v>
      </c>
      <c r="D39" s="15">
        <v>3785443.74</v>
      </c>
      <c r="E39" s="123"/>
      <c r="F39" s="33">
        <f>D39+E39</f>
        <v>3785443.74</v>
      </c>
    </row>
    <row r="40" spans="1:6" ht="15" customHeight="1">
      <c r="A40" s="141" t="s">
        <v>64</v>
      </c>
      <c r="B40" s="13" t="s">
        <v>42</v>
      </c>
      <c r="C40" s="142">
        <v>88743.71</v>
      </c>
      <c r="D40" s="15">
        <v>541929.65</v>
      </c>
      <c r="E40" s="123">
        <f>'917 06'!I9</f>
        <v>700</v>
      </c>
      <c r="F40" s="33">
        <f>D40+E40</f>
        <v>542629.65</v>
      </c>
    </row>
    <row r="41" spans="1:6" ht="15" customHeight="1">
      <c r="A41" s="141" t="s">
        <v>37</v>
      </c>
      <c r="B41" s="13" t="s">
        <v>32</v>
      </c>
      <c r="C41" s="142">
        <v>24600</v>
      </c>
      <c r="D41" s="15">
        <v>5838</v>
      </c>
      <c r="E41" s="123"/>
      <c r="F41" s="33">
        <f>D41+E41</f>
        <v>5838</v>
      </c>
    </row>
    <row r="42" spans="1:6" ht="15" customHeight="1">
      <c r="A42" s="141" t="s">
        <v>38</v>
      </c>
      <c r="B42" s="13" t="s">
        <v>39</v>
      </c>
      <c r="C42" s="142">
        <v>220455.88</v>
      </c>
      <c r="D42" s="15">
        <v>675571.6200000001</v>
      </c>
      <c r="E42" s="123"/>
      <c r="F42" s="33">
        <f>D42+E42</f>
        <v>675571.6200000001</v>
      </c>
    </row>
    <row r="43" spans="1:6" ht="15" customHeight="1">
      <c r="A43" s="141" t="s">
        <v>40</v>
      </c>
      <c r="B43" s="13" t="s">
        <v>39</v>
      </c>
      <c r="C43" s="142">
        <v>0</v>
      </c>
      <c r="D43" s="15">
        <v>0</v>
      </c>
      <c r="E43" s="123"/>
      <c r="F43" s="33">
        <f t="shared" si="0"/>
        <v>0</v>
      </c>
    </row>
    <row r="44" spans="1:6" ht="15" customHeight="1">
      <c r="A44" s="141" t="s">
        <v>41</v>
      </c>
      <c r="B44" s="13" t="s">
        <v>42</v>
      </c>
      <c r="C44" s="142">
        <v>206206.19</v>
      </c>
      <c r="D44" s="15">
        <v>877014.9600000002</v>
      </c>
      <c r="E44" s="123"/>
      <c r="F44" s="33">
        <f t="shared" si="0"/>
        <v>877014.9600000002</v>
      </c>
    </row>
    <row r="45" spans="1:8" ht="15" customHeight="1">
      <c r="A45" s="141" t="s">
        <v>43</v>
      </c>
      <c r="B45" s="13" t="s">
        <v>42</v>
      </c>
      <c r="C45" s="142">
        <v>20000</v>
      </c>
      <c r="D45" s="15">
        <v>20000</v>
      </c>
      <c r="E45" s="32"/>
      <c r="F45" s="33">
        <f t="shared" si="0"/>
        <v>20000</v>
      </c>
      <c r="H45" s="34"/>
    </row>
    <row r="46" spans="1:6" ht="15" customHeight="1">
      <c r="A46" s="141" t="s">
        <v>44</v>
      </c>
      <c r="B46" s="13" t="s">
        <v>32</v>
      </c>
      <c r="C46" s="142">
        <v>4016</v>
      </c>
      <c r="D46" s="15">
        <v>7787.89</v>
      </c>
      <c r="E46" s="32"/>
      <c r="F46" s="33">
        <f t="shared" si="0"/>
        <v>7787.89</v>
      </c>
    </row>
    <row r="47" spans="1:6" ht="15" customHeight="1">
      <c r="A47" s="141" t="s">
        <v>62</v>
      </c>
      <c r="B47" s="13" t="s">
        <v>42</v>
      </c>
      <c r="C47" s="142">
        <v>67000</v>
      </c>
      <c r="D47" s="15">
        <v>141929.12</v>
      </c>
      <c r="E47" s="32"/>
      <c r="F47" s="33">
        <f t="shared" si="0"/>
        <v>141929.12</v>
      </c>
    </row>
    <row r="48" spans="1:6" ht="15" customHeight="1">
      <c r="A48" s="141" t="s">
        <v>45</v>
      </c>
      <c r="B48" s="13" t="s">
        <v>42</v>
      </c>
      <c r="C48" s="142">
        <v>5000</v>
      </c>
      <c r="D48" s="15">
        <v>13993.01</v>
      </c>
      <c r="E48" s="32"/>
      <c r="F48" s="33">
        <f t="shared" si="0"/>
        <v>13993.01</v>
      </c>
    </row>
    <row r="49" spans="1:6" ht="15" customHeight="1">
      <c r="A49" s="141" t="s">
        <v>46</v>
      </c>
      <c r="B49" s="13" t="s">
        <v>42</v>
      </c>
      <c r="C49" s="142">
        <v>18000</v>
      </c>
      <c r="D49" s="15">
        <v>84728.29</v>
      </c>
      <c r="E49" s="32"/>
      <c r="F49" s="33">
        <f t="shared" si="0"/>
        <v>84728.29</v>
      </c>
    </row>
    <row r="50" spans="1:6" ht="15" customHeight="1" thickBot="1">
      <c r="A50" s="141" t="s">
        <v>47</v>
      </c>
      <c r="B50" s="13" t="s">
        <v>42</v>
      </c>
      <c r="C50" s="142">
        <v>4000</v>
      </c>
      <c r="D50" s="15">
        <v>7260.4400000000005</v>
      </c>
      <c r="E50" s="32"/>
      <c r="F50" s="33">
        <f t="shared" si="0"/>
        <v>7260.4400000000005</v>
      </c>
    </row>
    <row r="51" spans="1:6" ht="15" customHeight="1" thickBot="1">
      <c r="A51" s="143" t="s">
        <v>48</v>
      </c>
      <c r="B51" s="27"/>
      <c r="C51" s="144">
        <f>SUM(C34:C50)</f>
        <v>2513201.6999999997</v>
      </c>
      <c r="D51" s="29">
        <f>SUM(D34:D50)</f>
        <v>8353826.130000001</v>
      </c>
      <c r="E51" s="29">
        <f>SUM(E34:E50)</f>
        <v>0</v>
      </c>
      <c r="F51" s="30">
        <f>SUM(F34:F50)</f>
        <v>8353826.130000001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9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2" width="3.8515625" style="2" customWidth="1"/>
    <col min="3" max="3" width="9.57421875" style="2" bestFit="1" customWidth="1"/>
    <col min="4" max="4" width="5.57421875" style="2" customWidth="1"/>
    <col min="5" max="5" width="6.421875" style="2" customWidth="1"/>
    <col min="6" max="6" width="41.28125" style="2" customWidth="1"/>
    <col min="7" max="8" width="9.140625" style="2" customWidth="1"/>
    <col min="9" max="9" width="9.57421875" style="2" bestFit="1" customWidth="1"/>
    <col min="10" max="16384" width="9.140625" style="2" customWidth="1"/>
  </cols>
  <sheetData>
    <row r="1" spans="1:10" ht="17.25">
      <c r="A1" s="177" t="s">
        <v>148</v>
      </c>
      <c r="B1" s="177"/>
      <c r="C1" s="177"/>
      <c r="D1" s="177"/>
      <c r="E1" s="177"/>
      <c r="F1" s="177"/>
      <c r="G1" s="177"/>
      <c r="H1" s="177"/>
      <c r="I1" s="177"/>
      <c r="J1" s="177"/>
    </row>
    <row r="3" spans="1:10" ht="15">
      <c r="A3" s="178" t="s">
        <v>74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.75">
      <c r="A4" s="35"/>
      <c r="B4" s="35"/>
      <c r="C4" s="35"/>
      <c r="D4" s="35"/>
      <c r="E4" s="35"/>
      <c r="F4" s="35"/>
      <c r="G4" s="35"/>
      <c r="H4" s="35"/>
      <c r="I4" s="35"/>
      <c r="J4" s="36"/>
    </row>
    <row r="5" spans="1:10" ht="15">
      <c r="A5" s="179" t="s">
        <v>71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2" customHeight="1" thickBot="1">
      <c r="A6" s="37"/>
      <c r="B6" s="37"/>
      <c r="C6" s="37"/>
      <c r="D6" s="37"/>
      <c r="E6" s="37"/>
      <c r="F6" s="37"/>
      <c r="G6" s="37"/>
      <c r="H6" s="37"/>
      <c r="I6" s="37"/>
      <c r="J6" s="38" t="s">
        <v>63</v>
      </c>
    </row>
    <row r="7" spans="1:10" ht="12.75" customHeight="1" thickBot="1">
      <c r="A7" s="180" t="s">
        <v>75</v>
      </c>
      <c r="B7" s="182" t="s">
        <v>4</v>
      </c>
      <c r="C7" s="164" t="s">
        <v>6</v>
      </c>
      <c r="D7" s="164" t="s">
        <v>7</v>
      </c>
      <c r="E7" s="164" t="s">
        <v>8</v>
      </c>
      <c r="F7" s="166" t="s">
        <v>76</v>
      </c>
      <c r="G7" s="168" t="s">
        <v>67</v>
      </c>
      <c r="H7" s="170" t="s">
        <v>68</v>
      </c>
      <c r="I7" s="172" t="s">
        <v>149</v>
      </c>
      <c r="J7" s="173"/>
    </row>
    <row r="8" spans="1:10" ht="12.75" customHeight="1" thickBot="1">
      <c r="A8" s="181"/>
      <c r="B8" s="183"/>
      <c r="C8" s="165"/>
      <c r="D8" s="165"/>
      <c r="E8" s="165"/>
      <c r="F8" s="167"/>
      <c r="G8" s="169"/>
      <c r="H8" s="171"/>
      <c r="I8" s="48" t="s">
        <v>26</v>
      </c>
      <c r="J8" s="49" t="s">
        <v>69</v>
      </c>
    </row>
    <row r="9" spans="1:10" ht="12.75" customHeight="1" thickBot="1">
      <c r="A9" s="174" t="s">
        <v>56</v>
      </c>
      <c r="B9" s="50" t="s">
        <v>5</v>
      </c>
      <c r="C9" s="46" t="s">
        <v>6</v>
      </c>
      <c r="D9" s="46" t="s">
        <v>7</v>
      </c>
      <c r="E9" s="46" t="s">
        <v>8</v>
      </c>
      <c r="F9" s="47" t="s">
        <v>77</v>
      </c>
      <c r="G9" s="51">
        <f>G10+G31+G40+G56+G65+G74</f>
        <v>552203.13</v>
      </c>
      <c r="H9" s="51">
        <f>H10+H31+H40+H56+H65+H74</f>
        <v>666728.0889999999</v>
      </c>
      <c r="I9" s="51">
        <f>I10+I31+I40+I56+I65+I74</f>
        <v>-700</v>
      </c>
      <c r="J9" s="52">
        <f>J10+J31+J40+J56+J65+J74</f>
        <v>666028.0889999999</v>
      </c>
    </row>
    <row r="10" spans="1:10" ht="12.75" customHeight="1" thickBot="1">
      <c r="A10" s="175"/>
      <c r="B10" s="53" t="s">
        <v>78</v>
      </c>
      <c r="C10" s="54" t="s">
        <v>3</v>
      </c>
      <c r="D10" s="55" t="s">
        <v>3</v>
      </c>
      <c r="E10" s="55" t="s">
        <v>3</v>
      </c>
      <c r="F10" s="56" t="s">
        <v>79</v>
      </c>
      <c r="G10" s="57">
        <f>G11+G19+G22+G26+G28</f>
        <v>2739.13</v>
      </c>
      <c r="H10" s="57">
        <f>H11+H19+H22+H26+H28</f>
        <v>3609.139</v>
      </c>
      <c r="I10" s="57">
        <f>I11+I19+I22+I26+I28</f>
        <v>0</v>
      </c>
      <c r="J10" s="58">
        <f>J11+J19+J22+J26+J28</f>
        <v>3609.139</v>
      </c>
    </row>
    <row r="11" spans="1:10" ht="12.75" customHeight="1" hidden="1">
      <c r="A11" s="175"/>
      <c r="B11" s="59" t="s">
        <v>80</v>
      </c>
      <c r="C11" s="60" t="s">
        <v>81</v>
      </c>
      <c r="D11" s="61">
        <v>2229</v>
      </c>
      <c r="E11" s="61" t="s">
        <v>3</v>
      </c>
      <c r="F11" s="62" t="s">
        <v>82</v>
      </c>
      <c r="G11" s="63">
        <f>SUM(G12:G18)</f>
        <v>1889.13</v>
      </c>
      <c r="H11" s="125">
        <f>SUM(H12:H18)</f>
        <v>1786.2</v>
      </c>
      <c r="I11" s="110">
        <f>SUM(I12:I18)</f>
        <v>0</v>
      </c>
      <c r="J11" s="63">
        <f>SUM(J12:J18)</f>
        <v>1786.2</v>
      </c>
    </row>
    <row r="12" spans="1:10" ht="12.75" customHeight="1" hidden="1">
      <c r="A12" s="175"/>
      <c r="B12" s="64"/>
      <c r="C12" s="65"/>
      <c r="D12" s="66"/>
      <c r="E12" s="67">
        <v>5137</v>
      </c>
      <c r="F12" s="68" t="s">
        <v>132</v>
      </c>
      <c r="G12" s="43">
        <v>0</v>
      </c>
      <c r="H12" s="116">
        <v>20</v>
      </c>
      <c r="I12" s="72"/>
      <c r="J12" s="69">
        <f aca="true" t="shared" si="0" ref="J12:J18">H12+I12</f>
        <v>20</v>
      </c>
    </row>
    <row r="13" spans="1:10" ht="12.75" customHeight="1" hidden="1">
      <c r="A13" s="175"/>
      <c r="B13" s="64"/>
      <c r="C13" s="65"/>
      <c r="D13" s="66"/>
      <c r="E13" s="67">
        <v>5139</v>
      </c>
      <c r="F13" s="68" t="s">
        <v>83</v>
      </c>
      <c r="G13" s="43">
        <v>50</v>
      </c>
      <c r="H13" s="116">
        <v>50</v>
      </c>
      <c r="I13" s="72"/>
      <c r="J13" s="69">
        <f t="shared" si="0"/>
        <v>50</v>
      </c>
    </row>
    <row r="14" spans="1:10" ht="12.75" customHeight="1" hidden="1">
      <c r="A14" s="175"/>
      <c r="B14" s="64"/>
      <c r="C14" s="65"/>
      <c r="D14" s="66"/>
      <c r="E14" s="70">
        <v>5166</v>
      </c>
      <c r="F14" s="68" t="s">
        <v>84</v>
      </c>
      <c r="G14" s="43">
        <v>750</v>
      </c>
      <c r="H14" s="116">
        <f>750+72.87</f>
        <v>822.87</v>
      </c>
      <c r="I14" s="72"/>
      <c r="J14" s="69">
        <f t="shared" si="0"/>
        <v>822.87</v>
      </c>
    </row>
    <row r="15" spans="1:10" ht="12.75" customHeight="1" hidden="1">
      <c r="A15" s="175"/>
      <c r="B15" s="64"/>
      <c r="C15" s="65"/>
      <c r="D15" s="66"/>
      <c r="E15" s="67">
        <v>5168</v>
      </c>
      <c r="F15" s="71" t="s">
        <v>85</v>
      </c>
      <c r="G15" s="43">
        <v>100</v>
      </c>
      <c r="H15" s="116">
        <v>100</v>
      </c>
      <c r="I15" s="72"/>
      <c r="J15" s="69">
        <f t="shared" si="0"/>
        <v>100</v>
      </c>
    </row>
    <row r="16" spans="1:10" ht="12.75" customHeight="1" hidden="1">
      <c r="A16" s="175"/>
      <c r="B16" s="64"/>
      <c r="C16" s="65"/>
      <c r="D16" s="66"/>
      <c r="E16" s="70">
        <v>5169</v>
      </c>
      <c r="F16" s="68" t="s">
        <v>72</v>
      </c>
      <c r="G16" s="43">
        <v>989.13</v>
      </c>
      <c r="H16" s="145">
        <f>989.13+24.2-20-241</f>
        <v>752.33</v>
      </c>
      <c r="I16" s="72"/>
      <c r="J16" s="69">
        <f t="shared" si="0"/>
        <v>752.33</v>
      </c>
    </row>
    <row r="17" spans="1:10" ht="12.75" customHeight="1" hidden="1">
      <c r="A17" s="175"/>
      <c r="B17" s="64"/>
      <c r="C17" s="65"/>
      <c r="D17" s="66"/>
      <c r="E17" s="146">
        <v>5191</v>
      </c>
      <c r="F17" s="81" t="s">
        <v>142</v>
      </c>
      <c r="G17" s="43">
        <v>0</v>
      </c>
      <c r="H17" s="145">
        <v>6</v>
      </c>
      <c r="I17" s="72"/>
      <c r="J17" s="69">
        <f t="shared" si="0"/>
        <v>6</v>
      </c>
    </row>
    <row r="18" spans="1:10" ht="12.75" customHeight="1" hidden="1">
      <c r="A18" s="175"/>
      <c r="B18" s="64"/>
      <c r="C18" s="65"/>
      <c r="D18" s="66"/>
      <c r="E18" s="87">
        <v>5192</v>
      </c>
      <c r="F18" s="88" t="s">
        <v>133</v>
      </c>
      <c r="G18" s="116">
        <v>0</v>
      </c>
      <c r="H18" s="72">
        <v>35</v>
      </c>
      <c r="I18" s="72"/>
      <c r="J18" s="69">
        <f t="shared" si="0"/>
        <v>35</v>
      </c>
    </row>
    <row r="19" spans="1:10" ht="12.75" customHeight="1" hidden="1">
      <c r="A19" s="175"/>
      <c r="B19" s="73" t="s">
        <v>80</v>
      </c>
      <c r="C19" s="74" t="s">
        <v>86</v>
      </c>
      <c r="D19" s="75">
        <v>2229</v>
      </c>
      <c r="E19" s="75" t="s">
        <v>3</v>
      </c>
      <c r="F19" s="76" t="s">
        <v>87</v>
      </c>
      <c r="G19" s="77">
        <f>SUM(G20:G21)</f>
        <v>50</v>
      </c>
      <c r="H19" s="126">
        <f>SUM(H20:H21)</f>
        <v>50</v>
      </c>
      <c r="I19" s="78">
        <f>SUM(I20:I21)</f>
        <v>0</v>
      </c>
      <c r="J19" s="77">
        <f>SUM(J20:J21)</f>
        <v>50</v>
      </c>
    </row>
    <row r="20" spans="1:10" ht="12" customHeight="1" hidden="1">
      <c r="A20" s="175"/>
      <c r="B20" s="79"/>
      <c r="C20" s="80"/>
      <c r="D20" s="67"/>
      <c r="E20" s="67">
        <v>5167</v>
      </c>
      <c r="F20" s="81" t="s">
        <v>88</v>
      </c>
      <c r="G20" s="43">
        <v>10</v>
      </c>
      <c r="H20" s="116">
        <v>10</v>
      </c>
      <c r="I20" s="82"/>
      <c r="J20" s="69">
        <f>H20+I20</f>
        <v>10</v>
      </c>
    </row>
    <row r="21" spans="1:10" ht="12" customHeight="1" hidden="1">
      <c r="A21" s="175"/>
      <c r="B21" s="73"/>
      <c r="C21" s="74"/>
      <c r="D21" s="75"/>
      <c r="E21" s="67">
        <v>5169</v>
      </c>
      <c r="F21" s="71" t="s">
        <v>72</v>
      </c>
      <c r="G21" s="43">
        <v>40</v>
      </c>
      <c r="H21" s="116">
        <v>40</v>
      </c>
      <c r="I21" s="82"/>
      <c r="J21" s="69">
        <f>H21+I21</f>
        <v>40</v>
      </c>
    </row>
    <row r="22" spans="1:10" ht="12" customHeight="1" hidden="1">
      <c r="A22" s="175"/>
      <c r="B22" s="83" t="s">
        <v>80</v>
      </c>
      <c r="C22" s="74" t="s">
        <v>89</v>
      </c>
      <c r="D22" s="75">
        <v>2219</v>
      </c>
      <c r="E22" s="75" t="s">
        <v>3</v>
      </c>
      <c r="F22" s="76" t="s">
        <v>90</v>
      </c>
      <c r="G22" s="77">
        <f>SUM(G23:G25)</f>
        <v>250</v>
      </c>
      <c r="H22" s="126">
        <f>SUM(H23:H25)</f>
        <v>606.638</v>
      </c>
      <c r="I22" s="78">
        <f>SUM(I23:I25)</f>
        <v>0</v>
      </c>
      <c r="J22" s="77">
        <f>SUM(J23:J25)</f>
        <v>606.638</v>
      </c>
    </row>
    <row r="23" spans="1:10" ht="12.75" customHeight="1" hidden="1">
      <c r="A23" s="175"/>
      <c r="B23" s="84"/>
      <c r="C23" s="85"/>
      <c r="D23" s="75"/>
      <c r="E23" s="66">
        <v>5166</v>
      </c>
      <c r="F23" s="86" t="s">
        <v>84</v>
      </c>
      <c r="G23" s="43">
        <v>0</v>
      </c>
      <c r="H23" s="43">
        <f>160+300</f>
        <v>460</v>
      </c>
      <c r="I23" s="82"/>
      <c r="J23" s="69">
        <f>H23+I23</f>
        <v>460</v>
      </c>
    </row>
    <row r="24" spans="1:10" ht="12.75" customHeight="1" hidden="1">
      <c r="A24" s="175"/>
      <c r="B24" s="84"/>
      <c r="C24" s="85"/>
      <c r="D24" s="75"/>
      <c r="E24" s="66">
        <v>5169</v>
      </c>
      <c r="F24" s="86" t="s">
        <v>72</v>
      </c>
      <c r="G24" s="43">
        <v>250</v>
      </c>
      <c r="H24" s="69">
        <f>250+156.638-160-1-100</f>
        <v>145.63800000000003</v>
      </c>
      <c r="I24" s="82"/>
      <c r="J24" s="69">
        <f>H24+I24</f>
        <v>145.63800000000003</v>
      </c>
    </row>
    <row r="25" spans="1:10" ht="12.75" customHeight="1" hidden="1">
      <c r="A25" s="175"/>
      <c r="B25" s="84"/>
      <c r="C25" s="85"/>
      <c r="D25" s="75"/>
      <c r="E25" s="146">
        <v>5192</v>
      </c>
      <c r="F25" s="81" t="s">
        <v>133</v>
      </c>
      <c r="G25" s="43">
        <v>0</v>
      </c>
      <c r="H25" s="69">
        <v>1</v>
      </c>
      <c r="I25" s="82"/>
      <c r="J25" s="69">
        <f>H25+I25</f>
        <v>1</v>
      </c>
    </row>
    <row r="26" spans="1:10" ht="12.75" customHeight="1" hidden="1">
      <c r="A26" s="175"/>
      <c r="B26" s="83" t="s">
        <v>80</v>
      </c>
      <c r="C26" s="74" t="s">
        <v>91</v>
      </c>
      <c r="D26" s="75">
        <v>2229</v>
      </c>
      <c r="E26" s="75" t="s">
        <v>3</v>
      </c>
      <c r="F26" s="76" t="s">
        <v>92</v>
      </c>
      <c r="G26" s="77">
        <f>SUM(G27:G27)</f>
        <v>500</v>
      </c>
      <c r="H26" s="127">
        <f>SUM(H27:H27)</f>
        <v>1116.301</v>
      </c>
      <c r="I26" s="78">
        <f>SUM(I27:I27)</f>
        <v>0</v>
      </c>
      <c r="J26" s="77">
        <f>SUM(J27:J27)</f>
        <v>1116.301</v>
      </c>
    </row>
    <row r="27" spans="1:10" ht="12.75" customHeight="1" hidden="1">
      <c r="A27" s="175"/>
      <c r="B27" s="84"/>
      <c r="C27" s="85"/>
      <c r="D27" s="75"/>
      <c r="E27" s="87">
        <v>5909</v>
      </c>
      <c r="F27" s="88" t="s">
        <v>93</v>
      </c>
      <c r="G27" s="43">
        <v>500</v>
      </c>
      <c r="H27" s="116">
        <f>500+616.301</f>
        <v>1116.301</v>
      </c>
      <c r="I27" s="82"/>
      <c r="J27" s="69">
        <f>H27+I27</f>
        <v>1116.301</v>
      </c>
    </row>
    <row r="28" spans="1:10" ht="12.75" customHeight="1" hidden="1">
      <c r="A28" s="175"/>
      <c r="B28" s="83" t="s">
        <v>80</v>
      </c>
      <c r="C28" s="74" t="s">
        <v>94</v>
      </c>
      <c r="D28" s="75">
        <v>2291</v>
      </c>
      <c r="E28" s="75" t="s">
        <v>3</v>
      </c>
      <c r="F28" s="76" t="s">
        <v>95</v>
      </c>
      <c r="G28" s="77">
        <f>SUM(G29:G30)</f>
        <v>50</v>
      </c>
      <c r="H28" s="126">
        <f>SUM(H29:H30)</f>
        <v>50</v>
      </c>
      <c r="I28" s="78">
        <f>SUM(I29:I30)</f>
        <v>0</v>
      </c>
      <c r="J28" s="77">
        <f>SUM(J29:J30)</f>
        <v>50</v>
      </c>
    </row>
    <row r="29" spans="1:10" ht="12.75" customHeight="1" hidden="1">
      <c r="A29" s="175"/>
      <c r="B29" s="84"/>
      <c r="C29" s="85"/>
      <c r="D29" s="89"/>
      <c r="E29" s="67">
        <v>5169</v>
      </c>
      <c r="F29" s="68" t="s">
        <v>96</v>
      </c>
      <c r="G29" s="90">
        <v>30</v>
      </c>
      <c r="H29" s="128">
        <v>30</v>
      </c>
      <c r="I29" s="91"/>
      <c r="J29" s="69">
        <f>H29+I29</f>
        <v>30</v>
      </c>
    </row>
    <row r="30" spans="1:10" ht="12.75" customHeight="1" hidden="1" thickBot="1">
      <c r="A30" s="175"/>
      <c r="B30" s="92"/>
      <c r="C30" s="93"/>
      <c r="D30" s="94"/>
      <c r="E30" s="94">
        <v>5175</v>
      </c>
      <c r="F30" s="95" t="s">
        <v>97</v>
      </c>
      <c r="G30" s="1">
        <v>20</v>
      </c>
      <c r="H30" s="118">
        <v>20</v>
      </c>
      <c r="I30" s="96"/>
      <c r="J30" s="97">
        <f>H30+I30</f>
        <v>20</v>
      </c>
    </row>
    <row r="31" spans="1:10" ht="12.75" customHeight="1" thickBot="1">
      <c r="A31" s="175"/>
      <c r="B31" s="98" t="s">
        <v>78</v>
      </c>
      <c r="C31" s="54" t="s">
        <v>3</v>
      </c>
      <c r="D31" s="55" t="s">
        <v>3</v>
      </c>
      <c r="E31" s="55" t="s">
        <v>3</v>
      </c>
      <c r="F31" s="56" t="s">
        <v>98</v>
      </c>
      <c r="G31" s="57">
        <f>G32+G37</f>
        <v>2144</v>
      </c>
      <c r="H31" s="129">
        <f>H32+H37</f>
        <v>2344.1639999999998</v>
      </c>
      <c r="I31" s="57">
        <f>I32+I37</f>
        <v>0</v>
      </c>
      <c r="J31" s="58">
        <f>J32+J37</f>
        <v>2344.1639999999998</v>
      </c>
    </row>
    <row r="32" spans="1:10" ht="12.75" customHeight="1" hidden="1">
      <c r="A32" s="175"/>
      <c r="B32" s="99" t="s">
        <v>80</v>
      </c>
      <c r="C32" s="60" t="s">
        <v>99</v>
      </c>
      <c r="D32" s="61">
        <v>2223</v>
      </c>
      <c r="E32" s="61" t="s">
        <v>3</v>
      </c>
      <c r="F32" s="62" t="s">
        <v>100</v>
      </c>
      <c r="G32" s="63">
        <f>SUM(G33:G36)</f>
        <v>1772</v>
      </c>
      <c r="H32" s="125">
        <f>SUM(H33:H36)</f>
        <v>1814.164</v>
      </c>
      <c r="I32" s="110">
        <f>SUM(I33:I36)</f>
        <v>0</v>
      </c>
      <c r="J32" s="63">
        <f>SUM(J33:J36)</f>
        <v>1814.164</v>
      </c>
    </row>
    <row r="33" spans="1:10" s="102" customFormat="1" ht="12.75" customHeight="1" hidden="1">
      <c r="A33" s="175"/>
      <c r="B33" s="100"/>
      <c r="C33" s="80"/>
      <c r="D33" s="67"/>
      <c r="E33" s="67">
        <v>5139</v>
      </c>
      <c r="F33" s="68" t="s">
        <v>83</v>
      </c>
      <c r="G33" s="101">
        <v>100</v>
      </c>
      <c r="H33" s="43">
        <f>100+280.164-163</f>
        <v>217.164</v>
      </c>
      <c r="I33" s="103"/>
      <c r="J33" s="69">
        <f>H33+I33</f>
        <v>217.164</v>
      </c>
    </row>
    <row r="34" spans="1:10" s="102" customFormat="1" ht="12.75" customHeight="1" hidden="1">
      <c r="A34" s="175"/>
      <c r="B34" s="100"/>
      <c r="C34" s="80"/>
      <c r="D34" s="67"/>
      <c r="E34" s="67">
        <v>5169</v>
      </c>
      <c r="F34" s="71" t="s">
        <v>72</v>
      </c>
      <c r="G34" s="101">
        <v>1652</v>
      </c>
      <c r="H34" s="131">
        <f>1652-80-1</f>
        <v>1571</v>
      </c>
      <c r="I34" s="103"/>
      <c r="J34" s="69">
        <f>H34+I34</f>
        <v>1571</v>
      </c>
    </row>
    <row r="35" spans="1:10" s="102" customFormat="1" ht="12" customHeight="1" hidden="1">
      <c r="A35" s="175"/>
      <c r="B35" s="100"/>
      <c r="C35" s="80"/>
      <c r="D35" s="67"/>
      <c r="E35" s="87">
        <v>5173</v>
      </c>
      <c r="F35" s="88" t="s">
        <v>134</v>
      </c>
      <c r="G35" s="147">
        <v>0</v>
      </c>
      <c r="H35" s="72">
        <v>1</v>
      </c>
      <c r="I35" s="103"/>
      <c r="J35" s="69">
        <f>H35+I35</f>
        <v>1</v>
      </c>
    </row>
    <row r="36" spans="1:10" s="102" customFormat="1" ht="12" customHeight="1" hidden="1">
      <c r="A36" s="175"/>
      <c r="B36" s="100"/>
      <c r="C36" s="80"/>
      <c r="D36" s="67"/>
      <c r="E36" s="67">
        <v>5175</v>
      </c>
      <c r="F36" s="104" t="s">
        <v>97</v>
      </c>
      <c r="G36" s="101">
        <v>20</v>
      </c>
      <c r="H36" s="131">
        <f>20+5</f>
        <v>25</v>
      </c>
      <c r="I36" s="103"/>
      <c r="J36" s="69">
        <f>H36+I36</f>
        <v>25</v>
      </c>
    </row>
    <row r="37" spans="1:10" s="102" customFormat="1" ht="12.75" customHeight="1" hidden="1">
      <c r="A37" s="175"/>
      <c r="B37" s="105" t="s">
        <v>80</v>
      </c>
      <c r="C37" s="106" t="s">
        <v>101</v>
      </c>
      <c r="D37" s="107">
        <v>2223</v>
      </c>
      <c r="E37" s="107" t="s">
        <v>3</v>
      </c>
      <c r="F37" s="108" t="s">
        <v>102</v>
      </c>
      <c r="G37" s="109">
        <f>SUM(G38:G39)</f>
        <v>372</v>
      </c>
      <c r="H37" s="130">
        <f>SUM(H38:H39)</f>
        <v>530</v>
      </c>
      <c r="I37" s="109">
        <f>SUM(I38:I39)</f>
        <v>0</v>
      </c>
      <c r="J37" s="77">
        <f>SUM(J38:J39)</f>
        <v>530</v>
      </c>
    </row>
    <row r="38" spans="1:10" s="102" customFormat="1" ht="12.75" customHeight="1" hidden="1">
      <c r="A38" s="175"/>
      <c r="B38" s="105"/>
      <c r="C38" s="106"/>
      <c r="D38" s="107"/>
      <c r="E38" s="67">
        <v>5164</v>
      </c>
      <c r="F38" s="71" t="s">
        <v>103</v>
      </c>
      <c r="G38" s="101">
        <v>180</v>
      </c>
      <c r="H38" s="131">
        <f>180+62</f>
        <v>242</v>
      </c>
      <c r="I38" s="103"/>
      <c r="J38" s="69">
        <f>H38+I38</f>
        <v>242</v>
      </c>
    </row>
    <row r="39" spans="1:10" s="102" customFormat="1" ht="12.75" customHeight="1" hidden="1" thickBot="1">
      <c r="A39" s="175"/>
      <c r="B39" s="100"/>
      <c r="C39" s="80"/>
      <c r="D39" s="67"/>
      <c r="E39" s="67">
        <v>5169</v>
      </c>
      <c r="F39" s="71" t="s">
        <v>72</v>
      </c>
      <c r="G39" s="101">
        <v>192</v>
      </c>
      <c r="H39" s="131">
        <f>192+96</f>
        <v>288</v>
      </c>
      <c r="I39" s="103"/>
      <c r="J39" s="69">
        <f>H39+I39</f>
        <v>288</v>
      </c>
    </row>
    <row r="40" spans="1:10" ht="13.5" customHeight="1" thickBot="1">
      <c r="A40" s="175"/>
      <c r="B40" s="53" t="s">
        <v>78</v>
      </c>
      <c r="C40" s="54" t="s">
        <v>3</v>
      </c>
      <c r="D40" s="55" t="s">
        <v>3</v>
      </c>
      <c r="E40" s="55" t="s">
        <v>3</v>
      </c>
      <c r="F40" s="56" t="s">
        <v>104</v>
      </c>
      <c r="G40" s="57">
        <f>G41+G43+G46+G48+G50</f>
        <v>547320</v>
      </c>
      <c r="H40" s="57">
        <f>H41+H43+H46+H48+H50</f>
        <v>643494.091</v>
      </c>
      <c r="I40" s="57">
        <f>I41+I43+I46+I48+I50</f>
        <v>-700</v>
      </c>
      <c r="J40" s="58">
        <f>J41+J43+J46+J48+J50</f>
        <v>642794.091</v>
      </c>
    </row>
    <row r="41" spans="1:10" ht="13.5" customHeight="1">
      <c r="A41" s="175"/>
      <c r="B41" s="59" t="s">
        <v>80</v>
      </c>
      <c r="C41" s="60" t="s">
        <v>105</v>
      </c>
      <c r="D41" s="61">
        <v>2221</v>
      </c>
      <c r="E41" s="61" t="s">
        <v>3</v>
      </c>
      <c r="F41" s="62" t="s">
        <v>106</v>
      </c>
      <c r="G41" s="63">
        <f>SUM(G42)</f>
        <v>235000</v>
      </c>
      <c r="H41" s="63">
        <f>SUM(H42)</f>
        <v>233300</v>
      </c>
      <c r="I41" s="110">
        <f>SUM(I42)</f>
        <v>-700</v>
      </c>
      <c r="J41" s="63">
        <f>SUM(J42)</f>
        <v>232600</v>
      </c>
    </row>
    <row r="42" spans="1:10" ht="13.5" customHeight="1">
      <c r="A42" s="175"/>
      <c r="B42" s="79"/>
      <c r="C42" s="80"/>
      <c r="D42" s="67"/>
      <c r="E42" s="67">
        <v>5193</v>
      </c>
      <c r="F42" s="68" t="s">
        <v>107</v>
      </c>
      <c r="G42" s="43">
        <v>235000</v>
      </c>
      <c r="H42" s="116">
        <f>235000+1800-1500-2000</f>
        <v>233300</v>
      </c>
      <c r="I42" s="82">
        <v>-700</v>
      </c>
      <c r="J42" s="69">
        <f>H42+I42</f>
        <v>232600</v>
      </c>
    </row>
    <row r="43" spans="1:10" ht="13.5" customHeight="1">
      <c r="A43" s="175"/>
      <c r="B43" s="73" t="s">
        <v>80</v>
      </c>
      <c r="C43" s="74" t="s">
        <v>108</v>
      </c>
      <c r="D43" s="75">
        <v>2242</v>
      </c>
      <c r="E43" s="75" t="s">
        <v>3</v>
      </c>
      <c r="F43" s="111" t="s">
        <v>109</v>
      </c>
      <c r="G43" s="109">
        <f>SUM(G44:G45)</f>
        <v>295000</v>
      </c>
      <c r="H43" s="130">
        <f>SUM(H44:H45)</f>
        <v>394607.059</v>
      </c>
      <c r="I43" s="109">
        <f>SUM(I44:I45)</f>
        <v>0</v>
      </c>
      <c r="J43" s="77">
        <f>SUM(J44:J45)</f>
        <v>394607.059</v>
      </c>
    </row>
    <row r="44" spans="1:10" ht="13.5" customHeight="1">
      <c r="A44" s="175"/>
      <c r="B44" s="79"/>
      <c r="C44" s="80"/>
      <c r="D44" s="67"/>
      <c r="E44" s="67">
        <v>5193</v>
      </c>
      <c r="F44" s="68" t="s">
        <v>110</v>
      </c>
      <c r="G44" s="43">
        <v>295000</v>
      </c>
      <c r="H44" s="116">
        <f>295000+670+4700</f>
        <v>300370</v>
      </c>
      <c r="I44" s="82"/>
      <c r="J44" s="69">
        <f>H44+I44</f>
        <v>300370</v>
      </c>
    </row>
    <row r="45" spans="1:10" ht="13.5" customHeight="1">
      <c r="A45" s="175"/>
      <c r="B45" s="79"/>
      <c r="C45" s="148" t="s">
        <v>135</v>
      </c>
      <c r="D45" s="67"/>
      <c r="E45" s="67">
        <v>5193</v>
      </c>
      <c r="F45" s="68" t="s">
        <v>136</v>
      </c>
      <c r="G45" s="82">
        <v>0</v>
      </c>
      <c r="H45" s="160">
        <v>94237.059</v>
      </c>
      <c r="I45" s="160"/>
      <c r="J45" s="149">
        <f>H45+I45</f>
        <v>94237.059</v>
      </c>
    </row>
    <row r="46" spans="1:10" s="102" customFormat="1" ht="13.5" customHeight="1">
      <c r="A46" s="175"/>
      <c r="B46" s="73" t="s">
        <v>80</v>
      </c>
      <c r="C46" s="74" t="s">
        <v>111</v>
      </c>
      <c r="D46" s="75">
        <v>2221</v>
      </c>
      <c r="E46" s="75" t="s">
        <v>3</v>
      </c>
      <c r="F46" s="112" t="s">
        <v>112</v>
      </c>
      <c r="G46" s="77">
        <f>SUM(G47)</f>
        <v>9500</v>
      </c>
      <c r="H46" s="77">
        <f>SUM(H47)</f>
        <v>6800</v>
      </c>
      <c r="I46" s="109">
        <f>SUM(I47)</f>
        <v>0</v>
      </c>
      <c r="J46" s="77">
        <f>SUM(J47:J47)</f>
        <v>6800</v>
      </c>
    </row>
    <row r="47" spans="1:10" s="102" customFormat="1" ht="13.5" customHeight="1">
      <c r="A47" s="175"/>
      <c r="B47" s="79"/>
      <c r="C47" s="80"/>
      <c r="D47" s="67"/>
      <c r="E47" s="67">
        <v>5193</v>
      </c>
      <c r="F47" s="68" t="s">
        <v>113</v>
      </c>
      <c r="G47" s="43">
        <v>9500</v>
      </c>
      <c r="H47" s="43">
        <f>9500-2700</f>
        <v>6800</v>
      </c>
      <c r="I47" s="82"/>
      <c r="J47" s="69">
        <f>H47+I47</f>
        <v>6800</v>
      </c>
    </row>
    <row r="48" spans="1:10" ht="13.5" customHeight="1">
      <c r="A48" s="175"/>
      <c r="B48" s="73" t="s">
        <v>80</v>
      </c>
      <c r="C48" s="74" t="s">
        <v>114</v>
      </c>
      <c r="D48" s="75">
        <v>2299</v>
      </c>
      <c r="E48" s="75" t="s">
        <v>3</v>
      </c>
      <c r="F48" s="76" t="s">
        <v>115</v>
      </c>
      <c r="G48" s="77">
        <f>SUM(G49:G49)</f>
        <v>10</v>
      </c>
      <c r="H48" s="77">
        <f>SUM(H49:H49)</f>
        <v>10</v>
      </c>
      <c r="I48" s="78">
        <f>SUM(I49:I49)</f>
        <v>0</v>
      </c>
      <c r="J48" s="77">
        <f>SUM(J49:J49)</f>
        <v>10</v>
      </c>
    </row>
    <row r="49" spans="1:10" ht="13.5" customHeight="1">
      <c r="A49" s="175"/>
      <c r="B49" s="113"/>
      <c r="C49" s="114"/>
      <c r="D49" s="89"/>
      <c r="E49" s="89">
        <v>5175</v>
      </c>
      <c r="F49" s="68" t="s">
        <v>97</v>
      </c>
      <c r="G49" s="43">
        <v>10</v>
      </c>
      <c r="H49" s="43">
        <v>10</v>
      </c>
      <c r="I49" s="82"/>
      <c r="J49" s="69">
        <f>H49+I49</f>
        <v>10</v>
      </c>
    </row>
    <row r="50" spans="1:10" ht="13.5" customHeight="1">
      <c r="A50" s="175"/>
      <c r="B50" s="73" t="s">
        <v>80</v>
      </c>
      <c r="C50" s="74" t="s">
        <v>116</v>
      </c>
      <c r="D50" s="75">
        <v>2299</v>
      </c>
      <c r="E50" s="75" t="s">
        <v>3</v>
      </c>
      <c r="F50" s="76" t="s">
        <v>117</v>
      </c>
      <c r="G50" s="77">
        <f>SUM(G51:G55)</f>
        <v>7810</v>
      </c>
      <c r="H50" s="77">
        <f>SUM(H51:H55)</f>
        <v>8777.032</v>
      </c>
      <c r="I50" s="78">
        <f>SUM(I51:I55)</f>
        <v>0</v>
      </c>
      <c r="J50" s="77">
        <f>SUM(J51:J55)</f>
        <v>8777.032</v>
      </c>
    </row>
    <row r="51" spans="1:10" s="102" customFormat="1" ht="13.5" customHeight="1">
      <c r="A51" s="175"/>
      <c r="B51" s="113"/>
      <c r="C51" s="114"/>
      <c r="D51" s="89"/>
      <c r="E51" s="66">
        <v>5139</v>
      </c>
      <c r="F51" s="86" t="s">
        <v>83</v>
      </c>
      <c r="G51" s="43">
        <v>100</v>
      </c>
      <c r="H51" s="43">
        <f>100+40+20</f>
        <v>160</v>
      </c>
      <c r="I51" s="115"/>
      <c r="J51" s="69">
        <f>H51+I51</f>
        <v>160</v>
      </c>
    </row>
    <row r="52" spans="1:10" s="102" customFormat="1" ht="13.5" customHeight="1">
      <c r="A52" s="175"/>
      <c r="B52" s="113"/>
      <c r="C52" s="114"/>
      <c r="D52" s="89"/>
      <c r="E52" s="89">
        <v>5166</v>
      </c>
      <c r="F52" s="68" t="s">
        <v>84</v>
      </c>
      <c r="G52" s="116">
        <v>100</v>
      </c>
      <c r="H52" s="116">
        <v>100</v>
      </c>
      <c r="I52" s="115"/>
      <c r="J52" s="69">
        <f>H52+I52</f>
        <v>100</v>
      </c>
    </row>
    <row r="53" spans="1:10" s="102" customFormat="1" ht="13.5" customHeight="1">
      <c r="A53" s="175"/>
      <c r="B53" s="113"/>
      <c r="C53" s="114"/>
      <c r="D53" s="89"/>
      <c r="E53" s="89">
        <v>5168</v>
      </c>
      <c r="F53" s="68" t="s">
        <v>85</v>
      </c>
      <c r="G53" s="43">
        <v>1100</v>
      </c>
      <c r="H53" s="43">
        <f>1100+59.532+260</f>
        <v>1419.532</v>
      </c>
      <c r="I53" s="115"/>
      <c r="J53" s="69">
        <f>H53+I53</f>
        <v>1419.532</v>
      </c>
    </row>
    <row r="54" spans="1:10" s="102" customFormat="1" ht="13.5" customHeight="1">
      <c r="A54" s="175"/>
      <c r="B54" s="113"/>
      <c r="C54" s="114"/>
      <c r="D54" s="89"/>
      <c r="E54" s="89">
        <v>5169</v>
      </c>
      <c r="F54" s="68" t="s">
        <v>72</v>
      </c>
      <c r="G54" s="43">
        <v>6500</v>
      </c>
      <c r="H54" s="116">
        <f>6500+907.5-300-20</f>
        <v>7087.5</v>
      </c>
      <c r="I54" s="115"/>
      <c r="J54" s="69">
        <f>H54+I54</f>
        <v>7087.5</v>
      </c>
    </row>
    <row r="55" spans="1:10" s="102" customFormat="1" ht="13.5" customHeight="1" thickBot="1">
      <c r="A55" s="175"/>
      <c r="B55" s="117"/>
      <c r="C55" s="93"/>
      <c r="D55" s="94"/>
      <c r="E55" s="94">
        <v>5175</v>
      </c>
      <c r="F55" s="95" t="s">
        <v>97</v>
      </c>
      <c r="G55" s="118">
        <v>10</v>
      </c>
      <c r="H55" s="118">
        <v>10</v>
      </c>
      <c r="I55" s="119"/>
      <c r="J55" s="97">
        <f>H55+I55</f>
        <v>10</v>
      </c>
    </row>
    <row r="56" spans="1:10" ht="13.5" customHeight="1" thickBot="1">
      <c r="A56" s="175"/>
      <c r="B56" s="53" t="s">
        <v>78</v>
      </c>
      <c r="C56" s="150" t="s">
        <v>3</v>
      </c>
      <c r="D56" s="151" t="s">
        <v>3</v>
      </c>
      <c r="E56" s="151" t="s">
        <v>3</v>
      </c>
      <c r="F56" s="152" t="s">
        <v>143</v>
      </c>
      <c r="G56" s="57">
        <f>G57+G59+G61+G63</f>
        <v>0</v>
      </c>
      <c r="H56" s="57">
        <f>H57+H59+H61+H63</f>
        <v>1828.9009999999998</v>
      </c>
      <c r="I56" s="57">
        <f>I57+I59+I61+I63</f>
        <v>0</v>
      </c>
      <c r="J56" s="58">
        <f>J57+J59+J61+J63</f>
        <v>1828.9009999999998</v>
      </c>
    </row>
    <row r="57" spans="1:10" ht="12.75" hidden="1">
      <c r="A57" s="175"/>
      <c r="B57" s="99" t="s">
        <v>80</v>
      </c>
      <c r="C57" s="153" t="s">
        <v>119</v>
      </c>
      <c r="D57" s="154">
        <v>6402</v>
      </c>
      <c r="E57" s="154" t="s">
        <v>3</v>
      </c>
      <c r="F57" s="155" t="s">
        <v>147</v>
      </c>
      <c r="G57" s="110">
        <f>SUM(G58)</f>
        <v>0</v>
      </c>
      <c r="H57" s="110">
        <f>SUM(H58)</f>
        <v>16.721</v>
      </c>
      <c r="I57" s="110">
        <f>SUM(I58)</f>
        <v>0</v>
      </c>
      <c r="J57" s="63">
        <f>SUM(J58)</f>
        <v>16.721</v>
      </c>
    </row>
    <row r="58" spans="1:10" ht="13.5" hidden="1" thickBot="1">
      <c r="A58" s="175"/>
      <c r="B58" s="92"/>
      <c r="C58" s="156"/>
      <c r="D58" s="157"/>
      <c r="E58" s="157">
        <v>5364</v>
      </c>
      <c r="F58" s="158" t="s">
        <v>118</v>
      </c>
      <c r="G58" s="1">
        <v>0</v>
      </c>
      <c r="H58" s="159">
        <v>16.721</v>
      </c>
      <c r="I58" s="159"/>
      <c r="J58" s="97">
        <f>H58+I58</f>
        <v>16.721</v>
      </c>
    </row>
    <row r="59" spans="1:10" ht="12.75" hidden="1">
      <c r="A59" s="175"/>
      <c r="B59" s="99" t="s">
        <v>80</v>
      </c>
      <c r="C59" s="153" t="s">
        <v>121</v>
      </c>
      <c r="D59" s="154">
        <v>6402</v>
      </c>
      <c r="E59" s="154" t="s">
        <v>3</v>
      </c>
      <c r="F59" s="155" t="s">
        <v>146</v>
      </c>
      <c r="G59" s="110">
        <f>SUM(G60:G60)</f>
        <v>0</v>
      </c>
      <c r="H59" s="110">
        <f>SUM(H60:H60)</f>
        <v>229.201</v>
      </c>
      <c r="I59" s="110">
        <f>SUM(I60:I60)</f>
        <v>0</v>
      </c>
      <c r="J59" s="63">
        <f>SUM(J60)</f>
        <v>229.201</v>
      </c>
    </row>
    <row r="60" spans="1:10" ht="13.5" hidden="1" thickBot="1">
      <c r="A60" s="175"/>
      <c r="B60" s="92"/>
      <c r="C60" s="156"/>
      <c r="D60" s="157"/>
      <c r="E60" s="157">
        <v>5364</v>
      </c>
      <c r="F60" s="158" t="s">
        <v>118</v>
      </c>
      <c r="G60" s="1">
        <v>0</v>
      </c>
      <c r="H60" s="159">
        <v>229.201</v>
      </c>
      <c r="I60" s="159"/>
      <c r="J60" s="97">
        <f>H60+I60</f>
        <v>229.201</v>
      </c>
    </row>
    <row r="61" spans="1:10" ht="12.75" hidden="1">
      <c r="A61" s="175"/>
      <c r="B61" s="99" t="s">
        <v>80</v>
      </c>
      <c r="C61" s="153" t="s">
        <v>123</v>
      </c>
      <c r="D61" s="154">
        <v>6402</v>
      </c>
      <c r="E61" s="154" t="s">
        <v>3</v>
      </c>
      <c r="F61" s="155" t="s">
        <v>144</v>
      </c>
      <c r="G61" s="110">
        <f>SUM(G62:G62)</f>
        <v>0</v>
      </c>
      <c r="H61" s="110">
        <f>SUM(H62:H62)</f>
        <v>800.409</v>
      </c>
      <c r="I61" s="110">
        <f>SUM(I62:I62)</f>
        <v>0</v>
      </c>
      <c r="J61" s="63">
        <f>SUM(J62)</f>
        <v>800.409</v>
      </c>
    </row>
    <row r="62" spans="1:10" ht="13.5" hidden="1" thickBot="1">
      <c r="A62" s="175"/>
      <c r="B62" s="92"/>
      <c r="C62" s="156"/>
      <c r="D62" s="157"/>
      <c r="E62" s="157">
        <v>5364</v>
      </c>
      <c r="F62" s="158" t="s">
        <v>118</v>
      </c>
      <c r="G62" s="1">
        <v>0</v>
      </c>
      <c r="H62" s="159">
        <v>800.409</v>
      </c>
      <c r="I62" s="159"/>
      <c r="J62" s="97">
        <f>H62+I62</f>
        <v>800.409</v>
      </c>
    </row>
    <row r="63" spans="1:10" ht="12.75" hidden="1">
      <c r="A63" s="175"/>
      <c r="B63" s="99" t="s">
        <v>80</v>
      </c>
      <c r="C63" s="153" t="s">
        <v>125</v>
      </c>
      <c r="D63" s="154">
        <v>6402</v>
      </c>
      <c r="E63" s="154" t="s">
        <v>3</v>
      </c>
      <c r="F63" s="155" t="s">
        <v>145</v>
      </c>
      <c r="G63" s="110">
        <f>SUM(G64:G64)</f>
        <v>0</v>
      </c>
      <c r="H63" s="110">
        <f>SUM(H64:H64)</f>
        <v>782.57</v>
      </c>
      <c r="I63" s="110">
        <f>SUM(I64:I64)</f>
        <v>0</v>
      </c>
      <c r="J63" s="63">
        <f>SUM(J64)</f>
        <v>782.57</v>
      </c>
    </row>
    <row r="64" spans="1:10" ht="13.5" hidden="1" thickBot="1">
      <c r="A64" s="175"/>
      <c r="B64" s="92"/>
      <c r="C64" s="156"/>
      <c r="D64" s="157"/>
      <c r="E64" s="157">
        <v>5364</v>
      </c>
      <c r="F64" s="158" t="s">
        <v>118</v>
      </c>
      <c r="G64" s="1">
        <v>0</v>
      </c>
      <c r="H64" s="159">
        <v>782.57</v>
      </c>
      <c r="I64" s="159"/>
      <c r="J64" s="97">
        <f>H64+I64</f>
        <v>782.57</v>
      </c>
    </row>
    <row r="65" spans="1:10" ht="13.5" thickBot="1">
      <c r="A65" s="175"/>
      <c r="B65" s="53" t="s">
        <v>78</v>
      </c>
      <c r="C65" s="150" t="s">
        <v>3</v>
      </c>
      <c r="D65" s="151" t="s">
        <v>3</v>
      </c>
      <c r="E65" s="151" t="s">
        <v>3</v>
      </c>
      <c r="F65" s="152" t="s">
        <v>127</v>
      </c>
      <c r="G65" s="57">
        <f>G66+G68+G70+G72</f>
        <v>0</v>
      </c>
      <c r="H65" s="57">
        <f>H66+H68+H70+H72</f>
        <v>14644.679</v>
      </c>
      <c r="I65" s="57">
        <f>I66+I68+I70+I72</f>
        <v>0</v>
      </c>
      <c r="J65" s="58">
        <f>J66+J68+J70+J72</f>
        <v>14644.679</v>
      </c>
    </row>
    <row r="66" spans="1:10" ht="12.75" hidden="1">
      <c r="A66" s="175"/>
      <c r="B66" s="99" t="s">
        <v>80</v>
      </c>
      <c r="C66" s="153" t="s">
        <v>119</v>
      </c>
      <c r="D66" s="154">
        <v>6402</v>
      </c>
      <c r="E66" s="154" t="s">
        <v>3</v>
      </c>
      <c r="F66" s="155" t="s">
        <v>120</v>
      </c>
      <c r="G66" s="110">
        <f>SUM(G67)</f>
        <v>0</v>
      </c>
      <c r="H66" s="110">
        <f>SUM(H67)</f>
        <v>276.694</v>
      </c>
      <c r="I66" s="110">
        <f>SUM(I67)</f>
        <v>0</v>
      </c>
      <c r="J66" s="63">
        <f>SUM(J67)</f>
        <v>276.694</v>
      </c>
    </row>
    <row r="67" spans="1:10" ht="13.5" hidden="1" thickBot="1">
      <c r="A67" s="175"/>
      <c r="B67" s="92"/>
      <c r="C67" s="156"/>
      <c r="D67" s="157"/>
      <c r="E67" s="157">
        <v>5364</v>
      </c>
      <c r="F67" s="158" t="s">
        <v>118</v>
      </c>
      <c r="G67" s="1">
        <v>0</v>
      </c>
      <c r="H67" s="159">
        <v>276.694</v>
      </c>
      <c r="I67" s="159"/>
      <c r="J67" s="97">
        <f>H67+I67</f>
        <v>276.694</v>
      </c>
    </row>
    <row r="68" spans="1:10" ht="12.75" hidden="1">
      <c r="A68" s="175"/>
      <c r="B68" s="99" t="s">
        <v>80</v>
      </c>
      <c r="C68" s="153" t="s">
        <v>121</v>
      </c>
      <c r="D68" s="154">
        <v>6402</v>
      </c>
      <c r="E68" s="154" t="s">
        <v>3</v>
      </c>
      <c r="F68" s="155" t="s">
        <v>122</v>
      </c>
      <c r="G68" s="110">
        <f>SUM(G69:G69)</f>
        <v>0</v>
      </c>
      <c r="H68" s="110">
        <f>SUM(H69:H69)</f>
        <v>8963.902</v>
      </c>
      <c r="I68" s="110">
        <f>SUM(I69:I69)</f>
        <v>0</v>
      </c>
      <c r="J68" s="63">
        <f>SUM(J69)</f>
        <v>8963.902</v>
      </c>
    </row>
    <row r="69" spans="1:10" ht="13.5" hidden="1" thickBot="1">
      <c r="A69" s="175"/>
      <c r="B69" s="92"/>
      <c r="C69" s="156"/>
      <c r="D69" s="157"/>
      <c r="E69" s="157">
        <v>5364</v>
      </c>
      <c r="F69" s="158" t="s">
        <v>118</v>
      </c>
      <c r="G69" s="1">
        <v>0</v>
      </c>
      <c r="H69" s="159">
        <v>8963.902</v>
      </c>
      <c r="I69" s="159"/>
      <c r="J69" s="97">
        <f>H69+I69</f>
        <v>8963.902</v>
      </c>
    </row>
    <row r="70" spans="1:10" ht="12.75" hidden="1">
      <c r="A70" s="175"/>
      <c r="B70" s="99" t="s">
        <v>80</v>
      </c>
      <c r="C70" s="153" t="s">
        <v>123</v>
      </c>
      <c r="D70" s="154">
        <v>6402</v>
      </c>
      <c r="E70" s="154" t="s">
        <v>3</v>
      </c>
      <c r="F70" s="155" t="s">
        <v>124</v>
      </c>
      <c r="G70" s="110">
        <f>SUM(G71:G71)</f>
        <v>0</v>
      </c>
      <c r="H70" s="110">
        <f>SUM(H71:H71)</f>
        <v>272.377</v>
      </c>
      <c r="I70" s="110">
        <f>SUM(I71:I71)</f>
        <v>0</v>
      </c>
      <c r="J70" s="63">
        <f>SUM(J71)</f>
        <v>272.377</v>
      </c>
    </row>
    <row r="71" spans="1:10" ht="13.5" hidden="1" thickBot="1">
      <c r="A71" s="175"/>
      <c r="B71" s="92"/>
      <c r="C71" s="156"/>
      <c r="D71" s="157"/>
      <c r="E71" s="157">
        <v>5364</v>
      </c>
      <c r="F71" s="158" t="s">
        <v>118</v>
      </c>
      <c r="G71" s="1">
        <v>0</v>
      </c>
      <c r="H71" s="159">
        <v>272.377</v>
      </c>
      <c r="I71" s="159"/>
      <c r="J71" s="97">
        <f>H71+I71</f>
        <v>272.377</v>
      </c>
    </row>
    <row r="72" spans="1:10" ht="12.75" hidden="1">
      <c r="A72" s="175"/>
      <c r="B72" s="99" t="s">
        <v>80</v>
      </c>
      <c r="C72" s="153" t="s">
        <v>125</v>
      </c>
      <c r="D72" s="154">
        <v>6402</v>
      </c>
      <c r="E72" s="154" t="s">
        <v>3</v>
      </c>
      <c r="F72" s="155" t="s">
        <v>126</v>
      </c>
      <c r="G72" s="110">
        <f>SUM(G73:G73)</f>
        <v>0</v>
      </c>
      <c r="H72" s="110">
        <f>SUM(H73:H73)</f>
        <v>5131.706</v>
      </c>
      <c r="I72" s="110">
        <f>SUM(I73:I73)</f>
        <v>0</v>
      </c>
      <c r="J72" s="63">
        <f>SUM(J73)</f>
        <v>5131.706</v>
      </c>
    </row>
    <row r="73" spans="1:10" ht="13.5" hidden="1" thickBot="1">
      <c r="A73" s="175"/>
      <c r="B73" s="92"/>
      <c r="C73" s="156"/>
      <c r="D73" s="157"/>
      <c r="E73" s="157">
        <v>5364</v>
      </c>
      <c r="F73" s="158" t="s">
        <v>118</v>
      </c>
      <c r="G73" s="1">
        <v>0</v>
      </c>
      <c r="H73" s="159">
        <v>5131.706</v>
      </c>
      <c r="I73" s="159"/>
      <c r="J73" s="97">
        <f>H73+I73</f>
        <v>5131.706</v>
      </c>
    </row>
    <row r="74" spans="1:10" ht="13.5" thickBot="1">
      <c r="A74" s="175"/>
      <c r="B74" s="53" t="s">
        <v>78</v>
      </c>
      <c r="C74" s="150" t="s">
        <v>3</v>
      </c>
      <c r="D74" s="151" t="s">
        <v>3</v>
      </c>
      <c r="E74" s="151" t="s">
        <v>3</v>
      </c>
      <c r="F74" s="152" t="s">
        <v>137</v>
      </c>
      <c r="G74" s="57">
        <f>G75+G77</f>
        <v>0</v>
      </c>
      <c r="H74" s="57">
        <f>H75+H77</f>
        <v>807.115</v>
      </c>
      <c r="I74" s="57">
        <f>I75+I77</f>
        <v>0</v>
      </c>
      <c r="J74" s="58">
        <f>J75+J77</f>
        <v>807.115</v>
      </c>
    </row>
    <row r="75" spans="1:10" ht="12.75" hidden="1">
      <c r="A75" s="175"/>
      <c r="B75" s="99" t="s">
        <v>80</v>
      </c>
      <c r="C75" s="153" t="s">
        <v>138</v>
      </c>
      <c r="D75" s="154">
        <v>6402</v>
      </c>
      <c r="E75" s="154" t="s">
        <v>3</v>
      </c>
      <c r="F75" s="155" t="s">
        <v>139</v>
      </c>
      <c r="G75" s="110">
        <f>SUM(G76)</f>
        <v>0</v>
      </c>
      <c r="H75" s="110">
        <f>SUM(H76)</f>
        <v>477.281</v>
      </c>
      <c r="I75" s="110">
        <f>SUM(I76:I76)</f>
        <v>0</v>
      </c>
      <c r="J75" s="63">
        <f>SUM(J76)</f>
        <v>477.281</v>
      </c>
    </row>
    <row r="76" spans="1:10" ht="13.5" hidden="1" thickBot="1">
      <c r="A76" s="175"/>
      <c r="B76" s="92"/>
      <c r="C76" s="156"/>
      <c r="D76" s="157"/>
      <c r="E76" s="157">
        <v>5364</v>
      </c>
      <c r="F76" s="158" t="s">
        <v>118</v>
      </c>
      <c r="G76" s="1">
        <v>0</v>
      </c>
      <c r="H76" s="159">
        <v>477.281</v>
      </c>
      <c r="I76" s="159"/>
      <c r="J76" s="97">
        <f>H76+I76</f>
        <v>477.281</v>
      </c>
    </row>
    <row r="77" spans="1:10" ht="12.75" hidden="1">
      <c r="A77" s="175"/>
      <c r="B77" s="99" t="s">
        <v>80</v>
      </c>
      <c r="C77" s="153" t="s">
        <v>140</v>
      </c>
      <c r="D77" s="154">
        <v>6402</v>
      </c>
      <c r="E77" s="154" t="s">
        <v>3</v>
      </c>
      <c r="F77" s="155" t="s">
        <v>141</v>
      </c>
      <c r="G77" s="110">
        <f>SUM(G78)</f>
        <v>0</v>
      </c>
      <c r="H77" s="110">
        <f>SUM(H78)</f>
        <v>329.834</v>
      </c>
      <c r="I77" s="110">
        <f>SUM(I78:I78)</f>
        <v>0</v>
      </c>
      <c r="J77" s="63">
        <f>SUM(J78)</f>
        <v>329.834</v>
      </c>
    </row>
    <row r="78" spans="1:10" ht="13.5" hidden="1" thickBot="1">
      <c r="A78" s="176"/>
      <c r="B78" s="92"/>
      <c r="C78" s="156"/>
      <c r="D78" s="157"/>
      <c r="E78" s="157">
        <v>5364</v>
      </c>
      <c r="F78" s="158" t="s">
        <v>118</v>
      </c>
      <c r="G78" s="1">
        <v>0</v>
      </c>
      <c r="H78" s="159">
        <v>329.834</v>
      </c>
      <c r="I78" s="159"/>
      <c r="J78" s="97">
        <f>H78+I78</f>
        <v>329.834</v>
      </c>
    </row>
    <row r="79" ht="12.75">
      <c r="A79" s="161"/>
    </row>
  </sheetData>
  <sheetProtection/>
  <mergeCells count="13"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9:A78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5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2" width="3.00390625" style="200" customWidth="1"/>
    <col min="3" max="3" width="10.140625" style="200" customWidth="1"/>
    <col min="4" max="4" width="4.28125" style="200" customWidth="1"/>
    <col min="5" max="5" width="5.28125" style="200" customWidth="1"/>
    <col min="6" max="6" width="40.57421875" style="200" customWidth="1"/>
    <col min="7" max="7" width="8.140625" style="200" customWidth="1"/>
    <col min="8" max="8" width="8.7109375" style="200" customWidth="1"/>
    <col min="9" max="9" width="9.00390625" style="200" customWidth="1"/>
    <col min="10" max="10" width="9.421875" style="200" customWidth="1"/>
    <col min="11" max="16384" width="9.140625" style="200" customWidth="1"/>
  </cols>
  <sheetData>
    <row r="1" spans="1:10" s="2" customFormat="1" ht="17.25">
      <c r="A1" s="188" t="s">
        <v>148</v>
      </c>
      <c r="B1" s="188"/>
      <c r="C1" s="188"/>
      <c r="D1" s="188"/>
      <c r="E1" s="188"/>
      <c r="F1" s="188"/>
      <c r="G1" s="188"/>
      <c r="H1" s="188"/>
      <c r="I1" s="188"/>
      <c r="J1" s="188"/>
    </row>
    <row r="2" s="2" customFormat="1" ht="12.75"/>
    <row r="3" spans="1:10" s="190" customFormat="1" ht="17.25">
      <c r="A3" s="189" t="s">
        <v>150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s="197" customFormat="1" ht="12.75">
      <c r="A4" s="191"/>
      <c r="B4" s="192"/>
      <c r="C4" s="193"/>
      <c r="D4" s="192"/>
      <c r="E4" s="192"/>
      <c r="F4" s="194"/>
      <c r="G4" s="195"/>
      <c r="H4" s="195"/>
      <c r="I4" s="195"/>
      <c r="J4" s="196"/>
    </row>
    <row r="5" spans="1:10" s="197" customFormat="1" ht="15.75" customHeight="1">
      <c r="A5" s="179" t="s">
        <v>71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3.5" thickBot="1">
      <c r="A6" s="198"/>
      <c r="B6" s="198"/>
      <c r="C6" s="198"/>
      <c r="D6" s="198"/>
      <c r="E6" s="198"/>
      <c r="F6" s="198"/>
      <c r="G6" s="198"/>
      <c r="H6" s="199"/>
      <c r="J6" s="199" t="s">
        <v>151</v>
      </c>
    </row>
    <row r="7" spans="1:10" ht="12.75" customHeight="1" thickBot="1">
      <c r="A7" s="201" t="s">
        <v>75</v>
      </c>
      <c r="B7" s="202" t="s">
        <v>4</v>
      </c>
      <c r="C7" s="203" t="s">
        <v>6</v>
      </c>
      <c r="D7" s="203" t="s">
        <v>7</v>
      </c>
      <c r="E7" s="203" t="s">
        <v>8</v>
      </c>
      <c r="F7" s="186" t="s">
        <v>152</v>
      </c>
      <c r="G7" s="184" t="s">
        <v>67</v>
      </c>
      <c r="H7" s="186" t="s">
        <v>68</v>
      </c>
      <c r="I7" s="204" t="s">
        <v>203</v>
      </c>
      <c r="J7" s="205"/>
    </row>
    <row r="8" spans="1:10" ht="12.75" customHeight="1" thickBot="1">
      <c r="A8" s="206"/>
      <c r="B8" s="207"/>
      <c r="C8" s="208"/>
      <c r="D8" s="208"/>
      <c r="E8" s="208"/>
      <c r="F8" s="187"/>
      <c r="G8" s="185"/>
      <c r="H8" s="187"/>
      <c r="I8" s="41" t="s">
        <v>26</v>
      </c>
      <c r="J8" s="42" t="s">
        <v>69</v>
      </c>
    </row>
    <row r="9" spans="1:10" s="197" customFormat="1" ht="12.75" customHeight="1" thickBot="1">
      <c r="A9" s="209" t="s">
        <v>56</v>
      </c>
      <c r="B9" s="210" t="s">
        <v>5</v>
      </c>
      <c r="C9" s="211" t="s">
        <v>6</v>
      </c>
      <c r="D9" s="211" t="s">
        <v>7</v>
      </c>
      <c r="E9" s="211" t="s">
        <v>8</v>
      </c>
      <c r="F9" s="212" t="s">
        <v>153</v>
      </c>
      <c r="G9" s="213">
        <f>G10+G12+G14+G16+G18+G20+G22+G24+G26+G28+G30+G32+G34+G36+G38+G40+G42+G44+G46+G48+G50</f>
        <v>12920</v>
      </c>
      <c r="H9" s="213">
        <f>H10+H12+H14+H16+H18+H20+H22+H24+H26+H28+H30+H32+H34+H36+H38+H40+H42+H44+H46+H48+H50</f>
        <v>24023.424</v>
      </c>
      <c r="I9" s="213">
        <f>I10+I12+I14+I16+I18+I20+I22+I24+I26+I28+I30+I32+I34+I36+I38+I40+I42+I44+I46+I48+I50</f>
        <v>700</v>
      </c>
      <c r="J9" s="213">
        <f>J10+J12+J14+J16+J18+J20+J22+J24+J26+J28+J30+J32+J34+J36+J38+J40+J42+J44+J46+J48+J50</f>
        <v>24723.424</v>
      </c>
    </row>
    <row r="10" spans="1:10" ht="12.75" customHeight="1">
      <c r="A10" s="214"/>
      <c r="B10" s="215" t="s">
        <v>5</v>
      </c>
      <c r="C10" s="216" t="s">
        <v>154</v>
      </c>
      <c r="D10" s="217">
        <v>2299</v>
      </c>
      <c r="E10" s="217" t="s">
        <v>3</v>
      </c>
      <c r="F10" s="218" t="s">
        <v>155</v>
      </c>
      <c r="G10" s="39">
        <f>SUM(G11:G11)</f>
        <v>7500</v>
      </c>
      <c r="H10" s="39">
        <f>SUM(H11:H11)</f>
        <v>9000</v>
      </c>
      <c r="I10" s="39">
        <f>SUM(I11:I11)</f>
        <v>700</v>
      </c>
      <c r="J10" s="39">
        <f>SUM(J11:J11)</f>
        <v>9700</v>
      </c>
    </row>
    <row r="11" spans="1:10" ht="12.75" customHeight="1" thickBot="1">
      <c r="A11" s="214"/>
      <c r="B11" s="219"/>
      <c r="C11" s="220"/>
      <c r="D11" s="221"/>
      <c r="E11" s="222">
        <v>5213</v>
      </c>
      <c r="F11" s="223" t="s">
        <v>156</v>
      </c>
      <c r="G11" s="224">
        <v>7500</v>
      </c>
      <c r="H11" s="224">
        <f>7500+1500</f>
        <v>9000</v>
      </c>
      <c r="I11" s="225">
        <v>700</v>
      </c>
      <c r="J11" s="226">
        <f>H11+I11</f>
        <v>9700</v>
      </c>
    </row>
    <row r="12" spans="1:10" ht="12.75">
      <c r="A12" s="214"/>
      <c r="B12" s="227" t="s">
        <v>5</v>
      </c>
      <c r="C12" s="121" t="s">
        <v>157</v>
      </c>
      <c r="D12" s="228">
        <v>2223</v>
      </c>
      <c r="E12" s="228" t="s">
        <v>3</v>
      </c>
      <c r="F12" s="45" t="s">
        <v>158</v>
      </c>
      <c r="G12" s="40">
        <f>SUM(G13:G13)</f>
        <v>10</v>
      </c>
      <c r="H12" s="40">
        <f>SUM(H13:H13)</f>
        <v>10</v>
      </c>
      <c r="I12" s="39">
        <f>SUM(I13:I13)</f>
        <v>0</v>
      </c>
      <c r="J12" s="39">
        <f>SUM(J13:J13)</f>
        <v>10</v>
      </c>
    </row>
    <row r="13" spans="1:10" ht="13.5" thickBot="1">
      <c r="A13" s="214"/>
      <c r="B13" s="229"/>
      <c r="C13" s="230"/>
      <c r="D13" s="231"/>
      <c r="E13" s="231">
        <v>5321</v>
      </c>
      <c r="F13" s="232" t="s">
        <v>159</v>
      </c>
      <c r="G13" s="120">
        <v>10</v>
      </c>
      <c r="H13" s="120">
        <v>10</v>
      </c>
      <c r="I13" s="224"/>
      <c r="J13" s="226">
        <f>H13+I13</f>
        <v>10</v>
      </c>
    </row>
    <row r="14" spans="1:10" ht="12.75">
      <c r="A14" s="214"/>
      <c r="B14" s="227" t="s">
        <v>5</v>
      </c>
      <c r="C14" s="121" t="s">
        <v>160</v>
      </c>
      <c r="D14" s="228">
        <v>2223</v>
      </c>
      <c r="E14" s="228" t="s">
        <v>3</v>
      </c>
      <c r="F14" s="45" t="s">
        <v>161</v>
      </c>
      <c r="G14" s="40">
        <f>SUM(G15:G15)</f>
        <v>25</v>
      </c>
      <c r="H14" s="40">
        <f>SUM(H15:H15)</f>
        <v>25</v>
      </c>
      <c r="I14" s="39">
        <f>SUM(I15:I15)</f>
        <v>0</v>
      </c>
      <c r="J14" s="39">
        <f>SUM(J15:J15)</f>
        <v>25</v>
      </c>
    </row>
    <row r="15" spans="1:10" ht="13.5" thickBot="1">
      <c r="A15" s="214"/>
      <c r="B15" s="229"/>
      <c r="C15" s="230"/>
      <c r="D15" s="231"/>
      <c r="E15" s="231">
        <v>5321</v>
      </c>
      <c r="F15" s="232" t="s">
        <v>159</v>
      </c>
      <c r="G15" s="120">
        <v>25</v>
      </c>
      <c r="H15" s="120">
        <v>25</v>
      </c>
      <c r="I15" s="224"/>
      <c r="J15" s="226">
        <f>H15+I15</f>
        <v>25</v>
      </c>
    </row>
    <row r="16" spans="1:10" ht="12.75">
      <c r="A16" s="214"/>
      <c r="B16" s="227" t="s">
        <v>5</v>
      </c>
      <c r="C16" s="121" t="s">
        <v>162</v>
      </c>
      <c r="D16" s="228">
        <v>2223</v>
      </c>
      <c r="E16" s="228" t="s">
        <v>3</v>
      </c>
      <c r="F16" s="45" t="s">
        <v>163</v>
      </c>
      <c r="G16" s="40">
        <f>SUM(G17:G17)</f>
        <v>10</v>
      </c>
      <c r="H16" s="40">
        <f>SUM(H17:H17)</f>
        <v>10</v>
      </c>
      <c r="I16" s="39">
        <f>SUM(I17:I17)</f>
        <v>0</v>
      </c>
      <c r="J16" s="39">
        <f>SUM(J17:J17)</f>
        <v>10</v>
      </c>
    </row>
    <row r="17" spans="1:10" ht="13.5" thickBot="1">
      <c r="A17" s="214"/>
      <c r="B17" s="229"/>
      <c r="C17" s="230"/>
      <c r="D17" s="231"/>
      <c r="E17" s="231">
        <v>5321</v>
      </c>
      <c r="F17" s="232" t="s">
        <v>159</v>
      </c>
      <c r="G17" s="120">
        <v>10</v>
      </c>
      <c r="H17" s="120">
        <v>10</v>
      </c>
      <c r="I17" s="224"/>
      <c r="J17" s="226">
        <f>H17+I17</f>
        <v>10</v>
      </c>
    </row>
    <row r="18" spans="1:10" ht="12.75">
      <c r="A18" s="214"/>
      <c r="B18" s="227" t="s">
        <v>5</v>
      </c>
      <c r="C18" s="121" t="s">
        <v>164</v>
      </c>
      <c r="D18" s="228">
        <v>2223</v>
      </c>
      <c r="E18" s="228" t="s">
        <v>3</v>
      </c>
      <c r="F18" s="45" t="s">
        <v>165</v>
      </c>
      <c r="G18" s="40">
        <f>SUM(G19:G19)</f>
        <v>10</v>
      </c>
      <c r="H18" s="40">
        <f>SUM(H19:H19)</f>
        <v>10</v>
      </c>
      <c r="I18" s="39">
        <f>SUM(I19:I19)</f>
        <v>0</v>
      </c>
      <c r="J18" s="39">
        <f>SUM(J19:J19)</f>
        <v>10</v>
      </c>
    </row>
    <row r="19" spans="1:10" ht="13.5" thickBot="1">
      <c r="A19" s="214"/>
      <c r="B19" s="229"/>
      <c r="C19" s="230"/>
      <c r="D19" s="231"/>
      <c r="E19" s="231">
        <v>5321</v>
      </c>
      <c r="F19" s="232" t="s">
        <v>159</v>
      </c>
      <c r="G19" s="120">
        <v>10</v>
      </c>
      <c r="H19" s="120">
        <v>10</v>
      </c>
      <c r="I19" s="224"/>
      <c r="J19" s="226">
        <f>H19+I19</f>
        <v>10</v>
      </c>
    </row>
    <row r="20" spans="1:10" ht="12.75">
      <c r="A20" s="214"/>
      <c r="B20" s="227" t="s">
        <v>5</v>
      </c>
      <c r="C20" s="121" t="s">
        <v>166</v>
      </c>
      <c r="D20" s="228">
        <v>2223</v>
      </c>
      <c r="E20" s="228" t="s">
        <v>3</v>
      </c>
      <c r="F20" s="45" t="s">
        <v>167</v>
      </c>
      <c r="G20" s="40">
        <f>SUM(G21:G21)</f>
        <v>76</v>
      </c>
      <c r="H20" s="40">
        <f>SUM(H21:H21)</f>
        <v>76</v>
      </c>
      <c r="I20" s="39">
        <f>SUM(I21:I21)</f>
        <v>0</v>
      </c>
      <c r="J20" s="39">
        <f>SUM(J21:J21)</f>
        <v>76</v>
      </c>
    </row>
    <row r="21" spans="1:10" ht="13.5" thickBot="1">
      <c r="A21" s="214"/>
      <c r="B21" s="229"/>
      <c r="C21" s="230"/>
      <c r="D21" s="231"/>
      <c r="E21" s="231">
        <v>5321</v>
      </c>
      <c r="F21" s="232" t="s">
        <v>159</v>
      </c>
      <c r="G21" s="120">
        <v>76</v>
      </c>
      <c r="H21" s="120">
        <v>76</v>
      </c>
      <c r="I21" s="224"/>
      <c r="J21" s="226">
        <f>H21+I21</f>
        <v>76</v>
      </c>
    </row>
    <row r="22" spans="1:10" ht="12.75">
      <c r="A22" s="214"/>
      <c r="B22" s="227" t="s">
        <v>5</v>
      </c>
      <c r="C22" s="121" t="s">
        <v>168</v>
      </c>
      <c r="D22" s="228">
        <v>2223</v>
      </c>
      <c r="E22" s="228" t="s">
        <v>3</v>
      </c>
      <c r="F22" s="45" t="s">
        <v>169</v>
      </c>
      <c r="G22" s="40">
        <f>SUM(G23:G23)</f>
        <v>80</v>
      </c>
      <c r="H22" s="40">
        <f>SUM(H23:H23)</f>
        <v>80</v>
      </c>
      <c r="I22" s="39">
        <f>SUM(I23:I23)</f>
        <v>0</v>
      </c>
      <c r="J22" s="39">
        <f>SUM(J23:J23)</f>
        <v>80</v>
      </c>
    </row>
    <row r="23" spans="1:10" ht="13.5" thickBot="1">
      <c r="A23" s="214"/>
      <c r="B23" s="229"/>
      <c r="C23" s="230"/>
      <c r="D23" s="231"/>
      <c r="E23" s="231">
        <v>5321</v>
      </c>
      <c r="F23" s="232" t="s">
        <v>159</v>
      </c>
      <c r="G23" s="120">
        <v>80</v>
      </c>
      <c r="H23" s="120">
        <v>80</v>
      </c>
      <c r="I23" s="224"/>
      <c r="J23" s="226">
        <f>H23+I23</f>
        <v>80</v>
      </c>
    </row>
    <row r="24" spans="1:10" ht="12.75">
      <c r="A24" s="214"/>
      <c r="B24" s="227" t="s">
        <v>5</v>
      </c>
      <c r="C24" s="121" t="s">
        <v>170</v>
      </c>
      <c r="D24" s="228">
        <v>2223</v>
      </c>
      <c r="E24" s="228" t="s">
        <v>3</v>
      </c>
      <c r="F24" s="45" t="s">
        <v>171</v>
      </c>
      <c r="G24" s="40">
        <f>SUM(G25:G25)</f>
        <v>29</v>
      </c>
      <c r="H24" s="40">
        <f>SUM(H25:H25)</f>
        <v>29</v>
      </c>
      <c r="I24" s="39">
        <f>SUM(I25:I25)</f>
        <v>0</v>
      </c>
      <c r="J24" s="39">
        <f>SUM(J25:J25)</f>
        <v>29</v>
      </c>
    </row>
    <row r="25" spans="1:10" ht="13.5" thickBot="1">
      <c r="A25" s="214"/>
      <c r="B25" s="229"/>
      <c r="C25" s="230"/>
      <c r="D25" s="231"/>
      <c r="E25" s="231">
        <v>5321</v>
      </c>
      <c r="F25" s="232" t="s">
        <v>159</v>
      </c>
      <c r="G25" s="120">
        <v>29</v>
      </c>
      <c r="H25" s="120">
        <v>29</v>
      </c>
      <c r="I25" s="224"/>
      <c r="J25" s="226">
        <f>H25+I25</f>
        <v>29</v>
      </c>
    </row>
    <row r="26" spans="1:10" ht="12.75">
      <c r="A26" s="214"/>
      <c r="B26" s="227" t="s">
        <v>5</v>
      </c>
      <c r="C26" s="121" t="s">
        <v>172</v>
      </c>
      <c r="D26" s="228">
        <v>2223</v>
      </c>
      <c r="E26" s="228" t="s">
        <v>3</v>
      </c>
      <c r="F26" s="45" t="s">
        <v>173</v>
      </c>
      <c r="G26" s="40">
        <f>SUM(G27:G27)</f>
        <v>50</v>
      </c>
      <c r="H26" s="40">
        <f>SUM(H27:H27)</f>
        <v>50</v>
      </c>
      <c r="I26" s="39">
        <f>SUM(I27:I27)</f>
        <v>0</v>
      </c>
      <c r="J26" s="39">
        <f>SUM(J27:J27)</f>
        <v>50</v>
      </c>
    </row>
    <row r="27" spans="1:10" ht="13.5" thickBot="1">
      <c r="A27" s="214"/>
      <c r="B27" s="229"/>
      <c r="C27" s="230"/>
      <c r="D27" s="231"/>
      <c r="E27" s="231">
        <v>5321</v>
      </c>
      <c r="F27" s="232" t="s">
        <v>159</v>
      </c>
      <c r="G27" s="120">
        <v>50</v>
      </c>
      <c r="H27" s="120">
        <v>50</v>
      </c>
      <c r="I27" s="224"/>
      <c r="J27" s="226">
        <f>H27+I27</f>
        <v>50</v>
      </c>
    </row>
    <row r="28" spans="1:10" ht="12.75">
      <c r="A28" s="214"/>
      <c r="B28" s="227" t="s">
        <v>5</v>
      </c>
      <c r="C28" s="121" t="s">
        <v>174</v>
      </c>
      <c r="D28" s="228">
        <v>2223</v>
      </c>
      <c r="E28" s="228" t="s">
        <v>3</v>
      </c>
      <c r="F28" s="45" t="s">
        <v>175</v>
      </c>
      <c r="G28" s="40">
        <f>SUM(G29:G29)</f>
        <v>120</v>
      </c>
      <c r="H28" s="40">
        <f>SUM(H29:H29)</f>
        <v>120</v>
      </c>
      <c r="I28" s="39">
        <f>SUM(I29:I29)</f>
        <v>0</v>
      </c>
      <c r="J28" s="39">
        <f>SUM(J29:J29)</f>
        <v>120</v>
      </c>
    </row>
    <row r="29" spans="1:10" ht="13.5" thickBot="1">
      <c r="A29" s="214"/>
      <c r="B29" s="229"/>
      <c r="C29" s="230"/>
      <c r="D29" s="231"/>
      <c r="E29" s="231">
        <v>5321</v>
      </c>
      <c r="F29" s="232" t="s">
        <v>159</v>
      </c>
      <c r="G29" s="120">
        <v>120</v>
      </c>
      <c r="H29" s="120">
        <v>120</v>
      </c>
      <c r="I29" s="224"/>
      <c r="J29" s="226">
        <f>H29+I29</f>
        <v>120</v>
      </c>
    </row>
    <row r="30" spans="1:10" ht="12.75">
      <c r="A30" s="214"/>
      <c r="B30" s="227" t="s">
        <v>5</v>
      </c>
      <c r="C30" s="121" t="s">
        <v>176</v>
      </c>
      <c r="D30" s="228">
        <v>2223</v>
      </c>
      <c r="E30" s="228" t="s">
        <v>3</v>
      </c>
      <c r="F30" s="45" t="s">
        <v>177</v>
      </c>
      <c r="G30" s="40">
        <f>SUM(G31:G31)</f>
        <v>10</v>
      </c>
      <c r="H30" s="40">
        <f>SUM(H31:H31)</f>
        <v>10</v>
      </c>
      <c r="I30" s="39">
        <f>SUM(I31:I31)</f>
        <v>0</v>
      </c>
      <c r="J30" s="39">
        <f>SUM(J31:J31)</f>
        <v>10</v>
      </c>
    </row>
    <row r="31" spans="1:10" ht="13.5" thickBot="1">
      <c r="A31" s="214"/>
      <c r="B31" s="229"/>
      <c r="C31" s="230"/>
      <c r="D31" s="231"/>
      <c r="E31" s="231">
        <v>5321</v>
      </c>
      <c r="F31" s="232" t="s">
        <v>159</v>
      </c>
      <c r="G31" s="120">
        <v>10</v>
      </c>
      <c r="H31" s="120">
        <v>10</v>
      </c>
      <c r="I31" s="224"/>
      <c r="J31" s="226">
        <f>H31+I31</f>
        <v>10</v>
      </c>
    </row>
    <row r="32" spans="1:10" ht="20.25">
      <c r="A32" s="214"/>
      <c r="B32" s="227" t="s">
        <v>5</v>
      </c>
      <c r="C32" s="121" t="s">
        <v>178</v>
      </c>
      <c r="D32" s="228">
        <v>2212</v>
      </c>
      <c r="E32" s="228" t="s">
        <v>3</v>
      </c>
      <c r="F32" s="233" t="s">
        <v>179</v>
      </c>
      <c r="G32" s="40">
        <f>SUM(G33:G33)</f>
        <v>5000</v>
      </c>
      <c r="H32" s="40">
        <f>SUM(H33:H33)</f>
        <v>3388.8200000000006</v>
      </c>
      <c r="I32" s="39">
        <f>SUM(I33:I33)</f>
        <v>0</v>
      </c>
      <c r="J32" s="39">
        <f>SUM(J33:J33)</f>
        <v>3388.8200000000006</v>
      </c>
    </row>
    <row r="33" spans="1:12" ht="13.5" thickBot="1">
      <c r="A33" s="214"/>
      <c r="B33" s="229"/>
      <c r="C33" s="230"/>
      <c r="D33" s="231"/>
      <c r="E33" s="231">
        <v>6349</v>
      </c>
      <c r="F33" s="234" t="s">
        <v>180</v>
      </c>
      <c r="G33" s="120">
        <v>5000</v>
      </c>
      <c r="H33" s="120">
        <f>5000+11.43-1622.61</f>
        <v>3388.8200000000006</v>
      </c>
      <c r="I33" s="224"/>
      <c r="J33" s="226">
        <f>H33+I33</f>
        <v>3388.8200000000006</v>
      </c>
      <c r="L33" s="235"/>
    </row>
    <row r="34" spans="1:10" ht="12.75">
      <c r="A34" s="214"/>
      <c r="B34" s="227" t="s">
        <v>5</v>
      </c>
      <c r="C34" s="121" t="s">
        <v>181</v>
      </c>
      <c r="D34" s="228">
        <v>2223</v>
      </c>
      <c r="E34" s="228" t="s">
        <v>3</v>
      </c>
      <c r="F34" s="44" t="s">
        <v>182</v>
      </c>
      <c r="G34" s="40">
        <f>SUM(G35:G35)</f>
        <v>0</v>
      </c>
      <c r="H34" s="39">
        <f>SUM(H35:H35)</f>
        <v>80</v>
      </c>
      <c r="I34" s="39">
        <f>SUM(I35:I35)</f>
        <v>0</v>
      </c>
      <c r="J34" s="39">
        <f>SUM(J35:J35)</f>
        <v>80</v>
      </c>
    </row>
    <row r="35" spans="1:10" ht="13.5" thickBot="1">
      <c r="A35" s="214"/>
      <c r="B35" s="229"/>
      <c r="C35" s="230"/>
      <c r="D35" s="231"/>
      <c r="E35" s="231">
        <v>5221</v>
      </c>
      <c r="F35" s="234" t="s">
        <v>183</v>
      </c>
      <c r="G35" s="120">
        <v>0</v>
      </c>
      <c r="H35" s="225">
        <v>80</v>
      </c>
      <c r="I35" s="225"/>
      <c r="J35" s="226">
        <f>H35+I35</f>
        <v>80</v>
      </c>
    </row>
    <row r="36" spans="1:10" ht="12.75">
      <c r="A36" s="214"/>
      <c r="B36" s="227" t="s">
        <v>5</v>
      </c>
      <c r="C36" s="121" t="s">
        <v>184</v>
      </c>
      <c r="D36" s="228">
        <v>2212</v>
      </c>
      <c r="E36" s="228" t="s">
        <v>3</v>
      </c>
      <c r="F36" s="44" t="s">
        <v>185</v>
      </c>
      <c r="G36" s="40">
        <f>SUM(G37:G37)</f>
        <v>0</v>
      </c>
      <c r="H36" s="39">
        <f>SUM(H37:H37)</f>
        <v>8900</v>
      </c>
      <c r="I36" s="39">
        <f>SUM(I37:I37)</f>
        <v>0</v>
      </c>
      <c r="J36" s="39">
        <f>SUM(J37:J37)</f>
        <v>8900</v>
      </c>
    </row>
    <row r="37" spans="1:10" ht="13.5" thickBot="1">
      <c r="A37" s="214"/>
      <c r="B37" s="229"/>
      <c r="C37" s="236"/>
      <c r="D37" s="231"/>
      <c r="E37" s="231">
        <v>6349</v>
      </c>
      <c r="F37" s="234" t="s">
        <v>180</v>
      </c>
      <c r="G37" s="120">
        <v>0</v>
      </c>
      <c r="H37" s="225">
        <v>8900</v>
      </c>
      <c r="I37" s="225"/>
      <c r="J37" s="226">
        <f>H37+I37</f>
        <v>8900</v>
      </c>
    </row>
    <row r="38" spans="1:10" ht="12.75">
      <c r="A38" s="214"/>
      <c r="B38" s="237" t="s">
        <v>5</v>
      </c>
      <c r="C38" s="121" t="s">
        <v>186</v>
      </c>
      <c r="D38" s="228">
        <v>2219</v>
      </c>
      <c r="E38" s="228" t="s">
        <v>3</v>
      </c>
      <c r="F38" s="238" t="s">
        <v>187</v>
      </c>
      <c r="G38" s="40">
        <f>SUM(G39:G39)</f>
        <v>0</v>
      </c>
      <c r="H38" s="40">
        <f>SUM(H39:H39)</f>
        <v>300</v>
      </c>
      <c r="I38" s="39">
        <f>SUM(I39:I39)</f>
        <v>0</v>
      </c>
      <c r="J38" s="39">
        <f>SUM(J39:J39)</f>
        <v>300</v>
      </c>
    </row>
    <row r="39" spans="1:10" ht="13.5" thickBot="1">
      <c r="A39" s="214"/>
      <c r="B39" s="239"/>
      <c r="C39" s="236"/>
      <c r="D39" s="231"/>
      <c r="E39" s="231">
        <v>5321</v>
      </c>
      <c r="F39" s="232" t="s">
        <v>159</v>
      </c>
      <c r="G39" s="120">
        <v>0</v>
      </c>
      <c r="H39" s="240">
        <v>300</v>
      </c>
      <c r="I39" s="225"/>
      <c r="J39" s="226">
        <f>H39+I39</f>
        <v>300</v>
      </c>
    </row>
    <row r="40" spans="1:10" ht="12.75">
      <c r="A40" s="214"/>
      <c r="B40" s="237" t="s">
        <v>5</v>
      </c>
      <c r="C40" s="121" t="s">
        <v>188</v>
      </c>
      <c r="D40" s="228">
        <v>2299</v>
      </c>
      <c r="E40" s="228" t="s">
        <v>3</v>
      </c>
      <c r="F40" s="238" t="s">
        <v>189</v>
      </c>
      <c r="G40" s="40">
        <f>SUM(G41:G41)</f>
        <v>0</v>
      </c>
      <c r="H40" s="39">
        <f>SUM(H41:H41)</f>
        <v>150</v>
      </c>
      <c r="I40" s="39">
        <f>SUM(I41:I41)</f>
        <v>0</v>
      </c>
      <c r="J40" s="39">
        <f>SUM(J41:J41)</f>
        <v>150</v>
      </c>
    </row>
    <row r="41" spans="1:10" ht="13.5" thickBot="1">
      <c r="A41" s="214"/>
      <c r="B41" s="239"/>
      <c r="C41" s="236"/>
      <c r="D41" s="231"/>
      <c r="E41" s="231">
        <v>5221</v>
      </c>
      <c r="F41" s="232" t="s">
        <v>183</v>
      </c>
      <c r="G41" s="120">
        <v>0</v>
      </c>
      <c r="H41" s="225">
        <v>150</v>
      </c>
      <c r="I41" s="225"/>
      <c r="J41" s="226">
        <f>H41+I41</f>
        <v>150</v>
      </c>
    </row>
    <row r="42" spans="1:10" ht="12.75">
      <c r="A42" s="214"/>
      <c r="B42" s="237" t="s">
        <v>5</v>
      </c>
      <c r="C42" s="121" t="s">
        <v>190</v>
      </c>
      <c r="D42" s="228">
        <v>2299</v>
      </c>
      <c r="E42" s="228" t="s">
        <v>3</v>
      </c>
      <c r="F42" s="238" t="s">
        <v>191</v>
      </c>
      <c r="G42" s="40">
        <f>SUM(G43:G43)</f>
        <v>0</v>
      </c>
      <c r="H42" s="39">
        <f>SUM(H43:H43)</f>
        <v>70</v>
      </c>
      <c r="I42" s="39">
        <f>SUM(I43:I43)</f>
        <v>0</v>
      </c>
      <c r="J42" s="39">
        <f>SUM(J43:J43)</f>
        <v>70</v>
      </c>
    </row>
    <row r="43" spans="1:10" ht="13.5" thickBot="1">
      <c r="A43" s="214"/>
      <c r="B43" s="239"/>
      <c r="C43" s="236"/>
      <c r="D43" s="231"/>
      <c r="E43" s="231">
        <v>5222</v>
      </c>
      <c r="F43" s="232" t="s">
        <v>192</v>
      </c>
      <c r="G43" s="120">
        <v>0</v>
      </c>
      <c r="H43" s="225">
        <v>70</v>
      </c>
      <c r="I43" s="225"/>
      <c r="J43" s="226">
        <f>H43+I43</f>
        <v>70</v>
      </c>
    </row>
    <row r="44" spans="1:10" ht="20.25">
      <c r="A44" s="214"/>
      <c r="B44" s="237" t="s">
        <v>5</v>
      </c>
      <c r="C44" s="121" t="s">
        <v>193</v>
      </c>
      <c r="D44" s="228">
        <v>2299</v>
      </c>
      <c r="E44" s="228" t="s">
        <v>3</v>
      </c>
      <c r="F44" s="238" t="s">
        <v>194</v>
      </c>
      <c r="G44" s="40">
        <f>SUM(G45:G45)</f>
        <v>0</v>
      </c>
      <c r="H44" s="39">
        <f>SUM(H45:H45)</f>
        <v>245</v>
      </c>
      <c r="I44" s="39">
        <f>SUM(I45:I45)</f>
        <v>0</v>
      </c>
      <c r="J44" s="39">
        <f>SUM(J45:J45)</f>
        <v>245</v>
      </c>
    </row>
    <row r="45" spans="1:10" ht="13.5" thickBot="1">
      <c r="A45" s="214"/>
      <c r="B45" s="239"/>
      <c r="C45" s="236"/>
      <c r="D45" s="231"/>
      <c r="E45" s="231">
        <v>5213</v>
      </c>
      <c r="F45" s="232" t="s">
        <v>195</v>
      </c>
      <c r="G45" s="120">
        <v>0</v>
      </c>
      <c r="H45" s="225">
        <v>245</v>
      </c>
      <c r="I45" s="225"/>
      <c r="J45" s="226">
        <f>H45+I45</f>
        <v>245</v>
      </c>
    </row>
    <row r="46" spans="1:10" ht="12.75">
      <c r="A46" s="214"/>
      <c r="B46" s="237" t="s">
        <v>5</v>
      </c>
      <c r="C46" s="121" t="s">
        <v>196</v>
      </c>
      <c r="D46" s="228">
        <v>2299</v>
      </c>
      <c r="E46" s="228" t="s">
        <v>3</v>
      </c>
      <c r="F46" s="238" t="s">
        <v>197</v>
      </c>
      <c r="G46" s="40">
        <f>SUM(G47:G47)</f>
        <v>0</v>
      </c>
      <c r="H46" s="39">
        <f>SUM(H47:H47)</f>
        <v>242</v>
      </c>
      <c r="I46" s="39">
        <f>SUM(I47:I47)</f>
        <v>0</v>
      </c>
      <c r="J46" s="39">
        <f>SUM(J47:J47)</f>
        <v>242</v>
      </c>
    </row>
    <row r="47" spans="1:10" ht="13.5" thickBot="1">
      <c r="A47" s="214"/>
      <c r="B47" s="239"/>
      <c r="C47" s="236"/>
      <c r="D47" s="231"/>
      <c r="E47" s="231">
        <v>5213</v>
      </c>
      <c r="F47" s="232" t="s">
        <v>195</v>
      </c>
      <c r="G47" s="120">
        <v>0</v>
      </c>
      <c r="H47" s="225">
        <v>242</v>
      </c>
      <c r="I47" s="225"/>
      <c r="J47" s="226">
        <f>H47+I47</f>
        <v>242</v>
      </c>
    </row>
    <row r="48" spans="1:10" ht="12.75">
      <c r="A48" s="214"/>
      <c r="B48" s="237" t="s">
        <v>5</v>
      </c>
      <c r="C48" s="121" t="s">
        <v>198</v>
      </c>
      <c r="D48" s="228">
        <v>2212</v>
      </c>
      <c r="E48" s="228" t="s">
        <v>3</v>
      </c>
      <c r="F48" s="238" t="s">
        <v>199</v>
      </c>
      <c r="G48" s="40">
        <f>SUM(G49:G49)</f>
        <v>0</v>
      </c>
      <c r="H48" s="39">
        <f>SUM(H49:H49)</f>
        <v>327.604</v>
      </c>
      <c r="I48" s="39">
        <f>SUM(I49:I49)</f>
        <v>0</v>
      </c>
      <c r="J48" s="39">
        <f>SUM(J49:J49)</f>
        <v>327.604</v>
      </c>
    </row>
    <row r="49" spans="1:10" ht="13.5" thickBot="1">
      <c r="A49" s="214"/>
      <c r="B49" s="239"/>
      <c r="C49" s="236"/>
      <c r="D49" s="231"/>
      <c r="E49" s="231">
        <v>5321</v>
      </c>
      <c r="F49" s="232" t="s">
        <v>159</v>
      </c>
      <c r="G49" s="120">
        <v>0</v>
      </c>
      <c r="H49" s="225">
        <v>327.604</v>
      </c>
      <c r="I49" s="225"/>
      <c r="J49" s="226">
        <f>H49+I49</f>
        <v>327.604</v>
      </c>
    </row>
    <row r="50" spans="1:10" ht="12.75">
      <c r="A50" s="214"/>
      <c r="B50" s="237" t="s">
        <v>5</v>
      </c>
      <c r="C50" s="121" t="s">
        <v>200</v>
      </c>
      <c r="D50" s="228">
        <v>2212</v>
      </c>
      <c r="E50" s="228" t="s">
        <v>3</v>
      </c>
      <c r="F50" s="238" t="s">
        <v>201</v>
      </c>
      <c r="G50" s="40">
        <f>SUM(G51:G51)</f>
        <v>0</v>
      </c>
      <c r="H50" s="39">
        <f>SUM(H51:H51)</f>
        <v>900</v>
      </c>
      <c r="I50" s="39">
        <f>SUM(I51:I51)</f>
        <v>0</v>
      </c>
      <c r="J50" s="39">
        <f>SUM(J51:J51)</f>
        <v>900</v>
      </c>
    </row>
    <row r="51" spans="1:10" ht="13.5" thickBot="1">
      <c r="A51" s="241"/>
      <c r="B51" s="239"/>
      <c r="C51" s="236"/>
      <c r="D51" s="231"/>
      <c r="E51" s="231">
        <v>6341</v>
      </c>
      <c r="F51" s="232" t="s">
        <v>202</v>
      </c>
      <c r="G51" s="120">
        <v>0</v>
      </c>
      <c r="H51" s="225">
        <v>900</v>
      </c>
      <c r="I51" s="225"/>
      <c r="J51" s="226">
        <f>H51+I51</f>
        <v>900</v>
      </c>
    </row>
  </sheetData>
  <sheetProtection/>
  <mergeCells count="13">
    <mergeCell ref="H7:H8"/>
    <mergeCell ref="I7:J7"/>
    <mergeCell ref="F7:F8"/>
    <mergeCell ref="A9:A51"/>
    <mergeCell ref="A1:J1"/>
    <mergeCell ref="G7:G8"/>
    <mergeCell ref="A7:A8"/>
    <mergeCell ref="B7:B8"/>
    <mergeCell ref="C7:C8"/>
    <mergeCell ref="D7:D8"/>
    <mergeCell ref="E7:E8"/>
    <mergeCell ref="A3:J3"/>
    <mergeCell ref="A5:J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2016-09-07T07:53:25Z</cp:lastPrinted>
  <dcterms:created xsi:type="dcterms:W3CDTF">2006-09-25T08:49:57Z</dcterms:created>
  <dcterms:modified xsi:type="dcterms:W3CDTF">2016-09-07T07:59:46Z</dcterms:modified>
  <cp:category/>
  <cp:version/>
  <cp:contentType/>
  <cp:contentStatus/>
</cp:coreProperties>
</file>