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3"/>
  </bookViews>
  <sheets>
    <sheet name="Bilance P+V" sheetId="1" r:id="rId1"/>
    <sheet name="příjmy OD" sheetId="2" r:id="rId2"/>
    <sheet name="912 06" sheetId="3" r:id="rId3"/>
    <sheet name="913 06" sheetId="4" r:id="rId4"/>
    <sheet name="914 03" sheetId="5" r:id="rId5"/>
  </sheets>
  <definedNames>
    <definedName name="_xlnm.Print_Titles" localSheetId="3">'913 06'!$7:$8</definedName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<sst xmlns="http://schemas.openxmlformats.org/spreadsheetml/2006/main" count="516" uniqueCount="218">
  <si>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</si>
  <si>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</si>
  <si>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</si>
  <si>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</si>
  <si>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</si>
  <si>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</si>
  <si>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</si>
  <si>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</si>
  <si>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</si>
  <si>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</si>
  <si>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</si>
  <si>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</si>
  <si>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</si>
  <si>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</si>
  <si>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</si>
  <si>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</si>
  <si>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</si>
  <si>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</si>
  <si>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</si>
  <si>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</si>
  <si>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</si>
  <si>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</si>
  <si>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</si>
  <si>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</si>
  <si>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</si>
  <si>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</si>
  <si>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</si>
  <si>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</si>
  <si>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</si>
  <si>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</si>
  <si>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</si>
  <si>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</si>
  <si>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81xx</t>
  </si>
  <si>
    <t>správce rozpočtových výdajů = odbor dopravy</t>
  </si>
  <si>
    <t>415x</t>
  </si>
  <si>
    <t>Odbor dopravy</t>
  </si>
  <si>
    <t>DU</t>
  </si>
  <si>
    <t>06</t>
  </si>
  <si>
    <t>tis. Kč</t>
  </si>
  <si>
    <t>RU</t>
  </si>
  <si>
    <t>nákup materiálu</t>
  </si>
  <si>
    <t>konzultační, poradenské a právní služby</t>
  </si>
  <si>
    <t>nákup ostatních služeb</t>
  </si>
  <si>
    <t>nákup služeb</t>
  </si>
  <si>
    <t>pohoštění</t>
  </si>
  <si>
    <t>nájemné</t>
  </si>
  <si>
    <t>SR 2017</t>
  </si>
  <si>
    <t>UR I 2017</t>
  </si>
  <si>
    <t>UR II 2017</t>
  </si>
  <si>
    <t>ZDROJOVÁ  A VÝDAJOVÁ ČÁST ROZPOČTU LK 2017</t>
  </si>
  <si>
    <t>1. Daňové příjmy</t>
  </si>
  <si>
    <t>2. Nedaňové příjmy</t>
  </si>
  <si>
    <t>3. Kapitálové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</si>
  <si>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</si>
  <si>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</si>
  <si>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</si>
  <si>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Resort. účelové dotace (ze SR, st.fondů)</t>
  </si>
  <si>
    <t xml:space="preserve">   Dotace ze zahraničí</t>
  </si>
  <si>
    <t xml:space="preserve">   Dotace od obcí</t>
  </si>
  <si>
    <t xml:space="preserve">   Dotace od regionální rady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</si>
  <si>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</si>
  <si>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</si>
  <si>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obcí</t>
  </si>
  <si>
    <t xml:space="preserve">    Dotace od regionální rady</t>
  </si>
  <si>
    <t xml:space="preserve">    Dotace ze zahraničí</t>
  </si>
  <si>
    <t>423x</t>
  </si>
  <si>
    <t>1. Zapojení fondů z r. 2016</t>
  </si>
  <si>
    <t>2. Zapojení  zákl.běžného účtu z r. 2016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</si>
  <si>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</si>
  <si>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</si>
  <si>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</si>
  <si>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</si>
  <si>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</si>
  <si>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</si>
  <si>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</si>
  <si>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</si>
  <si>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</si>
  <si>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</si>
  <si>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</si>
  <si>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</si>
  <si>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</si>
  <si>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</si>
  <si>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</si>
  <si>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</si>
  <si>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</si>
  <si>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</si>
  <si>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</si>
  <si>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služby peněžních ústavů</t>
  </si>
  <si>
    <t>tis.Kč</t>
  </si>
  <si>
    <t>Příjmy a finanční zdroje odboru dopravy 2017</t>
  </si>
  <si>
    <t>Přijaté transfery (dotace a příspěvky) a zdroje (financování)</t>
  </si>
  <si>
    <t>ORJ</t>
  </si>
  <si>
    <t>ÚZ</t>
  </si>
  <si>
    <t>P Ř Í J M Y   A  T R A N S F E R Y   2 0 1 7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</si>
  <si>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</si>
  <si>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</si>
  <si>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</si>
  <si>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</si>
  <si>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</si>
  <si>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</si>
  <si>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</si>
  <si>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1206</t>
  </si>
  <si>
    <t>06500061601</t>
  </si>
  <si>
    <t>demolice bývalého kulturního domu v Ralsku</t>
  </si>
  <si>
    <t>ostatní přijaté vratky transferů</t>
  </si>
  <si>
    <t>1306</t>
  </si>
  <si>
    <t>0689961601</t>
  </si>
  <si>
    <t>Krajská správa silnic LK p.o. - realizace příkazní smlouvy Silnice LK a.s. na BĚŽNOU ÚDRŽBU 2016</t>
  </si>
  <si>
    <t>2006</t>
  </si>
  <si>
    <t>0690761601</t>
  </si>
  <si>
    <t>Příprava a PD havarijních objektů a úseků silnic</t>
  </si>
  <si>
    <t>příspěvek na dopravní obslužnost od obchodních společností</t>
  </si>
  <si>
    <t>ostatní nedaňové příjmy</t>
  </si>
  <si>
    <t>přijaté nekapitálové příspěvky a náhrady</t>
  </si>
  <si>
    <t>náklady řízení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</si>
  <si>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</si>
  <si>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</si>
  <si>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</si>
  <si>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</si>
  <si>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</si>
  <si>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Financování silnic II. a III. třídy ve vlastnictví kraje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</si>
  <si>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</si>
  <si>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</si>
  <si>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</si>
  <si>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</si>
  <si>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</si>
  <si>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2306</t>
  </si>
  <si>
    <t>06600011601</t>
  </si>
  <si>
    <t>Interreg V-A – Od zámku Frýdlant k zámku Czocha</t>
  </si>
  <si>
    <t>110117051</t>
  </si>
  <si>
    <t>110517051</t>
  </si>
  <si>
    <t>neinvestiční transfery přijaté od obcí</t>
  </si>
  <si>
    <t>42xx</t>
  </si>
  <si>
    <t>B2) Dotace a příspěvky - investiční</t>
  </si>
  <si>
    <t>91628</t>
  </si>
  <si>
    <t>investiční přijaté transfery ze státních fondů</t>
  </si>
  <si>
    <t>ostatní investiční přijaté transfery ze státního rozpočtu</t>
  </si>
  <si>
    <t>110517988</t>
  </si>
  <si>
    <t>0684022007</t>
  </si>
  <si>
    <t xml:space="preserve">III/27250 ulice Liberecká, Chrastava </t>
  </si>
  <si>
    <t xml:space="preserve">investiční přijaté transfery od obcí </t>
  </si>
  <si>
    <t>0684385005</t>
  </si>
  <si>
    <t>II/286 x II/284 Lomnice nad Popelkou - havárie zdi</t>
  </si>
  <si>
    <t>0684522006</t>
  </si>
  <si>
    <t>III/27110 Oldřichov na Hranicích</t>
  </si>
  <si>
    <t>18.změna-RO č. 350/17</t>
  </si>
  <si>
    <t>914 03 - Působnosti</t>
  </si>
  <si>
    <t>Ekonomický odbor</t>
  </si>
  <si>
    <t>91403 - P Ů S O B N O S T I</t>
  </si>
  <si>
    <t>Běžné (neinvestiční) výdaje resortu celkem</t>
  </si>
  <si>
    <t>Finanční operace a platby</t>
  </si>
  <si>
    <t>030100</t>
  </si>
  <si>
    <t>0000</t>
  </si>
  <si>
    <t xml:space="preserve">Kontrola a přezkum hospodaření kraje 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</si>
  <si>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</si>
  <si>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</si>
  <si>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</si>
  <si>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</si>
  <si>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</si>
  <si>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</si>
  <si>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ostatní neinvestiční výdaje j.n.</t>
  </si>
  <si>
    <t>platby daní a poplatků státnímu rozpočtu</t>
  </si>
  <si>
    <t>platby daní a poplatků krajům, obcím a st.fondům</t>
  </si>
  <si>
    <t>030300</t>
  </si>
  <si>
    <t>Krajské porady, semináře a školení</t>
  </si>
  <si>
    <t>030600</t>
  </si>
  <si>
    <t>Činnost regionální správy</t>
  </si>
  <si>
    <t>Změna rozpočtu - rozpočtové opatření č. 350/17</t>
  </si>
  <si>
    <t>ZR-RO č. 350/17</t>
  </si>
  <si>
    <t>Kapitola 913 06 - Příspěvkové organizace</t>
  </si>
  <si>
    <t>P Ř Í S P Ě V K O V É  O R G A N I Z A C E</t>
  </si>
  <si>
    <t>provozní příspěvky PO v resortu celkem</t>
  </si>
  <si>
    <t>1601</t>
  </si>
  <si>
    <t>Krajská správa silnic Libereckého kraje</t>
  </si>
  <si>
    <t>provozní příspěvek</t>
  </si>
  <si>
    <t>2.změna-RO č. 350/17</t>
  </si>
  <si>
    <t>Kapitola 912 06 - Účelové příspěvky PO</t>
  </si>
  <si>
    <t>Ú Č E L O V É  P Ř Í S P Ě V K Y  P O</t>
  </si>
  <si>
    <t>Jmenovité investiční a neinvestiční akce resortu</t>
  </si>
  <si>
    <t>06500011601</t>
  </si>
  <si>
    <t>úprava křižovatky silnic II. třídy v lokalitě Zelený Háj</t>
  </si>
  <si>
    <t>investiční transfery zřízeným příspěvkovým organizacím</t>
  </si>
  <si>
    <t>06500021601</t>
  </si>
  <si>
    <t>údržba mostů na silnicích II. a III. třídy</t>
  </si>
  <si>
    <t>neinvestiční transfery zřízeným příspěvkovým organizacím</t>
  </si>
  <si>
    <t>06500031601</t>
  </si>
  <si>
    <t>KSS LK - projektové dokumentace silnic na 2017 - 2018</t>
  </si>
  <si>
    <t>06500041601</t>
  </si>
  <si>
    <t>KSS LK - demolice objektu v Ralsku ev. č. 234</t>
  </si>
  <si>
    <t>06500071601</t>
  </si>
  <si>
    <t>PD – rekonstrukce silnic II. a III. tříd</t>
  </si>
  <si>
    <t>06500081601</t>
  </si>
  <si>
    <t>oprava vpustí a povrchu vozovky části silnice III/26846 ve Sloupu v Č.</t>
  </si>
  <si>
    <t>06500091601</t>
  </si>
  <si>
    <t>PD a žádosti o dotaci na aleje Frýdlantsko</t>
  </si>
  <si>
    <t>06500101601</t>
  </si>
  <si>
    <t>Projektové dokumentace na silnice LK II. a III. třídy pro 2018 - 2019</t>
  </si>
  <si>
    <t>neinvestiční příspěvky zřízeným příspěvkovým organizacím</t>
  </si>
  <si>
    <t>investiční příspěvky zřízeným příspěvkovým organizacím</t>
  </si>
  <si>
    <t>06500111601</t>
  </si>
  <si>
    <t>Demolice havarijních objektů v bývalém VP Ralsko</t>
  </si>
  <si>
    <t>06500121601</t>
  </si>
  <si>
    <t>Rekonstrukce objektu KSS LK, České mládeže, Liberec</t>
  </si>
  <si>
    <t>06500131601</t>
  </si>
  <si>
    <t>0690801601</t>
  </si>
  <si>
    <t>obnova a údržba alejí na Frýdlantsku</t>
  </si>
  <si>
    <t>06500141601</t>
  </si>
  <si>
    <t>Prvotní analýza stavu silniční zeleně v oblasti Novoborska</t>
  </si>
  <si>
    <t>06500151601</t>
  </si>
  <si>
    <t>PD a žádosti do OPŽP na vybrané aleje II. na Frýdlantsku</t>
  </si>
  <si>
    <t>06500161601</t>
  </si>
  <si>
    <t>Ostraha areálu Rasko</t>
  </si>
  <si>
    <t>8.změna-RO č. 350/17</t>
  </si>
  <si>
    <t>Krajská správa silnic LK p.o. - realizace příkazní smlouvy Silnice LK a.s. na ZIMNÍ ÚDRŽBU 2017</t>
  </si>
  <si>
    <t>Krajská správa silnic LK p.o. - realizace příkazní smlouvy Silnice LK a.s. na BĚŽNOU ÚDRŽBU 2017</t>
  </si>
  <si>
    <t>příjmy za zkoušky z odborné způsobilosti - řidičské oprávnění</t>
  </si>
  <si>
    <t xml:space="preserve">za sankční platby přijaté od jiných subjektů </t>
  </si>
  <si>
    <t>sankční platby přijaté od státu, obcí a krajů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</si>
</sst>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b/>
      <sz val="14"/>
      <name val="Arial CE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0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sz val="8"/>
      <color indexed="12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4" fontId="4" fillId="0" borderId="26" xfId="53" applyNumberFormat="1" applyFont="1" applyFill="1" applyBorder="1" applyAlignment="1">
      <alignment vertical="center"/>
      <protection/>
    </xf>
    <xf numFmtId="4" fontId="1" fillId="0" borderId="27" xfId="53" applyNumberFormat="1" applyFont="1" applyFill="1" applyBorder="1" applyAlignment="1">
      <alignment vertical="center"/>
      <protection/>
    </xf>
    <xf numFmtId="4" fontId="1" fillId="0" borderId="27" xfId="52" applyNumberFormat="1" applyFont="1" applyFill="1" applyBorder="1" applyAlignment="1">
      <alignment vertical="center"/>
      <protection/>
    </xf>
    <xf numFmtId="4" fontId="1" fillId="0" borderId="17" xfId="53" applyNumberFormat="1" applyFont="1" applyFill="1" applyBorder="1" applyAlignment="1">
      <alignment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4" fontId="8" fillId="0" borderId="24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4" fillId="0" borderId="29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0" fontId="1" fillId="0" borderId="19" xfId="53" applyFont="1" applyBorder="1" applyAlignment="1">
      <alignment horizontal="center"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8" fillId="0" borderId="35" xfId="0" applyFont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 wrapText="1"/>
    </xf>
    <xf numFmtId="0" fontId="1" fillId="0" borderId="37" xfId="53" applyFont="1" applyBorder="1" applyAlignment="1">
      <alignment vertical="center"/>
      <protection/>
    </xf>
    <xf numFmtId="1" fontId="1" fillId="0" borderId="38" xfId="53" applyNumberFormat="1" applyFont="1" applyFill="1" applyBorder="1" applyAlignment="1">
      <alignment horizontal="center" vertical="center"/>
      <protection/>
    </xf>
    <xf numFmtId="1" fontId="1" fillId="0" borderId="39" xfId="53" applyNumberFormat="1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49" fontId="34" fillId="0" borderId="0" xfId="51" applyNumberFormat="1" applyFont="1" applyBorder="1" applyAlignment="1">
      <alignment vertical="center" textRotation="90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4" fontId="4" fillId="0" borderId="11" xfId="53" applyNumberFormat="1" applyFont="1" applyFill="1" applyBorder="1" applyAlignment="1">
      <alignment vertical="center"/>
      <protection/>
    </xf>
    <xf numFmtId="4" fontId="35" fillId="24" borderId="27" xfId="53" applyNumberFormat="1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49" fontId="43" fillId="0" borderId="37" xfId="53" applyNumberFormat="1" applyFont="1" applyFill="1" applyBorder="1" applyAlignment="1">
      <alignment horizontal="center" vertical="center"/>
      <protection/>
    </xf>
    <xf numFmtId="0" fontId="1" fillId="0" borderId="38" xfId="53" applyFont="1" applyFill="1" applyBorder="1" applyAlignment="1">
      <alignment horizontal="center" vertical="center"/>
      <protection/>
    </xf>
    <xf numFmtId="1" fontId="1" fillId="0" borderId="18" xfId="53" applyNumberFormat="1" applyFont="1" applyFill="1" applyBorder="1" applyAlignment="1">
      <alignment horizontal="center" vertical="center"/>
      <protection/>
    </xf>
    <xf numFmtId="0" fontId="3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/>
      <protection/>
    </xf>
    <xf numFmtId="49" fontId="4" fillId="0" borderId="36" xfId="53" applyNumberFormat="1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49" fontId="4" fillId="0" borderId="12" xfId="53" applyNumberFormat="1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4" fontId="4" fillId="0" borderId="41" xfId="53" applyNumberFormat="1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>
      <alignment vertical="center"/>
      <protection/>
    </xf>
    <xf numFmtId="4" fontId="4" fillId="0" borderId="42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49" fontId="4" fillId="25" borderId="36" xfId="53" applyNumberFormat="1" applyFont="1" applyFill="1" applyBorder="1" applyAlignment="1">
      <alignment horizontal="center" vertical="center"/>
      <protection/>
    </xf>
    <xf numFmtId="0" fontId="4" fillId="25" borderId="40" xfId="53" applyFont="1" applyFill="1" applyBorder="1" applyAlignment="1">
      <alignment horizontal="center" vertical="center"/>
      <protection/>
    </xf>
    <xf numFmtId="49" fontId="4" fillId="25" borderId="23" xfId="53" applyNumberFormat="1" applyFont="1" applyFill="1" applyBorder="1" applyAlignment="1">
      <alignment horizontal="center" vertical="center"/>
      <protection/>
    </xf>
    <xf numFmtId="0" fontId="4" fillId="25" borderId="23" xfId="53" applyFont="1" applyFill="1" applyBorder="1" applyAlignment="1">
      <alignment horizontal="center" vertical="center"/>
      <protection/>
    </xf>
    <xf numFmtId="49" fontId="4" fillId="25" borderId="12" xfId="53" applyNumberFormat="1" applyFont="1" applyFill="1" applyBorder="1" applyAlignment="1">
      <alignment horizontal="center" vertical="center"/>
      <protection/>
    </xf>
    <xf numFmtId="0" fontId="4" fillId="25" borderId="13" xfId="53" applyFont="1" applyFill="1" applyBorder="1" applyAlignment="1">
      <alignment horizontal="left" vertical="center"/>
      <protection/>
    </xf>
    <xf numFmtId="4" fontId="4" fillId="25" borderId="41" xfId="53" applyNumberFormat="1" applyFont="1" applyFill="1" applyBorder="1" applyAlignment="1">
      <alignment vertical="center"/>
      <protection/>
    </xf>
    <xf numFmtId="4" fontId="4" fillId="25" borderId="10" xfId="53" applyNumberFormat="1" applyFont="1" applyFill="1" applyBorder="1" applyAlignment="1">
      <alignment vertical="center"/>
      <protection/>
    </xf>
    <xf numFmtId="4" fontId="4" fillId="25" borderId="11" xfId="53" applyNumberFormat="1" applyFont="1" applyFill="1" applyBorder="1" applyAlignment="1">
      <alignment vertical="center"/>
      <protection/>
    </xf>
    <xf numFmtId="4" fontId="4" fillId="25" borderId="42" xfId="53" applyNumberFormat="1" applyFont="1" applyFill="1" applyBorder="1" applyAlignment="1">
      <alignment vertical="center"/>
      <protection/>
    </xf>
    <xf numFmtId="49" fontId="1" fillId="0" borderId="43" xfId="53" applyNumberFormat="1" applyFont="1" applyFill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44" xfId="51" applyFont="1" applyBorder="1" applyAlignment="1">
      <alignment horizontal="center" vertical="center"/>
      <protection/>
    </xf>
    <xf numFmtId="0" fontId="0" fillId="0" borderId="24" xfId="53" applyFont="1" applyFill="1" applyBorder="1" applyAlignment="1">
      <alignment vertical="center"/>
      <protection/>
    </xf>
    <xf numFmtId="0" fontId="1" fillId="0" borderId="25" xfId="51" applyFont="1" applyBorder="1" applyAlignment="1">
      <alignment horizontal="left" vertical="center"/>
      <protection/>
    </xf>
    <xf numFmtId="4" fontId="1" fillId="0" borderId="44" xfId="51" applyNumberFormat="1" applyFont="1" applyBorder="1" applyAlignment="1">
      <alignment vertical="center"/>
      <protection/>
    </xf>
    <xf numFmtId="4" fontId="1" fillId="0" borderId="31" xfId="53" applyNumberFormat="1" applyFont="1" applyFill="1" applyBorder="1" applyAlignment="1">
      <alignment vertical="center"/>
      <protection/>
    </xf>
    <xf numFmtId="49" fontId="1" fillId="0" borderId="45" xfId="53" applyNumberFormat="1" applyFont="1" applyFill="1" applyBorder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0" fillId="0" borderId="38" xfId="53" applyFont="1" applyFill="1" applyBorder="1" applyAlignment="1">
      <alignment vertical="center"/>
      <protection/>
    </xf>
    <xf numFmtId="0" fontId="1" fillId="0" borderId="46" xfId="51" applyFont="1" applyBorder="1" applyAlignment="1">
      <alignment horizontal="left" vertical="center"/>
      <protection/>
    </xf>
    <xf numFmtId="4" fontId="1" fillId="0" borderId="0" xfId="51" applyNumberFormat="1" applyFont="1" applyBorder="1" applyAlignment="1">
      <alignment vertical="center"/>
      <protection/>
    </xf>
    <xf numFmtId="4" fontId="1" fillId="0" borderId="45" xfId="51" applyNumberFormat="1" applyFont="1" applyBorder="1" applyAlignment="1">
      <alignment vertical="center"/>
      <protection/>
    </xf>
    <xf numFmtId="4" fontId="1" fillId="0" borderId="47" xfId="53" applyNumberFormat="1" applyFont="1" applyFill="1" applyBorder="1" applyAlignment="1">
      <alignment vertical="center"/>
      <protection/>
    </xf>
    <xf numFmtId="49" fontId="1" fillId="0" borderId="48" xfId="53" applyNumberFormat="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0" fontId="1" fillId="0" borderId="49" xfId="53" applyFont="1" applyFill="1" applyBorder="1" applyAlignment="1">
      <alignment horizontal="center" vertical="center"/>
      <protection/>
    </xf>
    <xf numFmtId="0" fontId="1" fillId="0" borderId="49" xfId="53" applyFont="1" applyBorder="1" applyAlignment="1">
      <alignment horizontal="center" vertical="center"/>
      <protection/>
    </xf>
    <xf numFmtId="0" fontId="1" fillId="0" borderId="49" xfId="51" applyFont="1" applyBorder="1" applyAlignment="1">
      <alignment horizontal="center" vertical="center"/>
      <protection/>
    </xf>
    <xf numFmtId="0" fontId="0" fillId="0" borderId="49" xfId="53" applyFont="1" applyFill="1" applyBorder="1" applyAlignment="1">
      <alignment vertical="center"/>
      <protection/>
    </xf>
    <xf numFmtId="0" fontId="1" fillId="0" borderId="49" xfId="51" applyFont="1" applyBorder="1" applyAlignment="1">
      <alignment vertical="center"/>
      <protection/>
    </xf>
    <xf numFmtId="4" fontId="1" fillId="0" borderId="26" xfId="51" applyNumberFormat="1" applyFont="1" applyBorder="1" applyAlignment="1">
      <alignment vertical="center"/>
      <protection/>
    </xf>
    <xf numFmtId="4" fontId="1" fillId="0" borderId="26" xfId="53" applyNumberFormat="1" applyFont="1" applyFill="1" applyBorder="1" applyAlignment="1">
      <alignment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1" fillId="0" borderId="39" xfId="53" applyFont="1" applyFill="1" applyBorder="1" applyAlignment="1">
      <alignment horizontal="center" vertical="center"/>
      <protection/>
    </xf>
    <xf numFmtId="0" fontId="1" fillId="0" borderId="38" xfId="53" applyFont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0" fontId="0" fillId="0" borderId="39" xfId="53" applyFont="1" applyFill="1" applyBorder="1" applyAlignment="1">
      <alignment vertical="center"/>
      <protection/>
    </xf>
    <xf numFmtId="0" fontId="1" fillId="0" borderId="39" xfId="51" applyFont="1" applyBorder="1" applyAlignment="1">
      <alignment vertical="center"/>
      <protection/>
    </xf>
    <xf numFmtId="4" fontId="1" fillId="0" borderId="27" xfId="51" applyNumberFormat="1" applyFont="1" applyBorder="1" applyAlignment="1">
      <alignment vertical="center"/>
      <protection/>
    </xf>
    <xf numFmtId="49" fontId="4" fillId="0" borderId="50" xfId="53" applyNumberFormat="1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6" xfId="53" applyFont="1" applyBorder="1" applyAlignment="1">
      <alignment vertical="center"/>
      <protection/>
    </xf>
    <xf numFmtId="4" fontId="4" fillId="0" borderId="50" xfId="53" applyNumberFormat="1" applyFont="1" applyFill="1" applyBorder="1" applyAlignment="1">
      <alignment vertical="center" wrapText="1"/>
      <protection/>
    </xf>
    <xf numFmtId="4" fontId="4" fillId="0" borderId="26" xfId="53" applyNumberFormat="1" applyFont="1" applyFill="1" applyBorder="1" applyAlignment="1">
      <alignment vertical="center" wrapText="1"/>
      <protection/>
    </xf>
    <xf numFmtId="0" fontId="31" fillId="0" borderId="51" xfId="51" applyFont="1" applyFill="1" applyBorder="1" applyAlignment="1">
      <alignment horizontal="center" vertical="center" wrapText="1"/>
      <protection/>
    </xf>
    <xf numFmtId="49" fontId="31" fillId="0" borderId="52" xfId="51" applyNumberFormat="1" applyFont="1" applyFill="1" applyBorder="1" applyAlignment="1">
      <alignment horizontal="center" vertical="center" wrapText="1"/>
      <protection/>
    </xf>
    <xf numFmtId="49" fontId="31" fillId="0" borderId="53" xfId="51" applyNumberFormat="1" applyFont="1" applyFill="1" applyBorder="1" applyAlignment="1">
      <alignment horizontal="center" vertical="center" wrapText="1"/>
      <protection/>
    </xf>
    <xf numFmtId="171" fontId="1" fillId="0" borderId="54" xfId="53" applyNumberFormat="1" applyFont="1" applyFill="1" applyBorder="1" applyAlignment="1">
      <alignment vertical="center"/>
      <protection/>
    </xf>
    <xf numFmtId="49" fontId="44" fillId="0" borderId="50" xfId="53" applyNumberFormat="1" applyFont="1" applyFill="1" applyBorder="1" applyAlignment="1">
      <alignment horizontal="center" vertical="center"/>
      <protection/>
    </xf>
    <xf numFmtId="0" fontId="31" fillId="0" borderId="15" xfId="53" applyFont="1" applyFill="1" applyBorder="1" applyAlignment="1">
      <alignment horizontal="center" vertical="center" wrapText="1"/>
      <protection/>
    </xf>
    <xf numFmtId="49" fontId="44" fillId="0" borderId="49" xfId="53" applyNumberFormat="1" applyFont="1" applyBorder="1" applyAlignment="1">
      <alignment horizontal="center" vertical="center" wrapText="1"/>
      <protection/>
    </xf>
    <xf numFmtId="49" fontId="44" fillId="0" borderId="15" xfId="51" applyNumberFormat="1" applyFont="1" applyFill="1" applyBorder="1" applyAlignment="1">
      <alignment horizontal="center" vertical="center" wrapText="1"/>
      <protection/>
    </xf>
    <xf numFmtId="0" fontId="44" fillId="0" borderId="15" xfId="53" applyFont="1" applyFill="1" applyBorder="1" applyAlignment="1">
      <alignment horizontal="center" vertical="center" wrapText="1"/>
      <protection/>
    </xf>
    <xf numFmtId="2" fontId="45" fillId="0" borderId="16" xfId="57" applyNumberFormat="1" applyFont="1" applyFill="1" applyBorder="1" applyAlignment="1">
      <alignment horizontal="left" vertical="center" wrapText="1"/>
      <protection/>
    </xf>
    <xf numFmtId="4" fontId="44" fillId="0" borderId="26" xfId="51" applyNumberFormat="1" applyFont="1" applyFill="1" applyBorder="1" applyAlignment="1">
      <alignment vertical="center" wrapText="1"/>
      <protection/>
    </xf>
    <xf numFmtId="4" fontId="31" fillId="0" borderId="26" xfId="53" applyNumberFormat="1" applyFont="1" applyFill="1" applyBorder="1" applyAlignment="1">
      <alignment vertical="center" wrapText="1"/>
      <protection/>
    </xf>
    <xf numFmtId="4" fontId="1" fillId="0" borderId="32" xfId="53" applyNumberFormat="1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vertical="center" wrapText="1"/>
      <protection/>
    </xf>
    <xf numFmtId="49" fontId="31" fillId="0" borderId="48" xfId="53" applyNumberFormat="1" applyFont="1" applyFill="1" applyBorder="1" applyAlignment="1">
      <alignment horizontal="center" vertical="center" wrapText="1"/>
      <protection/>
    </xf>
    <xf numFmtId="0" fontId="31" fillId="0" borderId="55" xfId="53" applyFont="1" applyFill="1" applyBorder="1" applyAlignment="1">
      <alignment horizontal="center" vertical="center" wrapText="1"/>
      <protection/>
    </xf>
    <xf numFmtId="49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49" xfId="50" applyFont="1" applyFill="1" applyBorder="1" applyAlignment="1">
      <alignment vertical="center" wrapText="1"/>
      <protection/>
    </xf>
    <xf numFmtId="49" fontId="1" fillId="0" borderId="51" xfId="53" applyNumberFormat="1" applyFont="1" applyFill="1" applyBorder="1" applyAlignment="1">
      <alignment horizontal="center" vertical="center"/>
      <protection/>
    </xf>
    <xf numFmtId="0" fontId="1" fillId="0" borderId="53" xfId="53" applyFont="1" applyFill="1" applyBorder="1" applyAlignment="1">
      <alignment horizontal="center" vertical="center"/>
      <protection/>
    </xf>
    <xf numFmtId="49" fontId="1" fillId="0" borderId="52" xfId="53" applyNumberFormat="1" applyFont="1" applyFill="1" applyBorder="1" applyAlignment="1">
      <alignment horizontal="center" vertical="center"/>
      <protection/>
    </xf>
    <xf numFmtId="0" fontId="1" fillId="0" borderId="52" xfId="53" applyFont="1" applyFill="1" applyBorder="1" applyAlignment="1">
      <alignment horizontal="center" vertical="center"/>
      <protection/>
    </xf>
    <xf numFmtId="49" fontId="1" fillId="0" borderId="37" xfId="53" applyNumberFormat="1" applyFont="1" applyFill="1" applyBorder="1" applyAlignment="1">
      <alignment horizontal="center" vertical="center"/>
      <protection/>
    </xf>
    <xf numFmtId="0" fontId="1" fillId="0" borderId="37" xfId="50" applyFont="1" applyFill="1" applyBorder="1" applyAlignment="1">
      <alignment vertical="center"/>
      <protection/>
    </xf>
    <xf numFmtId="4" fontId="1" fillId="0" borderId="54" xfId="53" applyNumberFormat="1" applyFont="1" applyFill="1" applyBorder="1" applyAlignment="1">
      <alignment vertical="center"/>
      <protection/>
    </xf>
    <xf numFmtId="49" fontId="31" fillId="0" borderId="48" xfId="53" applyNumberFormat="1" applyFont="1" applyFill="1" applyBorder="1" applyAlignment="1">
      <alignment horizontal="center" vertical="center"/>
      <protection/>
    </xf>
    <xf numFmtId="0" fontId="31" fillId="0" borderId="15" xfId="51" applyFont="1" applyFill="1" applyBorder="1" applyAlignment="1">
      <alignment horizontal="center" vertical="center"/>
      <protection/>
    </xf>
    <xf numFmtId="0" fontId="31" fillId="0" borderId="15" xfId="53" applyFont="1" applyFill="1" applyBorder="1" applyAlignment="1">
      <alignment horizontal="center" vertical="center"/>
      <protection/>
    </xf>
    <xf numFmtId="49" fontId="31" fillId="0" borderId="15" xfId="51" applyNumberFormat="1" applyFont="1" applyFill="1" applyBorder="1" applyAlignment="1">
      <alignment horizontal="center" vertical="center" wrapText="1"/>
      <protection/>
    </xf>
    <xf numFmtId="0" fontId="31" fillId="0" borderId="15" xfId="51" applyFont="1" applyBorder="1" applyAlignment="1">
      <alignment horizontal="center" vertical="center"/>
      <protection/>
    </xf>
    <xf numFmtId="0" fontId="31" fillId="0" borderId="16" xfId="51" applyFont="1" applyBorder="1" applyAlignment="1">
      <alignment vertical="center"/>
      <protection/>
    </xf>
    <xf numFmtId="4" fontId="31" fillId="0" borderId="50" xfId="51" applyNumberFormat="1" applyFont="1" applyBorder="1" applyAlignment="1">
      <alignment vertical="center"/>
      <protection/>
    </xf>
    <xf numFmtId="4" fontId="44" fillId="0" borderId="56" xfId="51" applyNumberFormat="1" applyFont="1" applyFill="1" applyBorder="1" applyAlignment="1">
      <alignment vertical="center" wrapText="1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52" xfId="53" applyFont="1" applyBorder="1" applyAlignment="1">
      <alignment horizontal="center" vertical="center"/>
      <protection/>
    </xf>
    <xf numFmtId="0" fontId="1" fillId="0" borderId="52" xfId="51" applyFont="1" applyBorder="1" applyAlignment="1">
      <alignment horizontal="center" vertical="center"/>
      <protection/>
    </xf>
    <xf numFmtId="0" fontId="0" fillId="0" borderId="52" xfId="53" applyFont="1" applyFill="1" applyBorder="1" applyAlignment="1">
      <alignment vertical="center"/>
      <protection/>
    </xf>
    <xf numFmtId="0" fontId="1" fillId="0" borderId="57" xfId="51" applyFont="1" applyBorder="1" applyAlignment="1">
      <alignment vertical="center"/>
      <protection/>
    </xf>
    <xf numFmtId="4" fontId="1" fillId="0" borderId="43" xfId="51" applyNumberFormat="1" applyFont="1" applyBorder="1" applyAlignment="1">
      <alignment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0" borderId="15" xfId="53" applyFont="1" applyFill="1" applyBorder="1" applyAlignment="1">
      <alignment horizontal="center" vertical="center"/>
      <protection/>
    </xf>
    <xf numFmtId="49" fontId="1" fillId="0" borderId="49" xfId="53" applyNumberFormat="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vertical="center"/>
      <protection/>
    </xf>
    <xf numFmtId="4" fontId="1" fillId="0" borderId="58" xfId="53" applyNumberFormat="1" applyFont="1" applyFill="1" applyBorder="1" applyAlignment="1">
      <alignment vertical="center"/>
      <protection/>
    </xf>
    <xf numFmtId="4" fontId="1" fillId="0" borderId="50" xfId="53" applyNumberFormat="1" applyFont="1" applyFill="1" applyBorder="1" applyAlignment="1">
      <alignment vertical="center"/>
      <protection/>
    </xf>
    <xf numFmtId="171" fontId="1" fillId="0" borderId="50" xfId="53" applyNumberFormat="1" applyFont="1" applyFill="1" applyBorder="1" applyAlignment="1">
      <alignment vertical="center"/>
      <protection/>
    </xf>
    <xf numFmtId="0" fontId="1" fillId="0" borderId="59" xfId="53" applyFont="1" applyFill="1" applyBorder="1" applyAlignment="1">
      <alignment horizontal="center" vertical="center"/>
      <protection/>
    </xf>
    <xf numFmtId="49" fontId="1" fillId="0" borderId="60" xfId="53" applyNumberFormat="1" applyFont="1" applyFill="1" applyBorder="1" applyAlignment="1">
      <alignment horizontal="center" vertical="center"/>
      <protection/>
    </xf>
    <xf numFmtId="0" fontId="1" fillId="0" borderId="61" xfId="53" applyFont="1" applyFill="1" applyBorder="1" applyAlignment="1">
      <alignment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4" fontId="1" fillId="0" borderId="45" xfId="53" applyNumberFormat="1" applyFont="1" applyFill="1" applyBorder="1" applyAlignment="1">
      <alignment vertical="center"/>
      <protection/>
    </xf>
    <xf numFmtId="0" fontId="31" fillId="0" borderId="16" xfId="50" applyFont="1" applyFill="1" applyBorder="1" applyAlignment="1">
      <alignment vertical="center" wrapText="1"/>
      <protection/>
    </xf>
    <xf numFmtId="4" fontId="31" fillId="0" borderId="58" xfId="53" applyNumberFormat="1" applyFont="1" applyFill="1" applyBorder="1" applyAlignment="1">
      <alignment vertical="center" wrapText="1"/>
      <protection/>
    </xf>
    <xf numFmtId="4" fontId="31" fillId="0" borderId="50" xfId="53" applyNumberFormat="1" applyFont="1" applyFill="1" applyBorder="1" applyAlignment="1">
      <alignment vertical="center" wrapText="1"/>
      <protection/>
    </xf>
    <xf numFmtId="49" fontId="1" fillId="0" borderId="51" xfId="53" applyNumberFormat="1" applyFont="1" applyFill="1" applyBorder="1" applyAlignment="1">
      <alignment horizontal="center" vertical="center" wrapText="1"/>
      <protection/>
    </xf>
    <xf numFmtId="0" fontId="1" fillId="0" borderId="53" xfId="53" applyFont="1" applyFill="1" applyBorder="1" applyAlignment="1">
      <alignment horizontal="center" vertical="center" wrapText="1"/>
      <protection/>
    </xf>
    <xf numFmtId="49" fontId="1" fillId="0" borderId="52" xfId="53" applyNumberFormat="1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horizontal="center" vertical="center" wrapText="1"/>
      <protection/>
    </xf>
    <xf numFmtId="49" fontId="1" fillId="0" borderId="37" xfId="53" applyNumberFormat="1" applyFont="1" applyFill="1" applyBorder="1" applyAlignment="1">
      <alignment horizontal="center" vertical="center" wrapText="1"/>
      <protection/>
    </xf>
    <xf numFmtId="0" fontId="1" fillId="0" borderId="57" xfId="50" applyFont="1" applyFill="1" applyBorder="1" applyAlignment="1">
      <alignment vertical="center" wrapText="1"/>
      <protection/>
    </xf>
    <xf numFmtId="4" fontId="1" fillId="0" borderId="62" xfId="53" applyNumberFormat="1" applyFont="1" applyFill="1" applyBorder="1" applyAlignment="1">
      <alignment vertical="center" wrapText="1"/>
      <protection/>
    </xf>
    <xf numFmtId="4" fontId="1" fillId="0" borderId="54" xfId="53" applyNumberFormat="1" applyFont="1" applyFill="1" applyBorder="1" applyAlignment="1">
      <alignment vertical="center" wrapText="1"/>
      <protection/>
    </xf>
    <xf numFmtId="49" fontId="1" fillId="0" borderId="63" xfId="53" applyNumberFormat="1" applyFont="1" applyFill="1" applyBorder="1" applyAlignment="1">
      <alignment horizontal="center" vertical="center" wrapText="1"/>
      <protection/>
    </xf>
    <xf numFmtId="0" fontId="1" fillId="0" borderId="64" xfId="53" applyFont="1" applyFill="1" applyBorder="1" applyAlignment="1">
      <alignment horizontal="center" vertical="center" wrapText="1"/>
      <protection/>
    </xf>
    <xf numFmtId="49" fontId="1" fillId="0" borderId="38" xfId="53" applyNumberFormat="1" applyFont="1" applyFill="1" applyBorder="1" applyAlignment="1">
      <alignment horizontal="center"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49" fontId="1" fillId="0" borderId="39" xfId="53" applyNumberFormat="1" applyFont="1" applyFill="1" applyBorder="1" applyAlignment="1">
      <alignment horizontal="center" vertical="center" wrapText="1"/>
      <protection/>
    </xf>
    <xf numFmtId="0" fontId="1" fillId="0" borderId="46" xfId="50" applyFont="1" applyFill="1" applyBorder="1" applyAlignment="1">
      <alignment vertical="center" wrapText="1"/>
      <protection/>
    </xf>
    <xf numFmtId="4" fontId="1" fillId="0" borderId="65" xfId="53" applyNumberFormat="1" applyFont="1" applyFill="1" applyBorder="1" applyAlignment="1">
      <alignment vertical="center" wrapText="1"/>
      <protection/>
    </xf>
    <xf numFmtId="4" fontId="1" fillId="0" borderId="28" xfId="53" applyNumberFormat="1" applyFont="1" applyFill="1" applyBorder="1" applyAlignment="1">
      <alignment vertical="center" wrapText="1"/>
      <protection/>
    </xf>
    <xf numFmtId="49" fontId="1" fillId="0" borderId="34" xfId="53" applyNumberFormat="1" applyFont="1" applyFill="1" applyBorder="1" applyAlignment="1">
      <alignment horizontal="center" vertical="center" wrapText="1"/>
      <protection/>
    </xf>
    <xf numFmtId="0" fontId="1" fillId="0" borderId="66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49" fontId="1" fillId="0" borderId="18" xfId="53" applyNumberFormat="1" applyFont="1" applyFill="1" applyBorder="1" applyAlignment="1">
      <alignment horizontal="center" vertical="center" wrapText="1"/>
      <protection/>
    </xf>
    <xf numFmtId="0" fontId="1" fillId="0" borderId="20" xfId="50" applyFont="1" applyFill="1" applyBorder="1" applyAlignment="1">
      <alignment vertical="center" wrapText="1"/>
      <protection/>
    </xf>
    <xf numFmtId="4" fontId="1" fillId="0" borderId="67" xfId="53" applyNumberFormat="1" applyFont="1" applyFill="1" applyBorder="1" applyAlignment="1">
      <alignment vertical="center" wrapText="1"/>
      <protection/>
    </xf>
    <xf numFmtId="173" fontId="1" fillId="0" borderId="21" xfId="53" applyNumberFormat="1" applyFont="1" applyFill="1" applyBorder="1" applyAlignment="1">
      <alignment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49" fontId="1" fillId="0" borderId="39" xfId="53" applyNumberFormat="1" applyFont="1" applyFill="1" applyBorder="1" applyAlignment="1">
      <alignment horizontal="center" vertical="center"/>
      <protection/>
    </xf>
    <xf numFmtId="173" fontId="1" fillId="0" borderId="28" xfId="53" applyNumberFormat="1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46" xfId="51" applyFont="1" applyBorder="1" applyAlignment="1">
      <alignment vertical="center"/>
      <protection/>
    </xf>
    <xf numFmtId="4" fontId="1" fillId="0" borderId="65" xfId="51" applyNumberFormat="1" applyFont="1" applyBorder="1" applyAlignment="1">
      <alignment vertical="center"/>
      <protection/>
    </xf>
    <xf numFmtId="4" fontId="1" fillId="0" borderId="11" xfId="51" applyNumberFormat="1" applyFont="1" applyBorder="1" applyAlignment="1">
      <alignment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4" fontId="1" fillId="0" borderId="21" xfId="53" applyNumberFormat="1" applyFont="1" applyFill="1" applyBorder="1" applyAlignment="1">
      <alignment vertical="center" wrapText="1"/>
      <protection/>
    </xf>
    <xf numFmtId="4" fontId="1" fillId="0" borderId="45" xfId="53" applyNumberFormat="1" applyFont="1" applyFill="1" applyBorder="1" applyAlignment="1">
      <alignment vertical="center" wrapText="1"/>
      <protection/>
    </xf>
    <xf numFmtId="49" fontId="31" fillId="0" borderId="50" xfId="53" applyNumberFormat="1" applyFont="1" applyFill="1" applyBorder="1" applyAlignment="1">
      <alignment horizontal="center" vertical="center"/>
      <protection/>
    </xf>
    <xf numFmtId="49" fontId="31" fillId="0" borderId="15" xfId="53" applyNumberFormat="1" applyFont="1" applyFill="1" applyBorder="1" applyAlignment="1">
      <alignment horizontal="center" vertical="center"/>
      <protection/>
    </xf>
    <xf numFmtId="0" fontId="31" fillId="0" borderId="16" xfId="50" applyFont="1" applyFill="1" applyBorder="1" applyAlignment="1">
      <alignment vertical="center"/>
      <protection/>
    </xf>
    <xf numFmtId="4" fontId="31" fillId="0" borderId="58" xfId="53" applyNumberFormat="1" applyFont="1" applyFill="1" applyBorder="1" applyAlignment="1">
      <alignment vertical="center"/>
      <protection/>
    </xf>
    <xf numFmtId="4" fontId="31" fillId="0" borderId="26" xfId="53" applyNumberFormat="1" applyFont="1" applyFill="1" applyBorder="1" applyAlignment="1">
      <alignment vertical="center"/>
      <protection/>
    </xf>
    <xf numFmtId="49" fontId="1" fillId="0" borderId="28" xfId="53" applyNumberFormat="1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vertical="center"/>
      <protection/>
    </xf>
    <xf numFmtId="4" fontId="1" fillId="0" borderId="65" xfId="53" applyNumberFormat="1" applyFont="1" applyFill="1" applyBorder="1" applyAlignment="1">
      <alignment vertical="center"/>
      <protection/>
    </xf>
    <xf numFmtId="4" fontId="1" fillId="0" borderId="26" xfId="52" applyNumberFormat="1" applyFont="1" applyFill="1" applyBorder="1" applyAlignment="1">
      <alignment vertical="center"/>
      <protection/>
    </xf>
    <xf numFmtId="0" fontId="29" fillId="0" borderId="0" xfId="5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center"/>
      <protection/>
    </xf>
    <xf numFmtId="0" fontId="34" fillId="0" borderId="68" xfId="48" applyFont="1" applyBorder="1" applyAlignment="1">
      <alignment horizontal="center" vertical="center"/>
      <protection/>
    </xf>
    <xf numFmtId="0" fontId="34" fillId="0" borderId="69" xfId="48" applyFont="1" applyBorder="1" applyAlignment="1">
      <alignment horizontal="center" vertical="center"/>
      <protection/>
    </xf>
    <xf numFmtId="0" fontId="34" fillId="0" borderId="69" xfId="48" applyFont="1" applyBorder="1" applyAlignment="1">
      <alignment horizontal="center" vertical="center"/>
      <protection/>
    </xf>
    <xf numFmtId="0" fontId="4" fillId="0" borderId="23" xfId="48" applyFont="1" applyBorder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4" fillId="0" borderId="29" xfId="49" applyFont="1" applyBorder="1" applyAlignment="1">
      <alignment horizontal="center" vertical="center" wrapText="1"/>
      <protection/>
    </xf>
    <xf numFmtId="0" fontId="4" fillId="0" borderId="70" xfId="49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left" vertical="center"/>
      <protection/>
    </xf>
    <xf numFmtId="4" fontId="4" fillId="0" borderId="40" xfId="53" applyNumberFormat="1" applyFont="1" applyFill="1" applyBorder="1" applyAlignment="1">
      <alignment vertical="center"/>
      <protection/>
    </xf>
    <xf numFmtId="0" fontId="37" fillId="0" borderId="48" xfId="53" applyFont="1" applyFill="1" applyBorder="1" applyAlignment="1">
      <alignment horizontal="center" vertical="center"/>
      <protection/>
    </xf>
    <xf numFmtId="49" fontId="37" fillId="0" borderId="15" xfId="53" applyNumberFormat="1" applyFont="1" applyFill="1" applyBorder="1" applyAlignment="1">
      <alignment horizontal="center" vertical="center"/>
      <protection/>
    </xf>
    <xf numFmtId="0" fontId="37" fillId="0" borderId="58" xfId="53" applyFont="1" applyFill="1" applyBorder="1" applyAlignment="1">
      <alignment horizontal="center" vertical="center"/>
      <protection/>
    </xf>
    <xf numFmtId="0" fontId="37" fillId="0" borderId="15" xfId="53" applyFont="1" applyFill="1" applyBorder="1" applyAlignment="1">
      <alignment vertical="center"/>
      <protection/>
    </xf>
    <xf numFmtId="4" fontId="37" fillId="0" borderId="55" xfId="53" applyNumberFormat="1" applyFont="1" applyFill="1" applyBorder="1" applyAlignment="1">
      <alignment horizontal="right" vertical="center"/>
      <protection/>
    </xf>
    <xf numFmtId="4" fontId="37" fillId="0" borderId="56" xfId="53" applyNumberFormat="1" applyFont="1" applyFill="1" applyBorder="1" applyAlignment="1">
      <alignment horizontal="right" vertical="center"/>
      <protection/>
    </xf>
    <xf numFmtId="0" fontId="38" fillId="0" borderId="0" xfId="53" applyFont="1">
      <alignment/>
      <protection/>
    </xf>
    <xf numFmtId="0" fontId="4" fillId="0" borderId="33" xfId="53" applyFont="1" applyBorder="1" applyAlignment="1">
      <alignment horizontal="center" vertical="center"/>
      <protection/>
    </xf>
    <xf numFmtId="49" fontId="4" fillId="0" borderId="14" xfId="53" applyNumberFormat="1" applyFont="1" applyFill="1" applyBorder="1" applyAlignment="1">
      <alignment horizontal="center" vertical="center"/>
      <protection/>
    </xf>
    <xf numFmtId="49" fontId="4" fillId="0" borderId="71" xfId="48" applyNumberFormat="1" applyFont="1" applyFill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vertical="center"/>
      <protection/>
    </xf>
    <xf numFmtId="4" fontId="4" fillId="0" borderId="71" xfId="53" applyNumberFormat="1" applyFont="1" applyFill="1" applyBorder="1" applyAlignment="1">
      <alignment vertical="center"/>
      <protection/>
    </xf>
    <xf numFmtId="4" fontId="4" fillId="0" borderId="72" xfId="53" applyNumberFormat="1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1" fillId="0" borderId="34" xfId="53" applyFont="1" applyBorder="1" applyAlignment="1">
      <alignment horizontal="center" vertical="center"/>
      <protection/>
    </xf>
    <xf numFmtId="49" fontId="1" fillId="0" borderId="66" xfId="48" applyNumberFormat="1" applyFont="1" applyFill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vertical="center"/>
      <protection/>
    </xf>
    <xf numFmtId="4" fontId="1" fillId="0" borderId="66" xfId="53" applyNumberFormat="1" applyFont="1" applyFill="1" applyBorder="1" applyAlignment="1">
      <alignment vertical="center"/>
      <protection/>
    </xf>
    <xf numFmtId="4" fontId="1" fillId="0" borderId="22" xfId="53" applyNumberFormat="1" applyFont="1" applyFill="1" applyBorder="1" applyAlignment="1">
      <alignment vertical="center"/>
      <protection/>
    </xf>
    <xf numFmtId="0" fontId="1" fillId="0" borderId="19" xfId="53" applyFont="1" applyBorder="1" applyAlignment="1">
      <alignment vertical="center"/>
      <protection/>
    </xf>
    <xf numFmtId="4" fontId="1" fillId="0" borderId="66" xfId="53" applyNumberFormat="1" applyFont="1" applyBorder="1" applyAlignment="1">
      <alignment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49" fontId="4" fillId="0" borderId="66" xfId="48" applyNumberFormat="1" applyFont="1" applyFill="1" applyBorder="1" applyAlignment="1">
      <alignment horizontal="center" vertical="center"/>
      <protection/>
    </xf>
    <xf numFmtId="49" fontId="4" fillId="0" borderId="18" xfId="53" applyNumberFormat="1" applyFont="1" applyFill="1" applyBorder="1" applyAlignment="1">
      <alignment horizontal="center" vertical="center"/>
      <protection/>
    </xf>
    <xf numFmtId="4" fontId="4" fillId="0" borderId="66" xfId="53" applyNumberFormat="1" applyFont="1" applyFill="1" applyBorder="1" applyAlignment="1">
      <alignment vertical="center"/>
      <protection/>
    </xf>
    <xf numFmtId="4" fontId="4" fillId="0" borderId="22" xfId="53" applyNumberFormat="1" applyFont="1" applyFill="1" applyBorder="1" applyAlignment="1">
      <alignment vertical="center"/>
      <protection/>
    </xf>
    <xf numFmtId="0" fontId="1" fillId="0" borderId="0" xfId="53" applyFont="1">
      <alignment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vertical="center"/>
      <protection/>
    </xf>
    <xf numFmtId="0" fontId="1" fillId="0" borderId="24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vertical="center"/>
      <protection/>
    </xf>
    <xf numFmtId="4" fontId="1" fillId="0" borderId="19" xfId="53" applyNumberFormat="1" applyFont="1" applyFill="1" applyBorder="1" applyAlignment="1">
      <alignment vertical="center"/>
      <protection/>
    </xf>
    <xf numFmtId="0" fontId="1" fillId="0" borderId="18" xfId="55" applyFont="1" applyBorder="1" applyAlignment="1">
      <alignment vertical="center"/>
      <protection/>
    </xf>
    <xf numFmtId="0" fontId="1" fillId="0" borderId="24" xfId="55" applyFont="1" applyFill="1" applyBorder="1" applyAlignment="1">
      <alignment horizontal="center" vertical="center"/>
      <protection/>
    </xf>
    <xf numFmtId="0" fontId="1" fillId="0" borderId="19" xfId="55" applyFont="1" applyFill="1" applyBorder="1" applyAlignment="1">
      <alignment horizontal="center" vertical="center"/>
      <protection/>
    </xf>
    <xf numFmtId="0" fontId="1" fillId="0" borderId="18" xfId="55" applyFont="1" applyFill="1" applyBorder="1" applyAlignment="1">
      <alignment vertical="center"/>
      <protection/>
    </xf>
    <xf numFmtId="0" fontId="4" fillId="0" borderId="34" xfId="53" applyFont="1" applyFill="1" applyBorder="1" applyAlignment="1">
      <alignment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1" fillId="0" borderId="21" xfId="53" applyFont="1" applyFill="1" applyBorder="1" applyAlignment="1">
      <alignment vertical="center"/>
      <protection/>
    </xf>
    <xf numFmtId="0" fontId="0" fillId="0" borderId="66" xfId="48" applyFill="1" applyBorder="1" applyAlignment="1">
      <alignment horizontal="center" vertical="center"/>
      <protection/>
    </xf>
    <xf numFmtId="4" fontId="1" fillId="0" borderId="20" xfId="53" applyNumberFormat="1" applyFont="1" applyFill="1" applyBorder="1" applyAlignment="1">
      <alignment vertical="center"/>
      <protection/>
    </xf>
    <xf numFmtId="0" fontId="1" fillId="0" borderId="28" xfId="53" applyFont="1" applyFill="1" applyBorder="1" applyAlignment="1">
      <alignment vertical="center"/>
      <protection/>
    </xf>
    <xf numFmtId="0" fontId="0" fillId="0" borderId="64" xfId="48" applyFill="1" applyBorder="1" applyAlignment="1">
      <alignment horizontal="center" vertical="center"/>
      <protection/>
    </xf>
    <xf numFmtId="0" fontId="1" fillId="0" borderId="39" xfId="53" applyFont="1" applyBorder="1" applyAlignment="1">
      <alignment horizontal="center" vertical="center"/>
      <protection/>
    </xf>
    <xf numFmtId="0" fontId="1" fillId="0" borderId="38" xfId="53" applyFont="1" applyBorder="1" applyAlignment="1">
      <alignment vertical="center"/>
      <protection/>
    </xf>
    <xf numFmtId="4" fontId="1" fillId="0" borderId="64" xfId="53" applyNumberFormat="1" applyFont="1" applyFill="1" applyBorder="1" applyAlignment="1">
      <alignment vertical="center"/>
      <protection/>
    </xf>
    <xf numFmtId="4" fontId="1" fillId="0" borderId="38" xfId="53" applyNumberFormat="1" applyFont="1" applyFill="1" applyBorder="1" applyAlignment="1">
      <alignment vertical="center"/>
      <protection/>
    </xf>
    <xf numFmtId="4" fontId="1" fillId="0" borderId="46" xfId="53" applyNumberFormat="1" applyFont="1" applyFill="1" applyBorder="1" applyAlignment="1">
      <alignment vertical="center"/>
      <protection/>
    </xf>
    <xf numFmtId="0" fontId="1" fillId="0" borderId="0" xfId="0" applyFont="1" applyAlignment="1">
      <alignment/>
    </xf>
    <xf numFmtId="2" fontId="4" fillId="0" borderId="12" xfId="52" applyNumberFormat="1" applyFont="1" applyBorder="1" applyAlignment="1">
      <alignment horizontal="center" vertical="center"/>
      <protection/>
    </xf>
    <xf numFmtId="4" fontId="4" fillId="0" borderId="11" xfId="52" applyNumberFormat="1" applyFont="1" applyBorder="1" applyAlignment="1">
      <alignment vertical="center"/>
      <protection/>
    </xf>
    <xf numFmtId="2" fontId="31" fillId="0" borderId="36" xfId="52" applyNumberFormat="1" applyFont="1" applyBorder="1" applyAlignment="1">
      <alignment horizontal="center" vertical="center"/>
      <protection/>
    </xf>
    <xf numFmtId="2" fontId="31" fillId="0" borderId="23" xfId="52" applyNumberFormat="1" applyFont="1" applyBorder="1" applyAlignment="1">
      <alignment horizontal="center" vertical="center"/>
      <protection/>
    </xf>
    <xf numFmtId="2" fontId="39" fillId="0" borderId="37" xfId="57" applyNumberFormat="1" applyFont="1" applyFill="1" applyBorder="1" applyAlignment="1">
      <alignment horizontal="left" vertical="center"/>
      <protection/>
    </xf>
    <xf numFmtId="4" fontId="31" fillId="0" borderId="11" xfId="52" applyNumberFormat="1" applyFont="1" applyBorder="1" applyAlignment="1">
      <alignment vertical="center"/>
      <protection/>
    </xf>
    <xf numFmtId="2" fontId="0" fillId="0" borderId="0" xfId="52" applyNumberFormat="1" applyAlignment="1">
      <alignment vertical="center"/>
      <protection/>
    </xf>
    <xf numFmtId="2" fontId="40" fillId="0" borderId="48" xfId="52" applyNumberFormat="1" applyFont="1" applyBorder="1" applyAlignment="1">
      <alignment horizontal="center" vertical="center"/>
      <protection/>
    </xf>
    <xf numFmtId="2" fontId="1" fillId="0" borderId="15" xfId="52" applyNumberFormat="1" applyFont="1" applyBorder="1" applyAlignment="1">
      <alignment horizontal="center" vertical="center"/>
      <protection/>
    </xf>
    <xf numFmtId="1" fontId="1" fillId="0" borderId="15" xfId="52" applyNumberFormat="1" applyFont="1" applyBorder="1" applyAlignment="1">
      <alignment horizontal="center" vertical="center"/>
      <protection/>
    </xf>
    <xf numFmtId="2" fontId="41" fillId="0" borderId="49" xfId="57" applyNumberFormat="1" applyFont="1" applyBorder="1" applyAlignment="1">
      <alignment horizontal="left" vertical="center"/>
      <protection/>
    </xf>
    <xf numFmtId="4" fontId="1" fillId="0" borderId="26" xfId="52" applyNumberFormat="1" applyFont="1" applyBorder="1" applyAlignment="1">
      <alignment vertical="center"/>
      <protection/>
    </xf>
    <xf numFmtId="0" fontId="37" fillId="0" borderId="50" xfId="53" applyFont="1" applyBorder="1" applyAlignment="1">
      <alignment horizontal="center" vertical="center"/>
      <protection/>
    </xf>
    <xf numFmtId="0" fontId="37" fillId="0" borderId="15" xfId="53" applyFont="1" applyBorder="1" applyAlignment="1">
      <alignment horizontal="center" vertical="center"/>
      <protection/>
    </xf>
    <xf numFmtId="2" fontId="37" fillId="0" borderId="29" xfId="53" applyNumberFormat="1" applyFont="1" applyBorder="1" applyAlignment="1">
      <alignment horizontal="center" vertical="center"/>
      <protection/>
    </xf>
    <xf numFmtId="2" fontId="37" fillId="0" borderId="69" xfId="53" applyNumberFormat="1" applyFont="1" applyBorder="1" applyAlignment="1">
      <alignment horizontal="center" vertical="center"/>
      <protection/>
    </xf>
    <xf numFmtId="0" fontId="37" fillId="0" borderId="15" xfId="53" applyFont="1" applyFill="1" applyBorder="1" applyAlignment="1">
      <alignment vertical="center" wrapText="1"/>
      <protection/>
    </xf>
    <xf numFmtId="4" fontId="37" fillId="0" borderId="73" xfId="53" applyNumberFormat="1" applyFont="1" applyBorder="1" applyAlignment="1">
      <alignment vertical="center"/>
      <protection/>
    </xf>
    <xf numFmtId="0" fontId="40" fillId="0" borderId="51" xfId="53" applyFont="1" applyBorder="1" applyAlignment="1">
      <alignment horizontal="center" vertical="center"/>
      <protection/>
    </xf>
    <xf numFmtId="49" fontId="37" fillId="0" borderId="37" xfId="52" applyNumberFormat="1" applyFont="1" applyBorder="1" applyAlignment="1">
      <alignment vertical="center" wrapText="1"/>
      <protection/>
    </xf>
    <xf numFmtId="1" fontId="1" fillId="0" borderId="19" xfId="53" applyNumberFormat="1" applyFont="1" applyBorder="1" applyAlignment="1">
      <alignment horizontal="center" vertical="center"/>
      <protection/>
    </xf>
    <xf numFmtId="4" fontId="1" fillId="0" borderId="17" xfId="53" applyNumberFormat="1" applyFont="1" applyBorder="1" applyAlignment="1">
      <alignment vertical="center"/>
      <protection/>
    </xf>
    <xf numFmtId="0" fontId="37" fillId="0" borderId="48" xfId="53" applyFont="1" applyBorder="1" applyAlignment="1">
      <alignment horizontal="center" vertical="center"/>
      <protection/>
    </xf>
    <xf numFmtId="1" fontId="1" fillId="0" borderId="52" xfId="53" applyNumberFormat="1" applyFont="1" applyBorder="1" applyAlignment="1">
      <alignment horizontal="center" vertical="center"/>
      <protection/>
    </xf>
    <xf numFmtId="4" fontId="1" fillId="0" borderId="32" xfId="53" applyNumberFormat="1" applyFont="1" applyBorder="1" applyAlignment="1">
      <alignment vertical="center"/>
      <protection/>
    </xf>
    <xf numFmtId="2" fontId="4" fillId="0" borderId="40" xfId="52" applyNumberFormat="1" applyFont="1" applyBorder="1" applyAlignment="1">
      <alignment horizontal="center" vertical="center"/>
      <protection/>
    </xf>
    <xf numFmtId="2" fontId="4" fillId="0" borderId="23" xfId="52" applyNumberFormat="1" applyFont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4" fontId="4" fillId="0" borderId="11" xfId="53" applyNumberFormat="1" applyFont="1" applyBorder="1" applyAlignment="1">
      <alignment vertical="center"/>
      <protection/>
    </xf>
    <xf numFmtId="0" fontId="4" fillId="0" borderId="55" xfId="53" applyFont="1" applyBorder="1" applyAlignment="1">
      <alignment horizontal="center" vertical="center"/>
      <protection/>
    </xf>
    <xf numFmtId="49" fontId="4" fillId="0" borderId="15" xfId="53" applyNumberFormat="1" applyFont="1" applyBorder="1" applyAlignment="1" quotePrefix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4" fontId="4" fillId="0" borderId="31" xfId="56" applyNumberFormat="1" applyFont="1" applyFill="1" applyBorder="1" applyAlignment="1">
      <alignment vertical="center"/>
      <protection/>
    </xf>
    <xf numFmtId="0" fontId="32" fillId="0" borderId="64" xfId="53" applyFont="1" applyFill="1" applyBorder="1" applyAlignment="1">
      <alignment horizontal="center" vertical="center"/>
      <protection/>
    </xf>
    <xf numFmtId="49" fontId="5" fillId="0" borderId="38" xfId="53" applyNumberFormat="1" applyFont="1" applyFill="1" applyBorder="1" applyAlignment="1">
      <alignment horizontal="center" vertical="center"/>
      <protection/>
    </xf>
    <xf numFmtId="4" fontId="1" fillId="0" borderId="32" xfId="56" applyNumberFormat="1" applyFont="1" applyFill="1" applyBorder="1" applyAlignment="1">
      <alignment vertical="center"/>
      <protection/>
    </xf>
    <xf numFmtId="1" fontId="1" fillId="0" borderId="37" xfId="53" applyNumberFormat="1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vertical="center" wrapText="1"/>
      <protection/>
    </xf>
    <xf numFmtId="0" fontId="4" fillId="0" borderId="16" xfId="53" applyFont="1" applyBorder="1" applyAlignment="1">
      <alignment vertical="center" wrapText="1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32" fillId="0" borderId="66" xfId="53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0" fontId="1" fillId="0" borderId="59" xfId="56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vertical="center" wrapText="1"/>
      <protection/>
    </xf>
    <xf numFmtId="4" fontId="1" fillId="0" borderId="17" xfId="56" applyNumberFormat="1" applyFont="1" applyFill="1" applyBorder="1" applyAlignment="1">
      <alignment vertical="center"/>
      <protection/>
    </xf>
    <xf numFmtId="0" fontId="1" fillId="0" borderId="52" xfId="56" applyFont="1" applyFill="1" applyBorder="1" applyAlignment="1">
      <alignment horizontal="center" vertical="center"/>
      <protection/>
    </xf>
    <xf numFmtId="0" fontId="1" fillId="0" borderId="39" xfId="53" applyFont="1" applyBorder="1" applyAlignment="1">
      <alignment vertical="center" wrapText="1"/>
      <protection/>
    </xf>
    <xf numFmtId="4" fontId="1" fillId="0" borderId="27" xfId="56" applyNumberFormat="1" applyFont="1" applyFill="1" applyBorder="1" applyAlignment="1">
      <alignment vertical="center"/>
      <protection/>
    </xf>
    <xf numFmtId="0" fontId="1" fillId="0" borderId="37" xfId="53" applyFont="1" applyBorder="1" applyAlignment="1">
      <alignment vertical="center" wrapText="1"/>
      <protection/>
    </xf>
    <xf numFmtId="0" fontId="4" fillId="0" borderId="55" xfId="52" applyFont="1" applyFill="1" applyBorder="1" applyAlignment="1">
      <alignment horizontal="center" vertical="center"/>
      <protection/>
    </xf>
    <xf numFmtId="1" fontId="4" fillId="0" borderId="15" xfId="53" applyNumberFormat="1" applyFont="1" applyBorder="1" applyAlignment="1">
      <alignment horizontal="center" vertical="center" wrapText="1"/>
      <protection/>
    </xf>
    <xf numFmtId="2" fontId="4" fillId="0" borderId="49" xfId="53" applyNumberFormat="1" applyFont="1" applyFill="1" applyBorder="1" applyAlignment="1">
      <alignment vertical="center" wrapText="1"/>
      <protection/>
    </xf>
    <xf numFmtId="0" fontId="1" fillId="0" borderId="53" xfId="52" applyFont="1" applyFill="1" applyBorder="1" applyAlignment="1">
      <alignment horizontal="center" vertical="center"/>
      <protection/>
    </xf>
    <xf numFmtId="2" fontId="4" fillId="0" borderId="38" xfId="53" applyNumberFormat="1" applyFont="1" applyBorder="1" applyAlignment="1">
      <alignment horizontal="center" vertical="center"/>
      <protection/>
    </xf>
    <xf numFmtId="171" fontId="4" fillId="0" borderId="11" xfId="53" applyNumberFormat="1" applyFont="1" applyBorder="1" applyAlignment="1">
      <alignment vertical="center"/>
      <protection/>
    </xf>
    <xf numFmtId="171" fontId="4" fillId="0" borderId="31" xfId="56" applyNumberFormat="1" applyFont="1" applyFill="1" applyBorder="1" applyAlignment="1">
      <alignment vertical="center"/>
      <protection/>
    </xf>
    <xf numFmtId="171" fontId="1" fillId="0" borderId="32" xfId="56" applyNumberFormat="1" applyFont="1" applyFill="1" applyBorder="1" applyAlignment="1">
      <alignment vertical="center"/>
      <protection/>
    </xf>
    <xf numFmtId="4" fontId="37" fillId="0" borderId="26" xfId="53" applyNumberFormat="1" applyFont="1" applyBorder="1" applyAlignment="1">
      <alignment vertical="center"/>
      <protection/>
    </xf>
    <xf numFmtId="171" fontId="4" fillId="0" borderId="11" xfId="53" applyNumberFormat="1" applyFont="1" applyFill="1" applyBorder="1" applyAlignment="1">
      <alignment vertical="center"/>
      <protection/>
    </xf>
    <xf numFmtId="171" fontId="4" fillId="25" borderId="11" xfId="53" applyNumberFormat="1" applyFont="1" applyFill="1" applyBorder="1" applyAlignment="1">
      <alignment vertical="center"/>
      <protection/>
    </xf>
    <xf numFmtId="171" fontId="1" fillId="0" borderId="43" xfId="53" applyNumberFormat="1" applyFont="1" applyFill="1" applyBorder="1" applyAlignment="1">
      <alignment vertical="center"/>
      <protection/>
    </xf>
    <xf numFmtId="171" fontId="4" fillId="0" borderId="45" xfId="53" applyNumberFormat="1" applyFont="1" applyFill="1" applyBorder="1" applyAlignment="1">
      <alignment vertical="center"/>
      <protection/>
    </xf>
    <xf numFmtId="171" fontId="4" fillId="0" borderId="50" xfId="53" applyNumberFormat="1" applyFont="1" applyFill="1" applyBorder="1" applyAlignment="1">
      <alignment vertical="center" wrapText="1"/>
      <protection/>
    </xf>
    <xf numFmtId="171" fontId="31" fillId="0" borderId="56" xfId="53" applyNumberFormat="1" applyFont="1" applyFill="1" applyBorder="1" applyAlignment="1">
      <alignment vertical="center" wrapText="1"/>
      <protection/>
    </xf>
    <xf numFmtId="171" fontId="1" fillId="0" borderId="74" xfId="53" applyNumberFormat="1" applyFont="1" applyFill="1" applyBorder="1" applyAlignment="1">
      <alignment vertical="center"/>
      <protection/>
    </xf>
    <xf numFmtId="171" fontId="44" fillId="0" borderId="26" xfId="51" applyNumberFormat="1" applyFont="1" applyFill="1" applyBorder="1" applyAlignment="1">
      <alignment vertical="center" wrapText="1"/>
      <protection/>
    </xf>
    <xf numFmtId="171" fontId="1" fillId="0" borderId="27" xfId="53" applyNumberFormat="1" applyFont="1" applyFill="1" applyBorder="1" applyAlignment="1">
      <alignment vertical="center"/>
      <protection/>
    </xf>
    <xf numFmtId="171" fontId="1" fillId="0" borderId="45" xfId="53" applyNumberFormat="1" applyFont="1" applyFill="1" applyBorder="1" applyAlignment="1">
      <alignment vertical="center"/>
      <protection/>
    </xf>
    <xf numFmtId="171" fontId="1" fillId="0" borderId="58" xfId="53" applyNumberFormat="1" applyFont="1" applyFill="1" applyBorder="1" applyAlignment="1">
      <alignment vertical="center"/>
      <protection/>
    </xf>
    <xf numFmtId="171" fontId="1" fillId="0" borderId="0" xfId="53" applyNumberFormat="1" applyFont="1" applyFill="1" applyBorder="1" applyAlignment="1">
      <alignment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58" xfId="51" applyFont="1" applyBorder="1" applyAlignment="1">
      <alignment horizontal="center" vertical="center"/>
      <protection/>
    </xf>
    <xf numFmtId="0" fontId="0" fillId="0" borderId="15" xfId="53" applyFont="1" applyFill="1" applyBorder="1" applyAlignment="1">
      <alignment vertical="center"/>
      <protection/>
    </xf>
    <xf numFmtId="0" fontId="1" fillId="0" borderId="16" xfId="51" applyFont="1" applyBorder="1" applyAlignment="1">
      <alignment horizontal="left" vertical="center"/>
      <protection/>
    </xf>
    <xf numFmtId="4" fontId="1" fillId="0" borderId="58" xfId="51" applyNumberFormat="1" applyFont="1" applyBorder="1" applyAlignment="1">
      <alignment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23" xfId="53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0" fillId="0" borderId="12" xfId="53" applyFont="1" applyFill="1" applyBorder="1" applyAlignment="1">
      <alignment vertical="center"/>
      <protection/>
    </xf>
    <xf numFmtId="0" fontId="1" fillId="0" borderId="12" xfId="51" applyFont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171" fontId="1" fillId="0" borderId="41" xfId="53" applyNumberFormat="1" applyFont="1" applyFill="1" applyBorder="1" applyAlignment="1">
      <alignment vertical="center"/>
      <protection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8" xfId="53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4" fillId="0" borderId="70" xfId="53" applyFont="1" applyFill="1" applyBorder="1" applyAlignment="1">
      <alignment horizontal="center" vertical="center"/>
      <protection/>
    </xf>
    <xf numFmtId="0" fontId="4" fillId="0" borderId="74" xfId="53" applyFont="1" applyFill="1" applyBorder="1" applyAlignment="1">
      <alignment horizontal="center" vertical="center"/>
      <protection/>
    </xf>
    <xf numFmtId="0" fontId="3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9" fontId="4" fillId="0" borderId="75" xfId="53" applyNumberFormat="1" applyFont="1" applyFill="1" applyBorder="1" applyAlignment="1">
      <alignment horizontal="center" vertical="center"/>
      <protection/>
    </xf>
    <xf numFmtId="49" fontId="4" fillId="0" borderId="28" xfId="53" applyNumberFormat="1" applyFont="1" applyFill="1" applyBorder="1" applyAlignment="1">
      <alignment horizontal="center" vertical="center"/>
      <protection/>
    </xf>
    <xf numFmtId="0" fontId="4" fillId="0" borderId="76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73" xfId="53" applyFont="1" applyFill="1" applyBorder="1" applyAlignment="1">
      <alignment horizontal="center" vertical="center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3" xfId="52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42" xfId="52" applyFont="1" applyFill="1" applyBorder="1" applyAlignment="1">
      <alignment horizontal="center" vertical="center"/>
      <protection/>
    </xf>
    <xf numFmtId="0" fontId="1" fillId="0" borderId="73" xfId="54" applyFont="1" applyBorder="1" applyAlignment="1">
      <alignment horizontal="center" vertical="center" textRotation="90" wrapText="1"/>
      <protection/>
    </xf>
    <xf numFmtId="0" fontId="1" fillId="0" borderId="47" xfId="54" applyFont="1" applyBorder="1" applyAlignment="1">
      <alignment horizontal="center" vertical="center" textRotation="90" wrapText="1"/>
      <protection/>
    </xf>
    <xf numFmtId="0" fontId="1" fillId="0" borderId="27" xfId="54" applyFont="1" applyBorder="1" applyAlignment="1">
      <alignment horizontal="center" vertical="center" textRotation="90" wrapText="1"/>
      <protection/>
    </xf>
    <xf numFmtId="0" fontId="30" fillId="0" borderId="0" xfId="0" applyFont="1" applyFill="1" applyAlignment="1">
      <alignment horizontal="center" vertical="center"/>
    </xf>
    <xf numFmtId="0" fontId="33" fillId="0" borderId="0" xfId="51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68" xfId="52" applyNumberFormat="1" applyFont="1" applyBorder="1" applyAlignment="1">
      <alignment horizontal="center" vertical="center"/>
      <protection/>
    </xf>
    <xf numFmtId="49" fontId="4" fillId="0" borderId="63" xfId="52" applyNumberFormat="1" applyFont="1" applyBorder="1" applyAlignment="1">
      <alignment horizontal="center" vertical="center"/>
      <protection/>
    </xf>
    <xf numFmtId="0" fontId="4" fillId="0" borderId="68" xfId="52" applyFont="1" applyBorder="1" applyAlignment="1">
      <alignment horizontal="center" vertical="center"/>
      <protection/>
    </xf>
    <xf numFmtId="0" fontId="4" fillId="0" borderId="77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59" xfId="52" applyFont="1" applyBorder="1" applyAlignment="1">
      <alignment horizontal="center" vertical="center"/>
      <protection/>
    </xf>
    <xf numFmtId="2" fontId="4" fillId="0" borderId="69" xfId="52" applyNumberFormat="1" applyFont="1" applyBorder="1" applyAlignment="1">
      <alignment horizontal="center" vertical="center"/>
      <protection/>
    </xf>
    <xf numFmtId="2" fontId="4" fillId="0" borderId="60" xfId="52" applyNumberFormat="1" applyFont="1" applyBorder="1" applyAlignment="1">
      <alignment horizontal="center" vertical="center"/>
      <protection/>
    </xf>
    <xf numFmtId="0" fontId="4" fillId="0" borderId="75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73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6" fillId="0" borderId="0" xfId="51" applyFont="1" applyAlignment="1">
      <alignment horizontal="center"/>
      <protection/>
    </xf>
    <xf numFmtId="0" fontId="28" fillId="0" borderId="0" xfId="48" applyFont="1" applyFill="1" applyAlignment="1">
      <alignment horizontal="center"/>
      <protection/>
    </xf>
    <xf numFmtId="0" fontId="28" fillId="0" borderId="0" xfId="0" applyFont="1" applyAlignment="1">
      <alignment horizontal="center"/>
    </xf>
    <xf numFmtId="0" fontId="34" fillId="0" borderId="69" xfId="48" applyFont="1" applyBorder="1" applyAlignment="1">
      <alignment horizontal="center" vertical="center"/>
      <protection/>
    </xf>
    <xf numFmtId="0" fontId="34" fillId="0" borderId="30" xfId="48" applyFont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horizontal="center" vertical="center"/>
      <protection/>
    </xf>
    <xf numFmtId="49" fontId="37" fillId="0" borderId="49" xfId="53" applyNumberFormat="1" applyFont="1" applyFill="1" applyBorder="1" applyAlignment="1">
      <alignment horizontal="center" vertical="center"/>
      <protection/>
    </xf>
    <xf numFmtId="49" fontId="37" fillId="0" borderId="55" xfId="53" applyNumberFormat="1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2" xfId="47"/>
    <cellStyle name="normální 2" xfId="48"/>
    <cellStyle name="Normální 3" xfId="49"/>
    <cellStyle name="normální_2. čtení rozpočtu 2006 - příjmy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 4" xfId="55"/>
    <cellStyle name="normální_Rozpis výdajů 03 bez PO_04 - OSMTVS 2" xfId="56"/>
    <cellStyle name="normální_Rozpočet 2005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402" t="s">
        <v>49</v>
      </c>
      <c r="B1" s="402"/>
      <c r="C1" s="402"/>
      <c r="D1" s="402"/>
      <c r="E1" s="402"/>
      <c r="F1" s="402"/>
    </row>
    <row r="2" ht="18" customHeight="1"/>
    <row r="3" spans="1:6" ht="16.5" customHeight="1">
      <c r="A3" s="403" t="s">
        <v>30</v>
      </c>
      <c r="B3" s="403"/>
      <c r="C3" s="403"/>
      <c r="D3" s="403"/>
      <c r="E3" s="403"/>
      <c r="F3" s="403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46</v>
      </c>
      <c r="D5" s="27" t="s">
        <v>47</v>
      </c>
      <c r="E5" s="5" t="s">
        <v>0</v>
      </c>
      <c r="F5" s="6" t="s">
        <v>48</v>
      </c>
    </row>
    <row r="6" spans="1:6" ht="15" customHeight="1">
      <c r="A6" s="47" t="s">
        <v>9</v>
      </c>
      <c r="B6" s="48" t="s">
        <v>23</v>
      </c>
      <c r="C6" s="7">
        <f>C7+C8+C9</f>
        <v>2734356.93</v>
      </c>
      <c r="D6" s="399">
        <f>D7+D8+D9</f>
        <v>2786711.69</v>
      </c>
      <c r="E6" s="8">
        <f>SUM(E7:E9)</f>
        <v>779.636</v>
      </c>
      <c r="F6" s="9">
        <f>SUM(F7:F9)</f>
        <v>2787491.326</v>
      </c>
    </row>
    <row r="7" spans="1:6" ht="15" customHeight="1">
      <c r="A7" s="49" t="s">
        <v>50</v>
      </c>
      <c r="B7" s="10" t="s">
        <v>10</v>
      </c>
      <c r="C7" s="11">
        <v>2661000</v>
      </c>
      <c r="D7" s="12">
        <v>2689984.29</v>
      </c>
      <c r="E7" s="19">
        <f>'příjmy OD'!J8</f>
        <v>46.605</v>
      </c>
      <c r="F7" s="13">
        <f aca="true" t="shared" si="0" ref="F7:F25">D7+E7</f>
        <v>2690030.895</v>
      </c>
    </row>
    <row r="8" spans="1:6" ht="15" customHeight="1">
      <c r="A8" s="49" t="s">
        <v>51</v>
      </c>
      <c r="B8" s="10" t="s">
        <v>11</v>
      </c>
      <c r="C8" s="11">
        <f>68120+5236.93</f>
        <v>73356.93</v>
      </c>
      <c r="D8" s="12">
        <v>92520.60999999999</v>
      </c>
      <c r="E8" s="19">
        <f>'příjmy OD'!J12</f>
        <v>629.731</v>
      </c>
      <c r="F8" s="13">
        <f t="shared" si="0"/>
        <v>93150.34099999999</v>
      </c>
    </row>
    <row r="9" spans="1:6" ht="15" customHeight="1">
      <c r="A9" s="49" t="s">
        <v>52</v>
      </c>
      <c r="B9" s="10" t="s">
        <v>12</v>
      </c>
      <c r="C9" s="11">
        <v>0</v>
      </c>
      <c r="D9" s="12">
        <v>4206.79</v>
      </c>
      <c r="E9" s="19">
        <f>'příjmy OD'!J26</f>
        <v>103.3</v>
      </c>
      <c r="F9" s="13">
        <f t="shared" si="0"/>
        <v>4310.09</v>
      </c>
    </row>
    <row r="10" spans="1:6" ht="15" customHeight="1">
      <c r="A10" s="50" t="s">
        <v>53</v>
      </c>
      <c r="B10" s="10" t="s">
        <v>13</v>
      </c>
      <c r="C10" s="15">
        <f>C11+C17</f>
        <v>93723.76999999999</v>
      </c>
      <c r="D10" s="400">
        <f>D11+D17</f>
        <v>5233735.69</v>
      </c>
      <c r="E10" s="16">
        <f>E11+E17</f>
        <v>0</v>
      </c>
      <c r="F10" s="17">
        <f>F11+F17</f>
        <v>5233735.69</v>
      </c>
    </row>
    <row r="11" spans="1:6" ht="15" customHeight="1">
      <c r="A11" s="49" t="s">
        <v>54</v>
      </c>
      <c r="B11" s="10" t="s">
        <v>14</v>
      </c>
      <c r="C11" s="11">
        <f>SUM(C12:C16)</f>
        <v>93723.76999999999</v>
      </c>
      <c r="D11" s="12">
        <f>SUM(D12:D16)</f>
        <v>5023446.91</v>
      </c>
      <c r="E11" s="12">
        <f>SUM(E12:E16)</f>
        <v>0</v>
      </c>
      <c r="F11" s="13">
        <f>SUM(F12:F16)</f>
        <v>5023446.91</v>
      </c>
    </row>
    <row r="12" spans="1:6" ht="15" customHeight="1">
      <c r="A12" s="49" t="s">
        <v>55</v>
      </c>
      <c r="B12" s="10" t="s">
        <v>15</v>
      </c>
      <c r="C12" s="11">
        <v>67590.7</v>
      </c>
      <c r="D12" s="12">
        <v>67590.7</v>
      </c>
      <c r="E12" s="19"/>
      <c r="F12" s="13">
        <f t="shared" si="0"/>
        <v>67590.7</v>
      </c>
    </row>
    <row r="13" spans="1:6" ht="15" customHeight="1">
      <c r="A13" s="49" t="s">
        <v>56</v>
      </c>
      <c r="B13" s="10" t="s">
        <v>14</v>
      </c>
      <c r="C13" s="18">
        <v>0</v>
      </c>
      <c r="D13" s="12">
        <v>4929723.14</v>
      </c>
      <c r="E13" s="19"/>
      <c r="F13" s="13">
        <f>D13+E13</f>
        <v>4929723.14</v>
      </c>
    </row>
    <row r="14" spans="1:6" ht="15" customHeight="1">
      <c r="A14" s="49" t="s">
        <v>57</v>
      </c>
      <c r="B14" s="10" t="s">
        <v>34</v>
      </c>
      <c r="C14" s="18">
        <v>0</v>
      </c>
      <c r="D14" s="12">
        <v>0</v>
      </c>
      <c r="E14" s="19"/>
      <c r="F14" s="13">
        <f>D14+E14</f>
        <v>0</v>
      </c>
    </row>
    <row r="15" spans="1:6" ht="15" customHeight="1">
      <c r="A15" s="49" t="s">
        <v>58</v>
      </c>
      <c r="B15" s="10">
        <v>4121</v>
      </c>
      <c r="C15" s="18">
        <v>26133.07</v>
      </c>
      <c r="D15" s="12">
        <v>26133.07</v>
      </c>
      <c r="E15" s="19"/>
      <c r="F15" s="13">
        <f t="shared" si="0"/>
        <v>26133.07</v>
      </c>
    </row>
    <row r="16" spans="1:6" ht="15" customHeight="1">
      <c r="A16" s="49" t="s">
        <v>59</v>
      </c>
      <c r="B16" s="10">
        <v>4123</v>
      </c>
      <c r="C16" s="18">
        <v>0</v>
      </c>
      <c r="D16" s="12">
        <v>0</v>
      </c>
      <c r="E16" s="19"/>
      <c r="F16" s="13">
        <f t="shared" si="0"/>
        <v>0</v>
      </c>
    </row>
    <row r="17" spans="1:6" ht="15" customHeight="1">
      <c r="A17" s="49" t="s">
        <v>60</v>
      </c>
      <c r="B17" s="10" t="s">
        <v>16</v>
      </c>
      <c r="C17" s="18">
        <f>SUM(C18:C21)</f>
        <v>0</v>
      </c>
      <c r="D17" s="12">
        <f>SUM(D18:D21)</f>
        <v>210288.78000000003</v>
      </c>
      <c r="E17" s="51">
        <f>SUM(E18:E21)</f>
        <v>0</v>
      </c>
      <c r="F17" s="13">
        <f>SUM(F18:F21)</f>
        <v>210288.78000000003</v>
      </c>
    </row>
    <row r="18" spans="1:6" ht="15" customHeight="1">
      <c r="A18" s="49" t="s">
        <v>61</v>
      </c>
      <c r="B18" s="10" t="s">
        <v>16</v>
      </c>
      <c r="C18" s="18">
        <v>0</v>
      </c>
      <c r="D18" s="12">
        <v>206412.15000000002</v>
      </c>
      <c r="E18" s="19"/>
      <c r="F18" s="13">
        <f t="shared" si="0"/>
        <v>206412.15000000002</v>
      </c>
    </row>
    <row r="19" spans="1:6" ht="15" customHeight="1">
      <c r="A19" s="49" t="s">
        <v>62</v>
      </c>
      <c r="B19" s="10">
        <v>4221</v>
      </c>
      <c r="C19" s="18">
        <v>0</v>
      </c>
      <c r="D19" s="12">
        <v>3876.6299999999997</v>
      </c>
      <c r="E19" s="19"/>
      <c r="F19" s="13">
        <f>D19+E19</f>
        <v>3876.6299999999997</v>
      </c>
    </row>
    <row r="20" spans="1:6" ht="15" customHeight="1">
      <c r="A20" s="49" t="s">
        <v>63</v>
      </c>
      <c r="B20" s="10">
        <v>4223</v>
      </c>
      <c r="C20" s="18">
        <v>0</v>
      </c>
      <c r="D20" s="12">
        <v>0</v>
      </c>
      <c r="E20" s="19"/>
      <c r="F20" s="13">
        <f>D20+E20</f>
        <v>0</v>
      </c>
    </row>
    <row r="21" spans="1:6" ht="15" customHeight="1">
      <c r="A21" s="49" t="s">
        <v>64</v>
      </c>
      <c r="B21" s="10" t="s">
        <v>65</v>
      </c>
      <c r="C21" s="18">
        <v>0</v>
      </c>
      <c r="D21" s="12">
        <v>0</v>
      </c>
      <c r="E21" s="19"/>
      <c r="F21" s="13">
        <f>D21+E21</f>
        <v>0</v>
      </c>
    </row>
    <row r="22" spans="1:6" ht="15" customHeight="1">
      <c r="A22" s="14" t="s">
        <v>17</v>
      </c>
      <c r="B22" s="20" t="s">
        <v>24</v>
      </c>
      <c r="C22" s="15">
        <f>C6+C10</f>
        <v>2828080.7</v>
      </c>
      <c r="D22" s="400">
        <f>D6+D10</f>
        <v>8020447.380000001</v>
      </c>
      <c r="E22" s="16">
        <f>E6+E10</f>
        <v>779.636</v>
      </c>
      <c r="F22" s="17">
        <f>F6+F10</f>
        <v>8021227.016000001</v>
      </c>
    </row>
    <row r="23" spans="1:6" ht="15" customHeight="1">
      <c r="A23" s="14" t="s">
        <v>18</v>
      </c>
      <c r="B23" s="20" t="s">
        <v>19</v>
      </c>
      <c r="C23" s="15">
        <f>SUM(C24:C27)</f>
        <v>-96875</v>
      </c>
      <c r="D23" s="400">
        <f>SUM(D24:D27)</f>
        <v>1742695.9900000002</v>
      </c>
      <c r="E23" s="16">
        <f>SUM(E24:E27)</f>
        <v>0</v>
      </c>
      <c r="F23" s="21">
        <f>SUM(F24:F27)</f>
        <v>1742695.9900000002</v>
      </c>
    </row>
    <row r="24" spans="1:6" ht="15" customHeight="1">
      <c r="A24" s="49" t="s">
        <v>66</v>
      </c>
      <c r="B24" s="10" t="s">
        <v>20</v>
      </c>
      <c r="C24" s="18">
        <v>0</v>
      </c>
      <c r="D24" s="12">
        <v>100564.53000000001</v>
      </c>
      <c r="E24" s="38"/>
      <c r="F24" s="13">
        <f t="shared" si="0"/>
        <v>100564.53000000001</v>
      </c>
    </row>
    <row r="25" spans="1:7" ht="15" customHeight="1">
      <c r="A25" s="49" t="s">
        <v>67</v>
      </c>
      <c r="B25" s="10" t="s">
        <v>20</v>
      </c>
      <c r="C25" s="18">
        <v>0</v>
      </c>
      <c r="D25" s="12">
        <v>1739006.4600000002</v>
      </c>
      <c r="E25" s="37"/>
      <c r="F25" s="13">
        <f t="shared" si="0"/>
        <v>1739006.4600000002</v>
      </c>
      <c r="G25" s="52"/>
    </row>
    <row r="26" spans="1:6" ht="15" customHeight="1">
      <c r="A26" s="49" t="s">
        <v>68</v>
      </c>
      <c r="B26" s="10" t="s">
        <v>32</v>
      </c>
      <c r="C26" s="18">
        <v>0</v>
      </c>
      <c r="D26" s="12">
        <v>0</v>
      </c>
      <c r="E26" s="19"/>
      <c r="F26" s="13">
        <f>D26+E26</f>
        <v>0</v>
      </c>
    </row>
    <row r="27" spans="1:6" ht="15" customHeight="1" thickBot="1">
      <c r="A27" s="53" t="s">
        <v>69</v>
      </c>
      <c r="B27" s="10">
        <v>-8124</v>
      </c>
      <c r="C27" s="18">
        <v>-96875</v>
      </c>
      <c r="D27" s="401">
        <v>-96875</v>
      </c>
      <c r="E27" s="19"/>
      <c r="F27" s="13">
        <f>D27+E27</f>
        <v>-96875</v>
      </c>
    </row>
    <row r="28" spans="1:6" ht="15" customHeight="1" thickBot="1">
      <c r="A28" s="22" t="s">
        <v>21</v>
      </c>
      <c r="B28" s="23"/>
      <c r="C28" s="24">
        <f>C23+C10+C6</f>
        <v>2731205.7</v>
      </c>
      <c r="D28" s="25">
        <f>D23+D10+D6</f>
        <v>9763143.370000001</v>
      </c>
      <c r="E28" s="39">
        <f>E6+E10+E23</f>
        <v>779.636</v>
      </c>
      <c r="F28" s="26">
        <f>D28+E28</f>
        <v>9763923.006000001</v>
      </c>
    </row>
    <row r="30" ht="9.75">
      <c r="E30" s="30"/>
    </row>
    <row r="31" spans="1:6" ht="17.25">
      <c r="A31" s="403" t="s">
        <v>31</v>
      </c>
      <c r="B31" s="403"/>
      <c r="C31" s="403"/>
      <c r="D31" s="403"/>
      <c r="E31" s="403"/>
      <c r="F31" s="403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54" t="s">
        <v>25</v>
      </c>
      <c r="B33" s="27" t="s">
        <v>2</v>
      </c>
      <c r="C33" s="5" t="s">
        <v>46</v>
      </c>
      <c r="D33" s="27" t="s">
        <v>47</v>
      </c>
      <c r="E33" s="5" t="s">
        <v>0</v>
      </c>
      <c r="F33" s="6" t="s">
        <v>48</v>
      </c>
    </row>
    <row r="34" spans="1:6" ht="15" customHeight="1">
      <c r="A34" s="55" t="s">
        <v>70</v>
      </c>
      <c r="B34" s="56" t="s">
        <v>26</v>
      </c>
      <c r="C34" s="28">
        <v>29496.96</v>
      </c>
      <c r="D34" s="28">
        <v>29496.96</v>
      </c>
      <c r="E34" s="28"/>
      <c r="F34" s="29">
        <f>D34+E34</f>
        <v>29496.96</v>
      </c>
    </row>
    <row r="35" spans="1:6" ht="15" customHeight="1">
      <c r="A35" s="57" t="s">
        <v>71</v>
      </c>
      <c r="B35" s="58" t="s">
        <v>26</v>
      </c>
      <c r="C35" s="12">
        <v>258091.53</v>
      </c>
      <c r="D35" s="12">
        <v>260721.53</v>
      </c>
      <c r="E35" s="28"/>
      <c r="F35" s="29">
        <f>D35+E35</f>
        <v>260721.53</v>
      </c>
    </row>
    <row r="36" spans="1:6" ht="15" customHeight="1">
      <c r="A36" s="57" t="s">
        <v>72</v>
      </c>
      <c r="B36" s="58" t="s">
        <v>28</v>
      </c>
      <c r="C36" s="12">
        <v>26317</v>
      </c>
      <c r="D36" s="12">
        <v>156248.33000000002</v>
      </c>
      <c r="E36" s="28">
        <f>'912 06'!I9</f>
        <v>-668.454</v>
      </c>
      <c r="F36" s="29">
        <f>D36+E36</f>
        <v>155579.87600000002</v>
      </c>
    </row>
    <row r="37" spans="1:6" ht="15" customHeight="1">
      <c r="A37" s="57" t="s">
        <v>73</v>
      </c>
      <c r="B37" s="58" t="s">
        <v>26</v>
      </c>
      <c r="C37" s="12">
        <v>976800</v>
      </c>
      <c r="D37" s="12">
        <v>1030735.68</v>
      </c>
      <c r="E37" s="28">
        <f>'913 06'!I9</f>
        <v>1400</v>
      </c>
      <c r="F37" s="29">
        <f aca="true" t="shared" si="1" ref="F37:F50">D37+E37</f>
        <v>1032135.68</v>
      </c>
    </row>
    <row r="38" spans="1:6" ht="15" customHeight="1">
      <c r="A38" s="57" t="s">
        <v>74</v>
      </c>
      <c r="B38" s="58" t="s">
        <v>26</v>
      </c>
      <c r="C38" s="12">
        <v>663582.31</v>
      </c>
      <c r="D38" s="12">
        <v>862415.4600000001</v>
      </c>
      <c r="E38" s="37">
        <f>'914 03'!I8</f>
        <v>48.08999999999999</v>
      </c>
      <c r="F38" s="29">
        <f>D38+E38</f>
        <v>862463.55</v>
      </c>
    </row>
    <row r="39" spans="1:6" ht="15" customHeight="1">
      <c r="A39" s="57" t="s">
        <v>75</v>
      </c>
      <c r="B39" s="58" t="s">
        <v>26</v>
      </c>
      <c r="C39" s="12">
        <v>0</v>
      </c>
      <c r="D39" s="12">
        <v>4232115.41</v>
      </c>
      <c r="E39" s="37"/>
      <c r="F39" s="29">
        <f>D39+E39</f>
        <v>4232115.41</v>
      </c>
    </row>
    <row r="40" spans="1:6" ht="15" customHeight="1">
      <c r="A40" s="57" t="s">
        <v>76</v>
      </c>
      <c r="B40" s="58" t="s">
        <v>28</v>
      </c>
      <c r="C40" s="12">
        <v>92196.15</v>
      </c>
      <c r="D40" s="12">
        <v>633099.65</v>
      </c>
      <c r="E40" s="37"/>
      <c r="F40" s="29">
        <f>D40+E40</f>
        <v>633099.65</v>
      </c>
    </row>
    <row r="41" spans="1:6" ht="15" customHeight="1">
      <c r="A41" s="57" t="s">
        <v>77</v>
      </c>
      <c r="B41" s="58" t="s">
        <v>26</v>
      </c>
      <c r="C41" s="12">
        <v>26600</v>
      </c>
      <c r="D41" s="12">
        <v>11969.95</v>
      </c>
      <c r="E41" s="37"/>
      <c r="F41" s="29">
        <f>D41+E41</f>
        <v>11969.95</v>
      </c>
    </row>
    <row r="42" spans="1:6" ht="15" customHeight="1">
      <c r="A42" s="57" t="s">
        <v>78</v>
      </c>
      <c r="B42" s="58" t="s">
        <v>27</v>
      </c>
      <c r="C42" s="12">
        <v>308597</v>
      </c>
      <c r="D42" s="12">
        <v>962896.63</v>
      </c>
      <c r="E42" s="37"/>
      <c r="F42" s="29">
        <f>D42+E42</f>
        <v>962896.63</v>
      </c>
    </row>
    <row r="43" spans="1:6" ht="15" customHeight="1">
      <c r="A43" s="57" t="s">
        <v>79</v>
      </c>
      <c r="B43" s="58" t="s">
        <v>27</v>
      </c>
      <c r="C43" s="12">
        <v>0</v>
      </c>
      <c r="D43" s="12">
        <v>0</v>
      </c>
      <c r="E43" s="37"/>
      <c r="F43" s="29">
        <f t="shared" si="1"/>
        <v>0</v>
      </c>
    </row>
    <row r="44" spans="1:6" ht="15" customHeight="1">
      <c r="A44" s="57" t="s">
        <v>80</v>
      </c>
      <c r="B44" s="58" t="s">
        <v>28</v>
      </c>
      <c r="C44" s="12">
        <v>231817</v>
      </c>
      <c r="D44" s="12">
        <v>1314837.3100000003</v>
      </c>
      <c r="E44" s="37"/>
      <c r="F44" s="29">
        <f t="shared" si="1"/>
        <v>1314837.3100000003</v>
      </c>
    </row>
    <row r="45" spans="1:8" ht="15" customHeight="1">
      <c r="A45" s="57" t="s">
        <v>81</v>
      </c>
      <c r="B45" s="58" t="s">
        <v>28</v>
      </c>
      <c r="C45" s="12">
        <v>17500</v>
      </c>
      <c r="D45" s="12">
        <v>17500</v>
      </c>
      <c r="E45" s="28"/>
      <c r="F45" s="29">
        <f t="shared" si="1"/>
        <v>17500</v>
      </c>
      <c r="H45" s="30"/>
    </row>
    <row r="46" spans="1:6" ht="15" customHeight="1">
      <c r="A46" s="57" t="s">
        <v>82</v>
      </c>
      <c r="B46" s="58" t="s">
        <v>26</v>
      </c>
      <c r="C46" s="12">
        <v>6207.75</v>
      </c>
      <c r="D46" s="12">
        <v>9541.25</v>
      </c>
      <c r="E46" s="28"/>
      <c r="F46" s="29">
        <f t="shared" si="1"/>
        <v>9541.25</v>
      </c>
    </row>
    <row r="47" spans="1:6" ht="15" customHeight="1">
      <c r="A47" s="57" t="s">
        <v>83</v>
      </c>
      <c r="B47" s="58" t="s">
        <v>28</v>
      </c>
      <c r="C47" s="12">
        <v>67000</v>
      </c>
      <c r="D47" s="12">
        <v>139981.1</v>
      </c>
      <c r="E47" s="28"/>
      <c r="F47" s="29">
        <f t="shared" si="1"/>
        <v>139981.1</v>
      </c>
    </row>
    <row r="48" spans="1:6" ht="15" customHeight="1">
      <c r="A48" s="57" t="s">
        <v>84</v>
      </c>
      <c r="B48" s="58" t="s">
        <v>28</v>
      </c>
      <c r="C48" s="12">
        <v>5000</v>
      </c>
      <c r="D48" s="12">
        <v>11471.73</v>
      </c>
      <c r="E48" s="28"/>
      <c r="F48" s="29">
        <f t="shared" si="1"/>
        <v>11471.73</v>
      </c>
    </row>
    <row r="49" spans="1:6" ht="15" customHeight="1">
      <c r="A49" s="57" t="s">
        <v>85</v>
      </c>
      <c r="B49" s="58" t="s">
        <v>28</v>
      </c>
      <c r="C49" s="12">
        <v>18000</v>
      </c>
      <c r="D49" s="12">
        <v>79990.17</v>
      </c>
      <c r="E49" s="28"/>
      <c r="F49" s="29">
        <f t="shared" si="1"/>
        <v>79990.17</v>
      </c>
    </row>
    <row r="50" spans="1:6" ht="15" customHeight="1" thickBot="1">
      <c r="A50" s="57" t="s">
        <v>86</v>
      </c>
      <c r="B50" s="58" t="s">
        <v>28</v>
      </c>
      <c r="C50" s="12">
        <v>4000</v>
      </c>
      <c r="D50" s="12">
        <v>10122.21</v>
      </c>
      <c r="E50" s="28"/>
      <c r="F50" s="29">
        <f t="shared" si="1"/>
        <v>10122.21</v>
      </c>
    </row>
    <row r="51" spans="1:6" ht="15" customHeight="1" thickBot="1">
      <c r="A51" s="59" t="s">
        <v>29</v>
      </c>
      <c r="B51" s="60"/>
      <c r="C51" s="25">
        <f>SUM(C34:C50)</f>
        <v>2731205.7</v>
      </c>
      <c r="D51" s="25">
        <f>SUM(D34:D50)</f>
        <v>9763143.370000001</v>
      </c>
      <c r="E51" s="25">
        <f>SUM(E34:E50)</f>
        <v>779.6360000000001</v>
      </c>
      <c r="F51" s="26">
        <f>SUM(F34:F50)</f>
        <v>9763923.006000001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7109375" style="83" customWidth="1"/>
    <col min="2" max="2" width="3.00390625" style="83" customWidth="1"/>
    <col min="3" max="3" width="9.57421875" style="83" customWidth="1"/>
    <col min="4" max="4" width="4.28125" style="83" customWidth="1"/>
    <col min="5" max="5" width="5.28125" style="83" customWidth="1"/>
    <col min="6" max="6" width="7.8515625" style="83" bestFit="1" customWidth="1"/>
    <col min="7" max="7" width="43.7109375" style="83" customWidth="1"/>
    <col min="8" max="9" width="8.7109375" style="83" customWidth="1"/>
    <col min="10" max="10" width="9.28125" style="83" customWidth="1"/>
    <col min="11" max="11" width="9.00390625" style="83" customWidth="1"/>
    <col min="12" max="16384" width="8.8515625" style="83" customWidth="1"/>
  </cols>
  <sheetData>
    <row r="1" spans="1:11" ht="17.25">
      <c r="A1" s="409" t="s">
        <v>89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7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410" t="s">
        <v>90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3.5" thickBot="1">
      <c r="A4" s="84"/>
      <c r="B4" s="84"/>
      <c r="C4" s="84"/>
      <c r="D4" s="84"/>
      <c r="E4" s="84"/>
      <c r="F4" s="84"/>
      <c r="G4" s="84"/>
      <c r="H4" s="84"/>
      <c r="I4" s="85"/>
      <c r="K4" s="85" t="s">
        <v>88</v>
      </c>
    </row>
    <row r="5" spans="1:11" ht="13.5" thickBot="1">
      <c r="A5" s="411" t="s">
        <v>91</v>
      </c>
      <c r="B5" s="404" t="s">
        <v>4</v>
      </c>
      <c r="C5" s="404" t="s">
        <v>6</v>
      </c>
      <c r="D5" s="404" t="s">
        <v>7</v>
      </c>
      <c r="E5" s="404" t="s">
        <v>8</v>
      </c>
      <c r="F5" s="404" t="s">
        <v>92</v>
      </c>
      <c r="G5" s="407" t="s">
        <v>93</v>
      </c>
      <c r="H5" s="413" t="s">
        <v>46</v>
      </c>
      <c r="I5" s="415" t="s">
        <v>47</v>
      </c>
      <c r="J5" s="417" t="s">
        <v>145</v>
      </c>
      <c r="K5" s="418"/>
    </row>
    <row r="6" spans="1:11" ht="12" customHeight="1" thickBot="1">
      <c r="A6" s="412"/>
      <c r="B6" s="405"/>
      <c r="C6" s="405"/>
      <c r="D6" s="405"/>
      <c r="E6" s="405"/>
      <c r="F6" s="406"/>
      <c r="G6" s="408"/>
      <c r="H6" s="414"/>
      <c r="I6" s="416"/>
      <c r="J6" s="86" t="s">
        <v>22</v>
      </c>
      <c r="K6" s="87" t="s">
        <v>48</v>
      </c>
    </row>
    <row r="7" spans="1:256" ht="12.75" customHeight="1" thickBot="1">
      <c r="A7" s="88" t="s">
        <v>3</v>
      </c>
      <c r="B7" s="89" t="s">
        <v>5</v>
      </c>
      <c r="C7" s="90" t="s">
        <v>3</v>
      </c>
      <c r="D7" s="91" t="s">
        <v>3</v>
      </c>
      <c r="E7" s="91" t="s">
        <v>3</v>
      </c>
      <c r="F7" s="92"/>
      <c r="G7" s="93" t="s">
        <v>94</v>
      </c>
      <c r="H7" s="94">
        <f>H8+H12+H26+H29+H38</f>
        <v>40630</v>
      </c>
      <c r="I7" s="95">
        <f>I8+I12+I26+I29+I38</f>
        <v>291775.89229</v>
      </c>
      <c r="J7" s="374">
        <f>J8+J12+J26+J29+J38</f>
        <v>779.636</v>
      </c>
      <c r="K7" s="96">
        <f>K8+K12+K26+K29+K38</f>
        <v>292555.52829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2.75" customHeight="1" thickBot="1">
      <c r="A8" s="98" t="s">
        <v>3</v>
      </c>
      <c r="B8" s="99" t="s">
        <v>5</v>
      </c>
      <c r="C8" s="100" t="s">
        <v>3</v>
      </c>
      <c r="D8" s="101" t="s">
        <v>3</v>
      </c>
      <c r="E8" s="101" t="s">
        <v>10</v>
      </c>
      <c r="F8" s="102"/>
      <c r="G8" s="103" t="s">
        <v>95</v>
      </c>
      <c r="H8" s="104">
        <f>H9+H10+H11</f>
        <v>460</v>
      </c>
      <c r="I8" s="105">
        <f>I9+I10+I11</f>
        <v>507.83299999999997</v>
      </c>
      <c r="J8" s="375">
        <f>J9+J10+J11</f>
        <v>46.605</v>
      </c>
      <c r="K8" s="107">
        <f>K9+K10+K11</f>
        <v>554.438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2.75" customHeight="1">
      <c r="A9" s="386" t="s">
        <v>96</v>
      </c>
      <c r="B9" s="387" t="s">
        <v>36</v>
      </c>
      <c r="C9" s="125" t="s">
        <v>3</v>
      </c>
      <c r="D9" s="387" t="s">
        <v>3</v>
      </c>
      <c r="E9" s="388">
        <v>1353</v>
      </c>
      <c r="F9" s="389"/>
      <c r="G9" s="390" t="s">
        <v>215</v>
      </c>
      <c r="H9" s="391">
        <v>0</v>
      </c>
      <c r="I9" s="191">
        <v>0</v>
      </c>
      <c r="J9" s="192">
        <v>13</v>
      </c>
      <c r="K9" s="131">
        <f>I9+J9</f>
        <v>13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2.75" customHeight="1">
      <c r="A10" s="108" t="s">
        <v>96</v>
      </c>
      <c r="B10" s="109" t="s">
        <v>36</v>
      </c>
      <c r="C10" s="110" t="s">
        <v>3</v>
      </c>
      <c r="D10" s="109" t="s">
        <v>3</v>
      </c>
      <c r="E10" s="111">
        <v>1354</v>
      </c>
      <c r="F10" s="112"/>
      <c r="G10" s="113" t="s">
        <v>97</v>
      </c>
      <c r="H10" s="114">
        <v>0</v>
      </c>
      <c r="I10" s="43">
        <f>28.265+19.568</f>
        <v>47.833</v>
      </c>
      <c r="J10" s="376">
        <v>33.605</v>
      </c>
      <c r="K10" s="115">
        <f>I10+J10</f>
        <v>81.43799999999999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2.75" customHeight="1" thickBot="1">
      <c r="A11" s="116" t="s">
        <v>96</v>
      </c>
      <c r="B11" s="117" t="s">
        <v>36</v>
      </c>
      <c r="C11" s="110" t="s">
        <v>3</v>
      </c>
      <c r="D11" s="109" t="s">
        <v>3</v>
      </c>
      <c r="E11" s="111">
        <v>1361</v>
      </c>
      <c r="F11" s="118"/>
      <c r="G11" s="119" t="s">
        <v>98</v>
      </c>
      <c r="H11" s="120">
        <v>460</v>
      </c>
      <c r="I11" s="121">
        <v>460</v>
      </c>
      <c r="J11" s="377"/>
      <c r="K11" s="122">
        <f>I11+J11</f>
        <v>460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2.75" customHeight="1" thickBot="1">
      <c r="A12" s="98" t="s">
        <v>3</v>
      </c>
      <c r="B12" s="99" t="s">
        <v>5</v>
      </c>
      <c r="C12" s="100" t="s">
        <v>3</v>
      </c>
      <c r="D12" s="101" t="s">
        <v>3</v>
      </c>
      <c r="E12" s="101" t="s">
        <v>11</v>
      </c>
      <c r="F12" s="102"/>
      <c r="G12" s="103" t="s">
        <v>99</v>
      </c>
      <c r="H12" s="104">
        <f>H13+H14+H15+H16+H18+H20+H22+H24</f>
        <v>14036.93</v>
      </c>
      <c r="I12" s="105">
        <f>I13+I14+I15+I16+I18+I20+I22+I24</f>
        <v>16896.565000000002</v>
      </c>
      <c r="J12" s="375">
        <f>J13+J14+J15+J16+J18+J20+J22+J24</f>
        <v>629.731</v>
      </c>
      <c r="K12" s="107">
        <f>K13+K14+K15+K16+K18+K20+K22+K24</f>
        <v>17526.296000000002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2.75" customHeight="1" thickBot="1">
      <c r="A13" s="123" t="s">
        <v>96</v>
      </c>
      <c r="B13" s="124" t="s">
        <v>36</v>
      </c>
      <c r="C13" s="125" t="s">
        <v>3</v>
      </c>
      <c r="D13" s="126">
        <v>2229</v>
      </c>
      <c r="E13" s="127">
        <v>2119</v>
      </c>
      <c r="F13" s="128"/>
      <c r="G13" s="129" t="s">
        <v>100</v>
      </c>
      <c r="H13" s="130">
        <v>6800</v>
      </c>
      <c r="I13" s="130">
        <v>6800</v>
      </c>
      <c r="J13" s="384">
        <v>277.09</v>
      </c>
      <c r="K13" s="131">
        <f>I13+J13</f>
        <v>7077.09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2.75" customHeight="1" thickBot="1">
      <c r="A14" s="228" t="s">
        <v>96</v>
      </c>
      <c r="B14" s="229" t="s">
        <v>36</v>
      </c>
      <c r="C14" s="392" t="s">
        <v>3</v>
      </c>
      <c r="D14" s="393">
        <v>2299</v>
      </c>
      <c r="E14" s="394">
        <v>2211</v>
      </c>
      <c r="F14" s="395"/>
      <c r="G14" s="396" t="s">
        <v>217</v>
      </c>
      <c r="H14" s="232">
        <v>0</v>
      </c>
      <c r="I14" s="397">
        <v>0</v>
      </c>
      <c r="J14" s="398">
        <v>26.55</v>
      </c>
      <c r="K14" s="397">
        <f>I14+J14</f>
        <v>26.55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2.75" customHeight="1" thickBot="1">
      <c r="A15" s="116" t="s">
        <v>96</v>
      </c>
      <c r="B15" s="132" t="s">
        <v>36</v>
      </c>
      <c r="C15" s="133" t="s">
        <v>3</v>
      </c>
      <c r="D15" s="134">
        <v>2299</v>
      </c>
      <c r="E15" s="135">
        <v>2212</v>
      </c>
      <c r="F15" s="136"/>
      <c r="G15" s="137" t="s">
        <v>216</v>
      </c>
      <c r="H15" s="138">
        <v>2000</v>
      </c>
      <c r="I15" s="138">
        <v>2000</v>
      </c>
      <c r="J15" s="385">
        <v>291.991</v>
      </c>
      <c r="K15" s="122">
        <f>I15+J15</f>
        <v>2291.991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2.75" customHeight="1">
      <c r="A16" s="139" t="s">
        <v>101</v>
      </c>
      <c r="B16" s="140" t="s">
        <v>5</v>
      </c>
      <c r="C16" s="141" t="s">
        <v>102</v>
      </c>
      <c r="D16" s="142" t="s">
        <v>3</v>
      </c>
      <c r="E16" s="142" t="s">
        <v>3</v>
      </c>
      <c r="F16" s="140" t="s">
        <v>3</v>
      </c>
      <c r="G16" s="143" t="s">
        <v>103</v>
      </c>
      <c r="H16" s="31">
        <f>SUM(H17:H17)</f>
        <v>0</v>
      </c>
      <c r="I16" s="144">
        <f>SUM(I17:I17)</f>
        <v>1145.935</v>
      </c>
      <c r="J16" s="378">
        <f>SUM(J17:J17)</f>
        <v>0</v>
      </c>
      <c r="K16" s="145">
        <f>SUM(K17:K17)</f>
        <v>1145.935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2.75" customHeight="1" thickBot="1">
      <c r="A17" s="146"/>
      <c r="B17" s="147"/>
      <c r="C17" s="148"/>
      <c r="D17" s="134">
        <v>6402</v>
      </c>
      <c r="E17" s="135">
        <v>2229</v>
      </c>
      <c r="F17" s="136"/>
      <c r="G17" s="137" t="s">
        <v>104</v>
      </c>
      <c r="H17" s="32">
        <v>0</v>
      </c>
      <c r="I17" s="45">
        <v>1145.935</v>
      </c>
      <c r="J17" s="149"/>
      <c r="K17" s="122">
        <f>I17+J17</f>
        <v>1145.935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20.25">
      <c r="A18" s="150" t="s">
        <v>105</v>
      </c>
      <c r="B18" s="151" t="s">
        <v>5</v>
      </c>
      <c r="C18" s="152" t="s">
        <v>106</v>
      </c>
      <c r="D18" s="153" t="s">
        <v>3</v>
      </c>
      <c r="E18" s="154" t="s">
        <v>3</v>
      </c>
      <c r="F18" s="153" t="s">
        <v>3</v>
      </c>
      <c r="G18" s="155" t="s">
        <v>107</v>
      </c>
      <c r="H18" s="156">
        <f>SUM(H19:H19)</f>
        <v>0</v>
      </c>
      <c r="I18" s="156">
        <f>SUM(I19:I19)</f>
        <v>37.987</v>
      </c>
      <c r="J18" s="379">
        <f>SUM(J19:J19)</f>
        <v>0</v>
      </c>
      <c r="K18" s="157">
        <f>SUM(K19:K19)</f>
        <v>37.987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2.75" customHeight="1" thickBot="1">
      <c r="A19" s="146"/>
      <c r="B19" s="147"/>
      <c r="C19" s="148"/>
      <c r="D19" s="134">
        <v>6402</v>
      </c>
      <c r="E19" s="135">
        <v>2229</v>
      </c>
      <c r="F19" s="136"/>
      <c r="G19" s="137" t="s">
        <v>104</v>
      </c>
      <c r="H19" s="138">
        <v>0</v>
      </c>
      <c r="I19" s="45">
        <v>37.987</v>
      </c>
      <c r="J19" s="380"/>
      <c r="K19" s="158">
        <f>I19+J19</f>
        <v>37.987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2.75" customHeight="1">
      <c r="A20" s="139" t="s">
        <v>108</v>
      </c>
      <c r="B20" s="140" t="s">
        <v>5</v>
      </c>
      <c r="C20" s="141" t="s">
        <v>109</v>
      </c>
      <c r="D20" s="142" t="s">
        <v>3</v>
      </c>
      <c r="E20" s="142" t="s">
        <v>3</v>
      </c>
      <c r="F20" s="140" t="s">
        <v>3</v>
      </c>
      <c r="G20" s="159" t="s">
        <v>110</v>
      </c>
      <c r="H20" s="31">
        <f>SUM(H21:H21)</f>
        <v>0</v>
      </c>
      <c r="I20" s="144">
        <f>SUM(I21:I21)</f>
        <v>1487.813</v>
      </c>
      <c r="J20" s="378">
        <f>SUM(J21:J21)</f>
        <v>0</v>
      </c>
      <c r="K20" s="145">
        <f>SUM(K21:K21)</f>
        <v>1487.813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2.75" customHeight="1" thickBot="1">
      <c r="A21" s="146"/>
      <c r="B21" s="147"/>
      <c r="C21" s="148"/>
      <c r="D21" s="134">
        <v>6402</v>
      </c>
      <c r="E21" s="135">
        <v>2229</v>
      </c>
      <c r="F21" s="136"/>
      <c r="G21" s="137" t="s">
        <v>104</v>
      </c>
      <c r="H21" s="32">
        <v>0</v>
      </c>
      <c r="I21" s="45">
        <v>1487.813</v>
      </c>
      <c r="J21" s="149"/>
      <c r="K21" s="122">
        <f>I21+J21</f>
        <v>1487.813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2.75" customHeight="1">
      <c r="A22" s="160" t="s">
        <v>96</v>
      </c>
      <c r="B22" s="161" t="s">
        <v>5</v>
      </c>
      <c r="C22" s="162" t="s">
        <v>3</v>
      </c>
      <c r="D22" s="151" t="s">
        <v>3</v>
      </c>
      <c r="E22" s="151" t="s">
        <v>3</v>
      </c>
      <c r="F22" s="151" t="s">
        <v>3</v>
      </c>
      <c r="G22" s="163" t="s">
        <v>111</v>
      </c>
      <c r="H22" s="157">
        <f>SUM(H23:H23)</f>
        <v>5236.93</v>
      </c>
      <c r="I22" s="157">
        <f>SUM(I23:I23)</f>
        <v>5236.93</v>
      </c>
      <c r="J22" s="379">
        <f>SUM(J23:J23)</f>
        <v>0</v>
      </c>
      <c r="K22" s="157">
        <f>SUM(K23:K23)</f>
        <v>5236.93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2.75" customHeight="1" thickBot="1">
      <c r="A23" s="164"/>
      <c r="B23" s="165"/>
      <c r="C23" s="166"/>
      <c r="D23" s="167">
        <v>2292</v>
      </c>
      <c r="E23" s="167">
        <v>2329</v>
      </c>
      <c r="F23" s="168"/>
      <c r="G23" s="169" t="s">
        <v>112</v>
      </c>
      <c r="H23" s="158">
        <v>5236.93</v>
      </c>
      <c r="I23" s="170">
        <v>5236.93</v>
      </c>
      <c r="J23" s="149"/>
      <c r="K23" s="158">
        <f>I23+J23</f>
        <v>5236.93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2.75" customHeight="1">
      <c r="A24" s="171" t="s">
        <v>96</v>
      </c>
      <c r="B24" s="172" t="s">
        <v>36</v>
      </c>
      <c r="C24" s="173" t="s">
        <v>3</v>
      </c>
      <c r="D24" s="174" t="s">
        <v>3</v>
      </c>
      <c r="E24" s="175">
        <v>2324</v>
      </c>
      <c r="F24" s="151" t="s">
        <v>3</v>
      </c>
      <c r="G24" s="176" t="s">
        <v>113</v>
      </c>
      <c r="H24" s="177">
        <f>SUM(H25:H25)</f>
        <v>0</v>
      </c>
      <c r="I24" s="156">
        <f>SUM(I25:I25)</f>
        <v>187.9</v>
      </c>
      <c r="J24" s="381">
        <f>SUM(J25:J25)</f>
        <v>34.1</v>
      </c>
      <c r="K24" s="178">
        <f>SUM(K25:K25)</f>
        <v>222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2.75" customHeight="1" thickBot="1">
      <c r="A25" s="108"/>
      <c r="B25" s="179"/>
      <c r="C25" s="180"/>
      <c r="D25" s="181">
        <v>2299</v>
      </c>
      <c r="E25" s="182"/>
      <c r="F25" s="183"/>
      <c r="G25" s="184" t="s">
        <v>114</v>
      </c>
      <c r="H25" s="185">
        <v>0</v>
      </c>
      <c r="I25" s="32">
        <v>187.9</v>
      </c>
      <c r="J25" s="382">
        <v>34.1</v>
      </c>
      <c r="K25" s="158">
        <f>I25+J25</f>
        <v>222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2.75" customHeight="1" thickBot="1">
      <c r="A26" s="98" t="s">
        <v>3</v>
      </c>
      <c r="B26" s="99" t="s">
        <v>5</v>
      </c>
      <c r="C26" s="100" t="s">
        <v>3</v>
      </c>
      <c r="D26" s="101" t="s">
        <v>3</v>
      </c>
      <c r="E26" s="101" t="s">
        <v>12</v>
      </c>
      <c r="F26" s="102"/>
      <c r="G26" s="103" t="s">
        <v>115</v>
      </c>
      <c r="H26" s="104">
        <f>H27+H28</f>
        <v>0</v>
      </c>
      <c r="I26" s="105">
        <f>I27+I28</f>
        <v>4206.79</v>
      </c>
      <c r="J26" s="375">
        <f>J27+J28</f>
        <v>103.3</v>
      </c>
      <c r="K26" s="107">
        <f>K27+K28</f>
        <v>4310.09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2.75" customHeight="1">
      <c r="A27" s="123" t="s">
        <v>96</v>
      </c>
      <c r="B27" s="186" t="s">
        <v>36</v>
      </c>
      <c r="C27" s="125" t="s">
        <v>3</v>
      </c>
      <c r="D27" s="187">
        <v>6172</v>
      </c>
      <c r="E27" s="187">
        <v>3111</v>
      </c>
      <c r="F27" s="188"/>
      <c r="G27" s="189" t="s">
        <v>116</v>
      </c>
      <c r="H27" s="190">
        <v>0</v>
      </c>
      <c r="I27" s="191">
        <f>700+3331.69+175.1</f>
        <v>4206.79</v>
      </c>
      <c r="J27" s="192">
        <v>103.3</v>
      </c>
      <c r="K27" s="34">
        <f>I27+J27</f>
        <v>4310.09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2.75" customHeight="1" thickBot="1">
      <c r="A28" s="116" t="s">
        <v>96</v>
      </c>
      <c r="B28" s="132" t="s">
        <v>36</v>
      </c>
      <c r="C28" s="133" t="s">
        <v>3</v>
      </c>
      <c r="D28" s="193">
        <v>6172</v>
      </c>
      <c r="E28" s="193">
        <v>3112</v>
      </c>
      <c r="F28" s="194"/>
      <c r="G28" s="195" t="s">
        <v>117</v>
      </c>
      <c r="H28" s="196">
        <v>0</v>
      </c>
      <c r="I28" s="197">
        <v>0</v>
      </c>
      <c r="J28" s="383"/>
      <c r="K28" s="122">
        <f>I28+J28</f>
        <v>0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2.75" customHeight="1" thickBot="1">
      <c r="A29" s="98" t="s">
        <v>3</v>
      </c>
      <c r="B29" s="99" t="s">
        <v>5</v>
      </c>
      <c r="C29" s="100" t="s">
        <v>3</v>
      </c>
      <c r="D29" s="101" t="s">
        <v>3</v>
      </c>
      <c r="E29" s="101" t="s">
        <v>118</v>
      </c>
      <c r="F29" s="102"/>
      <c r="G29" s="103" t="s">
        <v>119</v>
      </c>
      <c r="H29" s="104">
        <f>H30+H32+H34+H37</f>
        <v>26133.07</v>
      </c>
      <c r="I29" s="105">
        <f>I30+I32+I34+I37</f>
        <v>215569.24462</v>
      </c>
      <c r="J29" s="106">
        <f>J30+J32+J34+J37</f>
        <v>0</v>
      </c>
      <c r="K29" s="107">
        <f>K30+K32+K34+K37</f>
        <v>215569.24462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11" ht="12.75" customHeight="1">
      <c r="A30" s="160" t="s">
        <v>96</v>
      </c>
      <c r="B30" s="161" t="s">
        <v>5</v>
      </c>
      <c r="C30" s="162" t="s">
        <v>3</v>
      </c>
      <c r="D30" s="151" t="s">
        <v>3</v>
      </c>
      <c r="E30" s="151" t="s">
        <v>3</v>
      </c>
      <c r="F30" s="151" t="s">
        <v>3</v>
      </c>
      <c r="G30" s="198" t="s">
        <v>120</v>
      </c>
      <c r="H30" s="199">
        <f>SUM(H31:H31)</f>
        <v>0</v>
      </c>
      <c r="I30" s="200">
        <f>SUM(I31:I31)</f>
        <v>94780</v>
      </c>
      <c r="J30" s="200">
        <f>SUM(J31:J31)</f>
        <v>0</v>
      </c>
      <c r="K30" s="157">
        <f>SUM(K31:K31)</f>
        <v>94780</v>
      </c>
    </row>
    <row r="31" spans="1:11" ht="12.75" customHeight="1" thickBot="1">
      <c r="A31" s="201"/>
      <c r="B31" s="202"/>
      <c r="C31" s="203"/>
      <c r="D31" s="204"/>
      <c r="E31" s="204">
        <v>4113</v>
      </c>
      <c r="F31" s="205" t="s">
        <v>121</v>
      </c>
      <c r="G31" s="206" t="s">
        <v>122</v>
      </c>
      <c r="H31" s="207">
        <v>0</v>
      </c>
      <c r="I31" s="208">
        <f>76000+18780</f>
        <v>94780</v>
      </c>
      <c r="J31" s="208"/>
      <c r="K31" s="158">
        <f>I31+J31</f>
        <v>94780</v>
      </c>
    </row>
    <row r="32" spans="1:11" ht="20.25">
      <c r="A32" s="160" t="s">
        <v>96</v>
      </c>
      <c r="B32" s="161" t="s">
        <v>5</v>
      </c>
      <c r="C32" s="162" t="s">
        <v>3</v>
      </c>
      <c r="D32" s="151" t="s">
        <v>3</v>
      </c>
      <c r="E32" s="151" t="s">
        <v>3</v>
      </c>
      <c r="F32" s="151" t="s">
        <v>3</v>
      </c>
      <c r="G32" s="198" t="s">
        <v>123</v>
      </c>
      <c r="H32" s="199">
        <f>SUM(H33:H33)</f>
        <v>0</v>
      </c>
      <c r="I32" s="200">
        <f>SUM(I33:I33)</f>
        <v>94519.77</v>
      </c>
      <c r="J32" s="200">
        <f>SUM(J33:J33)</f>
        <v>0</v>
      </c>
      <c r="K32" s="157">
        <f>SUM(K33:K33)</f>
        <v>94519.77</v>
      </c>
    </row>
    <row r="33" spans="1:11" ht="12.75" customHeight="1" thickBot="1">
      <c r="A33" s="209"/>
      <c r="B33" s="210"/>
      <c r="C33" s="211"/>
      <c r="D33" s="212"/>
      <c r="E33" s="212">
        <v>4116</v>
      </c>
      <c r="F33" s="213" t="s">
        <v>124</v>
      </c>
      <c r="G33" s="214" t="s">
        <v>125</v>
      </c>
      <c r="H33" s="215">
        <v>0</v>
      </c>
      <c r="I33" s="216">
        <v>94519.77</v>
      </c>
      <c r="J33" s="216"/>
      <c r="K33" s="158">
        <f>I33+J33</f>
        <v>94519.77</v>
      </c>
    </row>
    <row r="34" spans="1:11" ht="12.75" customHeight="1">
      <c r="A34" s="160" t="s">
        <v>126</v>
      </c>
      <c r="B34" s="161" t="s">
        <v>5</v>
      </c>
      <c r="C34" s="162" t="s">
        <v>127</v>
      </c>
      <c r="D34" s="151" t="s">
        <v>3</v>
      </c>
      <c r="E34" s="151" t="s">
        <v>3</v>
      </c>
      <c r="F34" s="151" t="s">
        <v>3</v>
      </c>
      <c r="G34" s="198" t="s">
        <v>128</v>
      </c>
      <c r="H34" s="199">
        <f>SUM(H35:H36)</f>
        <v>0</v>
      </c>
      <c r="I34" s="200">
        <f>SUM(I35:I36)</f>
        <v>136.40462000000002</v>
      </c>
      <c r="J34" s="157">
        <f>SUM(J35:J36)</f>
        <v>0</v>
      </c>
      <c r="K34" s="157">
        <f>SUM(K35:K36)</f>
        <v>136.40462000000002</v>
      </c>
    </row>
    <row r="35" spans="1:256" s="46" customFormat="1" ht="12.75" customHeight="1">
      <c r="A35" s="217"/>
      <c r="B35" s="218"/>
      <c r="C35" s="219"/>
      <c r="D35" s="220"/>
      <c r="E35" s="220">
        <v>4116</v>
      </c>
      <c r="F35" s="221" t="s">
        <v>129</v>
      </c>
      <c r="G35" s="222" t="s">
        <v>125</v>
      </c>
      <c r="H35" s="223">
        <v>0</v>
      </c>
      <c r="I35" s="42">
        <f>4.5745+3.0054</f>
        <v>7.579899999999999</v>
      </c>
      <c r="J35" s="224"/>
      <c r="K35" s="34">
        <f>I35+J35</f>
        <v>7.579899999999999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s="46" customFormat="1" ht="12.75" customHeight="1" thickBot="1">
      <c r="A36" s="209"/>
      <c r="B36" s="210"/>
      <c r="C36" s="213"/>
      <c r="D36" s="212"/>
      <c r="E36" s="225">
        <v>4116</v>
      </c>
      <c r="F36" s="226" t="s">
        <v>130</v>
      </c>
      <c r="G36" s="214" t="s">
        <v>125</v>
      </c>
      <c r="H36" s="215">
        <v>0</v>
      </c>
      <c r="I36" s="33">
        <f>77.73675+51.08797</f>
        <v>128.82472</v>
      </c>
      <c r="J36" s="227"/>
      <c r="K36" s="32">
        <f>I36+J36</f>
        <v>128.82472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256" s="46" customFormat="1" ht="12.75" customHeight="1" thickBot="1">
      <c r="A37" s="228" t="s">
        <v>96</v>
      </c>
      <c r="B37" s="229" t="s">
        <v>36</v>
      </c>
      <c r="C37" s="133" t="s">
        <v>3</v>
      </c>
      <c r="D37" s="117" t="s">
        <v>3</v>
      </c>
      <c r="E37" s="135">
        <v>4121</v>
      </c>
      <c r="F37" s="118"/>
      <c r="G37" s="230" t="s">
        <v>131</v>
      </c>
      <c r="H37" s="231">
        <v>26133.07</v>
      </c>
      <c r="I37" s="232">
        <v>26133.07</v>
      </c>
      <c r="J37" s="76"/>
      <c r="K37" s="32">
        <f>I37+J37</f>
        <v>26133.07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s="46" customFormat="1" ht="12.75" customHeight="1" thickBot="1">
      <c r="A38" s="98" t="s">
        <v>3</v>
      </c>
      <c r="B38" s="99" t="s">
        <v>5</v>
      </c>
      <c r="C38" s="100" t="s">
        <v>3</v>
      </c>
      <c r="D38" s="101" t="s">
        <v>3</v>
      </c>
      <c r="E38" s="101" t="s">
        <v>132</v>
      </c>
      <c r="F38" s="102"/>
      <c r="G38" s="103" t="s">
        <v>133</v>
      </c>
      <c r="H38" s="104">
        <f>H39+H41+H44+H46+H48</f>
        <v>0</v>
      </c>
      <c r="I38" s="105">
        <f>I39+I41+I44+I46+I48</f>
        <v>54595.45967</v>
      </c>
      <c r="J38" s="106">
        <f>J39+J41+J44+J46+J48</f>
        <v>0</v>
      </c>
      <c r="K38" s="107">
        <f>K39+K41+K44+K46+K48</f>
        <v>54595.45967</v>
      </c>
      <c r="L38" s="97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s="46" customFormat="1" ht="12.75" customHeight="1">
      <c r="A39" s="160" t="s">
        <v>96</v>
      </c>
      <c r="B39" s="161" t="s">
        <v>5</v>
      </c>
      <c r="C39" s="162" t="s">
        <v>3</v>
      </c>
      <c r="D39" s="151" t="s">
        <v>3</v>
      </c>
      <c r="E39" s="151" t="s">
        <v>3</v>
      </c>
      <c r="F39" s="151" t="s">
        <v>3</v>
      </c>
      <c r="G39" s="198" t="s">
        <v>120</v>
      </c>
      <c r="H39" s="199">
        <f>SUM(H40:H40)</f>
        <v>0</v>
      </c>
      <c r="I39" s="200">
        <f>SUM(I40:I40)</f>
        <v>46355</v>
      </c>
      <c r="J39" s="200">
        <f>SUM(J40:J40)</f>
        <v>0</v>
      </c>
      <c r="K39" s="157">
        <f>SUM(K40:K40)</f>
        <v>46355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1:256" s="46" customFormat="1" ht="12.75" customHeight="1" thickBot="1">
      <c r="A40" s="209"/>
      <c r="B40" s="210"/>
      <c r="C40" s="211"/>
      <c r="D40" s="212"/>
      <c r="E40" s="212">
        <v>4213</v>
      </c>
      <c r="F40" s="213" t="s">
        <v>134</v>
      </c>
      <c r="G40" s="214" t="s">
        <v>135</v>
      </c>
      <c r="H40" s="215">
        <v>0</v>
      </c>
      <c r="I40" s="216">
        <v>46355</v>
      </c>
      <c r="J40" s="216"/>
      <c r="K40" s="158">
        <f>I40+J40</f>
        <v>46355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11" ht="12.75" customHeight="1">
      <c r="A41" s="160" t="s">
        <v>126</v>
      </c>
      <c r="B41" s="161" t="s">
        <v>5</v>
      </c>
      <c r="C41" s="162" t="s">
        <v>127</v>
      </c>
      <c r="D41" s="151" t="s">
        <v>3</v>
      </c>
      <c r="E41" s="151" t="s">
        <v>3</v>
      </c>
      <c r="F41" s="151" t="s">
        <v>3</v>
      </c>
      <c r="G41" s="198" t="s">
        <v>128</v>
      </c>
      <c r="H41" s="199">
        <f>SUM(H42:H43)</f>
        <v>0</v>
      </c>
      <c r="I41" s="200">
        <f>SUM(I42:I43)</f>
        <v>4363.84067</v>
      </c>
      <c r="J41" s="157">
        <f>SUM(J42:J43)</f>
        <v>0</v>
      </c>
      <c r="K41" s="157">
        <f>SUM(K42:K43)</f>
        <v>4363.84067</v>
      </c>
    </row>
    <row r="42" spans="1:11" ht="12.75" customHeight="1">
      <c r="A42" s="217"/>
      <c r="B42" s="218"/>
      <c r="C42" s="219"/>
      <c r="D42" s="220"/>
      <c r="E42" s="220">
        <v>4216</v>
      </c>
      <c r="F42" s="233">
        <v>110117988</v>
      </c>
      <c r="G42" s="222" t="s">
        <v>136</v>
      </c>
      <c r="H42" s="223">
        <v>0</v>
      </c>
      <c r="I42" s="42">
        <v>242.52326</v>
      </c>
      <c r="J42" s="234"/>
      <c r="K42" s="34">
        <f>I42+J42</f>
        <v>242.52326</v>
      </c>
    </row>
    <row r="43" spans="1:11" ht="12.75" customHeight="1" thickBot="1">
      <c r="A43" s="209"/>
      <c r="B43" s="210"/>
      <c r="C43" s="211"/>
      <c r="D43" s="212"/>
      <c r="E43" s="212"/>
      <c r="F43" s="226" t="s">
        <v>137</v>
      </c>
      <c r="G43" s="214" t="s">
        <v>136</v>
      </c>
      <c r="H43" s="215">
        <v>0</v>
      </c>
      <c r="I43" s="33">
        <f>4121.31741</f>
        <v>4121.31741</v>
      </c>
      <c r="J43" s="235"/>
      <c r="K43" s="32">
        <f>I43+J43</f>
        <v>4121.31741</v>
      </c>
    </row>
    <row r="44" spans="1:11" ht="12.75">
      <c r="A44" s="236" t="s">
        <v>108</v>
      </c>
      <c r="B44" s="173" t="s">
        <v>5</v>
      </c>
      <c r="C44" s="237" t="s">
        <v>138</v>
      </c>
      <c r="D44" s="173" t="s">
        <v>3</v>
      </c>
      <c r="E44" s="173" t="s">
        <v>3</v>
      </c>
      <c r="F44" s="151" t="s">
        <v>3</v>
      </c>
      <c r="G44" s="238" t="s">
        <v>139</v>
      </c>
      <c r="H44" s="239">
        <f>SUM(H45:H45)</f>
        <v>0</v>
      </c>
      <c r="I44" s="200">
        <f>SUM(I45:I45)</f>
        <v>1650.185</v>
      </c>
      <c r="J44" s="200">
        <f>SUM(J45:J45)</f>
        <v>0</v>
      </c>
      <c r="K44" s="240">
        <f>SUM(K45:K45)</f>
        <v>1650.185</v>
      </c>
    </row>
    <row r="45" spans="1:11" ht="12.75" customHeight="1" thickBot="1">
      <c r="A45" s="241"/>
      <c r="B45" s="80"/>
      <c r="C45" s="166"/>
      <c r="D45" s="167"/>
      <c r="E45" s="167">
        <v>4221</v>
      </c>
      <c r="F45" s="168"/>
      <c r="G45" s="242" t="s">
        <v>140</v>
      </c>
      <c r="H45" s="243">
        <v>0</v>
      </c>
      <c r="I45" s="45">
        <f>1737.668-87.483</f>
        <v>1650.185</v>
      </c>
      <c r="J45" s="170"/>
      <c r="K45" s="158">
        <f>I45+J45</f>
        <v>1650.185</v>
      </c>
    </row>
    <row r="46" spans="1:11" ht="12.75" customHeight="1">
      <c r="A46" s="236" t="s">
        <v>108</v>
      </c>
      <c r="B46" s="173" t="s">
        <v>5</v>
      </c>
      <c r="C46" s="237" t="s">
        <v>141</v>
      </c>
      <c r="D46" s="173" t="s">
        <v>3</v>
      </c>
      <c r="E46" s="173" t="s">
        <v>3</v>
      </c>
      <c r="F46" s="151" t="s">
        <v>3</v>
      </c>
      <c r="G46" s="238" t="s">
        <v>142</v>
      </c>
      <c r="H46" s="239">
        <f>SUM(H47:H47)</f>
        <v>0</v>
      </c>
      <c r="I46" s="200">
        <f>SUM(I47:I47)</f>
        <v>822.8700000000001</v>
      </c>
      <c r="J46" s="200">
        <f>SUM(J47:J47)</f>
        <v>0</v>
      </c>
      <c r="K46" s="240">
        <f>SUM(K47:K47)</f>
        <v>822.8700000000001</v>
      </c>
    </row>
    <row r="47" spans="1:11" ht="12.75" customHeight="1" thickBot="1">
      <c r="A47" s="241"/>
      <c r="B47" s="80"/>
      <c r="C47" s="166"/>
      <c r="D47" s="167"/>
      <c r="E47" s="167">
        <v>4221</v>
      </c>
      <c r="F47" s="168"/>
      <c r="G47" s="242" t="s">
        <v>140</v>
      </c>
      <c r="H47" s="243">
        <v>0</v>
      </c>
      <c r="I47" s="45">
        <f>1083.104-260.234</f>
        <v>822.8700000000001</v>
      </c>
      <c r="J47" s="170"/>
      <c r="K47" s="158">
        <f>I47+J47</f>
        <v>822.8700000000001</v>
      </c>
    </row>
    <row r="48" spans="1:11" ht="12" customHeight="1">
      <c r="A48" s="236" t="s">
        <v>108</v>
      </c>
      <c r="B48" s="173" t="s">
        <v>5</v>
      </c>
      <c r="C48" s="237" t="s">
        <v>143</v>
      </c>
      <c r="D48" s="173" t="s">
        <v>3</v>
      </c>
      <c r="E48" s="173" t="s">
        <v>3</v>
      </c>
      <c r="F48" s="151" t="s">
        <v>3</v>
      </c>
      <c r="G48" s="238" t="s">
        <v>144</v>
      </c>
      <c r="H48" s="157">
        <f>SUM(H49:H49)</f>
        <v>0</v>
      </c>
      <c r="I48" s="157">
        <f>SUM(I49:I49)</f>
        <v>1403.564</v>
      </c>
      <c r="J48" s="200">
        <f>SUM(J49:J49)</f>
        <v>0</v>
      </c>
      <c r="K48" s="157">
        <f>SUM(K49:K49)</f>
        <v>1403.564</v>
      </c>
    </row>
    <row r="49" spans="1:256" s="46" customFormat="1" ht="12.75" customHeight="1" thickBot="1">
      <c r="A49" s="241"/>
      <c r="B49" s="80"/>
      <c r="C49" s="166"/>
      <c r="D49" s="167"/>
      <c r="E49" s="167">
        <v>4221</v>
      </c>
      <c r="F49" s="168"/>
      <c r="G49" s="242" t="s">
        <v>140</v>
      </c>
      <c r="H49" s="158">
        <v>0</v>
      </c>
      <c r="I49" s="45">
        <f>1386.106+17.458</f>
        <v>1403.564</v>
      </c>
      <c r="J49" s="170"/>
      <c r="K49" s="158">
        <f>I49+J49</f>
        <v>1403.564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ht="12.75" customHeight="1"/>
  </sheetData>
  <sheetProtection/>
  <mergeCells count="12">
    <mergeCell ref="B5:B6"/>
    <mergeCell ref="C5:C6"/>
    <mergeCell ref="D5:D6"/>
    <mergeCell ref="E5:E6"/>
    <mergeCell ref="F5:F6"/>
    <mergeCell ref="G5:G6"/>
    <mergeCell ref="A1:K1"/>
    <mergeCell ref="A3:K3"/>
    <mergeCell ref="A5:A6"/>
    <mergeCell ref="H5:H6"/>
    <mergeCell ref="I5:I6"/>
    <mergeCell ref="J5:K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89" r:id="rId1"/>
  <headerFooter>
    <oddHeader>&amp;R&amp;F</oddHeader>
    <oddFooter>&amp;C&amp;A</oddFooter>
  </headerFooter>
  <rowBreaks count="2" manualBreakCount="2">
    <brk id="119" max="255" man="1"/>
    <brk id="1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8515625" style="75" customWidth="1"/>
    <col min="2" max="2" width="3.00390625" style="75" customWidth="1"/>
    <col min="3" max="3" width="10.140625" style="75" customWidth="1"/>
    <col min="4" max="4" width="4.28125" style="75" customWidth="1"/>
    <col min="5" max="5" width="5.28125" style="75" customWidth="1"/>
    <col min="6" max="6" width="40.57421875" style="75" customWidth="1"/>
    <col min="7" max="7" width="8.140625" style="75" customWidth="1"/>
    <col min="8" max="8" width="8.7109375" style="75" customWidth="1"/>
    <col min="9" max="9" width="9.00390625" style="75" customWidth="1"/>
    <col min="10" max="10" width="9.421875" style="75" customWidth="1"/>
    <col min="11" max="16384" width="9.140625" style="75" customWidth="1"/>
  </cols>
  <sheetData>
    <row r="1" spans="1:10" s="1" customFormat="1" ht="17.25">
      <c r="A1" s="426" t="s">
        <v>167</v>
      </c>
      <c r="B1" s="426"/>
      <c r="C1" s="426"/>
      <c r="D1" s="426"/>
      <c r="E1" s="426"/>
      <c r="F1" s="426"/>
      <c r="G1" s="426"/>
      <c r="H1" s="426"/>
      <c r="I1" s="426"/>
      <c r="J1" s="426"/>
    </row>
    <row r="2" s="1" customFormat="1" ht="12.75"/>
    <row r="3" spans="1:10" s="65" customFormat="1" ht="17.25">
      <c r="A3" s="427" t="s">
        <v>176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s="72" customFormat="1" ht="12.75">
      <c r="A4" s="66"/>
      <c r="B4" s="67"/>
      <c r="C4" s="68"/>
      <c r="D4" s="67"/>
      <c r="E4" s="67"/>
      <c r="F4" s="69"/>
      <c r="G4" s="70"/>
      <c r="H4" s="70"/>
      <c r="I4" s="70"/>
      <c r="J4" s="71"/>
    </row>
    <row r="5" spans="1:10" s="72" customFormat="1" ht="15.75" customHeight="1">
      <c r="A5" s="428" t="s">
        <v>35</v>
      </c>
      <c r="B5" s="428"/>
      <c r="C5" s="428"/>
      <c r="D5" s="428"/>
      <c r="E5" s="428"/>
      <c r="F5" s="428"/>
      <c r="G5" s="428"/>
      <c r="H5" s="428"/>
      <c r="I5" s="428"/>
      <c r="J5" s="428"/>
    </row>
    <row r="6" spans="1:10" ht="13.5" thickBot="1">
      <c r="A6" s="73"/>
      <c r="B6" s="73"/>
      <c r="C6" s="73"/>
      <c r="D6" s="73"/>
      <c r="E6" s="73"/>
      <c r="F6" s="73"/>
      <c r="G6" s="73"/>
      <c r="H6" s="74"/>
      <c r="J6" s="74" t="s">
        <v>88</v>
      </c>
    </row>
    <row r="7" spans="1:10" s="1" customFormat="1" ht="12.75" customHeight="1" thickBot="1">
      <c r="A7" s="429" t="s">
        <v>37</v>
      </c>
      <c r="B7" s="431" t="s">
        <v>4</v>
      </c>
      <c r="C7" s="433" t="s">
        <v>6</v>
      </c>
      <c r="D7" s="433" t="s">
        <v>7</v>
      </c>
      <c r="E7" s="433" t="s">
        <v>8</v>
      </c>
      <c r="F7" s="435" t="s">
        <v>177</v>
      </c>
      <c r="G7" s="437" t="s">
        <v>46</v>
      </c>
      <c r="H7" s="419" t="s">
        <v>47</v>
      </c>
      <c r="I7" s="421" t="s">
        <v>212</v>
      </c>
      <c r="J7" s="422"/>
    </row>
    <row r="8" spans="1:10" s="1" customFormat="1" ht="12.75" customHeight="1" thickBot="1">
      <c r="A8" s="430"/>
      <c r="B8" s="432"/>
      <c r="C8" s="434"/>
      <c r="D8" s="434"/>
      <c r="E8" s="434"/>
      <c r="F8" s="436"/>
      <c r="G8" s="438"/>
      <c r="H8" s="420"/>
      <c r="I8" s="35" t="s">
        <v>22</v>
      </c>
      <c r="J8" s="36" t="s">
        <v>48</v>
      </c>
    </row>
    <row r="9" spans="1:10" s="1" customFormat="1" ht="12.75" customHeight="1" thickBot="1">
      <c r="A9" s="423" t="s">
        <v>33</v>
      </c>
      <c r="B9" s="340" t="s">
        <v>5</v>
      </c>
      <c r="C9" s="341" t="s">
        <v>6</v>
      </c>
      <c r="D9" s="341" t="s">
        <v>7</v>
      </c>
      <c r="E9" s="341" t="s">
        <v>8</v>
      </c>
      <c r="F9" s="342" t="s">
        <v>178</v>
      </c>
      <c r="G9" s="343">
        <f>G10+G12+G14+G16+G18+G20+G22+G24+G27+G29+G31+G33+G35+G37+G39</f>
        <v>0</v>
      </c>
      <c r="H9" s="343">
        <f>H10+H12+H14+H16+H18+H20+H22+H24+H27+H29+H31+H33+H35+H37+H39</f>
        <v>65482.295</v>
      </c>
      <c r="I9" s="370">
        <f>I10+I12+I14+I16+I18+I20+I22+I24+I27+I29+I31+I33+I35+I37+I39</f>
        <v>-668.454</v>
      </c>
      <c r="J9" s="343">
        <f>J10+J12+J14+J16+J18+J20+J22+J24+J27+J29+J31+J33+J35+J37+J39</f>
        <v>64813.841</v>
      </c>
    </row>
    <row r="10" spans="1:10" s="321" customFormat="1" ht="12.75">
      <c r="A10" s="424"/>
      <c r="B10" s="344" t="s">
        <v>5</v>
      </c>
      <c r="C10" s="345" t="s">
        <v>179</v>
      </c>
      <c r="D10" s="346" t="s">
        <v>3</v>
      </c>
      <c r="E10" s="346" t="s">
        <v>3</v>
      </c>
      <c r="F10" s="143" t="s">
        <v>180</v>
      </c>
      <c r="G10" s="31">
        <f>SUM(G11)</f>
        <v>0</v>
      </c>
      <c r="H10" s="31">
        <f>SUM(H11)</f>
        <v>957.906</v>
      </c>
      <c r="I10" s="371">
        <f>I11</f>
        <v>0</v>
      </c>
      <c r="J10" s="31">
        <f>SUM(J11)</f>
        <v>957.906</v>
      </c>
    </row>
    <row r="11" spans="1:10" s="321" customFormat="1" ht="13.5" thickBot="1">
      <c r="A11" s="424"/>
      <c r="B11" s="348"/>
      <c r="C11" s="349"/>
      <c r="D11" s="80">
        <v>2212</v>
      </c>
      <c r="E11" s="134">
        <v>6351</v>
      </c>
      <c r="F11" s="61" t="s">
        <v>181</v>
      </c>
      <c r="G11" s="77">
        <v>0</v>
      </c>
      <c r="H11" s="77">
        <v>957.906</v>
      </c>
      <c r="I11" s="372"/>
      <c r="J11" s="33">
        <f>H11+I11</f>
        <v>957.906</v>
      </c>
    </row>
    <row r="12" spans="1:10" s="321" customFormat="1" ht="12.75">
      <c r="A12" s="424"/>
      <c r="B12" s="344" t="s">
        <v>5</v>
      </c>
      <c r="C12" s="345" t="s">
        <v>182</v>
      </c>
      <c r="D12" s="78" t="s">
        <v>3</v>
      </c>
      <c r="E12" s="78" t="s">
        <v>3</v>
      </c>
      <c r="F12" s="64" t="s">
        <v>183</v>
      </c>
      <c r="G12" s="31">
        <f>SUM(G13)</f>
        <v>0</v>
      </c>
      <c r="H12" s="31">
        <f>SUM(H13)</f>
        <v>3000</v>
      </c>
      <c r="I12" s="371">
        <f>I13</f>
        <v>-668.454</v>
      </c>
      <c r="J12" s="31">
        <f>SUM(J13)</f>
        <v>2331.5460000000003</v>
      </c>
    </row>
    <row r="13" spans="1:10" s="321" customFormat="1" ht="13.5" thickBot="1">
      <c r="A13" s="424"/>
      <c r="B13" s="348"/>
      <c r="C13" s="79"/>
      <c r="D13" s="80">
        <v>2212</v>
      </c>
      <c r="E13" s="351">
        <v>5331</v>
      </c>
      <c r="F13" s="61" t="s">
        <v>184</v>
      </c>
      <c r="G13" s="32">
        <v>0</v>
      </c>
      <c r="H13" s="32">
        <v>3000</v>
      </c>
      <c r="I13" s="372">
        <v>-668.454</v>
      </c>
      <c r="J13" s="33">
        <f>H13+I13</f>
        <v>2331.5460000000003</v>
      </c>
    </row>
    <row r="14" spans="1:10" ht="12.75">
      <c r="A14" s="424"/>
      <c r="B14" s="344" t="s">
        <v>5</v>
      </c>
      <c r="C14" s="345" t="s">
        <v>185</v>
      </c>
      <c r="D14" s="346" t="s">
        <v>3</v>
      </c>
      <c r="E14" s="346" t="s">
        <v>3</v>
      </c>
      <c r="F14" s="143" t="s">
        <v>186</v>
      </c>
      <c r="G14" s="31">
        <f>SUM(G15)</f>
        <v>0</v>
      </c>
      <c r="H14" s="31">
        <f>SUM(H15)</f>
        <v>19885</v>
      </c>
      <c r="I14" s="347">
        <f>I15</f>
        <v>0</v>
      </c>
      <c r="J14" s="31">
        <f>SUM(J15)</f>
        <v>19885</v>
      </c>
    </row>
    <row r="15" spans="1:10" ht="13.5" thickBot="1">
      <c r="A15" s="424"/>
      <c r="B15" s="348"/>
      <c r="C15" s="349"/>
      <c r="D15" s="80">
        <v>2212</v>
      </c>
      <c r="E15" s="134">
        <v>6351</v>
      </c>
      <c r="F15" s="61" t="s">
        <v>181</v>
      </c>
      <c r="G15" s="77">
        <v>0</v>
      </c>
      <c r="H15" s="32">
        <v>19885</v>
      </c>
      <c r="I15" s="350"/>
      <c r="J15" s="33">
        <f>H15+I15</f>
        <v>19885</v>
      </c>
    </row>
    <row r="16" spans="1:10" ht="12.75">
      <c r="A16" s="424"/>
      <c r="B16" s="344" t="s">
        <v>5</v>
      </c>
      <c r="C16" s="345" t="s">
        <v>187</v>
      </c>
      <c r="D16" s="78" t="s">
        <v>3</v>
      </c>
      <c r="E16" s="78" t="s">
        <v>3</v>
      </c>
      <c r="F16" s="352" t="s">
        <v>188</v>
      </c>
      <c r="G16" s="31">
        <f>SUM(G17)</f>
        <v>0</v>
      </c>
      <c r="H16" s="31">
        <f>SUM(H17)</f>
        <v>146.877</v>
      </c>
      <c r="I16" s="347">
        <f>I17</f>
        <v>0</v>
      </c>
      <c r="J16" s="31">
        <f>SUM(J17)</f>
        <v>146.877</v>
      </c>
    </row>
    <row r="17" spans="1:10" ht="13.5" thickBot="1">
      <c r="A17" s="424"/>
      <c r="B17" s="348"/>
      <c r="C17" s="79"/>
      <c r="D17" s="80">
        <v>2299</v>
      </c>
      <c r="E17" s="351">
        <v>5331</v>
      </c>
      <c r="F17" s="61" t="s">
        <v>184</v>
      </c>
      <c r="G17" s="32">
        <v>0</v>
      </c>
      <c r="H17" s="32">
        <v>146.877</v>
      </c>
      <c r="I17" s="350"/>
      <c r="J17" s="33">
        <f>H17+I17</f>
        <v>146.877</v>
      </c>
    </row>
    <row r="18" spans="1:10" ht="12.75">
      <c r="A18" s="424"/>
      <c r="B18" s="344" t="s">
        <v>5</v>
      </c>
      <c r="C18" s="345" t="s">
        <v>189</v>
      </c>
      <c r="D18" s="346" t="s">
        <v>3</v>
      </c>
      <c r="E18" s="346" t="s">
        <v>3</v>
      </c>
      <c r="F18" s="143" t="s">
        <v>190</v>
      </c>
      <c r="G18" s="31">
        <f>SUM(G19)</f>
        <v>0</v>
      </c>
      <c r="H18" s="31">
        <f>SUM(H19)</f>
        <v>2035.989</v>
      </c>
      <c r="I18" s="347">
        <f>I19</f>
        <v>0</v>
      </c>
      <c r="J18" s="31">
        <f>SUM(J19)</f>
        <v>2035.989</v>
      </c>
    </row>
    <row r="19" spans="1:10" ht="13.5" thickBot="1">
      <c r="A19" s="424"/>
      <c r="B19" s="348"/>
      <c r="C19" s="349"/>
      <c r="D19" s="80">
        <v>2212</v>
      </c>
      <c r="E19" s="134">
        <v>6351</v>
      </c>
      <c r="F19" s="61" t="s">
        <v>181</v>
      </c>
      <c r="G19" s="77">
        <v>0</v>
      </c>
      <c r="H19" s="158">
        <v>2035.989</v>
      </c>
      <c r="I19" s="350"/>
      <c r="J19" s="33">
        <f>H19+I19</f>
        <v>2035.989</v>
      </c>
    </row>
    <row r="20" spans="1:10" ht="20.25">
      <c r="A20" s="424"/>
      <c r="B20" s="344" t="s">
        <v>5</v>
      </c>
      <c r="C20" s="345" t="s">
        <v>191</v>
      </c>
      <c r="D20" s="346" t="s">
        <v>3</v>
      </c>
      <c r="E20" s="346" t="s">
        <v>3</v>
      </c>
      <c r="F20" s="353" t="s">
        <v>192</v>
      </c>
      <c r="G20" s="31">
        <f>SUM(G21)</f>
        <v>0</v>
      </c>
      <c r="H20" s="31">
        <f>SUM(H21)</f>
        <v>811.305</v>
      </c>
      <c r="I20" s="347">
        <f>I21</f>
        <v>0</v>
      </c>
      <c r="J20" s="31">
        <f>SUM(J21)</f>
        <v>811.305</v>
      </c>
    </row>
    <row r="21" spans="1:10" ht="13.5" thickBot="1">
      <c r="A21" s="424"/>
      <c r="B21" s="348"/>
      <c r="C21" s="349"/>
      <c r="D21" s="80">
        <v>2212</v>
      </c>
      <c r="E21" s="351">
        <v>5331</v>
      </c>
      <c r="F21" s="61" t="s">
        <v>184</v>
      </c>
      <c r="G21" s="77">
        <v>0</v>
      </c>
      <c r="H21" s="33">
        <v>811.305</v>
      </c>
      <c r="I21" s="350"/>
      <c r="J21" s="33">
        <f>H21+I21</f>
        <v>811.305</v>
      </c>
    </row>
    <row r="22" spans="1:10" ht="12.75">
      <c r="A22" s="424"/>
      <c r="B22" s="344" t="s">
        <v>5</v>
      </c>
      <c r="C22" s="345" t="s">
        <v>193</v>
      </c>
      <c r="D22" s="346" t="s">
        <v>3</v>
      </c>
      <c r="E22" s="346" t="s">
        <v>3</v>
      </c>
      <c r="F22" s="353" t="s">
        <v>194</v>
      </c>
      <c r="G22" s="31">
        <f>SUM(G23)</f>
        <v>0</v>
      </c>
      <c r="H22" s="31">
        <f>SUM(H23)</f>
        <v>562.65</v>
      </c>
      <c r="I22" s="347">
        <f>I23</f>
        <v>0</v>
      </c>
      <c r="J22" s="31">
        <f>SUM(J23)</f>
        <v>562.65</v>
      </c>
    </row>
    <row r="23" spans="1:10" ht="13.5" thickBot="1">
      <c r="A23" s="424"/>
      <c r="B23" s="348"/>
      <c r="C23" s="349"/>
      <c r="D23" s="80">
        <v>2212</v>
      </c>
      <c r="E23" s="351">
        <v>5331</v>
      </c>
      <c r="F23" s="61" t="s">
        <v>184</v>
      </c>
      <c r="G23" s="77">
        <v>0</v>
      </c>
      <c r="H23" s="33">
        <v>562.65</v>
      </c>
      <c r="I23" s="350"/>
      <c r="J23" s="33">
        <f>H23+I23</f>
        <v>562.65</v>
      </c>
    </row>
    <row r="24" spans="1:10" ht="20.25">
      <c r="A24" s="424"/>
      <c r="B24" s="344" t="s">
        <v>5</v>
      </c>
      <c r="C24" s="345" t="s">
        <v>195</v>
      </c>
      <c r="D24" s="354" t="s">
        <v>3</v>
      </c>
      <c r="E24" s="355" t="s">
        <v>3</v>
      </c>
      <c r="F24" s="159" t="s">
        <v>196</v>
      </c>
      <c r="G24" s="31">
        <f>SUM(G25:G26)</f>
        <v>0</v>
      </c>
      <c r="H24" s="31">
        <f>SUM(H25:H26)</f>
        <v>16019.568</v>
      </c>
      <c r="I24" s="31">
        <f>SUM(I25:I26)</f>
        <v>0</v>
      </c>
      <c r="J24" s="31">
        <f>SUM(J25:J26)</f>
        <v>16019.568</v>
      </c>
    </row>
    <row r="25" spans="1:10" ht="12.75">
      <c r="A25" s="424"/>
      <c r="B25" s="356"/>
      <c r="C25" s="357"/>
      <c r="D25" s="358">
        <v>2212</v>
      </c>
      <c r="E25" s="81">
        <v>5331</v>
      </c>
      <c r="F25" s="359" t="s">
        <v>197</v>
      </c>
      <c r="G25" s="360">
        <v>0</v>
      </c>
      <c r="H25" s="360">
        <f>5000-3775.432</f>
        <v>1224.5680000000002</v>
      </c>
      <c r="I25" s="360"/>
      <c r="J25" s="42">
        <f>H25+I25</f>
        <v>1224.5680000000002</v>
      </c>
    </row>
    <row r="26" spans="1:10" ht="13.5" thickBot="1">
      <c r="A26" s="424"/>
      <c r="B26" s="348"/>
      <c r="C26" s="349"/>
      <c r="D26" s="361">
        <v>2212</v>
      </c>
      <c r="E26" s="63">
        <v>6351</v>
      </c>
      <c r="F26" s="362" t="s">
        <v>198</v>
      </c>
      <c r="G26" s="363">
        <v>0</v>
      </c>
      <c r="H26" s="363">
        <f>11000+3795</f>
        <v>14795</v>
      </c>
      <c r="I26" s="363"/>
      <c r="J26" s="33">
        <f>H26+I26</f>
        <v>14795</v>
      </c>
    </row>
    <row r="27" spans="1:10" ht="12.75">
      <c r="A27" s="424"/>
      <c r="B27" s="344" t="s">
        <v>5</v>
      </c>
      <c r="C27" s="345" t="s">
        <v>199</v>
      </c>
      <c r="D27" s="354" t="s">
        <v>3</v>
      </c>
      <c r="E27" s="355" t="s">
        <v>3</v>
      </c>
      <c r="F27" s="159" t="s">
        <v>200</v>
      </c>
      <c r="G27" s="347">
        <f>G28</f>
        <v>0</v>
      </c>
      <c r="H27" s="347">
        <f>H28</f>
        <v>9485</v>
      </c>
      <c r="I27" s="347">
        <f>I28</f>
        <v>0</v>
      </c>
      <c r="J27" s="347">
        <f>J28</f>
        <v>9485</v>
      </c>
    </row>
    <row r="28" spans="1:10" ht="13.5" thickBot="1">
      <c r="A28" s="424"/>
      <c r="B28" s="348"/>
      <c r="C28" s="349"/>
      <c r="D28" s="361">
        <v>2299</v>
      </c>
      <c r="E28" s="351">
        <v>5331</v>
      </c>
      <c r="F28" s="364" t="s">
        <v>197</v>
      </c>
      <c r="G28" s="350">
        <v>0</v>
      </c>
      <c r="H28" s="350">
        <f>10000+1200-1065-650</f>
        <v>9485</v>
      </c>
      <c r="I28" s="350"/>
      <c r="J28" s="33">
        <f>H28+I28</f>
        <v>9485</v>
      </c>
    </row>
    <row r="29" spans="1:10" ht="12.75">
      <c r="A29" s="424"/>
      <c r="B29" s="344" t="s">
        <v>5</v>
      </c>
      <c r="C29" s="345" t="s">
        <v>201</v>
      </c>
      <c r="D29" s="354" t="s">
        <v>3</v>
      </c>
      <c r="E29" s="355" t="s">
        <v>3</v>
      </c>
      <c r="F29" s="159" t="s">
        <v>202</v>
      </c>
      <c r="G29" s="347">
        <f>G30</f>
        <v>0</v>
      </c>
      <c r="H29" s="347">
        <f>H30</f>
        <v>8000</v>
      </c>
      <c r="I29" s="347">
        <f>I30</f>
        <v>0</v>
      </c>
      <c r="J29" s="347">
        <f>J30</f>
        <v>8000</v>
      </c>
    </row>
    <row r="30" spans="1:10" ht="13.5" thickBot="1">
      <c r="A30" s="424"/>
      <c r="B30" s="348"/>
      <c r="C30" s="349"/>
      <c r="D30" s="361">
        <v>2299</v>
      </c>
      <c r="E30" s="63">
        <v>6351</v>
      </c>
      <c r="F30" s="362" t="s">
        <v>198</v>
      </c>
      <c r="G30" s="350">
        <v>0</v>
      </c>
      <c r="H30" s="350">
        <v>8000</v>
      </c>
      <c r="I30" s="350"/>
      <c r="J30" s="33">
        <f>H30+I30</f>
        <v>8000</v>
      </c>
    </row>
    <row r="31" spans="1:10" ht="12.75">
      <c r="A31" s="424"/>
      <c r="B31" s="344" t="s">
        <v>5</v>
      </c>
      <c r="C31" s="345" t="s">
        <v>203</v>
      </c>
      <c r="D31" s="354" t="s">
        <v>3</v>
      </c>
      <c r="E31" s="355" t="s">
        <v>3</v>
      </c>
      <c r="F31" s="159" t="s">
        <v>110</v>
      </c>
      <c r="G31" s="347">
        <f>G32</f>
        <v>0</v>
      </c>
      <c r="H31" s="347">
        <f>H32</f>
        <v>1500</v>
      </c>
      <c r="I31" s="347">
        <f>I32</f>
        <v>0</v>
      </c>
      <c r="J31" s="347">
        <f>J32</f>
        <v>1500</v>
      </c>
    </row>
    <row r="32" spans="1:10" ht="13.5" thickBot="1">
      <c r="A32" s="424"/>
      <c r="B32" s="348"/>
      <c r="C32" s="349"/>
      <c r="D32" s="361">
        <v>2212</v>
      </c>
      <c r="E32" s="63">
        <v>6351</v>
      </c>
      <c r="F32" s="362" t="s">
        <v>198</v>
      </c>
      <c r="G32" s="350">
        <v>0</v>
      </c>
      <c r="H32" s="350">
        <v>1500</v>
      </c>
      <c r="I32" s="350"/>
      <c r="J32" s="33">
        <f>H32+I32</f>
        <v>1500</v>
      </c>
    </row>
    <row r="33" spans="1:10" ht="12.75">
      <c r="A33" s="424"/>
      <c r="B33" s="365" t="s">
        <v>5</v>
      </c>
      <c r="C33" s="141" t="s">
        <v>204</v>
      </c>
      <c r="D33" s="366" t="s">
        <v>3</v>
      </c>
      <c r="E33" s="366" t="s">
        <v>3</v>
      </c>
      <c r="F33" s="367" t="s">
        <v>205</v>
      </c>
      <c r="G33" s="347">
        <f>G34</f>
        <v>0</v>
      </c>
      <c r="H33" s="347">
        <f>H34</f>
        <v>1000</v>
      </c>
      <c r="I33" s="347">
        <f>I34</f>
        <v>0</v>
      </c>
      <c r="J33" s="347">
        <f>J34</f>
        <v>1000</v>
      </c>
    </row>
    <row r="34" spans="1:10" ht="13.5" thickBot="1">
      <c r="A34" s="424"/>
      <c r="B34" s="368"/>
      <c r="C34" s="369"/>
      <c r="D34" s="62">
        <v>2212</v>
      </c>
      <c r="E34" s="351">
        <v>5331</v>
      </c>
      <c r="F34" s="61" t="s">
        <v>184</v>
      </c>
      <c r="G34" s="350">
        <v>0</v>
      </c>
      <c r="H34" s="350">
        <v>1000</v>
      </c>
      <c r="I34" s="350"/>
      <c r="J34" s="33">
        <f>H34+I34</f>
        <v>1000</v>
      </c>
    </row>
    <row r="35" spans="1:10" ht="20.25">
      <c r="A35" s="424"/>
      <c r="B35" s="344" t="s">
        <v>5</v>
      </c>
      <c r="C35" s="345" t="s">
        <v>206</v>
      </c>
      <c r="D35" s="346" t="s">
        <v>3</v>
      </c>
      <c r="E35" s="346" t="s">
        <v>3</v>
      </c>
      <c r="F35" s="353" t="s">
        <v>207</v>
      </c>
      <c r="G35" s="31">
        <f>SUM(G36)</f>
        <v>0</v>
      </c>
      <c r="H35" s="347">
        <f>H36</f>
        <v>363</v>
      </c>
      <c r="I35" s="347">
        <f>I36</f>
        <v>0</v>
      </c>
      <c r="J35" s="31">
        <f>SUM(J36)</f>
        <v>363</v>
      </c>
    </row>
    <row r="36" spans="1:10" ht="13.5" thickBot="1">
      <c r="A36" s="424"/>
      <c r="B36" s="348"/>
      <c r="C36" s="349"/>
      <c r="D36" s="80">
        <v>2212</v>
      </c>
      <c r="E36" s="351">
        <v>5331</v>
      </c>
      <c r="F36" s="61" t="s">
        <v>184</v>
      </c>
      <c r="G36" s="77">
        <v>0</v>
      </c>
      <c r="H36" s="350">
        <v>363</v>
      </c>
      <c r="I36" s="350"/>
      <c r="J36" s="33">
        <f>H36+I36</f>
        <v>363</v>
      </c>
    </row>
    <row r="37" spans="1:10" ht="20.25">
      <c r="A37" s="424"/>
      <c r="B37" s="344" t="s">
        <v>5</v>
      </c>
      <c r="C37" s="345" t="s">
        <v>208</v>
      </c>
      <c r="D37" s="346" t="s">
        <v>3</v>
      </c>
      <c r="E37" s="346" t="s">
        <v>3</v>
      </c>
      <c r="F37" s="353" t="s">
        <v>209</v>
      </c>
      <c r="G37" s="31">
        <f>SUM(G38)</f>
        <v>0</v>
      </c>
      <c r="H37" s="347">
        <f>H38</f>
        <v>1065</v>
      </c>
      <c r="I37" s="347">
        <f>I38</f>
        <v>0</v>
      </c>
      <c r="J37" s="31">
        <f>SUM(J38)</f>
        <v>1065</v>
      </c>
    </row>
    <row r="38" spans="1:10" ht="13.5" thickBot="1">
      <c r="A38" s="424"/>
      <c r="B38" s="348"/>
      <c r="C38" s="349"/>
      <c r="D38" s="80">
        <v>2212</v>
      </c>
      <c r="E38" s="351">
        <v>5331</v>
      </c>
      <c r="F38" s="61" t="s">
        <v>184</v>
      </c>
      <c r="G38" s="77">
        <v>0</v>
      </c>
      <c r="H38" s="350">
        <v>1065</v>
      </c>
      <c r="I38" s="350"/>
      <c r="J38" s="33">
        <f>H38+I38</f>
        <v>1065</v>
      </c>
    </row>
    <row r="39" spans="1:10" ht="12.75">
      <c r="A39" s="424"/>
      <c r="B39" s="344" t="s">
        <v>5</v>
      </c>
      <c r="C39" s="345" t="s">
        <v>210</v>
      </c>
      <c r="D39" s="346" t="s">
        <v>3</v>
      </c>
      <c r="E39" s="346" t="s">
        <v>3</v>
      </c>
      <c r="F39" s="353" t="s">
        <v>211</v>
      </c>
      <c r="G39" s="31">
        <f>SUM(G40)</f>
        <v>0</v>
      </c>
      <c r="H39" s="31">
        <f>SUM(H40)</f>
        <v>650</v>
      </c>
      <c r="I39" s="347">
        <f>I40</f>
        <v>0</v>
      </c>
      <c r="J39" s="31">
        <f>SUM(J40)</f>
        <v>650</v>
      </c>
    </row>
    <row r="40" spans="1:10" ht="13.5" thickBot="1">
      <c r="A40" s="425"/>
      <c r="B40" s="348"/>
      <c r="C40" s="349"/>
      <c r="D40" s="80">
        <v>2212</v>
      </c>
      <c r="E40" s="351">
        <v>5331</v>
      </c>
      <c r="F40" s="61" t="s">
        <v>184</v>
      </c>
      <c r="G40" s="77">
        <v>0</v>
      </c>
      <c r="H40" s="33">
        <v>650</v>
      </c>
      <c r="I40" s="350"/>
      <c r="J40" s="33">
        <f>H40+I40</f>
        <v>650</v>
      </c>
    </row>
  </sheetData>
  <sheetProtection/>
  <mergeCells count="13">
    <mergeCell ref="E7:E8"/>
    <mergeCell ref="F7:F8"/>
    <mergeCell ref="G7:G8"/>
    <mergeCell ref="H7:H8"/>
    <mergeCell ref="I7:J7"/>
    <mergeCell ref="A9:A40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8515625" style="75" customWidth="1"/>
    <col min="2" max="2" width="3.00390625" style="75" customWidth="1"/>
    <col min="3" max="3" width="10.140625" style="75" customWidth="1"/>
    <col min="4" max="4" width="4.28125" style="75" customWidth="1"/>
    <col min="5" max="5" width="5.28125" style="75" customWidth="1"/>
    <col min="6" max="6" width="40.57421875" style="75" customWidth="1"/>
    <col min="7" max="7" width="8.140625" style="75" customWidth="1"/>
    <col min="8" max="8" width="8.7109375" style="75" customWidth="1"/>
    <col min="9" max="9" width="9.00390625" style="75" customWidth="1"/>
    <col min="10" max="10" width="9.421875" style="75" customWidth="1"/>
    <col min="11" max="16384" width="9.140625" style="75" customWidth="1"/>
  </cols>
  <sheetData>
    <row r="1" spans="1:10" s="1" customFormat="1" ht="17.25">
      <c r="A1" s="442" t="s">
        <v>167</v>
      </c>
      <c r="B1" s="442"/>
      <c r="C1" s="442"/>
      <c r="D1" s="442"/>
      <c r="E1" s="442"/>
      <c r="F1" s="442"/>
      <c r="G1" s="442"/>
      <c r="H1" s="442"/>
      <c r="I1" s="442"/>
      <c r="J1" s="442"/>
    </row>
    <row r="2" s="1" customFormat="1" ht="12.75"/>
    <row r="3" spans="1:10" s="65" customFormat="1" ht="17.25">
      <c r="A3" s="427" t="s">
        <v>169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s="72" customFormat="1" ht="12.75">
      <c r="A4" s="66"/>
      <c r="B4" s="67"/>
      <c r="C4" s="68"/>
      <c r="D4" s="67"/>
      <c r="E4" s="67"/>
      <c r="F4" s="69"/>
      <c r="G4" s="70"/>
      <c r="H4" s="70"/>
      <c r="I4" s="70"/>
      <c r="J4" s="71"/>
    </row>
    <row r="5" spans="1:10" s="72" customFormat="1" ht="15.75" customHeight="1">
      <c r="A5" s="428" t="s">
        <v>35</v>
      </c>
      <c r="B5" s="428"/>
      <c r="C5" s="428"/>
      <c r="D5" s="428"/>
      <c r="E5" s="428"/>
      <c r="F5" s="428"/>
      <c r="G5" s="428"/>
      <c r="H5" s="428"/>
      <c r="I5" s="428"/>
      <c r="J5" s="428"/>
    </row>
    <row r="6" spans="1:10" ht="13.5" thickBot="1">
      <c r="A6" s="73"/>
      <c r="B6" s="73"/>
      <c r="C6" s="73"/>
      <c r="D6" s="73"/>
      <c r="E6" s="73"/>
      <c r="F6" s="73"/>
      <c r="G6" s="73"/>
      <c r="H6" s="74"/>
      <c r="J6" s="74" t="s">
        <v>88</v>
      </c>
    </row>
    <row r="7" spans="1:10" s="1" customFormat="1" ht="12.75" customHeight="1" thickBot="1">
      <c r="A7" s="429" t="s">
        <v>37</v>
      </c>
      <c r="B7" s="431" t="s">
        <v>4</v>
      </c>
      <c r="C7" s="433" t="s">
        <v>6</v>
      </c>
      <c r="D7" s="433" t="s">
        <v>7</v>
      </c>
      <c r="E7" s="433" t="s">
        <v>8</v>
      </c>
      <c r="F7" s="435" t="s">
        <v>170</v>
      </c>
      <c r="G7" s="437" t="s">
        <v>46</v>
      </c>
      <c r="H7" s="440" t="s">
        <v>47</v>
      </c>
      <c r="I7" s="421" t="s">
        <v>175</v>
      </c>
      <c r="J7" s="422"/>
    </row>
    <row r="8" spans="1:10" s="1" customFormat="1" ht="12.75" customHeight="1" thickBot="1">
      <c r="A8" s="430"/>
      <c r="B8" s="432"/>
      <c r="C8" s="434"/>
      <c r="D8" s="434"/>
      <c r="E8" s="434"/>
      <c r="F8" s="436"/>
      <c r="G8" s="439"/>
      <c r="H8" s="441"/>
      <c r="I8" s="35" t="s">
        <v>22</v>
      </c>
      <c r="J8" s="36" t="s">
        <v>48</v>
      </c>
    </row>
    <row r="9" spans="1:10" s="1" customFormat="1" ht="12.75" customHeight="1" thickBot="1">
      <c r="A9" s="423" t="s">
        <v>33</v>
      </c>
      <c r="B9" s="41" t="s">
        <v>5</v>
      </c>
      <c r="C9" s="40" t="s">
        <v>6</v>
      </c>
      <c r="D9" s="40" t="s">
        <v>7</v>
      </c>
      <c r="E9" s="40" t="s">
        <v>8</v>
      </c>
      <c r="F9" s="315" t="s">
        <v>171</v>
      </c>
      <c r="G9" s="316">
        <f>G10+G12+G14</f>
        <v>297320</v>
      </c>
      <c r="H9" s="316">
        <f>H10+H12+H14</f>
        <v>317320</v>
      </c>
      <c r="I9" s="316">
        <f>I10+I12+I14</f>
        <v>1400</v>
      </c>
      <c r="J9" s="316">
        <f>J10+J12+J14</f>
        <v>318720</v>
      </c>
    </row>
    <row r="10" spans="1:10" s="321" customFormat="1" ht="13.5" thickBot="1">
      <c r="A10" s="424"/>
      <c r="B10" s="317" t="s">
        <v>36</v>
      </c>
      <c r="C10" s="318" t="s">
        <v>172</v>
      </c>
      <c r="D10" s="318" t="s">
        <v>3</v>
      </c>
      <c r="E10" s="318" t="s">
        <v>3</v>
      </c>
      <c r="F10" s="319" t="s">
        <v>173</v>
      </c>
      <c r="G10" s="320">
        <f>SUM(G11:G11)</f>
        <v>32320</v>
      </c>
      <c r="H10" s="320">
        <f>SUM(H11:H11)</f>
        <v>32320</v>
      </c>
      <c r="I10" s="320">
        <f>SUM(I11:I11)</f>
        <v>0</v>
      </c>
      <c r="J10" s="320">
        <f>SUM(J11:J11)</f>
        <v>32320</v>
      </c>
    </row>
    <row r="11" spans="1:10" s="321" customFormat="1" ht="12.75" customHeight="1" thickBot="1">
      <c r="A11" s="424"/>
      <c r="B11" s="322"/>
      <c r="C11" s="323"/>
      <c r="D11" s="324">
        <v>2212</v>
      </c>
      <c r="E11" s="324">
        <v>5331</v>
      </c>
      <c r="F11" s="325" t="s">
        <v>174</v>
      </c>
      <c r="G11" s="326">
        <v>32320</v>
      </c>
      <c r="H11" s="326">
        <v>32320</v>
      </c>
      <c r="I11" s="244"/>
      <c r="J11" s="244">
        <f>H11+I11</f>
        <v>32320</v>
      </c>
    </row>
    <row r="12" spans="1:10" s="321" customFormat="1" ht="26.25" customHeight="1">
      <c r="A12" s="424"/>
      <c r="B12" s="327" t="s">
        <v>36</v>
      </c>
      <c r="C12" s="328">
        <v>689951601</v>
      </c>
      <c r="D12" s="329" t="s">
        <v>3</v>
      </c>
      <c r="E12" s="330" t="s">
        <v>3</v>
      </c>
      <c r="F12" s="331" t="s">
        <v>213</v>
      </c>
      <c r="G12" s="332">
        <f>SUM(G13)</f>
        <v>125000</v>
      </c>
      <c r="H12" s="332">
        <f>SUM(H13)</f>
        <v>145000</v>
      </c>
      <c r="I12" s="373">
        <f>SUM(I13)</f>
        <v>-3400</v>
      </c>
      <c r="J12" s="373">
        <f>SUM(J13)</f>
        <v>141600</v>
      </c>
    </row>
    <row r="13" spans="1:10" s="321" customFormat="1" ht="13.5" thickBot="1">
      <c r="A13" s="424"/>
      <c r="B13" s="333"/>
      <c r="C13" s="334"/>
      <c r="D13" s="335">
        <v>2212</v>
      </c>
      <c r="E13" s="351">
        <v>5331</v>
      </c>
      <c r="F13" s="61" t="s">
        <v>184</v>
      </c>
      <c r="G13" s="336">
        <v>125000</v>
      </c>
      <c r="H13" s="336">
        <f>125000+20000</f>
        <v>145000</v>
      </c>
      <c r="I13" s="33">
        <v>-3400</v>
      </c>
      <c r="J13" s="33">
        <f>H13+I13</f>
        <v>141600</v>
      </c>
    </row>
    <row r="14" spans="1:10" s="321" customFormat="1" ht="26.25" customHeight="1">
      <c r="A14" s="424"/>
      <c r="B14" s="337" t="s">
        <v>36</v>
      </c>
      <c r="C14" s="328">
        <v>689961601</v>
      </c>
      <c r="D14" s="329" t="s">
        <v>3</v>
      </c>
      <c r="E14" s="330" t="s">
        <v>3</v>
      </c>
      <c r="F14" s="331" t="s">
        <v>214</v>
      </c>
      <c r="G14" s="332">
        <f>SUM(G15)</f>
        <v>140000</v>
      </c>
      <c r="H14" s="332">
        <f>SUM(H15)</f>
        <v>140000</v>
      </c>
      <c r="I14" s="373">
        <f>SUM(I15)</f>
        <v>4800</v>
      </c>
      <c r="J14" s="373">
        <f>SUM(J15)</f>
        <v>144800</v>
      </c>
    </row>
    <row r="15" spans="1:10" s="321" customFormat="1" ht="13.5" thickBot="1">
      <c r="A15" s="425"/>
      <c r="B15" s="333"/>
      <c r="C15" s="334"/>
      <c r="D15" s="338">
        <v>2212</v>
      </c>
      <c r="E15" s="351">
        <v>5331</v>
      </c>
      <c r="F15" s="61" t="s">
        <v>184</v>
      </c>
      <c r="G15" s="339">
        <v>140000</v>
      </c>
      <c r="H15" s="339">
        <v>140000</v>
      </c>
      <c r="I15" s="33">
        <v>4800</v>
      </c>
      <c r="J15" s="33">
        <f>H15+I15</f>
        <v>144800</v>
      </c>
    </row>
  </sheetData>
  <sheetProtection/>
  <mergeCells count="13">
    <mergeCell ref="C7:C8"/>
    <mergeCell ref="D7:D8"/>
    <mergeCell ref="E7:E8"/>
    <mergeCell ref="F7:F8"/>
    <mergeCell ref="G7:G8"/>
    <mergeCell ref="A9:A15"/>
    <mergeCell ref="H7:H8"/>
    <mergeCell ref="I7:J7"/>
    <mergeCell ref="A1:J1"/>
    <mergeCell ref="A3:J3"/>
    <mergeCell ref="A5:J5"/>
    <mergeCell ref="A7:A8"/>
    <mergeCell ref="B7:B8"/>
  </mergeCells>
  <printOptions horizontalCentered="1"/>
  <pageMargins left="0.1968503937007874" right="0.1968503937007874" top="0.7874015748031497" bottom="0.31496062992125984" header="0" footer="0"/>
  <pageSetup fitToHeight="1" fitToWidth="1" horizontalDpi="600" verticalDpi="600" orientation="portrait" paperSize="9" r:id="rId1"/>
  <headerFooter alignWithMargins="0">
    <oddHeader>&amp;R&amp;F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140625" style="0" customWidth="1"/>
    <col min="2" max="2" width="6.140625" style="0" bestFit="1" customWidth="1"/>
    <col min="3" max="4" width="4.421875" style="0" bestFit="1" customWidth="1"/>
    <col min="5" max="5" width="4.421875" style="0" customWidth="1"/>
    <col min="6" max="6" width="39.421875" style="0" customWidth="1"/>
    <col min="7" max="7" width="8.7109375" style="0" customWidth="1"/>
    <col min="8" max="8" width="9.00390625" style="0" customWidth="1"/>
    <col min="9" max="10" width="8.8515625" style="0" customWidth="1"/>
  </cols>
  <sheetData>
    <row r="1" spans="1:10" ht="17.25">
      <c r="A1" s="443" t="s">
        <v>167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2.75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">
      <c r="A3" s="444" t="s">
        <v>146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12.75">
      <c r="A4" s="245"/>
      <c r="B4" s="245"/>
      <c r="C4" s="245"/>
      <c r="D4" s="245"/>
      <c r="E4" s="245"/>
      <c r="F4" s="245"/>
      <c r="G4" s="245"/>
      <c r="H4" s="245"/>
      <c r="I4" s="245"/>
      <c r="J4" s="245"/>
    </row>
    <row r="5" spans="1:10" ht="15">
      <c r="A5" s="445" t="s">
        <v>147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0" ht="13.5" thickBot="1">
      <c r="A6" s="246"/>
      <c r="B6" s="246"/>
      <c r="C6" s="246"/>
      <c r="D6" s="246"/>
      <c r="E6" s="246"/>
      <c r="F6" s="246"/>
      <c r="G6" s="246"/>
      <c r="H6" s="247"/>
      <c r="I6" s="246"/>
      <c r="J6" s="247" t="s">
        <v>38</v>
      </c>
    </row>
    <row r="7" spans="1:256" ht="23.25" customHeight="1" thickBot="1">
      <c r="A7" s="248" t="s">
        <v>4</v>
      </c>
      <c r="B7" s="446" t="s">
        <v>6</v>
      </c>
      <c r="C7" s="447"/>
      <c r="D7" s="250" t="s">
        <v>7</v>
      </c>
      <c r="E7" s="249" t="s">
        <v>8</v>
      </c>
      <c r="F7" s="251" t="s">
        <v>148</v>
      </c>
      <c r="G7" s="251" t="s">
        <v>46</v>
      </c>
      <c r="H7" s="252" t="s">
        <v>47</v>
      </c>
      <c r="I7" s="253" t="s">
        <v>168</v>
      </c>
      <c r="J7" s="254" t="s">
        <v>48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  <c r="IO7" s="255"/>
      <c r="IP7" s="255"/>
      <c r="IQ7" s="255"/>
      <c r="IR7" s="255"/>
      <c r="IS7" s="255"/>
      <c r="IT7" s="255"/>
      <c r="IU7" s="255"/>
      <c r="IV7" s="255"/>
    </row>
    <row r="8" spans="1:256" ht="13.5" thickBot="1">
      <c r="A8" s="256" t="s">
        <v>5</v>
      </c>
      <c r="B8" s="448" t="s">
        <v>3</v>
      </c>
      <c r="C8" s="449"/>
      <c r="D8" s="258" t="s">
        <v>3</v>
      </c>
      <c r="E8" s="257" t="s">
        <v>3</v>
      </c>
      <c r="F8" s="259" t="s">
        <v>149</v>
      </c>
      <c r="G8" s="260">
        <f>G9</f>
        <v>11540</v>
      </c>
      <c r="H8" s="260">
        <f>H9</f>
        <v>20476.46</v>
      </c>
      <c r="I8" s="260">
        <f>I9</f>
        <v>48.08999999999999</v>
      </c>
      <c r="J8" s="96">
        <f>H8+I8</f>
        <v>20524.55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  <c r="IR8" s="255"/>
      <c r="IS8" s="255"/>
      <c r="IT8" s="255"/>
      <c r="IU8" s="255"/>
      <c r="IV8" s="255"/>
    </row>
    <row r="9" spans="1:256" ht="12.75">
      <c r="A9" s="261" t="s">
        <v>36</v>
      </c>
      <c r="B9" s="450" t="s">
        <v>3</v>
      </c>
      <c r="C9" s="451"/>
      <c r="D9" s="262" t="s">
        <v>3</v>
      </c>
      <c r="E9" s="263" t="s">
        <v>3</v>
      </c>
      <c r="F9" s="264" t="s">
        <v>150</v>
      </c>
      <c r="G9" s="265">
        <f>G10+G15+G17+G19+G29+G24</f>
        <v>11540</v>
      </c>
      <c r="H9" s="265">
        <f>H10+H15+H17+H19+H29+H24</f>
        <v>20476.46</v>
      </c>
      <c r="I9" s="265">
        <f>I10+I15+I17+I19+I29+I24</f>
        <v>48.08999999999999</v>
      </c>
      <c r="J9" s="266">
        <f>J10+J15+J17+J19+J29+J24</f>
        <v>18784.55</v>
      </c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ht="12.75">
      <c r="A10" s="268" t="s">
        <v>39</v>
      </c>
      <c r="B10" s="269" t="s">
        <v>151</v>
      </c>
      <c r="C10" s="270" t="s">
        <v>152</v>
      </c>
      <c r="D10" s="271" t="s">
        <v>3</v>
      </c>
      <c r="E10" s="272" t="s">
        <v>3</v>
      </c>
      <c r="F10" s="273" t="s">
        <v>153</v>
      </c>
      <c r="G10" s="274">
        <f>SUM(G11:G14)</f>
        <v>100</v>
      </c>
      <c r="H10" s="274">
        <f>SUM(H11:H14)</f>
        <v>100</v>
      </c>
      <c r="I10" s="274">
        <f>SUM(I11:I14)</f>
        <v>0</v>
      </c>
      <c r="J10" s="275">
        <f>SUM(J11:J14)</f>
        <v>0</v>
      </c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  <c r="II10" s="276"/>
      <c r="IJ10" s="276"/>
      <c r="IK10" s="276"/>
      <c r="IL10" s="276"/>
      <c r="IM10" s="276"/>
      <c r="IN10" s="276"/>
      <c r="IO10" s="276"/>
      <c r="IP10" s="276"/>
      <c r="IQ10" s="276"/>
      <c r="IR10" s="276"/>
      <c r="IS10" s="276"/>
      <c r="IT10" s="276"/>
      <c r="IU10" s="276"/>
      <c r="IV10" s="276"/>
    </row>
    <row r="11" spans="1:256" ht="12.75">
      <c r="A11" s="277"/>
      <c r="B11" s="233"/>
      <c r="C11" s="278"/>
      <c r="D11" s="279">
        <v>6172</v>
      </c>
      <c r="E11" s="280">
        <v>5139</v>
      </c>
      <c r="F11" s="281" t="s">
        <v>40</v>
      </c>
      <c r="G11" s="282">
        <v>10</v>
      </c>
      <c r="H11" s="282">
        <v>10</v>
      </c>
      <c r="I11" s="282"/>
      <c r="J11" s="283">
        <v>0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  <c r="IO11" s="255"/>
      <c r="IP11" s="255"/>
      <c r="IQ11" s="255"/>
      <c r="IR11" s="255"/>
      <c r="IS11" s="255"/>
      <c r="IT11" s="255"/>
      <c r="IU11" s="255"/>
      <c r="IV11" s="255"/>
    </row>
    <row r="12" spans="1:256" ht="12.75">
      <c r="A12" s="277"/>
      <c r="B12" s="233"/>
      <c r="C12" s="278"/>
      <c r="D12" s="44">
        <v>6172</v>
      </c>
      <c r="E12" s="280">
        <v>5166</v>
      </c>
      <c r="F12" s="284" t="s">
        <v>41</v>
      </c>
      <c r="G12" s="285">
        <v>35</v>
      </c>
      <c r="H12" s="285">
        <v>35</v>
      </c>
      <c r="I12" s="282"/>
      <c r="J12" s="283">
        <v>0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  <c r="IO12" s="255"/>
      <c r="IP12" s="255"/>
      <c r="IQ12" s="255"/>
      <c r="IR12" s="255"/>
      <c r="IS12" s="255"/>
      <c r="IT12" s="255"/>
      <c r="IU12" s="255"/>
      <c r="IV12" s="255"/>
    </row>
    <row r="13" spans="1:256" ht="12.75">
      <c r="A13" s="277"/>
      <c r="B13" s="233"/>
      <c r="C13" s="278"/>
      <c r="D13" s="279">
        <v>6172</v>
      </c>
      <c r="E13" s="280">
        <v>5169</v>
      </c>
      <c r="F13" s="284" t="s">
        <v>43</v>
      </c>
      <c r="G13" s="282">
        <v>35</v>
      </c>
      <c r="H13" s="282">
        <v>35</v>
      </c>
      <c r="I13" s="282"/>
      <c r="J13" s="283">
        <v>0</v>
      </c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  <c r="IO13" s="255"/>
      <c r="IP13" s="255"/>
      <c r="IQ13" s="255"/>
      <c r="IR13" s="255"/>
      <c r="IS13" s="255"/>
      <c r="IT13" s="255"/>
      <c r="IU13" s="255"/>
      <c r="IV13" s="255"/>
    </row>
    <row r="14" spans="1:256" ht="12.75">
      <c r="A14" s="277"/>
      <c r="B14" s="233"/>
      <c r="C14" s="278"/>
      <c r="D14" s="279">
        <v>6172</v>
      </c>
      <c r="E14" s="286">
        <v>5175</v>
      </c>
      <c r="F14" s="284" t="s">
        <v>44</v>
      </c>
      <c r="G14" s="282">
        <v>20</v>
      </c>
      <c r="H14" s="282">
        <v>20</v>
      </c>
      <c r="I14" s="282"/>
      <c r="J14" s="283">
        <v>0</v>
      </c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  <c r="IP14" s="255"/>
      <c r="IQ14" s="255"/>
      <c r="IR14" s="255"/>
      <c r="IS14" s="255"/>
      <c r="IT14" s="255"/>
      <c r="IU14" s="255"/>
      <c r="IV14" s="255"/>
    </row>
    <row r="15" spans="1:256" ht="12.75">
      <c r="A15" s="287" t="s">
        <v>39</v>
      </c>
      <c r="B15" s="269" t="s">
        <v>154</v>
      </c>
      <c r="C15" s="288" t="s">
        <v>152</v>
      </c>
      <c r="D15" s="271" t="s">
        <v>3</v>
      </c>
      <c r="E15" s="272" t="s">
        <v>3</v>
      </c>
      <c r="F15" s="273" t="s">
        <v>155</v>
      </c>
      <c r="G15" s="274">
        <f>G16</f>
        <v>590</v>
      </c>
      <c r="H15" s="274">
        <f>H16</f>
        <v>590</v>
      </c>
      <c r="I15" s="274">
        <f>I16</f>
        <v>0</v>
      </c>
      <c r="J15" s="275">
        <f>J16</f>
        <v>0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  <c r="IR15" s="255"/>
      <c r="IS15" s="255"/>
      <c r="IT15" s="255"/>
      <c r="IU15" s="255"/>
      <c r="IV15" s="255"/>
    </row>
    <row r="16" spans="1:256" ht="12.75">
      <c r="A16" s="277"/>
      <c r="B16" s="233"/>
      <c r="C16" s="278"/>
      <c r="D16" s="44">
        <v>6172</v>
      </c>
      <c r="E16" s="280">
        <v>5166</v>
      </c>
      <c r="F16" s="284" t="s">
        <v>41</v>
      </c>
      <c r="G16" s="285">
        <v>590</v>
      </c>
      <c r="H16" s="285">
        <v>590</v>
      </c>
      <c r="I16" s="282"/>
      <c r="J16" s="283">
        <v>0</v>
      </c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  <c r="IP16" s="255"/>
      <c r="IQ16" s="255"/>
      <c r="IR16" s="255"/>
      <c r="IS16" s="255"/>
      <c r="IT16" s="255"/>
      <c r="IU16" s="255"/>
      <c r="IV16" s="255"/>
    </row>
    <row r="17" spans="1:256" ht="12.75">
      <c r="A17" s="287" t="s">
        <v>39</v>
      </c>
      <c r="B17" s="269" t="s">
        <v>156</v>
      </c>
      <c r="C17" s="288" t="s">
        <v>152</v>
      </c>
      <c r="D17" s="271" t="s">
        <v>3</v>
      </c>
      <c r="E17" s="272" t="s">
        <v>3</v>
      </c>
      <c r="F17" s="273" t="s">
        <v>157</v>
      </c>
      <c r="G17" s="274">
        <f>G18</f>
        <v>300</v>
      </c>
      <c r="H17" s="274">
        <f>H18</f>
        <v>300</v>
      </c>
      <c r="I17" s="274">
        <f>I18</f>
        <v>0</v>
      </c>
      <c r="J17" s="275">
        <f>J18</f>
        <v>0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  <c r="IR17" s="255"/>
      <c r="IS17" s="255"/>
      <c r="IT17" s="255"/>
      <c r="IU17" s="255"/>
      <c r="IV17" s="255"/>
    </row>
    <row r="18" spans="1:256" ht="12.75">
      <c r="A18" s="277"/>
      <c r="B18" s="233"/>
      <c r="C18" s="278"/>
      <c r="D18" s="44">
        <v>6172</v>
      </c>
      <c r="E18" s="280">
        <v>5166</v>
      </c>
      <c r="F18" s="284" t="s">
        <v>41</v>
      </c>
      <c r="G18" s="285">
        <v>300</v>
      </c>
      <c r="H18" s="285">
        <v>300</v>
      </c>
      <c r="I18" s="282"/>
      <c r="J18" s="283">
        <v>0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</row>
    <row r="19" spans="1:256" ht="12.75">
      <c r="A19" s="287" t="s">
        <v>39</v>
      </c>
      <c r="B19" s="289" t="s">
        <v>158</v>
      </c>
      <c r="C19" s="288" t="s">
        <v>152</v>
      </c>
      <c r="D19" s="271" t="s">
        <v>3</v>
      </c>
      <c r="E19" s="272" t="s">
        <v>3</v>
      </c>
      <c r="F19" s="273" t="s">
        <v>159</v>
      </c>
      <c r="G19" s="290">
        <f>G20+G23+G21+G22</f>
        <v>9800</v>
      </c>
      <c r="H19" s="290">
        <f>H20+H23+H21+H22</f>
        <v>18736.46</v>
      </c>
      <c r="I19" s="290">
        <f>I20+I23+I21+I22</f>
        <v>48.08999999999999</v>
      </c>
      <c r="J19" s="291">
        <f>J20+J23+J21+J22</f>
        <v>18784.55</v>
      </c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  <c r="II19" s="276"/>
      <c r="IJ19" s="276"/>
      <c r="IK19" s="276"/>
      <c r="IL19" s="276"/>
      <c r="IM19" s="276"/>
      <c r="IN19" s="276"/>
      <c r="IO19" s="276"/>
      <c r="IP19" s="276"/>
      <c r="IQ19" s="276"/>
      <c r="IR19" s="276"/>
      <c r="IS19" s="276"/>
      <c r="IT19" s="276"/>
      <c r="IU19" s="276"/>
      <c r="IV19" s="276"/>
    </row>
    <row r="20" spans="1:256" ht="12.75">
      <c r="A20" s="277"/>
      <c r="B20" s="233"/>
      <c r="C20" s="278"/>
      <c r="D20" s="279">
        <v>6172</v>
      </c>
      <c r="E20" s="280">
        <v>5139</v>
      </c>
      <c r="F20" s="281" t="s">
        <v>40</v>
      </c>
      <c r="G20" s="282">
        <v>240</v>
      </c>
      <c r="H20" s="282">
        <v>240</v>
      </c>
      <c r="I20" s="282"/>
      <c r="J20" s="283">
        <f>H20+I20</f>
        <v>240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  <c r="IO20" s="255"/>
      <c r="IP20" s="255"/>
      <c r="IQ20" s="255"/>
      <c r="IR20" s="255"/>
      <c r="IS20" s="255"/>
      <c r="IT20" s="255"/>
      <c r="IU20" s="255"/>
      <c r="IV20" s="255"/>
    </row>
    <row r="21" spans="1:256" ht="12.75">
      <c r="A21" s="277"/>
      <c r="B21" s="233"/>
      <c r="C21" s="278"/>
      <c r="D21" s="279">
        <v>6172</v>
      </c>
      <c r="E21" s="280">
        <v>5909</v>
      </c>
      <c r="F21" s="281" t="s">
        <v>160</v>
      </c>
      <c r="G21" s="282">
        <v>15</v>
      </c>
      <c r="H21" s="282">
        <v>15</v>
      </c>
      <c r="I21" s="282"/>
      <c r="J21" s="283">
        <f>H21+I21</f>
        <v>15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  <c r="IP21" s="255"/>
      <c r="IQ21" s="255"/>
      <c r="IR21" s="255"/>
      <c r="IS21" s="255"/>
      <c r="IT21" s="255"/>
      <c r="IU21" s="255"/>
      <c r="IV21" s="255"/>
    </row>
    <row r="22" spans="1:256" ht="12.75">
      <c r="A22" s="277"/>
      <c r="B22" s="233"/>
      <c r="C22" s="278"/>
      <c r="D22" s="279">
        <v>6399</v>
      </c>
      <c r="E22" s="286">
        <v>5362</v>
      </c>
      <c r="F22" s="284" t="s">
        <v>161</v>
      </c>
      <c r="G22" s="285">
        <v>9545</v>
      </c>
      <c r="H22" s="282">
        <f>G22-8936.46+8936.46</f>
        <v>9545</v>
      </c>
      <c r="I22" s="282">
        <f>'příjmy OD'!J13*(1-1/1.21)</f>
        <v>48.08999999999999</v>
      </c>
      <c r="J22" s="283">
        <f>H22+I22</f>
        <v>9593.09</v>
      </c>
      <c r="K22" s="255"/>
      <c r="L22" s="292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  <c r="IR22" s="255"/>
      <c r="IS22" s="255"/>
      <c r="IT22" s="255"/>
      <c r="IU22" s="255"/>
      <c r="IV22" s="255"/>
    </row>
    <row r="23" spans="1:256" ht="12.75">
      <c r="A23" s="277"/>
      <c r="B23" s="233"/>
      <c r="C23" s="278"/>
      <c r="D23" s="279">
        <v>6399</v>
      </c>
      <c r="E23" s="286">
        <v>5365</v>
      </c>
      <c r="F23" s="284" t="s">
        <v>162</v>
      </c>
      <c r="G23" s="285">
        <v>0</v>
      </c>
      <c r="H23" s="282">
        <v>8936.46</v>
      </c>
      <c r="I23" s="282"/>
      <c r="J23" s="283">
        <f>H23+I23</f>
        <v>8936.46</v>
      </c>
      <c r="K23" s="255"/>
      <c r="L23" s="292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55"/>
      <c r="IR23" s="255"/>
      <c r="IS23" s="255"/>
      <c r="IT23" s="255"/>
      <c r="IU23" s="255"/>
      <c r="IV23" s="255"/>
    </row>
    <row r="24" spans="1:256" ht="12.75">
      <c r="A24" s="287" t="s">
        <v>39</v>
      </c>
      <c r="B24" s="289" t="s">
        <v>163</v>
      </c>
      <c r="C24" s="288" t="s">
        <v>152</v>
      </c>
      <c r="D24" s="271" t="s">
        <v>3</v>
      </c>
      <c r="E24" s="293" t="s">
        <v>3</v>
      </c>
      <c r="F24" s="294" t="s">
        <v>164</v>
      </c>
      <c r="G24" s="290">
        <f>SUM(G25:G28)</f>
        <v>100</v>
      </c>
      <c r="H24" s="290">
        <f>SUM(H25:H28)</f>
        <v>100</v>
      </c>
      <c r="I24" s="290">
        <f>SUM(I25:I28)</f>
        <v>0</v>
      </c>
      <c r="J24" s="291">
        <f>SUM(J25:J28)</f>
        <v>0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  <c r="IV24" s="255"/>
    </row>
    <row r="25" spans="1:256" ht="12.75">
      <c r="A25" s="277"/>
      <c r="B25" s="233"/>
      <c r="C25" s="278"/>
      <c r="D25" s="295">
        <v>6172</v>
      </c>
      <c r="E25" s="295">
        <v>5139</v>
      </c>
      <c r="F25" s="296" t="s">
        <v>40</v>
      </c>
      <c r="G25" s="297">
        <v>20</v>
      </c>
      <c r="H25" s="297">
        <v>20</v>
      </c>
      <c r="I25" s="282"/>
      <c r="J25" s="283">
        <v>0</v>
      </c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  <c r="IV25" s="255"/>
    </row>
    <row r="26" spans="1:256" ht="12.75">
      <c r="A26" s="277"/>
      <c r="B26" s="233"/>
      <c r="C26" s="278"/>
      <c r="D26" s="295">
        <v>6172</v>
      </c>
      <c r="E26" s="295">
        <v>5164</v>
      </c>
      <c r="F26" s="296" t="s">
        <v>45</v>
      </c>
      <c r="G26" s="297">
        <v>10</v>
      </c>
      <c r="H26" s="297">
        <v>10</v>
      </c>
      <c r="I26" s="282"/>
      <c r="J26" s="283">
        <v>0</v>
      </c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55"/>
      <c r="IU26" s="255"/>
      <c r="IV26" s="255"/>
    </row>
    <row r="27" spans="1:256" ht="12.75">
      <c r="A27" s="277"/>
      <c r="B27" s="233"/>
      <c r="C27" s="278"/>
      <c r="D27" s="295">
        <v>6172</v>
      </c>
      <c r="E27" s="295">
        <v>5169</v>
      </c>
      <c r="F27" s="298" t="s">
        <v>42</v>
      </c>
      <c r="G27" s="297">
        <v>50</v>
      </c>
      <c r="H27" s="297">
        <v>50</v>
      </c>
      <c r="I27" s="282"/>
      <c r="J27" s="283">
        <v>0</v>
      </c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  <c r="IV27" s="255"/>
    </row>
    <row r="28" spans="1:256" ht="12.75">
      <c r="A28" s="277"/>
      <c r="B28" s="233"/>
      <c r="C28" s="278"/>
      <c r="D28" s="299">
        <v>6172</v>
      </c>
      <c r="E28" s="300">
        <v>5175</v>
      </c>
      <c r="F28" s="301" t="s">
        <v>44</v>
      </c>
      <c r="G28" s="297">
        <v>20</v>
      </c>
      <c r="H28" s="297">
        <v>20</v>
      </c>
      <c r="I28" s="282"/>
      <c r="J28" s="283">
        <v>0</v>
      </c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  <c r="IO28" s="255"/>
      <c r="IP28" s="255"/>
      <c r="IQ28" s="255"/>
      <c r="IR28" s="255"/>
      <c r="IS28" s="255"/>
      <c r="IT28" s="255"/>
      <c r="IU28" s="255"/>
      <c r="IV28" s="255"/>
    </row>
    <row r="29" spans="1:256" ht="12.75">
      <c r="A29" s="302" t="s">
        <v>39</v>
      </c>
      <c r="B29" s="289" t="s">
        <v>165</v>
      </c>
      <c r="C29" s="288" t="s">
        <v>152</v>
      </c>
      <c r="D29" s="303" t="s">
        <v>3</v>
      </c>
      <c r="E29" s="293" t="s">
        <v>3</v>
      </c>
      <c r="F29" s="294" t="s">
        <v>166</v>
      </c>
      <c r="G29" s="290">
        <f>SUM(G30:G31)</f>
        <v>650</v>
      </c>
      <c r="H29" s="290">
        <f>SUM(H30:H31)</f>
        <v>650</v>
      </c>
      <c r="I29" s="290">
        <f>SUM(I30:I31)</f>
        <v>0</v>
      </c>
      <c r="J29" s="291">
        <f>SUM(J30:J31)</f>
        <v>0</v>
      </c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ht="12.75">
      <c r="A30" s="304"/>
      <c r="B30" s="233"/>
      <c r="C30" s="305"/>
      <c r="D30" s="44">
        <v>6310</v>
      </c>
      <c r="E30" s="286">
        <v>5163</v>
      </c>
      <c r="F30" s="284" t="s">
        <v>87</v>
      </c>
      <c r="G30" s="282">
        <v>648</v>
      </c>
      <c r="H30" s="282">
        <v>648</v>
      </c>
      <c r="I30" s="297"/>
      <c r="J30" s="306">
        <v>0</v>
      </c>
      <c r="K30" s="292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  <c r="IO30" s="255"/>
      <c r="IP30" s="255"/>
      <c r="IQ30" s="255"/>
      <c r="IR30" s="255"/>
      <c r="IS30" s="255"/>
      <c r="IT30" s="255"/>
      <c r="IU30" s="255"/>
      <c r="IV30" s="255"/>
    </row>
    <row r="31" spans="1:256" ht="13.5" thickBot="1">
      <c r="A31" s="307"/>
      <c r="B31" s="226"/>
      <c r="C31" s="308"/>
      <c r="D31" s="134">
        <v>6310</v>
      </c>
      <c r="E31" s="309">
        <v>5169</v>
      </c>
      <c r="F31" s="310" t="s">
        <v>42</v>
      </c>
      <c r="G31" s="311">
        <v>2</v>
      </c>
      <c r="H31" s="311">
        <v>2</v>
      </c>
      <c r="I31" s="312"/>
      <c r="J31" s="313">
        <v>0</v>
      </c>
      <c r="K31" s="292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  <c r="IO31" s="255"/>
      <c r="IP31" s="255"/>
      <c r="IQ31" s="255"/>
      <c r="IR31" s="255"/>
      <c r="IS31" s="255"/>
      <c r="IT31" s="255"/>
      <c r="IU31" s="255"/>
      <c r="IV31" s="255"/>
    </row>
    <row r="32" spans="9:11" ht="12.75">
      <c r="I32" s="314"/>
      <c r="J32" s="314"/>
      <c r="K32" s="314"/>
    </row>
  </sheetData>
  <sheetProtection/>
  <mergeCells count="6">
    <mergeCell ref="A1:J1"/>
    <mergeCell ref="A3:J3"/>
    <mergeCell ref="A5:J5"/>
    <mergeCell ref="B7:C7"/>
    <mergeCell ref="B8:C8"/>
    <mergeCell ref="B9:C9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2017-11-13T15:51:08Z</cp:lastPrinted>
  <dcterms:created xsi:type="dcterms:W3CDTF">2006-09-25T08:49:57Z</dcterms:created>
  <dcterms:modified xsi:type="dcterms:W3CDTF">2017-11-15T13:48:22Z</dcterms:modified>
  <cp:category/>
  <cp:version/>
  <cp:contentType/>
  <cp:contentStatus/>
</cp:coreProperties>
</file>