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7 06" sheetId="2" r:id="rId2"/>
    <sheet name="920 06" sheetId="3" r:id="rId3"/>
  </sheets>
  <definedNames>
    <definedName name="_xlnm.Print_Titles" localSheetId="1">'917 06'!$7:$8</definedName>
    <definedName name="_xlnm.Print_Titles" localSheetId="2">'920 06'!$7:$8</definedName>
  </definedNames>
  <calcPr fullCalcOnLoad="1"/>
</workbook>
</file>

<file path=xl/sharedStrings.xml><?xml version="1.0" encoding="utf-8"?>
<sst xmlns="http://schemas.openxmlformats.org/spreadsheetml/2006/main" count="613" uniqueCount="268">
  <si>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</si>
  <si>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</si>
  <si>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</si>
  <si>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</si>
  <si>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</si>
  <si>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</si>
  <si>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</si>
  <si>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</si>
  <si>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</si>
  <si>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</si>
  <si>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</si>
  <si>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</si>
  <si>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</si>
  <si>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</si>
  <si>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</si>
  <si>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</si>
  <si>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</si>
  <si>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</si>
  <si>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</si>
  <si>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</si>
  <si>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</si>
  <si>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</si>
  <si>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</si>
  <si>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</si>
  <si>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</si>
  <si>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</si>
  <si>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</si>
  <si>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</si>
  <si>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</si>
  <si>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</si>
  <si>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</si>
  <si>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</si>
  <si>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81xx</t>
  </si>
  <si>
    <t>správce rozpočtových výdajů = odbor dopravy</t>
  </si>
  <si>
    <t>415x</t>
  </si>
  <si>
    <t>tis. Kč</t>
  </si>
  <si>
    <t>Odbor dopravy</t>
  </si>
  <si>
    <t>nákup ostatních služeb</t>
  </si>
  <si>
    <t>tis.Kč</t>
  </si>
  <si>
    <t>SR 2017</t>
  </si>
  <si>
    <t>UR I 2017</t>
  </si>
  <si>
    <t>UR II 2017</t>
  </si>
  <si>
    <t>ZDROJOVÁ  A VÝDAJOVÁ ČÁST ROZPOČTU LK 2017</t>
  </si>
  <si>
    <t>1. Daňové příjmy</t>
  </si>
  <si>
    <t>2. Nedaňové příjmy</t>
  </si>
  <si>
    <t>3. Kapitáové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</si>
  <si>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</si>
  <si>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</si>
  <si>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</si>
  <si>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Resort. účelové dotace (ze SR, st.fondů)</t>
  </si>
  <si>
    <t xml:space="preserve">   Dotace ze zahraničí</t>
  </si>
  <si>
    <t xml:space="preserve">   Dotace od obcí</t>
  </si>
  <si>
    <t xml:space="preserve">   Dotace od regionální rady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</si>
  <si>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</si>
  <si>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</si>
  <si>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obcí</t>
  </si>
  <si>
    <t xml:space="preserve">    Dotace od regionální rady</t>
  </si>
  <si>
    <t xml:space="preserve">    Dotace ze zahraničí</t>
  </si>
  <si>
    <t>423x</t>
  </si>
  <si>
    <t>1. Zapojení fondů z r. 2016</t>
  </si>
  <si>
    <t>2. Zapojení  zákl.běžného účtu z r. 2016</t>
  </si>
  <si>
    <t>3. Úvěr</t>
  </si>
  <si>
    <t>4. Uhrazené splátky dlouhod.půjč.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</si>
  <si>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</si>
  <si>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</si>
  <si>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</si>
  <si>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</si>
  <si>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</si>
  <si>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</si>
  <si>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</si>
  <si>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</si>
  <si>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</si>
  <si>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</si>
  <si>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</si>
  <si>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</si>
  <si>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</si>
  <si>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</si>
  <si>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</si>
  <si>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</si>
  <si>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</si>
  <si>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Kapitola 917 06 - Transfery</t>
  </si>
  <si>
    <t>06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</si>
  <si>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</si>
  <si>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</si>
  <si>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</si>
  <si>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</si>
  <si>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</si>
  <si>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</si>
  <si>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</si>
  <si>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</si>
  <si>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</si>
  <si>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</si>
  <si>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</si>
  <si>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</si>
  <si>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</si>
  <si>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</si>
  <si>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</si>
  <si>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</si>
  <si>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</si>
  <si>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</si>
  <si>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</si>
  <si>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</si>
  <si>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</si>
  <si>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</si>
  <si>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</si>
  <si>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</si>
  <si>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06800093030</t>
  </si>
  <si>
    <t>Obec Rádlo - oprava lávky Rádlo, cyklotrasa Odra-Nisa</t>
  </si>
  <si>
    <t>06800100000</t>
  </si>
  <si>
    <t>Zubačka 2016</t>
  </si>
  <si>
    <t>neinvestiční transfery obecně prospěšným společnostem</t>
  </si>
  <si>
    <t>neinvestiční transfery spolkům</t>
  </si>
  <si>
    <t>neinvestiční transfery nefinan.podnikatelským subjektům - p.o.</t>
  </si>
  <si>
    <t>06800160000</t>
  </si>
  <si>
    <t>06800170000</t>
  </si>
  <si>
    <t>06800180000</t>
  </si>
  <si>
    <t>06800190000</t>
  </si>
  <si>
    <t>06800200000</t>
  </si>
  <si>
    <t>Zubačka 2017</t>
  </si>
  <si>
    <t>Jízdy historických tramvají a autobusů v roce 2017</t>
  </si>
  <si>
    <t>Lužický motoráček 2017</t>
  </si>
  <si>
    <t>S IDOLem na Benátskou!2017</t>
  </si>
  <si>
    <t>Historickým vlakem Českým rájem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</si>
  <si>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</si>
  <si>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</si>
  <si>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</si>
  <si>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</si>
  <si>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</si>
  <si>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</si>
  <si>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</si>
  <si>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</si>
  <si>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</si>
  <si>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</si>
  <si>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</si>
  <si>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</si>
  <si>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</si>
  <si>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0690820000</t>
  </si>
  <si>
    <t>Monitorování dopravy a určení hmotnosti vozidel na silnici II/262</t>
  </si>
  <si>
    <t>stavba nebo rekonstrukce silnice</t>
  </si>
  <si>
    <t>0690830000</t>
  </si>
  <si>
    <t>Cyklostezky v LK</t>
  </si>
  <si>
    <t>0690840000</t>
  </si>
  <si>
    <t>Rekonstrukce krajských silnic</t>
  </si>
  <si>
    <t>rezervy kapitálových výdajů</t>
  </si>
  <si>
    <t>Financování silnic II. a III. třídy ve vlastnictví kraje - 2015</t>
  </si>
  <si>
    <t>0683370000</t>
  </si>
  <si>
    <t>II/288 Podbozkov - Cimbál</t>
  </si>
  <si>
    <t>0683400000</t>
  </si>
  <si>
    <t>III/03520 Dlouhý Most - Javorník</t>
  </si>
  <si>
    <t>budovy, haly a stavby</t>
  </si>
  <si>
    <t>0683670000</t>
  </si>
  <si>
    <t>III/27716 Český Dub - havárie propustku</t>
  </si>
  <si>
    <t>0683790000</t>
  </si>
  <si>
    <t>III/28713 Hodkovice, podjezd pod mostem SŽDC</t>
  </si>
  <si>
    <t>0683900000</t>
  </si>
  <si>
    <t>II/278 Osečná</t>
  </si>
  <si>
    <t>Financování silnic II. a III. třídy ve vlastnictví kraje - 2016</t>
  </si>
  <si>
    <t>0683380000</t>
  </si>
  <si>
    <t>III/29011 Ludvíkov - Nové Město p. Smrkem</t>
  </si>
  <si>
    <t>opravy a udržování</t>
  </si>
  <si>
    <t>0683410000</t>
  </si>
  <si>
    <t>II/270 Doksy - Mimoň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</si>
  <si>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</si>
  <si>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</si>
  <si>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</si>
  <si>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</si>
  <si>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</si>
  <si>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</si>
  <si>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</si>
  <si>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</si>
  <si>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</si>
  <si>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</si>
  <si>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0683960000</t>
  </si>
  <si>
    <t>III/2931 Horka u Staré Paky</t>
  </si>
  <si>
    <t>0683970000</t>
  </si>
  <si>
    <t>III/28626 Benecko</t>
  </si>
  <si>
    <t>0683980000</t>
  </si>
  <si>
    <t>III/27910 Soběslavice, havárie 2 propustků</t>
  </si>
  <si>
    <t>0683990000</t>
  </si>
  <si>
    <t>III/29035 Jindřichov nad Nisou, propustek</t>
  </si>
  <si>
    <t>0684010000</t>
  </si>
  <si>
    <t>III/29011 Ludvíkov pod Smrkem</t>
  </si>
  <si>
    <t>0684020000</t>
  </si>
  <si>
    <t xml:space="preserve">III/27250 ulice Liberecká, Chrastava </t>
  </si>
  <si>
    <t>0684180000</t>
  </si>
  <si>
    <t>II/290 Hejnice, odvodnění komunikace</t>
  </si>
  <si>
    <t>0684200000</t>
  </si>
  <si>
    <t>III/2783 Starý Dub - Janův Důl</t>
  </si>
  <si>
    <t>0684220000</t>
  </si>
  <si>
    <t>III/29058 Sklenařice - Jablonec nad Jizerou</t>
  </si>
  <si>
    <t>0684230000</t>
  </si>
  <si>
    <t>II/290 Bílý Potok, rekonstrukce silnice</t>
  </si>
  <si>
    <t>0684240000</t>
  </si>
  <si>
    <t>III/28626 Benecko - Mrklov</t>
  </si>
  <si>
    <t>0684250000</t>
  </si>
  <si>
    <t>II/292 Háje nad Jizerou, zajištění skály</t>
  </si>
  <si>
    <t>0684260000</t>
  </si>
  <si>
    <t>II/262 Horní Police</t>
  </si>
  <si>
    <t>0684290000</t>
  </si>
  <si>
    <t>III/2784 Liberec (ul. Č. mládeže) - sesuv svahu</t>
  </si>
  <si>
    <t>0684300000</t>
  </si>
  <si>
    <t>III/27019 Jablonné v Podještědí (od II/270 po III/27014)</t>
  </si>
  <si>
    <t>0684310000</t>
  </si>
  <si>
    <t>III/2895 Roztoky u Semil - havárie zdi</t>
  </si>
  <si>
    <t>0684360000</t>
  </si>
  <si>
    <t>III/27927 Pelešany - opěrná zeď</t>
  </si>
  <si>
    <t>0684370000</t>
  </si>
  <si>
    <t>III/27710 Trávníček, oprava propustku</t>
  </si>
  <si>
    <t>0684380000</t>
  </si>
  <si>
    <t>II/286 x II/284 Lomnice nad Popelkou - havárie zdi</t>
  </si>
  <si>
    <t>0684390000</t>
  </si>
  <si>
    <t>II/262 Horní Police - havárie opěrné zdi</t>
  </si>
  <si>
    <t>0684400000</t>
  </si>
  <si>
    <t>III/2627 Volfartice, oprava propustku</t>
  </si>
  <si>
    <t>0684410000</t>
  </si>
  <si>
    <t>Most 26320-1 a III/26320 ul. Lipová v Novém Boru</t>
  </si>
  <si>
    <t>0684420000</t>
  </si>
  <si>
    <t>III/2934 Žďár - hranice kraje</t>
  </si>
  <si>
    <t>0684430000</t>
  </si>
  <si>
    <t>Most 260-003, most přes Obrtku v Tuhani</t>
  </si>
  <si>
    <t>0684440000</t>
  </si>
  <si>
    <t>II/262 - deformace vozovky, Česká Lípa</t>
  </si>
  <si>
    <t>0684450000</t>
  </si>
  <si>
    <t>silnice k nádraží v Nové Vsi nad Popelkou III/2848A</t>
  </si>
  <si>
    <t>Financování silnic II. a III. třídy ve vlastnictví kraje - 2017</t>
  </si>
  <si>
    <t>0683330000</t>
  </si>
  <si>
    <t>opravy silnic II. a III. tříd</t>
  </si>
  <si>
    <t>(ÚZ 91252)</t>
  </si>
  <si>
    <t>(ÚZ 91628)</t>
  </si>
  <si>
    <t>0683340000</t>
  </si>
  <si>
    <t>III/2719 Hrádek n. N. - Oldřichov na Hranicích</t>
  </si>
  <si>
    <t>budovy, haly, stavby</t>
  </si>
  <si>
    <t>0683500000</t>
  </si>
  <si>
    <t>III/28115 hranice LB kraje - Troskovice</t>
  </si>
  <si>
    <t>0684460000</t>
  </si>
  <si>
    <t>III/29047 Desná (protržená přehrada), rekonstrukce silnice</t>
  </si>
  <si>
    <t>0684470000</t>
  </si>
  <si>
    <t>II/270 Pertoltice pod Ralskem - protismyskové vlastnosti</t>
  </si>
  <si>
    <t>0684480000</t>
  </si>
  <si>
    <t>Most č. 282-005 - pod Týnem v Rovensku p. Troskami</t>
  </si>
  <si>
    <t>0684490000</t>
  </si>
  <si>
    <t>Liberec - ul. České mládeže - bývalá III/2784</t>
  </si>
  <si>
    <t>0684500000</t>
  </si>
  <si>
    <t>III/27244 Janovice v Podještědí, havárie opěrné zdi</t>
  </si>
  <si>
    <t>0684510000</t>
  </si>
  <si>
    <t>Most ev.č. 260-006 přes Obrtku v Tuhani</t>
  </si>
  <si>
    <t>0684520000</t>
  </si>
  <si>
    <t>III/27110 Oldřichov na Hranicích</t>
  </si>
  <si>
    <t>0684530000</t>
  </si>
  <si>
    <t>III/27250 Liberec, ul. Hrádecká, rekonstrukce silnice</t>
  </si>
  <si>
    <t>0684540000</t>
  </si>
  <si>
    <t>II/284 Nová Ves nad Popelkou, rekonstrukce opěrné zdi</t>
  </si>
  <si>
    <t>0684550000</t>
  </si>
  <si>
    <t>III/29050 Desná (Sladká Díra), havárie propustku</t>
  </si>
  <si>
    <t>0684560000</t>
  </si>
  <si>
    <t>III/29022 Hrabětice - Josefův Důl</t>
  </si>
  <si>
    <t>0684570000</t>
  </si>
  <si>
    <t>Most ev.č. 2893-1 Semily</t>
  </si>
  <si>
    <t>0684580000</t>
  </si>
  <si>
    <t>II/278 Osečná (Kotel), oprava propustku</t>
  </si>
  <si>
    <t>0684590000</t>
  </si>
  <si>
    <t>II/278 Kotel, havárie propustku</t>
  </si>
  <si>
    <t>Změna rozpočtu - rozpočtové opatření č. 129/17</t>
  </si>
  <si>
    <t>11.změna-RO č. 129/17</t>
  </si>
  <si>
    <t>3.změna-RO č. 129/17</t>
  </si>
  <si>
    <t>ostatní investiční transfery veřejným rozpočtům územní úrovně</t>
  </si>
  <si>
    <t>06800215103</t>
  </si>
  <si>
    <t>Jilemnice - zkapacitnění vod.zdroje Bátovka a Benecko, D.Štěpanice - likvidace odpadních vod - VHS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</si>
</sst>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right" vertical="center" wrapText="1"/>
    </xf>
    <xf numFmtId="4" fontId="4" fillId="0" borderId="29" xfId="50" applyNumberFormat="1" applyFont="1" applyFill="1" applyBorder="1" applyAlignment="1">
      <alignment vertical="center"/>
      <protection/>
    </xf>
    <xf numFmtId="4" fontId="4" fillId="0" borderId="29" xfId="51" applyNumberFormat="1" applyFont="1" applyFill="1" applyBorder="1" applyAlignment="1">
      <alignment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0" fontId="4" fillId="0" borderId="16" xfId="51" applyFont="1" applyFill="1" applyBorder="1" applyAlignment="1">
      <alignment vertical="center"/>
      <protection/>
    </xf>
    <xf numFmtId="49" fontId="4" fillId="0" borderId="31" xfId="51" applyNumberFormat="1" applyFont="1" applyFill="1" applyBorder="1" applyAlignment="1">
      <alignment horizontal="center" vertical="center"/>
      <protection/>
    </xf>
    <xf numFmtId="0" fontId="1" fillId="0" borderId="32" xfId="51" applyFont="1" applyFill="1" applyBorder="1" applyAlignment="1">
      <alignment horizontal="center"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4" fontId="1" fillId="0" borderId="33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34" xfId="50" applyNumberFormat="1" applyFont="1" applyFill="1" applyBorder="1" applyAlignment="1">
      <alignment vertical="center"/>
      <protection/>
    </xf>
    <xf numFmtId="0" fontId="1" fillId="0" borderId="35" xfId="51" applyFont="1" applyBorder="1" applyAlignment="1">
      <alignment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1" fontId="1" fillId="0" borderId="36" xfId="51" applyNumberFormat="1" applyFont="1" applyFill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37" xfId="0" applyFont="1" applyBorder="1" applyAlignment="1">
      <alignment vertical="center" wrapText="1"/>
    </xf>
    <xf numFmtId="0" fontId="30" fillId="0" borderId="0" xfId="52" applyFont="1" applyAlignment="1">
      <alignment vertical="center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8" xfId="50" applyFont="1" applyBorder="1" applyAlignment="1">
      <alignment horizontal="center" vertical="center"/>
      <protection/>
    </xf>
    <xf numFmtId="0" fontId="4" fillId="0" borderId="24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39" xfId="50" applyFont="1" applyBorder="1" applyAlignment="1">
      <alignment horizontal="center" vertical="center"/>
      <protection/>
    </xf>
    <xf numFmtId="0" fontId="4" fillId="0" borderId="40" xfId="50" applyFont="1" applyBorder="1" applyAlignment="1" quotePrefix="1">
      <alignment horizontal="center" vertical="center"/>
      <protection/>
    </xf>
    <xf numFmtId="0" fontId="4" fillId="0" borderId="40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vertical="center"/>
      <protection/>
    </xf>
    <xf numFmtId="0" fontId="31" fillId="0" borderId="41" xfId="50" applyFont="1" applyFill="1" applyBorder="1" applyAlignment="1">
      <alignment horizontal="center" vertical="center"/>
      <protection/>
    </xf>
    <xf numFmtId="49" fontId="5" fillId="0" borderId="32" xfId="50" applyNumberFormat="1" applyFont="1" applyFill="1" applyBorder="1" applyAlignment="1">
      <alignment horizontal="center" vertical="center"/>
      <protection/>
    </xf>
    <xf numFmtId="0" fontId="1" fillId="0" borderId="32" xfId="50" applyFont="1" applyFill="1" applyBorder="1" applyAlignment="1">
      <alignment horizontal="center" vertical="center"/>
      <protection/>
    </xf>
    <xf numFmtId="0" fontId="1" fillId="0" borderId="32" xfId="50" applyFont="1" applyBorder="1" applyAlignment="1">
      <alignment horizontal="center" vertical="center"/>
      <protection/>
    </xf>
    <xf numFmtId="0" fontId="1" fillId="0" borderId="36" xfId="50" applyFont="1" applyBorder="1" applyAlignment="1">
      <alignment vertical="center"/>
      <protection/>
    </xf>
    <xf numFmtId="4" fontId="34" fillId="24" borderId="33" xfId="51" applyNumberFormat="1" applyFont="1" applyFill="1" applyBorder="1" applyAlignment="1">
      <alignment vertical="center"/>
      <protection/>
    </xf>
    <xf numFmtId="4" fontId="34" fillId="24" borderId="33" xfId="50" applyNumberFormat="1" applyFont="1" applyFill="1" applyBorder="1" applyAlignment="1">
      <alignment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0" fontId="4" fillId="0" borderId="39" xfId="51" applyFont="1" applyFill="1" applyBorder="1" applyAlignment="1">
      <alignment vertical="center"/>
      <protection/>
    </xf>
    <xf numFmtId="0" fontId="4" fillId="0" borderId="40" xfId="51" applyFont="1" applyFill="1" applyBorder="1" applyAlignment="1">
      <alignment horizontal="center" vertical="center"/>
      <protection/>
    </xf>
    <xf numFmtId="0" fontId="31" fillId="0" borderId="41" xfId="51" applyFont="1" applyFill="1" applyBorder="1" applyAlignment="1">
      <alignment vertical="center"/>
      <protection/>
    </xf>
    <xf numFmtId="49" fontId="38" fillId="0" borderId="35" xfId="51" applyNumberFormat="1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vertical="center"/>
      <protection/>
    </xf>
    <xf numFmtId="0" fontId="4" fillId="0" borderId="39" xfId="51" applyFont="1" applyFill="1" applyBorder="1" applyAlignment="1">
      <alignment horizontal="center" vertical="center"/>
      <protection/>
    </xf>
    <xf numFmtId="0" fontId="4" fillId="0" borderId="40" xfId="53" applyFont="1" applyFill="1" applyBorder="1" applyAlignment="1">
      <alignment vertical="center" wrapText="1"/>
      <protection/>
    </xf>
    <xf numFmtId="0" fontId="31" fillId="0" borderId="41" xfId="51" applyFont="1" applyFill="1" applyBorder="1" applyAlignment="1">
      <alignment horizontal="center" vertical="center"/>
      <protection/>
    </xf>
    <xf numFmtId="49" fontId="38" fillId="0" borderId="35" xfId="51" applyNumberFormat="1" applyFont="1" applyFill="1" applyBorder="1" applyAlignment="1">
      <alignment vertical="center"/>
      <protection/>
    </xf>
    <xf numFmtId="4" fontId="8" fillId="0" borderId="27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34" fillId="0" borderId="33" xfId="50" applyNumberFormat="1" applyFont="1" applyFill="1" applyBorder="1" applyAlignment="1">
      <alignment vertical="center"/>
      <protection/>
    </xf>
    <xf numFmtId="4" fontId="7" fillId="0" borderId="40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43" xfId="50" applyFont="1" applyBorder="1" applyAlignment="1">
      <alignment horizontal="center" vertical="center"/>
      <protection/>
    </xf>
    <xf numFmtId="0" fontId="4" fillId="0" borderId="44" xfId="50" applyFont="1" applyBorder="1" applyAlignment="1">
      <alignment horizontal="center" vertical="center"/>
      <protection/>
    </xf>
    <xf numFmtId="0" fontId="4" fillId="0" borderId="45" xfId="50" applyFont="1" applyFill="1" applyBorder="1" applyAlignment="1">
      <alignment horizontal="center" vertical="center"/>
      <protection/>
    </xf>
    <xf numFmtId="0" fontId="4" fillId="0" borderId="33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46" xfId="50" applyFont="1" applyFill="1" applyBorder="1" applyAlignment="1">
      <alignment horizontal="center" vertical="center"/>
      <protection/>
    </xf>
    <xf numFmtId="0" fontId="1" fillId="0" borderId="45" xfId="50" applyFont="1" applyBorder="1" applyAlignment="1">
      <alignment horizontal="center" vertical="center" textRotation="90" wrapText="1"/>
      <protection/>
    </xf>
    <xf numFmtId="0" fontId="1" fillId="0" borderId="47" xfId="50" applyFont="1" applyBorder="1" applyAlignment="1">
      <alignment horizontal="center" vertical="center" textRotation="90" wrapText="1"/>
      <protection/>
    </xf>
    <xf numFmtId="0" fontId="1" fillId="0" borderId="33" xfId="50" applyFont="1" applyBorder="1" applyAlignment="1">
      <alignment horizontal="center" vertical="center" textRotation="90" wrapText="1"/>
      <protection/>
    </xf>
    <xf numFmtId="0" fontId="1" fillId="0" borderId="45" xfId="52" applyFont="1" applyBorder="1" applyAlignment="1">
      <alignment horizontal="center" vertical="center" textRotation="90" wrapText="1"/>
      <protection/>
    </xf>
    <xf numFmtId="0" fontId="1" fillId="0" borderId="47" xfId="52" applyFont="1" applyBorder="1" applyAlignment="1">
      <alignment horizontal="center" vertical="center" textRotation="90" wrapText="1"/>
      <protection/>
    </xf>
    <xf numFmtId="0" fontId="1" fillId="0" borderId="33" xfId="52" applyFont="1" applyBorder="1" applyAlignment="1">
      <alignment horizontal="center" vertical="center" textRotation="90" wrapText="1"/>
      <protection/>
    </xf>
    <xf numFmtId="0" fontId="32" fillId="0" borderId="0" xfId="49" applyFont="1" applyAlignment="1">
      <alignment horizontal="center" vertical="center"/>
      <protection/>
    </xf>
    <xf numFmtId="49" fontId="4" fillId="0" borderId="45" xfId="52" applyNumberFormat="1" applyFont="1" applyBorder="1" applyAlignment="1">
      <alignment horizontal="center" vertical="center"/>
      <protection/>
    </xf>
    <xf numFmtId="49" fontId="4" fillId="0" borderId="33" xfId="52" applyNumberFormat="1" applyFont="1" applyBorder="1" applyAlignment="1">
      <alignment horizontal="center" vertical="center"/>
      <protection/>
    </xf>
    <xf numFmtId="0" fontId="4" fillId="0" borderId="48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  <xf numFmtId="2" fontId="4" fillId="0" borderId="48" xfId="50" applyNumberFormat="1" applyFont="1" applyBorder="1" applyAlignment="1">
      <alignment horizontal="center" vertical="center"/>
      <protection/>
    </xf>
    <xf numFmtId="2" fontId="4" fillId="0" borderId="49" xfId="50" applyNumberFormat="1" applyFont="1" applyBorder="1" applyAlignment="1">
      <alignment horizontal="center" vertical="center"/>
      <protection/>
    </xf>
    <xf numFmtId="2" fontId="4" fillId="0" borderId="52" xfId="50" applyNumberFormat="1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  <xf numFmtId="2" fontId="4" fillId="0" borderId="53" xfId="50" applyNumberFormat="1" applyFont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center" vertical="center"/>
      <protection/>
    </xf>
    <xf numFmtId="2" fontId="4" fillId="0" borderId="32" xfId="50" applyNumberFormat="1" applyFont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1" fontId="4" fillId="0" borderId="10" xfId="50" applyNumberFormat="1" applyFont="1" applyFill="1" applyBorder="1" applyAlignment="1">
      <alignment horizontal="center" vertical="center"/>
      <protection/>
    </xf>
    <xf numFmtId="2" fontId="4" fillId="0" borderId="43" xfId="50" applyNumberFormat="1" applyFont="1" applyBorder="1" applyAlignment="1">
      <alignment horizontal="center" vertical="center"/>
      <protection/>
    </xf>
    <xf numFmtId="2" fontId="4" fillId="0" borderId="24" xfId="50" applyNumberFormat="1" applyFont="1" applyBorder="1" applyAlignment="1">
      <alignment horizontal="center" vertical="center"/>
      <protection/>
    </xf>
    <xf numFmtId="2" fontId="4" fillId="0" borderId="49" xfId="50" applyNumberFormat="1" applyFont="1" applyBorder="1" applyAlignment="1">
      <alignment horizontal="center" vertical="center"/>
      <protection/>
    </xf>
    <xf numFmtId="2" fontId="4" fillId="0" borderId="52" xfId="50" applyNumberFormat="1" applyFont="1" applyBorder="1" applyAlignment="1">
      <alignment horizontal="center" vertical="center"/>
      <protection/>
    </xf>
    <xf numFmtId="4" fontId="4" fillId="0" borderId="25" xfId="50" applyNumberFormat="1" applyFont="1" applyFill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2" fontId="4" fillId="0" borderId="54" xfId="50" applyNumberFormat="1" applyFont="1" applyBorder="1" applyAlignment="1">
      <alignment horizontal="center" vertical="center"/>
      <protection/>
    </xf>
    <xf numFmtId="49" fontId="4" fillId="0" borderId="40" xfId="50" applyNumberFormat="1" applyFont="1" applyBorder="1" applyAlignment="1">
      <alignment horizontal="center" vertical="center"/>
      <protection/>
    </xf>
    <xf numFmtId="2" fontId="4" fillId="0" borderId="40" xfId="50" applyNumberFormat="1" applyFont="1" applyBorder="1" applyAlignment="1">
      <alignment horizontal="center" vertical="center"/>
      <protection/>
    </xf>
    <xf numFmtId="2" fontId="4" fillId="0" borderId="31" xfId="50" applyNumberFormat="1" applyFont="1" applyBorder="1" applyAlignment="1">
      <alignment vertical="center"/>
      <protection/>
    </xf>
    <xf numFmtId="4" fontId="4" fillId="0" borderId="39" xfId="50" applyNumberFormat="1" applyFont="1" applyFill="1" applyBorder="1" applyAlignment="1">
      <alignment vertical="center"/>
      <protection/>
    </xf>
    <xf numFmtId="2" fontId="1" fillId="0" borderId="55" xfId="50" applyNumberFormat="1" applyFont="1" applyBorder="1" applyAlignment="1">
      <alignment horizontal="center" vertical="center"/>
      <protection/>
    </xf>
    <xf numFmtId="2" fontId="1" fillId="0" borderId="42" xfId="50" applyNumberFormat="1" applyFont="1" applyBorder="1" applyAlignment="1">
      <alignment horizontal="center" vertical="center"/>
      <protection/>
    </xf>
    <xf numFmtId="1" fontId="1" fillId="0" borderId="42" xfId="50" applyNumberFormat="1" applyFont="1" applyBorder="1" applyAlignment="1">
      <alignment horizontal="center" vertical="center"/>
      <protection/>
    </xf>
    <xf numFmtId="2" fontId="1" fillId="0" borderId="35" xfId="50" applyNumberFormat="1" applyFont="1" applyBorder="1" applyAlignment="1">
      <alignment vertical="center"/>
      <protection/>
    </xf>
    <xf numFmtId="4" fontId="1" fillId="0" borderId="56" xfId="50" applyNumberFormat="1" applyFont="1" applyFill="1" applyBorder="1" applyAlignment="1">
      <alignment vertical="center"/>
      <protection/>
    </xf>
    <xf numFmtId="0" fontId="4" fillId="0" borderId="54" xfId="50" applyFont="1" applyFill="1" applyBorder="1" applyAlignment="1">
      <alignment horizontal="center" vertical="center"/>
      <protection/>
    </xf>
    <xf numFmtId="49" fontId="4" fillId="0" borderId="40" xfId="51" applyNumberFormat="1" applyFont="1" applyFill="1" applyBorder="1" applyAlignment="1">
      <alignment horizontal="center" vertical="center" wrapText="1"/>
      <protection/>
    </xf>
    <xf numFmtId="1" fontId="4" fillId="0" borderId="40" xfId="51" applyNumberFormat="1" applyFont="1" applyBorder="1" applyAlignment="1">
      <alignment horizontal="center" vertical="center" wrapText="1"/>
      <protection/>
    </xf>
    <xf numFmtId="2" fontId="4" fillId="0" borderId="31" xfId="51" applyNumberFormat="1" applyFont="1" applyFill="1" applyBorder="1" applyAlignment="1">
      <alignment vertical="center" wrapText="1"/>
      <protection/>
    </xf>
    <xf numFmtId="173" fontId="0" fillId="0" borderId="0" xfId="0" applyNumberFormat="1" applyAlignment="1">
      <alignment vertical="center"/>
    </xf>
    <xf numFmtId="0" fontId="1" fillId="0" borderId="55" xfId="50" applyFont="1" applyFill="1" applyBorder="1" applyAlignment="1">
      <alignment horizontal="center" vertical="center"/>
      <protection/>
    </xf>
    <xf numFmtId="2" fontId="4" fillId="0" borderId="32" xfId="51" applyNumberFormat="1" applyFont="1" applyBorder="1" applyAlignment="1">
      <alignment horizontal="center" vertical="center"/>
      <protection/>
    </xf>
    <xf numFmtId="1" fontId="1" fillId="0" borderId="32" xfId="51" applyNumberFormat="1" applyFont="1" applyFill="1" applyBorder="1" applyAlignment="1">
      <alignment horizontal="center" vertical="center"/>
      <protection/>
    </xf>
    <xf numFmtId="1" fontId="1" fillId="0" borderId="35" xfId="51" applyNumberFormat="1" applyFont="1" applyFill="1" applyBorder="1" applyAlignment="1">
      <alignment horizontal="center" vertical="center"/>
      <protection/>
    </xf>
    <xf numFmtId="49" fontId="4" fillId="0" borderId="40" xfId="50" applyNumberFormat="1" applyFont="1" applyFill="1" applyBorder="1" applyAlignment="1">
      <alignment horizontal="center" vertical="center" wrapText="1"/>
      <protection/>
    </xf>
    <xf numFmtId="0" fontId="4" fillId="0" borderId="40" xfId="50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vertical="center" wrapText="1"/>
      <protection/>
    </xf>
    <xf numFmtId="0" fontId="1" fillId="0" borderId="57" xfId="50" applyFont="1" applyFill="1" applyBorder="1" applyAlignment="1">
      <alignment horizontal="center" vertical="center"/>
      <protection/>
    </xf>
    <xf numFmtId="2" fontId="4" fillId="0" borderId="19" xfId="50" applyNumberFormat="1" applyFont="1" applyBorder="1" applyAlignment="1">
      <alignment horizontal="center" vertical="center"/>
      <protection/>
    </xf>
    <xf numFmtId="1" fontId="1" fillId="0" borderId="19" xfId="50" applyNumberFormat="1" applyFont="1" applyFill="1" applyBorder="1" applyAlignment="1">
      <alignment horizontal="center" vertical="center"/>
      <protection/>
    </xf>
    <xf numFmtId="0" fontId="36" fillId="0" borderId="35" xfId="48" applyFont="1" applyFill="1" applyBorder="1" applyAlignment="1">
      <alignment vertical="center"/>
      <protection/>
    </xf>
    <xf numFmtId="0" fontId="4" fillId="0" borderId="54" xfId="51" applyFont="1" applyFill="1" applyBorder="1" applyAlignment="1">
      <alignment horizontal="center" vertical="center"/>
      <protection/>
    </xf>
    <xf numFmtId="0" fontId="4" fillId="0" borderId="40" xfId="51" applyFont="1" applyFill="1" applyBorder="1" applyAlignment="1">
      <alignment horizontal="center" vertical="center"/>
      <protection/>
    </xf>
    <xf numFmtId="0" fontId="1" fillId="0" borderId="57" xfId="51" applyFont="1" applyFill="1" applyBorder="1" applyAlignment="1">
      <alignment horizontal="center" vertical="center"/>
      <protection/>
    </xf>
    <xf numFmtId="2" fontId="4" fillId="0" borderId="19" xfId="51" applyNumberFormat="1" applyFont="1" applyBorder="1" applyAlignment="1">
      <alignment horizontal="center" vertical="center"/>
      <protection/>
    </xf>
    <xf numFmtId="1" fontId="1" fillId="0" borderId="19" xfId="51" applyNumberFormat="1" applyFont="1" applyFill="1" applyBorder="1" applyAlignment="1">
      <alignment horizontal="center" vertical="center"/>
      <protection/>
    </xf>
    <xf numFmtId="0" fontId="36" fillId="0" borderId="18" xfId="48" applyFont="1" applyFill="1" applyBorder="1" applyAlignment="1">
      <alignment vertical="center" wrapText="1"/>
      <protection/>
    </xf>
    <xf numFmtId="4" fontId="4" fillId="0" borderId="39" xfId="51" applyNumberFormat="1" applyFont="1" applyFill="1" applyBorder="1" applyAlignment="1">
      <alignment vertical="center"/>
      <protection/>
    </xf>
    <xf numFmtId="0" fontId="1" fillId="25" borderId="42" xfId="54" applyFont="1" applyFill="1" applyBorder="1" applyAlignment="1">
      <alignment horizontal="center" vertical="center"/>
      <protection/>
    </xf>
    <xf numFmtId="0" fontId="1" fillId="25" borderId="58" xfId="54" applyFont="1" applyFill="1" applyBorder="1" applyAlignment="1">
      <alignment horizontal="center" vertical="center"/>
      <protection/>
    </xf>
    <xf numFmtId="0" fontId="1" fillId="25" borderId="42" xfId="54" applyFont="1" applyFill="1" applyBorder="1" applyAlignment="1">
      <alignment vertical="center" wrapText="1"/>
      <protection/>
    </xf>
    <xf numFmtId="4" fontId="1" fillId="0" borderId="34" xfId="51" applyNumberFormat="1" applyFont="1" applyFill="1" applyBorder="1" applyAlignment="1">
      <alignment vertical="center"/>
      <protection/>
    </xf>
    <xf numFmtId="0" fontId="1" fillId="0" borderId="59" xfId="51" applyFont="1" applyFill="1" applyBorder="1" applyAlignment="1">
      <alignment horizontal="center" vertical="center"/>
      <protection/>
    </xf>
    <xf numFmtId="2" fontId="4" fillId="0" borderId="60" xfId="51" applyNumberFormat="1" applyFont="1" applyBorder="1" applyAlignment="1">
      <alignment horizontal="center" vertical="center"/>
      <protection/>
    </xf>
    <xf numFmtId="0" fontId="39" fillId="0" borderId="38" xfId="51" applyFont="1" applyFill="1" applyBorder="1" applyAlignment="1">
      <alignment horizontal="center" vertical="center"/>
      <protection/>
    </xf>
    <xf numFmtId="0" fontId="39" fillId="0" borderId="12" xfId="51" applyFont="1" applyFill="1" applyBorder="1" applyAlignment="1">
      <alignment horizontal="center" vertical="center"/>
      <protection/>
    </xf>
    <xf numFmtId="0" fontId="40" fillId="0" borderId="24" xfId="51" applyFont="1" applyFill="1" applyBorder="1" applyAlignment="1">
      <alignment horizontal="center" vertical="center"/>
      <protection/>
    </xf>
    <xf numFmtId="0" fontId="39" fillId="0" borderId="13" xfId="51" applyFont="1" applyFill="1" applyBorder="1" applyAlignment="1">
      <alignment vertical="center" wrapText="1"/>
      <protection/>
    </xf>
    <xf numFmtId="4" fontId="39" fillId="0" borderId="11" xfId="51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0" fontId="1" fillId="0" borderId="61" xfId="51" applyFont="1" applyFill="1" applyBorder="1" applyAlignment="1">
      <alignment horizontal="center"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1" fontId="1" fillId="0" borderId="42" xfId="51" applyNumberFormat="1" applyFont="1" applyFill="1" applyBorder="1" applyAlignment="1">
      <alignment horizontal="center" vertical="center"/>
      <protection/>
    </xf>
    <xf numFmtId="2" fontId="1" fillId="0" borderId="42" xfId="51" applyNumberFormat="1" applyFont="1" applyBorder="1" applyAlignment="1">
      <alignment horizontal="left"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0" fontId="36" fillId="0" borderId="20" xfId="48" applyFont="1" applyFill="1" applyBorder="1" applyAlignment="1">
      <alignment vertical="center" wrapText="1"/>
      <protection/>
    </xf>
    <xf numFmtId="0" fontId="4" fillId="0" borderId="16" xfId="50" applyFont="1" applyFill="1" applyBorder="1" applyAlignment="1">
      <alignment vertical="center"/>
      <protection/>
    </xf>
    <xf numFmtId="2" fontId="1" fillId="0" borderId="19" xfId="51" applyNumberFormat="1" applyFont="1" applyBorder="1" applyAlignment="1">
      <alignment horizontal="left" vertical="center"/>
      <protection/>
    </xf>
    <xf numFmtId="2" fontId="4" fillId="0" borderId="62" xfId="51" applyNumberFormat="1" applyFont="1" applyBorder="1" applyAlignment="1">
      <alignment horizontal="center" vertical="center"/>
      <protection/>
    </xf>
    <xf numFmtId="2" fontId="1" fillId="0" borderId="63" xfId="51" applyNumberFormat="1" applyFont="1" applyFill="1" applyBorder="1" applyAlignment="1">
      <alignment horizontal="left" vertical="center"/>
      <protection/>
    </xf>
    <xf numFmtId="0" fontId="1" fillId="0" borderId="32" xfId="51" applyFont="1" applyBorder="1" applyAlignment="1">
      <alignment horizontal="center" vertical="center"/>
      <protection/>
    </xf>
    <xf numFmtId="0" fontId="1" fillId="0" borderId="27" xfId="51" applyFont="1" applyFill="1" applyBorder="1" applyAlignment="1">
      <alignment horizontal="left" vertical="center" wrapText="1"/>
      <protection/>
    </xf>
    <xf numFmtId="4" fontId="1" fillId="0" borderId="47" xfId="51" applyNumberFormat="1" applyFont="1" applyFill="1" applyBorder="1" applyAlignment="1">
      <alignment vertical="center"/>
      <protection/>
    </xf>
    <xf numFmtId="1" fontId="1" fillId="0" borderId="42" xfId="50" applyNumberFormat="1" applyFont="1" applyFill="1" applyBorder="1" applyAlignment="1">
      <alignment horizontal="center" vertical="center"/>
      <protection/>
    </xf>
    <xf numFmtId="0" fontId="36" fillId="0" borderId="64" xfId="48" applyFont="1" applyFill="1" applyBorder="1" applyAlignment="1">
      <alignment vertical="center" wrapText="1"/>
      <protection/>
    </xf>
    <xf numFmtId="2" fontId="4" fillId="0" borderId="42" xfId="51" applyNumberFormat="1" applyFont="1" applyBorder="1" applyAlignment="1">
      <alignment horizontal="center" vertical="center"/>
      <protection/>
    </xf>
    <xf numFmtId="0" fontId="36" fillId="0" borderId="63" xfId="48" applyFont="1" applyFill="1" applyBorder="1" applyAlignment="1">
      <alignment vertical="center" wrapText="1"/>
      <protection/>
    </xf>
    <xf numFmtId="2" fontId="1" fillId="0" borderId="19" xfId="51" applyNumberFormat="1" applyFont="1" applyFill="1" applyBorder="1" applyAlignment="1">
      <alignment horizontal="left" vertical="center"/>
      <protection/>
    </xf>
    <xf numFmtId="2" fontId="1" fillId="0" borderId="42" xfId="51" applyNumberFormat="1" applyFont="1" applyFill="1" applyBorder="1" applyAlignment="1">
      <alignment horizontal="left" vertical="center"/>
      <protection/>
    </xf>
    <xf numFmtId="2" fontId="1" fillId="0" borderId="64" xfId="51" applyNumberFormat="1" applyFont="1" applyFill="1" applyBorder="1" applyAlignment="1">
      <alignment horizontal="left" vertical="center"/>
      <protection/>
    </xf>
    <xf numFmtId="0" fontId="1" fillId="0" borderId="65" xfId="51" applyFont="1" applyFill="1" applyBorder="1" applyAlignment="1">
      <alignment horizontal="center" vertical="center"/>
      <protection/>
    </xf>
    <xf numFmtId="49" fontId="1" fillId="0" borderId="18" xfId="51" applyNumberFormat="1" applyFont="1" applyFill="1" applyBorder="1" applyAlignment="1">
      <alignment horizontal="center" vertical="center"/>
      <protection/>
    </xf>
    <xf numFmtId="1" fontId="1" fillId="0" borderId="18" xfId="51" applyNumberFormat="1" applyFont="1" applyFill="1" applyBorder="1" applyAlignment="1">
      <alignment horizontal="center" vertical="center"/>
      <protection/>
    </xf>
    <xf numFmtId="2" fontId="1" fillId="0" borderId="20" xfId="51" applyNumberFormat="1" applyFont="1" applyFill="1" applyBorder="1" applyAlignment="1">
      <alignment horizontal="left" vertical="center"/>
      <protection/>
    </xf>
    <xf numFmtId="2" fontId="1" fillId="0" borderId="17" xfId="47" applyNumberFormat="1" applyFont="1" applyFill="1" applyBorder="1" applyAlignment="1">
      <alignment horizontal="right" vertical="center"/>
      <protection/>
    </xf>
    <xf numFmtId="4" fontId="1" fillId="0" borderId="66" xfId="51" applyNumberFormat="1" applyFont="1" applyFill="1" applyBorder="1" applyAlignment="1">
      <alignment vertical="center"/>
      <protection/>
    </xf>
    <xf numFmtId="0" fontId="1" fillId="0" borderId="67" xfId="51" applyFont="1" applyFill="1" applyBorder="1" applyAlignment="1">
      <alignment horizontal="center" vertical="center"/>
      <protection/>
    </xf>
    <xf numFmtId="2" fontId="1" fillId="26" borderId="19" xfId="51" applyNumberFormat="1" applyFont="1" applyFill="1" applyBorder="1" applyAlignment="1">
      <alignment horizontal="center" vertical="center"/>
      <protection/>
    </xf>
    <xf numFmtId="2" fontId="1" fillId="27" borderId="32" xfId="51" applyNumberFormat="1" applyFont="1" applyFill="1" applyBorder="1" applyAlignment="1">
      <alignment horizontal="center" vertical="center"/>
      <protection/>
    </xf>
    <xf numFmtId="2" fontId="1" fillId="0" borderId="33" xfId="47" applyNumberFormat="1" applyFont="1" applyFill="1" applyBorder="1" applyAlignment="1">
      <alignment horizontal="right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2" fontId="4" fillId="0" borderId="32" xfId="50" applyNumberFormat="1" applyFont="1" applyBorder="1" applyAlignment="1">
      <alignment horizontal="center" vertical="center"/>
      <protection/>
    </xf>
    <xf numFmtId="1" fontId="1" fillId="0" borderId="32" xfId="50" applyNumberFormat="1" applyFont="1" applyFill="1" applyBorder="1" applyAlignment="1">
      <alignment horizontal="center" vertical="center"/>
      <protection/>
    </xf>
    <xf numFmtId="4" fontId="1" fillId="0" borderId="47" xfId="50" applyNumberFormat="1" applyFont="1" applyFill="1" applyBorder="1" applyAlignment="1">
      <alignment vertical="center"/>
      <protection/>
    </xf>
    <xf numFmtId="0" fontId="0" fillId="0" borderId="50" xfId="0" applyBorder="1" applyAlignment="1">
      <alignment vertical="center"/>
    </xf>
    <xf numFmtId="0" fontId="1" fillId="0" borderId="42" xfId="51" applyFont="1" applyFill="1" applyBorder="1" applyAlignment="1">
      <alignment horizontal="left" vertical="center"/>
      <protection/>
    </xf>
    <xf numFmtId="4" fontId="34" fillId="0" borderId="33" xfId="51" applyNumberFormat="1" applyFont="1" applyFill="1" applyBorder="1" applyAlignment="1">
      <alignment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 3 2" xfId="53"/>
    <cellStyle name="normální_Rozpis výdajů 03 bez PO_UR 2008 1-168 tisk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19">
      <selection activeCell="D45" sqref="D45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106" t="s">
        <v>42</v>
      </c>
      <c r="B1" s="106"/>
      <c r="C1" s="106"/>
      <c r="D1" s="106"/>
      <c r="E1" s="106"/>
      <c r="F1" s="106"/>
    </row>
    <row r="2" ht="18" customHeight="1"/>
    <row r="3" spans="1:6" ht="16.5" customHeight="1">
      <c r="A3" s="107" t="s">
        <v>30</v>
      </c>
      <c r="B3" s="107"/>
      <c r="C3" s="107"/>
      <c r="D3" s="107"/>
      <c r="E3" s="107"/>
      <c r="F3" s="107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39</v>
      </c>
      <c r="D5" s="28" t="s">
        <v>40</v>
      </c>
      <c r="E5" s="5" t="s">
        <v>0</v>
      </c>
      <c r="F5" s="6" t="s">
        <v>41</v>
      </c>
    </row>
    <row r="6" spans="1:6" ht="15" customHeight="1">
      <c r="A6" s="57" t="s">
        <v>9</v>
      </c>
      <c r="B6" s="7" t="s">
        <v>23</v>
      </c>
      <c r="C6" s="8">
        <f>C7+C8+C9</f>
        <v>2734356.93</v>
      </c>
      <c r="D6" s="103">
        <f>D7+D8+D9</f>
        <v>2744004.06</v>
      </c>
      <c r="E6" s="97">
        <f>SUM(E7:E9)</f>
        <v>0</v>
      </c>
      <c r="F6" s="9">
        <f>SUM(F7:F9)</f>
        <v>2744004.06</v>
      </c>
    </row>
    <row r="7" spans="1:6" ht="15" customHeight="1">
      <c r="A7" s="17" t="s">
        <v>43</v>
      </c>
      <c r="B7" s="10" t="s">
        <v>10</v>
      </c>
      <c r="C7" s="11">
        <v>2661000</v>
      </c>
      <c r="D7" s="12">
        <v>2661000</v>
      </c>
      <c r="E7" s="19"/>
      <c r="F7" s="13">
        <f aca="true" t="shared" si="0" ref="F7:F25">D7+E7</f>
        <v>2661000</v>
      </c>
    </row>
    <row r="8" spans="1:6" ht="15" customHeight="1">
      <c r="A8" s="17" t="s">
        <v>44</v>
      </c>
      <c r="B8" s="10" t="s">
        <v>11</v>
      </c>
      <c r="C8" s="11">
        <f>68120+5236.93</f>
        <v>73356.93</v>
      </c>
      <c r="D8" s="12">
        <v>83004.06</v>
      </c>
      <c r="E8" s="19"/>
      <c r="F8" s="13">
        <f t="shared" si="0"/>
        <v>83004.06</v>
      </c>
    </row>
    <row r="9" spans="1:6" ht="15" customHeight="1">
      <c r="A9" s="17" t="s">
        <v>45</v>
      </c>
      <c r="B9" s="10" t="s">
        <v>12</v>
      </c>
      <c r="C9" s="11">
        <v>0</v>
      </c>
      <c r="D9" s="12">
        <v>0</v>
      </c>
      <c r="E9" s="19"/>
      <c r="F9" s="13">
        <f t="shared" si="0"/>
        <v>0</v>
      </c>
    </row>
    <row r="10" spans="1:6" ht="15" customHeight="1">
      <c r="A10" s="58" t="s">
        <v>46</v>
      </c>
      <c r="B10" s="10" t="s">
        <v>13</v>
      </c>
      <c r="C10" s="15">
        <f>C11+C17</f>
        <v>93723.76999999999</v>
      </c>
      <c r="D10" s="104">
        <f>D11+D17</f>
        <v>4558894.28</v>
      </c>
      <c r="E10" s="98">
        <f>E11+E17</f>
        <v>0</v>
      </c>
      <c r="F10" s="16">
        <f>F11+F17</f>
        <v>4558894.28</v>
      </c>
    </row>
    <row r="11" spans="1:6" ht="15" customHeight="1">
      <c r="A11" s="17" t="s">
        <v>47</v>
      </c>
      <c r="B11" s="10" t="s">
        <v>14</v>
      </c>
      <c r="C11" s="11">
        <f>SUM(C12:C16)</f>
        <v>93723.76999999999</v>
      </c>
      <c r="D11" s="12">
        <f>SUM(D12:D16)</f>
        <v>4554687.4</v>
      </c>
      <c r="E11" s="12">
        <f>SUM(E12:E16)</f>
        <v>0</v>
      </c>
      <c r="F11" s="13">
        <f>SUM(F12:F16)</f>
        <v>4554687.4</v>
      </c>
    </row>
    <row r="12" spans="1:6" ht="15" customHeight="1">
      <c r="A12" s="17" t="s">
        <v>48</v>
      </c>
      <c r="B12" s="10" t="s">
        <v>15</v>
      </c>
      <c r="C12" s="11">
        <v>67590.7</v>
      </c>
      <c r="D12" s="12">
        <v>67590.7</v>
      </c>
      <c r="E12" s="19"/>
      <c r="F12" s="13">
        <f t="shared" si="0"/>
        <v>67590.7</v>
      </c>
    </row>
    <row r="13" spans="1:6" ht="15" customHeight="1">
      <c r="A13" s="17" t="s">
        <v>49</v>
      </c>
      <c r="B13" s="10" t="s">
        <v>14</v>
      </c>
      <c r="C13" s="18">
        <v>0</v>
      </c>
      <c r="D13" s="12">
        <v>4460963.63</v>
      </c>
      <c r="E13" s="19"/>
      <c r="F13" s="13">
        <f>D13+E13</f>
        <v>4460963.63</v>
      </c>
    </row>
    <row r="14" spans="1:6" ht="15" customHeight="1">
      <c r="A14" s="17" t="s">
        <v>50</v>
      </c>
      <c r="B14" s="10" t="s">
        <v>34</v>
      </c>
      <c r="C14" s="18">
        <v>0</v>
      </c>
      <c r="D14" s="12">
        <v>0</v>
      </c>
      <c r="E14" s="19"/>
      <c r="F14" s="13">
        <f>D14+E14</f>
        <v>0</v>
      </c>
    </row>
    <row r="15" spans="1:6" ht="15" customHeight="1">
      <c r="A15" s="17" t="s">
        <v>51</v>
      </c>
      <c r="B15" s="10">
        <v>4121</v>
      </c>
      <c r="C15" s="18">
        <v>26133.07</v>
      </c>
      <c r="D15" s="12">
        <v>26133.07</v>
      </c>
      <c r="E15" s="19"/>
      <c r="F15" s="13">
        <f t="shared" si="0"/>
        <v>26133.07</v>
      </c>
    </row>
    <row r="16" spans="1:6" ht="15" customHeight="1">
      <c r="A16" s="17" t="s">
        <v>52</v>
      </c>
      <c r="B16" s="10">
        <v>4123</v>
      </c>
      <c r="C16" s="18">
        <v>0</v>
      </c>
      <c r="D16" s="12">
        <v>0</v>
      </c>
      <c r="E16" s="19"/>
      <c r="F16" s="13">
        <f t="shared" si="0"/>
        <v>0</v>
      </c>
    </row>
    <row r="17" spans="1:6" ht="15" customHeight="1">
      <c r="A17" s="17" t="s">
        <v>53</v>
      </c>
      <c r="B17" s="10" t="s">
        <v>16</v>
      </c>
      <c r="C17" s="18">
        <f>SUM(C18:C21)</f>
        <v>0</v>
      </c>
      <c r="D17" s="12">
        <f>SUM(D18:D21)</f>
        <v>4206.88</v>
      </c>
      <c r="E17" s="99">
        <f>SUM(E18:E21)</f>
        <v>0</v>
      </c>
      <c r="F17" s="13">
        <f>SUM(F18:F21)</f>
        <v>4206.88</v>
      </c>
    </row>
    <row r="18" spans="1:6" ht="15" customHeight="1">
      <c r="A18" s="17" t="s">
        <v>54</v>
      </c>
      <c r="B18" s="10" t="s">
        <v>16</v>
      </c>
      <c r="C18" s="18">
        <v>0</v>
      </c>
      <c r="D18" s="12">
        <v>0</v>
      </c>
      <c r="E18" s="19"/>
      <c r="F18" s="13">
        <f t="shared" si="0"/>
        <v>0</v>
      </c>
    </row>
    <row r="19" spans="1:6" ht="15" customHeight="1">
      <c r="A19" s="17" t="s">
        <v>55</v>
      </c>
      <c r="B19" s="10">
        <v>4221</v>
      </c>
      <c r="C19" s="18">
        <v>0</v>
      </c>
      <c r="D19" s="12">
        <v>4206.88</v>
      </c>
      <c r="E19" s="19"/>
      <c r="F19" s="13">
        <f>D19+E19</f>
        <v>4206.88</v>
      </c>
    </row>
    <row r="20" spans="1:6" ht="15" customHeight="1">
      <c r="A20" s="17" t="s">
        <v>56</v>
      </c>
      <c r="B20" s="10">
        <v>4223</v>
      </c>
      <c r="C20" s="18">
        <v>0</v>
      </c>
      <c r="D20" s="12">
        <v>0</v>
      </c>
      <c r="E20" s="19"/>
      <c r="F20" s="13">
        <f>D20+E20</f>
        <v>0</v>
      </c>
    </row>
    <row r="21" spans="1:6" ht="15" customHeight="1">
      <c r="A21" s="17" t="s">
        <v>57</v>
      </c>
      <c r="B21" s="10" t="s">
        <v>58</v>
      </c>
      <c r="C21" s="18">
        <v>0</v>
      </c>
      <c r="D21" s="12">
        <v>0</v>
      </c>
      <c r="E21" s="19"/>
      <c r="F21" s="13">
        <f>D21+E21</f>
        <v>0</v>
      </c>
    </row>
    <row r="22" spans="1:6" ht="15" customHeight="1">
      <c r="A22" s="14" t="s">
        <v>17</v>
      </c>
      <c r="B22" s="20" t="s">
        <v>24</v>
      </c>
      <c r="C22" s="15">
        <f>C6+C10</f>
        <v>2828080.7</v>
      </c>
      <c r="D22" s="104">
        <f>D6+D10</f>
        <v>7302898.34</v>
      </c>
      <c r="E22" s="98">
        <f>E6+E10</f>
        <v>0</v>
      </c>
      <c r="F22" s="16">
        <f>F6+F10</f>
        <v>7302898.34</v>
      </c>
    </row>
    <row r="23" spans="1:6" ht="15" customHeight="1">
      <c r="A23" s="14" t="s">
        <v>18</v>
      </c>
      <c r="B23" s="20" t="s">
        <v>19</v>
      </c>
      <c r="C23" s="15">
        <f>SUM(C24:C27)</f>
        <v>-96875</v>
      </c>
      <c r="D23" s="104">
        <f>SUM(D24:D27)</f>
        <v>1742695.9900000002</v>
      </c>
      <c r="E23" s="98">
        <f>SUM(E24:E27)</f>
        <v>0</v>
      </c>
      <c r="F23" s="21">
        <f>SUM(F24:F27)</f>
        <v>1742695.9900000002</v>
      </c>
    </row>
    <row r="24" spans="1:6" ht="15" customHeight="1">
      <c r="A24" s="17" t="s">
        <v>59</v>
      </c>
      <c r="B24" s="10" t="s">
        <v>20</v>
      </c>
      <c r="C24" s="18">
        <v>0</v>
      </c>
      <c r="D24" s="12">
        <v>100564.53000000001</v>
      </c>
      <c r="E24" s="100"/>
      <c r="F24" s="13">
        <f t="shared" si="0"/>
        <v>100564.53000000001</v>
      </c>
    </row>
    <row r="25" spans="1:7" ht="15" customHeight="1">
      <c r="A25" s="17" t="s">
        <v>60</v>
      </c>
      <c r="B25" s="10" t="s">
        <v>20</v>
      </c>
      <c r="C25" s="18">
        <v>0</v>
      </c>
      <c r="D25" s="12">
        <v>1739006.4600000002</v>
      </c>
      <c r="E25" s="96"/>
      <c r="F25" s="13">
        <f t="shared" si="0"/>
        <v>1739006.4600000002</v>
      </c>
      <c r="G25" s="59"/>
    </row>
    <row r="26" spans="1:6" ht="15" customHeight="1">
      <c r="A26" s="17" t="s">
        <v>61</v>
      </c>
      <c r="B26" s="10" t="s">
        <v>32</v>
      </c>
      <c r="C26" s="18">
        <v>0</v>
      </c>
      <c r="D26" s="12">
        <v>0</v>
      </c>
      <c r="E26" s="19"/>
      <c r="F26" s="13">
        <f>D26+E26</f>
        <v>0</v>
      </c>
    </row>
    <row r="27" spans="1:6" ht="15" customHeight="1" thickBot="1">
      <c r="A27" s="60" t="s">
        <v>62</v>
      </c>
      <c r="B27" s="10">
        <v>-8124</v>
      </c>
      <c r="C27" s="18">
        <v>-96875</v>
      </c>
      <c r="D27" s="105">
        <v>-96875</v>
      </c>
      <c r="E27" s="19"/>
      <c r="F27" s="13">
        <f>D27+E27</f>
        <v>-96875</v>
      </c>
    </row>
    <row r="28" spans="1:6" ht="15" customHeight="1" thickBot="1">
      <c r="A28" s="22" t="s">
        <v>21</v>
      </c>
      <c r="B28" s="23"/>
      <c r="C28" s="24">
        <f>C23+C10+C6</f>
        <v>2731205.7</v>
      </c>
      <c r="D28" s="25">
        <f>D23+D10+D6</f>
        <v>9045594.33</v>
      </c>
      <c r="E28" s="101">
        <f>E6+E10+E23</f>
        <v>0</v>
      </c>
      <c r="F28" s="26">
        <f>D28+E28</f>
        <v>9045594.33</v>
      </c>
    </row>
    <row r="30" ht="9.75">
      <c r="E30" s="35"/>
    </row>
    <row r="31" spans="1:6" ht="17.25">
      <c r="A31" s="107" t="s">
        <v>31</v>
      </c>
      <c r="B31" s="107"/>
      <c r="C31" s="107"/>
      <c r="D31" s="107"/>
      <c r="E31" s="107"/>
      <c r="F31" s="107"/>
    </row>
    <row r="32" spans="1:6" ht="12" customHeight="1" thickBot="1">
      <c r="A32" s="1"/>
      <c r="B32" s="1"/>
      <c r="C32" s="1"/>
      <c r="D32" s="1"/>
      <c r="E32" s="1"/>
      <c r="F32" s="1"/>
    </row>
    <row r="33" spans="1:6" ht="15" customHeight="1" thickBot="1">
      <c r="A33" s="27" t="s">
        <v>25</v>
      </c>
      <c r="B33" s="28" t="s">
        <v>2</v>
      </c>
      <c r="C33" s="5" t="s">
        <v>39</v>
      </c>
      <c r="D33" s="28" t="s">
        <v>40</v>
      </c>
      <c r="E33" s="5" t="s">
        <v>0</v>
      </c>
      <c r="F33" s="6" t="s">
        <v>41</v>
      </c>
    </row>
    <row r="34" spans="1:6" ht="15" customHeight="1">
      <c r="A34" s="29" t="s">
        <v>63</v>
      </c>
      <c r="B34" s="30" t="s">
        <v>26</v>
      </c>
      <c r="C34" s="31">
        <v>29496.96</v>
      </c>
      <c r="D34" s="31">
        <v>29496.96</v>
      </c>
      <c r="E34" s="31"/>
      <c r="F34" s="32">
        <f>D34+E34</f>
        <v>29496.96</v>
      </c>
    </row>
    <row r="35" spans="1:6" ht="15" customHeight="1">
      <c r="A35" s="33" t="s">
        <v>64</v>
      </c>
      <c r="B35" s="34" t="s">
        <v>26</v>
      </c>
      <c r="C35" s="12">
        <v>258091.53</v>
      </c>
      <c r="D35" s="12">
        <v>260591.53</v>
      </c>
      <c r="E35" s="31"/>
      <c r="F35" s="32">
        <f>D35+E35</f>
        <v>260591.53</v>
      </c>
    </row>
    <row r="36" spans="1:6" ht="15" customHeight="1">
      <c r="A36" s="33" t="s">
        <v>65</v>
      </c>
      <c r="B36" s="34" t="s">
        <v>28</v>
      </c>
      <c r="C36" s="12">
        <v>26317</v>
      </c>
      <c r="D36" s="12">
        <v>137575.74</v>
      </c>
      <c r="E36" s="31"/>
      <c r="F36" s="32">
        <f>D36+E36</f>
        <v>137575.74</v>
      </c>
    </row>
    <row r="37" spans="1:6" ht="15" customHeight="1">
      <c r="A37" s="33" t="s">
        <v>66</v>
      </c>
      <c r="B37" s="34" t="s">
        <v>26</v>
      </c>
      <c r="C37" s="12">
        <v>976800</v>
      </c>
      <c r="D37" s="12">
        <v>1025700</v>
      </c>
      <c r="E37" s="31"/>
      <c r="F37" s="32">
        <f aca="true" t="shared" si="1" ref="F37:F50">D37+E37</f>
        <v>1025700</v>
      </c>
    </row>
    <row r="38" spans="1:6" ht="15" customHeight="1">
      <c r="A38" s="33" t="s">
        <v>67</v>
      </c>
      <c r="B38" s="34" t="s">
        <v>26</v>
      </c>
      <c r="C38" s="12">
        <v>663582.31</v>
      </c>
      <c r="D38" s="12">
        <v>772213.9600000001</v>
      </c>
      <c r="E38" s="96"/>
      <c r="F38" s="32">
        <f>D38+E38</f>
        <v>772213.9600000001</v>
      </c>
    </row>
    <row r="39" spans="1:6" ht="15" customHeight="1">
      <c r="A39" s="33" t="s">
        <v>68</v>
      </c>
      <c r="B39" s="34" t="s">
        <v>26</v>
      </c>
      <c r="C39" s="12">
        <v>0</v>
      </c>
      <c r="D39" s="12">
        <v>4080391.12</v>
      </c>
      <c r="E39" s="96"/>
      <c r="F39" s="32">
        <f>D39+E39</f>
        <v>4080391.12</v>
      </c>
    </row>
    <row r="40" spans="1:6" ht="15" customHeight="1">
      <c r="A40" s="33" t="s">
        <v>69</v>
      </c>
      <c r="B40" s="34" t="s">
        <v>28</v>
      </c>
      <c r="C40" s="12">
        <v>92196.15</v>
      </c>
      <c r="D40" s="12">
        <v>521387.53</v>
      </c>
      <c r="E40" s="96">
        <f>'917 06'!I9</f>
        <v>4000</v>
      </c>
      <c r="F40" s="32">
        <f>D40+E40</f>
        <v>525387.53</v>
      </c>
    </row>
    <row r="41" spans="1:6" ht="15" customHeight="1">
      <c r="A41" s="33" t="s">
        <v>70</v>
      </c>
      <c r="B41" s="34" t="s">
        <v>26</v>
      </c>
      <c r="C41" s="12">
        <v>26600</v>
      </c>
      <c r="D41" s="12">
        <v>27074</v>
      </c>
      <c r="E41" s="96"/>
      <c r="F41" s="32">
        <f>D41+E41</f>
        <v>27074</v>
      </c>
    </row>
    <row r="42" spans="1:6" ht="15" customHeight="1">
      <c r="A42" s="33" t="s">
        <v>71</v>
      </c>
      <c r="B42" s="34" t="s">
        <v>27</v>
      </c>
      <c r="C42" s="12">
        <v>308597</v>
      </c>
      <c r="D42" s="12">
        <v>786249.5800000001</v>
      </c>
      <c r="E42" s="96">
        <f>'920 06'!I9</f>
        <v>-4000</v>
      </c>
      <c r="F42" s="32">
        <f>D42+E42</f>
        <v>782249.5800000001</v>
      </c>
    </row>
    <row r="43" spans="1:6" ht="15" customHeight="1">
      <c r="A43" s="33" t="s">
        <v>72</v>
      </c>
      <c r="B43" s="34" t="s">
        <v>27</v>
      </c>
      <c r="C43" s="12">
        <v>0</v>
      </c>
      <c r="D43" s="12">
        <v>0</v>
      </c>
      <c r="E43" s="96"/>
      <c r="F43" s="32">
        <f t="shared" si="1"/>
        <v>0</v>
      </c>
    </row>
    <row r="44" spans="1:6" ht="15" customHeight="1">
      <c r="A44" s="33" t="s">
        <v>73</v>
      </c>
      <c r="B44" s="34" t="s">
        <v>28</v>
      </c>
      <c r="C44" s="12">
        <v>231817</v>
      </c>
      <c r="D44" s="12">
        <v>1146342.33</v>
      </c>
      <c r="E44" s="96"/>
      <c r="F44" s="32">
        <f t="shared" si="1"/>
        <v>1146342.33</v>
      </c>
    </row>
    <row r="45" spans="1:8" ht="15" customHeight="1">
      <c r="A45" s="33" t="s">
        <v>74</v>
      </c>
      <c r="B45" s="34" t="s">
        <v>28</v>
      </c>
      <c r="C45" s="12">
        <v>17500</v>
      </c>
      <c r="D45" s="12">
        <v>17500</v>
      </c>
      <c r="E45" s="31"/>
      <c r="F45" s="32">
        <f t="shared" si="1"/>
        <v>17500</v>
      </c>
      <c r="H45" s="35"/>
    </row>
    <row r="46" spans="1:6" ht="15" customHeight="1">
      <c r="A46" s="33" t="s">
        <v>75</v>
      </c>
      <c r="B46" s="34" t="s">
        <v>26</v>
      </c>
      <c r="C46" s="12">
        <v>6207.75</v>
      </c>
      <c r="D46" s="12">
        <v>9541.25</v>
      </c>
      <c r="E46" s="31"/>
      <c r="F46" s="32">
        <f t="shared" si="1"/>
        <v>9541.25</v>
      </c>
    </row>
    <row r="47" spans="1:6" ht="15" customHeight="1">
      <c r="A47" s="33" t="s">
        <v>76</v>
      </c>
      <c r="B47" s="34" t="s">
        <v>28</v>
      </c>
      <c r="C47" s="12">
        <v>67000</v>
      </c>
      <c r="D47" s="12">
        <v>129946.22</v>
      </c>
      <c r="E47" s="31"/>
      <c r="F47" s="32">
        <f t="shared" si="1"/>
        <v>129946.22</v>
      </c>
    </row>
    <row r="48" spans="1:6" ht="15" customHeight="1">
      <c r="A48" s="33" t="s">
        <v>77</v>
      </c>
      <c r="B48" s="34" t="s">
        <v>28</v>
      </c>
      <c r="C48" s="12">
        <v>5000</v>
      </c>
      <c r="D48" s="12">
        <v>11471.73</v>
      </c>
      <c r="E48" s="31"/>
      <c r="F48" s="32">
        <f t="shared" si="1"/>
        <v>11471.73</v>
      </c>
    </row>
    <row r="49" spans="1:6" ht="15" customHeight="1">
      <c r="A49" s="33" t="s">
        <v>78</v>
      </c>
      <c r="B49" s="34" t="s">
        <v>28</v>
      </c>
      <c r="C49" s="12">
        <v>18000</v>
      </c>
      <c r="D49" s="12">
        <v>79990.17</v>
      </c>
      <c r="E49" s="31"/>
      <c r="F49" s="32">
        <f t="shared" si="1"/>
        <v>79990.17</v>
      </c>
    </row>
    <row r="50" spans="1:6" ht="15" customHeight="1" thickBot="1">
      <c r="A50" s="33" t="s">
        <v>79</v>
      </c>
      <c r="B50" s="34" t="s">
        <v>28</v>
      </c>
      <c r="C50" s="12">
        <v>4000</v>
      </c>
      <c r="D50" s="12">
        <v>10122.21</v>
      </c>
      <c r="E50" s="31"/>
      <c r="F50" s="32">
        <f t="shared" si="1"/>
        <v>10122.21</v>
      </c>
    </row>
    <row r="51" spans="1:6" ht="15" customHeight="1" thickBot="1">
      <c r="A51" s="36" t="s">
        <v>29</v>
      </c>
      <c r="B51" s="37"/>
      <c r="C51" s="25">
        <f>SUM(C34:C50)</f>
        <v>2731205.7</v>
      </c>
      <c r="D51" s="25">
        <f>SUM(D34:D50)</f>
        <v>9045594.330000002</v>
      </c>
      <c r="E51" s="25">
        <f>SUM(E34:E50)</f>
        <v>0</v>
      </c>
      <c r="F51" s="26">
        <f>SUM(F34:F50)</f>
        <v>9045594.330000002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5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2" width="3.00390625" style="71" customWidth="1"/>
    <col min="3" max="3" width="10.140625" style="71" customWidth="1"/>
    <col min="4" max="4" width="4.28125" style="71" customWidth="1"/>
    <col min="5" max="5" width="5.28125" style="71" customWidth="1"/>
    <col min="6" max="6" width="40.57421875" style="71" customWidth="1"/>
    <col min="7" max="7" width="8.140625" style="71" customWidth="1"/>
    <col min="8" max="8" width="8.7109375" style="71" customWidth="1"/>
    <col min="9" max="9" width="9.00390625" style="71" customWidth="1"/>
    <col min="10" max="10" width="9.421875" style="71" customWidth="1"/>
    <col min="11" max="16384" width="9.140625" style="71" customWidth="1"/>
  </cols>
  <sheetData>
    <row r="1" spans="1:10" s="1" customFormat="1" ht="17.25">
      <c r="A1" s="108" t="s">
        <v>262</v>
      </c>
      <c r="B1" s="108"/>
      <c r="C1" s="108"/>
      <c r="D1" s="108"/>
      <c r="E1" s="108"/>
      <c r="F1" s="108"/>
      <c r="G1" s="108"/>
      <c r="H1" s="108"/>
      <c r="I1" s="108"/>
      <c r="J1" s="108"/>
    </row>
    <row r="2" s="1" customFormat="1" ht="12.75"/>
    <row r="3" spans="1:10" s="61" customFormat="1" ht="17.25">
      <c r="A3" s="123" t="s">
        <v>80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68" customFormat="1" ht="12.75">
      <c r="A4" s="62"/>
      <c r="B4" s="63"/>
      <c r="C4" s="64"/>
      <c r="D4" s="63"/>
      <c r="E4" s="63"/>
      <c r="F4" s="65"/>
      <c r="G4" s="66"/>
      <c r="H4" s="66"/>
      <c r="I4" s="66"/>
      <c r="J4" s="67"/>
    </row>
    <row r="5" spans="1:10" s="68" customFormat="1" ht="15.75" customHeight="1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3.5" thickBot="1">
      <c r="A6" s="69"/>
      <c r="B6" s="69"/>
      <c r="C6" s="69"/>
      <c r="D6" s="69"/>
      <c r="E6" s="69"/>
      <c r="F6" s="69"/>
      <c r="G6" s="69"/>
      <c r="H6" s="70"/>
      <c r="J6" s="70" t="s">
        <v>38</v>
      </c>
    </row>
    <row r="7" spans="1:10" ht="12.75" customHeight="1" thickBot="1">
      <c r="A7" s="124" t="s">
        <v>81</v>
      </c>
      <c r="B7" s="126" t="s">
        <v>4</v>
      </c>
      <c r="C7" s="128" t="s">
        <v>6</v>
      </c>
      <c r="D7" s="128" t="s">
        <v>7</v>
      </c>
      <c r="E7" s="128" t="s">
        <v>8</v>
      </c>
      <c r="F7" s="130" t="s">
        <v>82</v>
      </c>
      <c r="G7" s="111" t="s">
        <v>39</v>
      </c>
      <c r="H7" s="113" t="s">
        <v>40</v>
      </c>
      <c r="I7" s="115" t="s">
        <v>264</v>
      </c>
      <c r="J7" s="116"/>
    </row>
    <row r="8" spans="1:10" ht="12.75" customHeight="1" thickBot="1">
      <c r="A8" s="125"/>
      <c r="B8" s="127"/>
      <c r="C8" s="129"/>
      <c r="D8" s="129"/>
      <c r="E8" s="129"/>
      <c r="F8" s="131"/>
      <c r="G8" s="112"/>
      <c r="H8" s="114"/>
      <c r="I8" s="40" t="s">
        <v>22</v>
      </c>
      <c r="J8" s="41" t="s">
        <v>41</v>
      </c>
    </row>
    <row r="9" spans="1:10" s="68" customFormat="1" ht="12.75" customHeight="1" thickBot="1">
      <c r="A9" s="120" t="s">
        <v>33</v>
      </c>
      <c r="B9" s="72" t="s">
        <v>5</v>
      </c>
      <c r="C9" s="73" t="s">
        <v>6</v>
      </c>
      <c r="D9" s="73" t="s">
        <v>7</v>
      </c>
      <c r="E9" s="73" t="s">
        <v>8</v>
      </c>
      <c r="F9" s="74" t="s">
        <v>83</v>
      </c>
      <c r="G9" s="56">
        <f>G10+G12+G14+G16+G18+G20+G22+G24+G26+G28+G30+G32+G34+G36+G38+G40+G42+G44</f>
        <v>11020</v>
      </c>
      <c r="H9" s="56">
        <f>H10+H12+H14+H16+H18+H20+H22+H24+H26+H28+H30+H32+H34+H36+H38+H40+H42+H44</f>
        <v>12156</v>
      </c>
      <c r="I9" s="56">
        <f>I10+I12+I14+I16+I18+I20+I22+I24+I26+I28+I30+I32+I34+I36+I38+I40+I42+I44</f>
        <v>4000</v>
      </c>
      <c r="J9" s="56">
        <f>J10+J12+J14+J16+J18+J20+J22+J24+J26+J28+J30+J32+J34+J36+J38+J40+J42+J44</f>
        <v>16156</v>
      </c>
    </row>
    <row r="10" spans="1:10" ht="12.75" customHeight="1">
      <c r="A10" s="121"/>
      <c r="B10" s="75" t="s">
        <v>5</v>
      </c>
      <c r="C10" s="76" t="s">
        <v>84</v>
      </c>
      <c r="D10" s="77">
        <v>2299</v>
      </c>
      <c r="E10" s="77" t="s">
        <v>3</v>
      </c>
      <c r="F10" s="78" t="s">
        <v>85</v>
      </c>
      <c r="G10" s="38">
        <f>SUM(G11:G11)</f>
        <v>10600</v>
      </c>
      <c r="H10" s="38">
        <f>SUM(H11:H11)</f>
        <v>10600</v>
      </c>
      <c r="I10" s="38">
        <f>SUM(I11:I11)</f>
        <v>0</v>
      </c>
      <c r="J10" s="38">
        <f>SUM(J11:J11)</f>
        <v>10600</v>
      </c>
    </row>
    <row r="11" spans="1:10" ht="12.75" customHeight="1" thickBot="1">
      <c r="A11" s="121"/>
      <c r="B11" s="79"/>
      <c r="C11" s="80"/>
      <c r="D11" s="81"/>
      <c r="E11" s="82">
        <v>5213</v>
      </c>
      <c r="F11" s="83" t="s">
        <v>86</v>
      </c>
      <c r="G11" s="84">
        <v>10600</v>
      </c>
      <c r="H11" s="84">
        <v>10600</v>
      </c>
      <c r="I11" s="85"/>
      <c r="J11" s="86">
        <f>H11+I11</f>
        <v>10600</v>
      </c>
    </row>
    <row r="12" spans="1:10" ht="12.75">
      <c r="A12" s="121"/>
      <c r="B12" s="87" t="s">
        <v>5</v>
      </c>
      <c r="C12" s="44" t="s">
        <v>87</v>
      </c>
      <c r="D12" s="88">
        <v>2223</v>
      </c>
      <c r="E12" s="88" t="s">
        <v>3</v>
      </c>
      <c r="F12" s="43" t="s">
        <v>88</v>
      </c>
      <c r="G12" s="39">
        <f>SUM(G13:G13)</f>
        <v>10</v>
      </c>
      <c r="H12" s="39">
        <f>SUM(H13:H13)</f>
        <v>10</v>
      </c>
      <c r="I12" s="38">
        <f>SUM(I13:I13)</f>
        <v>0</v>
      </c>
      <c r="J12" s="38">
        <f>SUM(J13:J13)</f>
        <v>10</v>
      </c>
    </row>
    <row r="13" spans="1:10" ht="13.5" thickBot="1">
      <c r="A13" s="121"/>
      <c r="B13" s="89"/>
      <c r="C13" s="90"/>
      <c r="D13" s="45"/>
      <c r="E13" s="45">
        <v>5321</v>
      </c>
      <c r="F13" s="91" t="s">
        <v>89</v>
      </c>
      <c r="G13" s="46">
        <v>10</v>
      </c>
      <c r="H13" s="46">
        <v>10</v>
      </c>
      <c r="I13" s="85"/>
      <c r="J13" s="86">
        <f>H13+I13</f>
        <v>10</v>
      </c>
    </row>
    <row r="14" spans="1:10" ht="12.75">
      <c r="A14" s="121"/>
      <c r="B14" s="87" t="s">
        <v>5</v>
      </c>
      <c r="C14" s="44" t="s">
        <v>90</v>
      </c>
      <c r="D14" s="88">
        <v>2223</v>
      </c>
      <c r="E14" s="88" t="s">
        <v>3</v>
      </c>
      <c r="F14" s="43" t="s">
        <v>91</v>
      </c>
      <c r="G14" s="39">
        <f>SUM(G15:G15)</f>
        <v>25</v>
      </c>
      <c r="H14" s="39">
        <f>SUM(H15:H15)</f>
        <v>25</v>
      </c>
      <c r="I14" s="38">
        <f>SUM(I15:I15)</f>
        <v>0</v>
      </c>
      <c r="J14" s="38">
        <f>SUM(J15:J15)</f>
        <v>25</v>
      </c>
    </row>
    <row r="15" spans="1:10" ht="13.5" thickBot="1">
      <c r="A15" s="121"/>
      <c r="B15" s="89"/>
      <c r="C15" s="90"/>
      <c r="D15" s="45"/>
      <c r="E15" s="45">
        <v>5321</v>
      </c>
      <c r="F15" s="91" t="s">
        <v>89</v>
      </c>
      <c r="G15" s="46">
        <v>25</v>
      </c>
      <c r="H15" s="46">
        <v>25</v>
      </c>
      <c r="I15" s="85"/>
      <c r="J15" s="86">
        <f>H15+I15</f>
        <v>25</v>
      </c>
    </row>
    <row r="16" spans="1:10" ht="12.75">
      <c r="A16" s="121"/>
      <c r="B16" s="87" t="s">
        <v>5</v>
      </c>
      <c r="C16" s="44" t="s">
        <v>92</v>
      </c>
      <c r="D16" s="88">
        <v>2223</v>
      </c>
      <c r="E16" s="88" t="s">
        <v>3</v>
      </c>
      <c r="F16" s="43" t="s">
        <v>93</v>
      </c>
      <c r="G16" s="39">
        <f>SUM(G17:G17)</f>
        <v>10</v>
      </c>
      <c r="H16" s="39">
        <f>SUM(H17:H17)</f>
        <v>10</v>
      </c>
      <c r="I16" s="38">
        <f>SUM(I17:I17)</f>
        <v>0</v>
      </c>
      <c r="J16" s="38">
        <f>SUM(J17:J17)</f>
        <v>10</v>
      </c>
    </row>
    <row r="17" spans="1:10" ht="13.5" thickBot="1">
      <c r="A17" s="121"/>
      <c r="B17" s="89"/>
      <c r="C17" s="90"/>
      <c r="D17" s="45"/>
      <c r="E17" s="45">
        <v>5321</v>
      </c>
      <c r="F17" s="91" t="s">
        <v>89</v>
      </c>
      <c r="G17" s="46">
        <v>10</v>
      </c>
      <c r="H17" s="46">
        <v>10</v>
      </c>
      <c r="I17" s="85"/>
      <c r="J17" s="86">
        <f>H17+I17</f>
        <v>10</v>
      </c>
    </row>
    <row r="18" spans="1:10" ht="12.75">
      <c r="A18" s="121"/>
      <c r="B18" s="87" t="s">
        <v>5</v>
      </c>
      <c r="C18" s="44" t="s">
        <v>94</v>
      </c>
      <c r="D18" s="88">
        <v>2223</v>
      </c>
      <c r="E18" s="88" t="s">
        <v>3</v>
      </c>
      <c r="F18" s="43" t="s">
        <v>95</v>
      </c>
      <c r="G18" s="39">
        <f>SUM(G19:G19)</f>
        <v>10</v>
      </c>
      <c r="H18" s="39">
        <f>SUM(H19:H19)</f>
        <v>10</v>
      </c>
      <c r="I18" s="38">
        <f>SUM(I19:I19)</f>
        <v>0</v>
      </c>
      <c r="J18" s="38">
        <f>SUM(J19:J19)</f>
        <v>10</v>
      </c>
    </row>
    <row r="19" spans="1:10" ht="13.5" thickBot="1">
      <c r="A19" s="121"/>
      <c r="B19" s="89"/>
      <c r="C19" s="90"/>
      <c r="D19" s="45"/>
      <c r="E19" s="45">
        <v>5321</v>
      </c>
      <c r="F19" s="91" t="s">
        <v>89</v>
      </c>
      <c r="G19" s="46">
        <v>10</v>
      </c>
      <c r="H19" s="46">
        <v>10</v>
      </c>
      <c r="I19" s="85"/>
      <c r="J19" s="86">
        <f>H19+I19</f>
        <v>10</v>
      </c>
    </row>
    <row r="20" spans="1:10" ht="12.75">
      <c r="A20" s="121"/>
      <c r="B20" s="87" t="s">
        <v>5</v>
      </c>
      <c r="C20" s="44" t="s">
        <v>96</v>
      </c>
      <c r="D20" s="88">
        <v>2223</v>
      </c>
      <c r="E20" s="88" t="s">
        <v>3</v>
      </c>
      <c r="F20" s="43" t="s">
        <v>97</v>
      </c>
      <c r="G20" s="39">
        <f>SUM(G21:G21)</f>
        <v>80</v>
      </c>
      <c r="H20" s="39">
        <f>SUM(H21:H21)</f>
        <v>80</v>
      </c>
      <c r="I20" s="38">
        <f>SUM(I21:I21)</f>
        <v>0</v>
      </c>
      <c r="J20" s="38">
        <f>SUM(J21:J21)</f>
        <v>80</v>
      </c>
    </row>
    <row r="21" spans="1:10" ht="13.5" thickBot="1">
      <c r="A21" s="121"/>
      <c r="B21" s="89"/>
      <c r="C21" s="90"/>
      <c r="D21" s="45"/>
      <c r="E21" s="45">
        <v>5321</v>
      </c>
      <c r="F21" s="91" t="s">
        <v>89</v>
      </c>
      <c r="G21" s="46">
        <v>80</v>
      </c>
      <c r="H21" s="46">
        <v>80</v>
      </c>
      <c r="I21" s="85"/>
      <c r="J21" s="86">
        <f>H21+I21</f>
        <v>80</v>
      </c>
    </row>
    <row r="22" spans="1:10" ht="12.75">
      <c r="A22" s="121"/>
      <c r="B22" s="87" t="s">
        <v>5</v>
      </c>
      <c r="C22" s="44" t="s">
        <v>98</v>
      </c>
      <c r="D22" s="88">
        <v>2223</v>
      </c>
      <c r="E22" s="88" t="s">
        <v>3</v>
      </c>
      <c r="F22" s="43" t="s">
        <v>99</v>
      </c>
      <c r="G22" s="39">
        <f>SUM(G23:G23)</f>
        <v>84</v>
      </c>
      <c r="H22" s="39">
        <f>SUM(H23:H23)</f>
        <v>84</v>
      </c>
      <c r="I22" s="38">
        <f>SUM(I23:I23)</f>
        <v>0</v>
      </c>
      <c r="J22" s="38">
        <f>SUM(J23:J23)</f>
        <v>84</v>
      </c>
    </row>
    <row r="23" spans="1:10" ht="13.5" thickBot="1">
      <c r="A23" s="121"/>
      <c r="B23" s="89"/>
      <c r="C23" s="90"/>
      <c r="D23" s="45"/>
      <c r="E23" s="45">
        <v>5321</v>
      </c>
      <c r="F23" s="91" t="s">
        <v>89</v>
      </c>
      <c r="G23" s="46">
        <v>84</v>
      </c>
      <c r="H23" s="46">
        <v>84</v>
      </c>
      <c r="I23" s="85"/>
      <c r="J23" s="86">
        <f>H23+I23</f>
        <v>84</v>
      </c>
    </row>
    <row r="24" spans="1:10" ht="12.75">
      <c r="A24" s="121"/>
      <c r="B24" s="87" t="s">
        <v>5</v>
      </c>
      <c r="C24" s="44" t="s">
        <v>100</v>
      </c>
      <c r="D24" s="88">
        <v>2223</v>
      </c>
      <c r="E24" s="88" t="s">
        <v>3</v>
      </c>
      <c r="F24" s="43" t="s">
        <v>101</v>
      </c>
      <c r="G24" s="39">
        <f>SUM(G25:G25)</f>
        <v>30</v>
      </c>
      <c r="H24" s="39">
        <f>SUM(H25:H25)</f>
        <v>30</v>
      </c>
      <c r="I24" s="38">
        <f>SUM(I25:I25)</f>
        <v>0</v>
      </c>
      <c r="J24" s="38">
        <f>SUM(J25:J25)</f>
        <v>30</v>
      </c>
    </row>
    <row r="25" spans="1:10" ht="13.5" thickBot="1">
      <c r="A25" s="121"/>
      <c r="B25" s="89"/>
      <c r="C25" s="90"/>
      <c r="D25" s="45"/>
      <c r="E25" s="45">
        <v>5321</v>
      </c>
      <c r="F25" s="91" t="s">
        <v>89</v>
      </c>
      <c r="G25" s="46">
        <v>30</v>
      </c>
      <c r="H25" s="46">
        <v>30</v>
      </c>
      <c r="I25" s="85"/>
      <c r="J25" s="86">
        <f>H25+I25</f>
        <v>30</v>
      </c>
    </row>
    <row r="26" spans="1:10" ht="12.75">
      <c r="A26" s="121"/>
      <c r="B26" s="87" t="s">
        <v>5</v>
      </c>
      <c r="C26" s="44" t="s">
        <v>102</v>
      </c>
      <c r="D26" s="88">
        <v>2223</v>
      </c>
      <c r="E26" s="88" t="s">
        <v>3</v>
      </c>
      <c r="F26" s="43" t="s">
        <v>103</v>
      </c>
      <c r="G26" s="39">
        <f>SUM(G27:G27)</f>
        <v>51</v>
      </c>
      <c r="H26" s="39">
        <f>SUM(H27:H27)</f>
        <v>51</v>
      </c>
      <c r="I26" s="38">
        <f>SUM(I27:I27)</f>
        <v>0</v>
      </c>
      <c r="J26" s="38">
        <f>SUM(J27:J27)</f>
        <v>51</v>
      </c>
    </row>
    <row r="27" spans="1:10" ht="13.5" thickBot="1">
      <c r="A27" s="121"/>
      <c r="B27" s="89"/>
      <c r="C27" s="90"/>
      <c r="D27" s="45"/>
      <c r="E27" s="45">
        <v>5321</v>
      </c>
      <c r="F27" s="91" t="s">
        <v>89</v>
      </c>
      <c r="G27" s="46">
        <v>51</v>
      </c>
      <c r="H27" s="46">
        <v>51</v>
      </c>
      <c r="I27" s="85"/>
      <c r="J27" s="86">
        <f>H27+I27</f>
        <v>51</v>
      </c>
    </row>
    <row r="28" spans="1:10" ht="12.75">
      <c r="A28" s="121"/>
      <c r="B28" s="87" t="s">
        <v>5</v>
      </c>
      <c r="C28" s="44" t="s">
        <v>104</v>
      </c>
      <c r="D28" s="88">
        <v>2223</v>
      </c>
      <c r="E28" s="88" t="s">
        <v>3</v>
      </c>
      <c r="F28" s="43" t="s">
        <v>105</v>
      </c>
      <c r="G28" s="39">
        <f>SUM(G29:G29)</f>
        <v>120</v>
      </c>
      <c r="H28" s="39">
        <f>SUM(H29:H29)</f>
        <v>120</v>
      </c>
      <c r="I28" s="38">
        <f>SUM(I29:I29)</f>
        <v>0</v>
      </c>
      <c r="J28" s="38">
        <f>SUM(J29:J29)</f>
        <v>120</v>
      </c>
    </row>
    <row r="29" spans="1:10" ht="13.5" thickBot="1">
      <c r="A29" s="121"/>
      <c r="B29" s="89"/>
      <c r="C29" s="90"/>
      <c r="D29" s="45"/>
      <c r="E29" s="45">
        <v>5321</v>
      </c>
      <c r="F29" s="91" t="s">
        <v>89</v>
      </c>
      <c r="G29" s="46">
        <v>120</v>
      </c>
      <c r="H29" s="46">
        <v>120</v>
      </c>
      <c r="I29" s="85"/>
      <c r="J29" s="86">
        <f>H29+I29</f>
        <v>120</v>
      </c>
    </row>
    <row r="30" spans="1:10" ht="12.75">
      <c r="A30" s="121"/>
      <c r="B30" s="92" t="s">
        <v>5</v>
      </c>
      <c r="C30" s="44" t="s">
        <v>106</v>
      </c>
      <c r="D30" s="88">
        <v>2219</v>
      </c>
      <c r="E30" s="88" t="s">
        <v>3</v>
      </c>
      <c r="F30" s="93" t="s">
        <v>107</v>
      </c>
      <c r="G30" s="39">
        <f>SUM(G31:G31)</f>
        <v>0</v>
      </c>
      <c r="H30" s="38">
        <f>SUM(H31:H31)</f>
        <v>300</v>
      </c>
      <c r="I30" s="38">
        <f>SUM(I31:I31)</f>
        <v>0</v>
      </c>
      <c r="J30" s="38">
        <f>SUM(J31:J31)</f>
        <v>300</v>
      </c>
    </row>
    <row r="31" spans="1:10" ht="13.5" thickBot="1">
      <c r="A31" s="121"/>
      <c r="B31" s="94"/>
      <c r="C31" s="95"/>
      <c r="D31" s="45"/>
      <c r="E31" s="55">
        <v>5321</v>
      </c>
      <c r="F31" s="91" t="s">
        <v>89</v>
      </c>
      <c r="G31" s="46">
        <v>0</v>
      </c>
      <c r="H31" s="85">
        <v>300</v>
      </c>
      <c r="I31" s="85"/>
      <c r="J31" s="86">
        <f>H31+I31</f>
        <v>300</v>
      </c>
    </row>
    <row r="32" spans="1:10" ht="12.75">
      <c r="A32" s="121"/>
      <c r="B32" s="92" t="s">
        <v>5</v>
      </c>
      <c r="C32" s="44" t="s">
        <v>108</v>
      </c>
      <c r="D32" s="88">
        <v>2299</v>
      </c>
      <c r="E32" s="88" t="s">
        <v>3</v>
      </c>
      <c r="F32" s="93" t="s">
        <v>109</v>
      </c>
      <c r="G32" s="39">
        <f>SUM(G33:G33)</f>
        <v>0</v>
      </c>
      <c r="H32" s="38">
        <f>SUM(H33:H33)</f>
        <v>15</v>
      </c>
      <c r="I32" s="38">
        <f>SUM(I33:I33)</f>
        <v>0</v>
      </c>
      <c r="J32" s="38">
        <f>SUM(J33:J33)</f>
        <v>15</v>
      </c>
    </row>
    <row r="33" spans="1:10" ht="13.5" thickBot="1">
      <c r="A33" s="121"/>
      <c r="B33" s="94"/>
      <c r="C33" s="95"/>
      <c r="D33" s="45"/>
      <c r="E33" s="45">
        <v>5221</v>
      </c>
      <c r="F33" s="91" t="s">
        <v>110</v>
      </c>
      <c r="G33" s="46">
        <v>0</v>
      </c>
      <c r="H33" s="85">
        <v>15</v>
      </c>
      <c r="I33" s="85"/>
      <c r="J33" s="86">
        <f>H33+I33</f>
        <v>15</v>
      </c>
    </row>
    <row r="34" spans="1:10" ht="12.75">
      <c r="A34" s="121"/>
      <c r="B34" s="92" t="s">
        <v>5</v>
      </c>
      <c r="C34" s="44" t="s">
        <v>113</v>
      </c>
      <c r="D34" s="88">
        <v>2299</v>
      </c>
      <c r="E34" s="88" t="s">
        <v>3</v>
      </c>
      <c r="F34" s="93" t="s">
        <v>118</v>
      </c>
      <c r="G34" s="39">
        <f>SUM(G35:G35)</f>
        <v>0</v>
      </c>
      <c r="H34" s="38">
        <f>SUM(H35:H35)</f>
        <v>150</v>
      </c>
      <c r="I34" s="38">
        <f>SUM(I35:I35)</f>
        <v>0</v>
      </c>
      <c r="J34" s="38">
        <f>SUM(J35:J35)</f>
        <v>150</v>
      </c>
    </row>
    <row r="35" spans="1:10" ht="13.5" thickBot="1">
      <c r="A35" s="121"/>
      <c r="B35" s="94"/>
      <c r="C35" s="95"/>
      <c r="D35" s="45"/>
      <c r="E35" s="45">
        <v>5221</v>
      </c>
      <c r="F35" s="91" t="s">
        <v>110</v>
      </c>
      <c r="G35" s="46">
        <v>0</v>
      </c>
      <c r="H35" s="102">
        <v>150</v>
      </c>
      <c r="I35" s="102"/>
      <c r="J35" s="86">
        <f>H35+I35</f>
        <v>150</v>
      </c>
    </row>
    <row r="36" spans="1:10" ht="12.75">
      <c r="A36" s="121"/>
      <c r="B36" s="92" t="s">
        <v>5</v>
      </c>
      <c r="C36" s="44" t="s">
        <v>114</v>
      </c>
      <c r="D36" s="88">
        <v>2299</v>
      </c>
      <c r="E36" s="88" t="s">
        <v>3</v>
      </c>
      <c r="F36" s="93" t="s">
        <v>119</v>
      </c>
      <c r="G36" s="39">
        <f>SUM(G37:G37)</f>
        <v>0</v>
      </c>
      <c r="H36" s="38">
        <f>SUM(H37:H37)</f>
        <v>104</v>
      </c>
      <c r="I36" s="38">
        <f>SUM(I37:I37)</f>
        <v>0</v>
      </c>
      <c r="J36" s="38">
        <f>SUM(J37:J37)</f>
        <v>104</v>
      </c>
    </row>
    <row r="37" spans="1:10" ht="13.5" thickBot="1">
      <c r="A37" s="121"/>
      <c r="B37" s="94"/>
      <c r="C37" s="95"/>
      <c r="D37" s="45"/>
      <c r="E37" s="45">
        <v>5222</v>
      </c>
      <c r="F37" s="91" t="s">
        <v>111</v>
      </c>
      <c r="G37" s="46">
        <v>0</v>
      </c>
      <c r="H37" s="102">
        <v>104</v>
      </c>
      <c r="I37" s="102"/>
      <c r="J37" s="86">
        <f>H37+I37</f>
        <v>104</v>
      </c>
    </row>
    <row r="38" spans="1:10" ht="12.75">
      <c r="A38" s="121"/>
      <c r="B38" s="92" t="s">
        <v>5</v>
      </c>
      <c r="C38" s="44" t="s">
        <v>115</v>
      </c>
      <c r="D38" s="88">
        <v>2299</v>
      </c>
      <c r="E38" s="88" t="s">
        <v>3</v>
      </c>
      <c r="F38" s="93" t="s">
        <v>120</v>
      </c>
      <c r="G38" s="39">
        <f>SUM(G39:G39)</f>
        <v>0</v>
      </c>
      <c r="H38" s="38">
        <f>SUM(H39:H39)</f>
        <v>175</v>
      </c>
      <c r="I38" s="38">
        <f>SUM(I39:I39)</f>
        <v>0</v>
      </c>
      <c r="J38" s="38">
        <f>SUM(J39:J39)</f>
        <v>175</v>
      </c>
    </row>
    <row r="39" spans="1:10" ht="13.5" thickBot="1">
      <c r="A39" s="121"/>
      <c r="B39" s="94"/>
      <c r="C39" s="95"/>
      <c r="D39" s="45"/>
      <c r="E39" s="45">
        <v>5213</v>
      </c>
      <c r="F39" s="91" t="s">
        <v>112</v>
      </c>
      <c r="G39" s="46">
        <v>0</v>
      </c>
      <c r="H39" s="102">
        <v>175</v>
      </c>
      <c r="I39" s="102"/>
      <c r="J39" s="86">
        <f>H39+I39</f>
        <v>175</v>
      </c>
    </row>
    <row r="40" spans="1:10" ht="12.75">
      <c r="A40" s="121"/>
      <c r="B40" s="92" t="s">
        <v>5</v>
      </c>
      <c r="C40" s="44" t="s">
        <v>116</v>
      </c>
      <c r="D40" s="88">
        <v>2299</v>
      </c>
      <c r="E40" s="88" t="s">
        <v>3</v>
      </c>
      <c r="F40" s="93" t="s">
        <v>121</v>
      </c>
      <c r="G40" s="39">
        <f>SUM(G41:G41)</f>
        <v>0</v>
      </c>
      <c r="H40" s="38">
        <f>SUM(H41:H41)</f>
        <v>242</v>
      </c>
      <c r="I40" s="38">
        <f>SUM(I41:I41)</f>
        <v>0</v>
      </c>
      <c r="J40" s="38">
        <f>SUM(J41:J41)</f>
        <v>242</v>
      </c>
    </row>
    <row r="41" spans="1:10" ht="13.5" thickBot="1">
      <c r="A41" s="121"/>
      <c r="B41" s="94"/>
      <c r="C41" s="95"/>
      <c r="D41" s="45"/>
      <c r="E41" s="45">
        <v>5213</v>
      </c>
      <c r="F41" s="91" t="s">
        <v>112</v>
      </c>
      <c r="G41" s="46">
        <v>0</v>
      </c>
      <c r="H41" s="102">
        <v>242</v>
      </c>
      <c r="I41" s="102"/>
      <c r="J41" s="86">
        <f>H41+I41</f>
        <v>242</v>
      </c>
    </row>
    <row r="42" spans="1:10" ht="12.75">
      <c r="A42" s="121"/>
      <c r="B42" s="92" t="s">
        <v>5</v>
      </c>
      <c r="C42" s="44" t="s">
        <v>117</v>
      </c>
      <c r="D42" s="88">
        <v>2299</v>
      </c>
      <c r="E42" s="88" t="s">
        <v>3</v>
      </c>
      <c r="F42" s="93" t="s">
        <v>122</v>
      </c>
      <c r="G42" s="39">
        <f>SUM(G43:G43)</f>
        <v>0</v>
      </c>
      <c r="H42" s="38">
        <f>SUM(H43:H43)</f>
        <v>150</v>
      </c>
      <c r="I42" s="38">
        <f>SUM(I43:I43)</f>
        <v>0</v>
      </c>
      <c r="J42" s="38">
        <f>SUM(J43:J43)</f>
        <v>150</v>
      </c>
    </row>
    <row r="43" spans="1:10" ht="13.5" thickBot="1">
      <c r="A43" s="121"/>
      <c r="B43" s="94"/>
      <c r="C43" s="95"/>
      <c r="D43" s="45"/>
      <c r="E43" s="45">
        <v>5222</v>
      </c>
      <c r="F43" s="91" t="s">
        <v>111</v>
      </c>
      <c r="G43" s="46">
        <v>0</v>
      </c>
      <c r="H43" s="102">
        <v>150</v>
      </c>
      <c r="I43" s="102"/>
      <c r="J43" s="86">
        <f>H43+I43</f>
        <v>150</v>
      </c>
    </row>
    <row r="44" spans="1:10" ht="20.25">
      <c r="A44" s="121"/>
      <c r="B44" s="92" t="s">
        <v>5</v>
      </c>
      <c r="C44" s="44" t="s">
        <v>266</v>
      </c>
      <c r="D44" s="88">
        <v>2212</v>
      </c>
      <c r="E44" s="88" t="s">
        <v>3</v>
      </c>
      <c r="F44" s="170" t="s">
        <v>267</v>
      </c>
      <c r="G44" s="39">
        <f>SUM(G45:G45)</f>
        <v>0</v>
      </c>
      <c r="H44" s="39">
        <f>SUM(H45:H45)</f>
        <v>0</v>
      </c>
      <c r="I44" s="38">
        <f>SUM(I45:I45)</f>
        <v>4000</v>
      </c>
      <c r="J44" s="38">
        <f>SUM(J45:J45)</f>
        <v>4000</v>
      </c>
    </row>
    <row r="45" spans="1:10" ht="13.5" thickBot="1">
      <c r="A45" s="122"/>
      <c r="B45" s="94"/>
      <c r="C45" s="90"/>
      <c r="D45" s="45"/>
      <c r="E45" s="45">
        <v>6349</v>
      </c>
      <c r="F45" s="229" t="s">
        <v>265</v>
      </c>
      <c r="G45" s="46">
        <v>0</v>
      </c>
      <c r="H45" s="230">
        <v>0</v>
      </c>
      <c r="I45" s="102">
        <v>4000</v>
      </c>
      <c r="J45" s="86">
        <f>H45+I45</f>
        <v>4000</v>
      </c>
    </row>
  </sheetData>
  <sheetProtection/>
  <mergeCells count="13">
    <mergeCell ref="E7:E8"/>
    <mergeCell ref="F7:F8"/>
    <mergeCell ref="G7:G8"/>
    <mergeCell ref="A9:A45"/>
    <mergeCell ref="H7:H8"/>
    <mergeCell ref="I7:J7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143"/>
  <sheetViews>
    <sheetView zoomScalePageLayoutView="0" workbookViewId="0" topLeftCell="A1">
      <selection activeCell="F155" sqref="F155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1.28125" style="1" customWidth="1"/>
    <col min="7" max="7" width="8.421875" style="1" customWidth="1"/>
    <col min="8" max="8" width="8.140625" style="1" customWidth="1"/>
    <col min="9" max="9" width="9.7109375" style="1" customWidth="1"/>
    <col min="10" max="11" width="9.140625" style="1" customWidth="1"/>
    <col min="12" max="12" width="9.7109375" style="1" bestFit="1" customWidth="1"/>
    <col min="13" max="16384" width="9.140625" style="1" customWidth="1"/>
  </cols>
  <sheetData>
    <row r="1" spans="1:10" ht="17.25">
      <c r="A1" s="108" t="s">
        <v>262</v>
      </c>
      <c r="B1" s="108"/>
      <c r="C1" s="108"/>
      <c r="D1" s="108"/>
      <c r="E1" s="108"/>
      <c r="F1" s="108"/>
      <c r="G1" s="108"/>
      <c r="H1" s="108"/>
      <c r="I1" s="108"/>
      <c r="J1" s="108"/>
    </row>
    <row r="3" spans="1:10" ht="15">
      <c r="A3" s="109" t="s">
        <v>123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9"/>
    </row>
    <row r="5" spans="1:10" ht="15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3.5" thickBot="1">
      <c r="A6" s="50"/>
      <c r="B6" s="50"/>
      <c r="C6" s="50"/>
      <c r="D6" s="50"/>
      <c r="E6" s="50"/>
      <c r="F6" s="50"/>
      <c r="G6" s="50"/>
      <c r="H6" s="50"/>
      <c r="I6" s="50"/>
      <c r="J6" s="51" t="s">
        <v>35</v>
      </c>
    </row>
    <row r="7" spans="1:10" ht="12.75" customHeight="1" thickBot="1">
      <c r="A7" s="132" t="s">
        <v>124</v>
      </c>
      <c r="B7" s="132" t="s">
        <v>4</v>
      </c>
      <c r="C7" s="133" t="s">
        <v>6</v>
      </c>
      <c r="D7" s="133" t="s">
        <v>7</v>
      </c>
      <c r="E7" s="133" t="s">
        <v>8</v>
      </c>
      <c r="F7" s="134" t="s">
        <v>125</v>
      </c>
      <c r="G7" s="135" t="s">
        <v>39</v>
      </c>
      <c r="H7" s="130" t="s">
        <v>40</v>
      </c>
      <c r="I7" s="115" t="s">
        <v>263</v>
      </c>
      <c r="J7" s="116"/>
    </row>
    <row r="8" spans="1:10" ht="12.75" customHeight="1" thickBot="1">
      <c r="A8" s="136"/>
      <c r="B8" s="137"/>
      <c r="C8" s="138"/>
      <c r="D8" s="138"/>
      <c r="E8" s="138"/>
      <c r="F8" s="139"/>
      <c r="G8" s="140"/>
      <c r="H8" s="131"/>
      <c r="I8" s="40" t="s">
        <v>22</v>
      </c>
      <c r="J8" s="41" t="s">
        <v>41</v>
      </c>
    </row>
    <row r="9" spans="1:11" ht="12.75" customHeight="1" thickBot="1">
      <c r="A9" s="141">
        <v>920</v>
      </c>
      <c r="B9" s="142" t="s">
        <v>5</v>
      </c>
      <c r="C9" s="143" t="s">
        <v>6</v>
      </c>
      <c r="D9" s="144" t="s">
        <v>7</v>
      </c>
      <c r="E9" s="144" t="s">
        <v>8</v>
      </c>
      <c r="F9" s="145" t="s">
        <v>126</v>
      </c>
      <c r="G9" s="146">
        <f>G10+G12+G14+G16+G18+G20+G22+G33+G105</f>
        <v>104000</v>
      </c>
      <c r="H9" s="146">
        <f>H10+H12+H14+H16+H18+H20+H22+H33+H105</f>
        <v>373169.051</v>
      </c>
      <c r="I9" s="146">
        <f>I10+I12+I14+I16+I18+I20+I22+I33+I105</f>
        <v>-4000</v>
      </c>
      <c r="J9" s="147">
        <f>J10+J12+J14+J16+J18+J20+J22+J33+J105</f>
        <v>369169.051</v>
      </c>
      <c r="K9" s="148"/>
    </row>
    <row r="10" spans="1:10" ht="12.75" customHeight="1">
      <c r="A10" s="117" t="s">
        <v>33</v>
      </c>
      <c r="B10" s="149" t="s">
        <v>5</v>
      </c>
      <c r="C10" s="150" t="s">
        <v>127</v>
      </c>
      <c r="D10" s="151" t="s">
        <v>3</v>
      </c>
      <c r="E10" s="151" t="s">
        <v>3</v>
      </c>
      <c r="F10" s="152" t="s">
        <v>128</v>
      </c>
      <c r="G10" s="38">
        <f>SUM(G11:G11)</f>
        <v>3000</v>
      </c>
      <c r="H10" s="153">
        <f>SUM(H11:H11)</f>
        <v>3000</v>
      </c>
      <c r="I10" s="38">
        <f>SUM(I11:I11)</f>
        <v>0</v>
      </c>
      <c r="J10" s="38">
        <f>SUM(J11:J11)</f>
        <v>3000</v>
      </c>
    </row>
    <row r="11" spans="1:10" ht="12.75" customHeight="1" thickBot="1">
      <c r="A11" s="118"/>
      <c r="B11" s="154"/>
      <c r="C11" s="155"/>
      <c r="D11" s="156">
        <v>2212</v>
      </c>
      <c r="E11" s="156">
        <v>6130</v>
      </c>
      <c r="F11" s="157" t="s">
        <v>129</v>
      </c>
      <c r="G11" s="52">
        <v>3000</v>
      </c>
      <c r="H11" s="158">
        <v>3000</v>
      </c>
      <c r="I11" s="52"/>
      <c r="J11" s="52">
        <f>H11+I11</f>
        <v>3000</v>
      </c>
    </row>
    <row r="12" spans="1:11" ht="14.25" customHeight="1">
      <c r="A12" s="118"/>
      <c r="B12" s="159" t="s">
        <v>5</v>
      </c>
      <c r="C12" s="160" t="s">
        <v>130</v>
      </c>
      <c r="D12" s="161" t="s">
        <v>3</v>
      </c>
      <c r="E12" s="161" t="s">
        <v>3</v>
      </c>
      <c r="F12" s="162" t="s">
        <v>131</v>
      </c>
      <c r="G12" s="153">
        <f>SUM(G13:G13)</f>
        <v>1000</v>
      </c>
      <c r="H12" s="153">
        <f>SUM(H13:H13)</f>
        <v>1000</v>
      </c>
      <c r="I12" s="38">
        <f>SUM(I13:I13)</f>
        <v>0</v>
      </c>
      <c r="J12" s="38">
        <f>J13</f>
        <v>1000</v>
      </c>
      <c r="K12" s="163"/>
    </row>
    <row r="13" spans="1:10" ht="14.25" customHeight="1" thickBot="1">
      <c r="A13" s="118"/>
      <c r="B13" s="164"/>
      <c r="C13" s="165"/>
      <c r="D13" s="166">
        <v>2212</v>
      </c>
      <c r="E13" s="167">
        <v>5331</v>
      </c>
      <c r="F13" s="53" t="s">
        <v>132</v>
      </c>
      <c r="G13" s="52">
        <v>1000</v>
      </c>
      <c r="H13" s="158">
        <v>1000</v>
      </c>
      <c r="I13" s="52"/>
      <c r="J13" s="52">
        <f>H13+I13</f>
        <v>1000</v>
      </c>
    </row>
    <row r="14" spans="1:10" ht="12" customHeight="1">
      <c r="A14" s="118"/>
      <c r="B14" s="159" t="s">
        <v>5</v>
      </c>
      <c r="C14" s="168" t="s">
        <v>133</v>
      </c>
      <c r="D14" s="169" t="s">
        <v>3</v>
      </c>
      <c r="E14" s="169" t="s">
        <v>3</v>
      </c>
      <c r="F14" s="170" t="s">
        <v>134</v>
      </c>
      <c r="G14" s="153">
        <f>SUM(G15:G15)</f>
        <v>15566</v>
      </c>
      <c r="H14" s="153">
        <f>SUM(H15:H15)</f>
        <v>106885.004</v>
      </c>
      <c r="I14" s="39">
        <f>SUM(I15:I15)</f>
        <v>-4000</v>
      </c>
      <c r="J14" s="39">
        <f>SUM(J15:J15)</f>
        <v>102885.004</v>
      </c>
    </row>
    <row r="15" spans="1:10" ht="12" customHeight="1" thickBot="1">
      <c r="A15" s="118"/>
      <c r="B15" s="171"/>
      <c r="C15" s="172"/>
      <c r="D15" s="173">
        <v>2212</v>
      </c>
      <c r="E15" s="173">
        <v>5901</v>
      </c>
      <c r="F15" s="174" t="s">
        <v>135</v>
      </c>
      <c r="G15" s="52">
        <v>15566</v>
      </c>
      <c r="H15" s="52">
        <f>15566+116897-267.579-8578.993-29366.02+13200-565.404</f>
        <v>106885.004</v>
      </c>
      <c r="I15" s="52">
        <v>-4000</v>
      </c>
      <c r="J15" s="42">
        <f>H15+I15</f>
        <v>102885.004</v>
      </c>
    </row>
    <row r="16" spans="1:10" ht="20.25">
      <c r="A16" s="118"/>
      <c r="B16" s="175" t="s">
        <v>5</v>
      </c>
      <c r="C16" s="160" t="s">
        <v>136</v>
      </c>
      <c r="D16" s="176" t="s">
        <v>3</v>
      </c>
      <c r="E16" s="176" t="s">
        <v>3</v>
      </c>
      <c r="F16" s="162" t="s">
        <v>137</v>
      </c>
      <c r="G16" s="39">
        <f>SUM(G17:G17)</f>
        <v>0</v>
      </c>
      <c r="H16" s="39">
        <f>SUM(H17:H17)</f>
        <v>118.58</v>
      </c>
      <c r="I16" s="39">
        <f>SUM(I17:I17)</f>
        <v>0</v>
      </c>
      <c r="J16" s="39">
        <f>SUM(J17:J17)</f>
        <v>118.58</v>
      </c>
    </row>
    <row r="17" spans="1:10" ht="12" customHeight="1" thickBot="1">
      <c r="A17" s="118"/>
      <c r="B17" s="177"/>
      <c r="C17" s="178"/>
      <c r="D17" s="179">
        <v>2212</v>
      </c>
      <c r="E17" s="179">
        <v>6121</v>
      </c>
      <c r="F17" s="180" t="s">
        <v>138</v>
      </c>
      <c r="G17" s="46">
        <v>0</v>
      </c>
      <c r="H17" s="52">
        <v>118.58</v>
      </c>
      <c r="I17" s="52"/>
      <c r="J17" s="42">
        <f>H17+I17</f>
        <v>118.58</v>
      </c>
    </row>
    <row r="18" spans="1:10" ht="12" customHeight="1">
      <c r="A18" s="118"/>
      <c r="B18" s="175" t="s">
        <v>5</v>
      </c>
      <c r="C18" s="160" t="s">
        <v>139</v>
      </c>
      <c r="D18" s="176" t="s">
        <v>3</v>
      </c>
      <c r="E18" s="176" t="s">
        <v>3</v>
      </c>
      <c r="F18" s="170" t="s">
        <v>140</v>
      </c>
      <c r="G18" s="181">
        <f>SUM(G19:G19)</f>
        <v>0</v>
      </c>
      <c r="H18" s="39">
        <f>SUM(H19:H19)</f>
        <v>5000</v>
      </c>
      <c r="I18" s="39">
        <f>SUM(I19:I19)</f>
        <v>0</v>
      </c>
      <c r="J18" s="39">
        <f>SUM(J19:J19)</f>
        <v>5000</v>
      </c>
    </row>
    <row r="19" spans="1:10" ht="12" customHeight="1" thickBot="1">
      <c r="A19" s="118"/>
      <c r="B19" s="177"/>
      <c r="C19" s="178"/>
      <c r="D19" s="182">
        <v>2219</v>
      </c>
      <c r="E19" s="183">
        <v>5901</v>
      </c>
      <c r="F19" s="184" t="s">
        <v>135</v>
      </c>
      <c r="G19" s="185">
        <v>0</v>
      </c>
      <c r="H19" s="185">
        <v>5000</v>
      </c>
      <c r="I19" s="52"/>
      <c r="J19" s="42">
        <f>H19+I19</f>
        <v>5000</v>
      </c>
    </row>
    <row r="20" spans="1:10" ht="12" customHeight="1">
      <c r="A20" s="118"/>
      <c r="B20" s="175" t="s">
        <v>5</v>
      </c>
      <c r="C20" s="160" t="s">
        <v>141</v>
      </c>
      <c r="D20" s="176" t="s">
        <v>3</v>
      </c>
      <c r="E20" s="176" t="s">
        <v>3</v>
      </c>
      <c r="F20" s="170" t="s">
        <v>142</v>
      </c>
      <c r="G20" s="181">
        <f>SUM(G21:G21)</f>
        <v>0</v>
      </c>
      <c r="H20" s="39">
        <f>SUM(H21:H21)</f>
        <v>30000</v>
      </c>
      <c r="I20" s="39">
        <f>SUM(I21:I21)</f>
        <v>0</v>
      </c>
      <c r="J20" s="39">
        <f>SUM(J21:J21)</f>
        <v>30000</v>
      </c>
    </row>
    <row r="21" spans="1:10" ht="12" customHeight="1" thickBot="1">
      <c r="A21" s="118"/>
      <c r="B21" s="186"/>
      <c r="C21" s="187"/>
      <c r="D21" s="182">
        <v>2219</v>
      </c>
      <c r="E21" s="55">
        <v>6901</v>
      </c>
      <c r="F21" s="174" t="s">
        <v>143</v>
      </c>
      <c r="G21" s="46">
        <v>0</v>
      </c>
      <c r="H21" s="46">
        <v>30000</v>
      </c>
      <c r="I21" s="47"/>
      <c r="J21" s="42">
        <f>H21+I21</f>
        <v>30000</v>
      </c>
    </row>
    <row r="22" spans="1:12" ht="13.5" thickBot="1">
      <c r="A22" s="118"/>
      <c r="B22" s="188" t="s">
        <v>5</v>
      </c>
      <c r="C22" s="189" t="s">
        <v>3</v>
      </c>
      <c r="D22" s="190" t="s">
        <v>3</v>
      </c>
      <c r="E22" s="190" t="s">
        <v>3</v>
      </c>
      <c r="F22" s="191" t="s">
        <v>144</v>
      </c>
      <c r="G22" s="192">
        <f>G23+G25+G27+G29+G31</f>
        <v>0</v>
      </c>
      <c r="H22" s="192">
        <f>H23+H25+H27+H29+H31</f>
        <v>910.463</v>
      </c>
      <c r="I22" s="192">
        <f>I23+I25+I27+I29+I31</f>
        <v>0</v>
      </c>
      <c r="J22" s="192">
        <f>J23+J25+J27+J29+J31</f>
        <v>910.463</v>
      </c>
      <c r="L22" s="193"/>
    </row>
    <row r="23" spans="1:10" ht="12.75" customHeight="1">
      <c r="A23" s="118"/>
      <c r="B23" s="175" t="s">
        <v>5</v>
      </c>
      <c r="C23" s="160" t="s">
        <v>145</v>
      </c>
      <c r="D23" s="176" t="s">
        <v>3</v>
      </c>
      <c r="E23" s="176" t="s">
        <v>3</v>
      </c>
      <c r="F23" s="43" t="s">
        <v>146</v>
      </c>
      <c r="G23" s="39">
        <f>SUM(G24:G24)</f>
        <v>0</v>
      </c>
      <c r="H23" s="39">
        <f>SUM(H24:H24)</f>
        <v>505.78</v>
      </c>
      <c r="I23" s="39">
        <f>SUM(I24:I24)</f>
        <v>0</v>
      </c>
      <c r="J23" s="39">
        <f>SUM(J24:J24)</f>
        <v>505.78</v>
      </c>
    </row>
    <row r="24" spans="1:10" ht="12.75" customHeight="1" thickBot="1">
      <c r="A24" s="118"/>
      <c r="B24" s="194"/>
      <c r="C24" s="195"/>
      <c r="D24" s="196">
        <v>2212</v>
      </c>
      <c r="E24" s="196">
        <v>5169</v>
      </c>
      <c r="F24" s="197" t="s">
        <v>37</v>
      </c>
      <c r="G24" s="46">
        <v>0</v>
      </c>
      <c r="H24" s="52">
        <v>505.78</v>
      </c>
      <c r="I24" s="52"/>
      <c r="J24" s="52">
        <f>H24+I24</f>
        <v>505.78</v>
      </c>
    </row>
    <row r="25" spans="1:10" ht="12.75" customHeight="1">
      <c r="A25" s="118"/>
      <c r="B25" s="175" t="s">
        <v>5</v>
      </c>
      <c r="C25" s="160" t="s">
        <v>147</v>
      </c>
      <c r="D25" s="176" t="s">
        <v>3</v>
      </c>
      <c r="E25" s="176" t="s">
        <v>3</v>
      </c>
      <c r="F25" s="43" t="s">
        <v>148</v>
      </c>
      <c r="G25" s="39">
        <f>SUM(G26:G26)</f>
        <v>0</v>
      </c>
      <c r="H25" s="39">
        <f>SUM(H26:H26)</f>
        <v>318.23</v>
      </c>
      <c r="I25" s="39">
        <f>SUM(I26:I26)</f>
        <v>0</v>
      </c>
      <c r="J25" s="39">
        <f>SUM(J26:J26)</f>
        <v>318.23</v>
      </c>
    </row>
    <row r="26" spans="1:10" ht="12.75" customHeight="1" thickBot="1">
      <c r="A26" s="118"/>
      <c r="B26" s="198"/>
      <c r="C26" s="195"/>
      <c r="D26" s="196">
        <v>2212</v>
      </c>
      <c r="E26" s="179">
        <v>6121</v>
      </c>
      <c r="F26" s="199" t="s">
        <v>149</v>
      </c>
      <c r="G26" s="185">
        <v>0</v>
      </c>
      <c r="H26" s="52">
        <v>318.23</v>
      </c>
      <c r="I26" s="52"/>
      <c r="J26" s="52">
        <f>H26+I26</f>
        <v>318.23</v>
      </c>
    </row>
    <row r="27" spans="1:10" ht="12.75" customHeight="1">
      <c r="A27" s="118"/>
      <c r="B27" s="175" t="s">
        <v>5</v>
      </c>
      <c r="C27" s="160" t="s">
        <v>150</v>
      </c>
      <c r="D27" s="169" t="s">
        <v>3</v>
      </c>
      <c r="E27" s="169" t="s">
        <v>3</v>
      </c>
      <c r="F27" s="200" t="s">
        <v>151</v>
      </c>
      <c r="G27" s="38">
        <f>SUM(G28:G28)</f>
        <v>0</v>
      </c>
      <c r="H27" s="38">
        <f>SUM(H28:H28)</f>
        <v>18.15</v>
      </c>
      <c r="I27" s="39">
        <f>SUM(I28:I28)</f>
        <v>0</v>
      </c>
      <c r="J27" s="38">
        <f>SUM(J28:J28)</f>
        <v>18.15</v>
      </c>
    </row>
    <row r="28" spans="1:10" ht="12.75" customHeight="1" thickBot="1">
      <c r="A28" s="118"/>
      <c r="B28" s="171"/>
      <c r="C28" s="172"/>
      <c r="D28" s="179">
        <v>2212</v>
      </c>
      <c r="E28" s="173">
        <v>6121</v>
      </c>
      <c r="F28" s="199" t="s">
        <v>149</v>
      </c>
      <c r="G28" s="42">
        <v>0</v>
      </c>
      <c r="H28" s="42">
        <v>18.15</v>
      </c>
      <c r="I28" s="52"/>
      <c r="J28" s="42">
        <f>H28+I28</f>
        <v>18.15</v>
      </c>
    </row>
    <row r="29" spans="1:10" ht="12.75" customHeight="1">
      <c r="A29" s="118"/>
      <c r="B29" s="175" t="s">
        <v>5</v>
      </c>
      <c r="C29" s="160" t="s">
        <v>152</v>
      </c>
      <c r="D29" s="176" t="s">
        <v>3</v>
      </c>
      <c r="E29" s="176" t="s">
        <v>3</v>
      </c>
      <c r="F29" s="43" t="s">
        <v>153</v>
      </c>
      <c r="G29" s="38">
        <f>SUM(G30:G30)</f>
        <v>0</v>
      </c>
      <c r="H29" s="38">
        <f>SUM(H30:H30)</f>
        <v>38.115</v>
      </c>
      <c r="I29" s="39">
        <f>SUM(I30:I30)</f>
        <v>0</v>
      </c>
      <c r="J29" s="38">
        <f>SUM(J30:J30)</f>
        <v>38.115</v>
      </c>
    </row>
    <row r="30" spans="1:10" ht="12.75" customHeight="1" thickBot="1">
      <c r="A30" s="118"/>
      <c r="B30" s="177"/>
      <c r="C30" s="172"/>
      <c r="D30" s="179">
        <v>2212</v>
      </c>
      <c r="E30" s="173">
        <v>6121</v>
      </c>
      <c r="F30" s="199" t="s">
        <v>149</v>
      </c>
      <c r="G30" s="54">
        <v>0</v>
      </c>
      <c r="H30" s="42">
        <v>38.115</v>
      </c>
      <c r="I30" s="52"/>
      <c r="J30" s="42">
        <f>H30+I30</f>
        <v>38.115</v>
      </c>
    </row>
    <row r="31" spans="1:10" ht="12.75" customHeight="1">
      <c r="A31" s="118"/>
      <c r="B31" s="175" t="s">
        <v>5</v>
      </c>
      <c r="C31" s="160" t="s">
        <v>154</v>
      </c>
      <c r="D31" s="176" t="s">
        <v>3</v>
      </c>
      <c r="E31" s="176" t="s">
        <v>3</v>
      </c>
      <c r="F31" s="43" t="s">
        <v>155</v>
      </c>
      <c r="G31" s="38">
        <f>SUM(G32:G32)</f>
        <v>0</v>
      </c>
      <c r="H31" s="38">
        <f>SUM(H32:H32)</f>
        <v>30.188</v>
      </c>
      <c r="I31" s="39">
        <f>SUM(I32:I32)</f>
        <v>0</v>
      </c>
      <c r="J31" s="38">
        <f>SUM(J32:J32)</f>
        <v>30.188</v>
      </c>
    </row>
    <row r="32" spans="1:11" ht="12.75" customHeight="1" thickBot="1">
      <c r="A32" s="118"/>
      <c r="B32" s="177"/>
      <c r="C32" s="178"/>
      <c r="D32" s="179">
        <v>2212</v>
      </c>
      <c r="E32" s="179">
        <v>6121</v>
      </c>
      <c r="F32" s="199" t="s">
        <v>149</v>
      </c>
      <c r="G32" s="54">
        <v>0</v>
      </c>
      <c r="H32" s="42">
        <v>30.188</v>
      </c>
      <c r="I32" s="52"/>
      <c r="J32" s="42">
        <f>H32+I32</f>
        <v>30.188</v>
      </c>
      <c r="K32" s="193"/>
    </row>
    <row r="33" spans="1:12" ht="13.5" thickBot="1">
      <c r="A33" s="118"/>
      <c r="B33" s="188" t="s">
        <v>5</v>
      </c>
      <c r="C33" s="189" t="s">
        <v>3</v>
      </c>
      <c r="D33" s="190" t="s">
        <v>3</v>
      </c>
      <c r="E33" s="190" t="s">
        <v>3</v>
      </c>
      <c r="F33" s="191" t="s">
        <v>156</v>
      </c>
      <c r="G33" s="192">
        <f>G34+G37+G39+G41+G43+G45+G47+G49+G51+G53+G55+G57+G59+G61+G63+G65+G67+G69+G71+G73+G76+G78+G80+G82+G84+G87+G89+G91+G94+G96+G98+G100+G103</f>
        <v>0</v>
      </c>
      <c r="H33" s="192">
        <f>H34+H37+H39+H41+H43+H45+H47+H49+H51+H53+H55+H57+H59+H61+H63+H65+H67+H69+H71+H73+H76+H78+H80+H82+H84+H87+H89+H91+H94+H96+H98+H100+H103</f>
        <v>82452.15</v>
      </c>
      <c r="I33" s="192">
        <f>I34+I37+I39+I41+I43+I45+I47+I49+I51+I53+I55+I57+I59+I61+I63+I65+I67+I69+I71+I73+I76+I78+I80+I82+I84+I87+I89+I91+I94+I96+I98+I100+I103</f>
        <v>0</v>
      </c>
      <c r="J33" s="192">
        <f>J34+J37+J39+J41+J43+J45+J47+J49+J51+J53+J55+J57+J59+J61+J63+J65+J67+J69+J71+J73+J76+J78+J80+J82+J84+J87+J89+J91+J94+J96+J98+J100+J103</f>
        <v>82452.15</v>
      </c>
      <c r="L33" s="193"/>
    </row>
    <row r="34" spans="1:10" ht="12.75" hidden="1">
      <c r="A34" s="118"/>
      <c r="B34" s="175" t="s">
        <v>5</v>
      </c>
      <c r="C34" s="160" t="s">
        <v>157</v>
      </c>
      <c r="D34" s="176" t="s">
        <v>3</v>
      </c>
      <c r="E34" s="176" t="s">
        <v>3</v>
      </c>
      <c r="F34" s="43" t="s">
        <v>158</v>
      </c>
      <c r="G34" s="39">
        <f>SUM(G35:G36)</f>
        <v>0</v>
      </c>
      <c r="H34" s="39">
        <f>SUM(H35:H36)</f>
        <v>17658.558</v>
      </c>
      <c r="I34" s="39">
        <f>SUM(I35:I36)</f>
        <v>0</v>
      </c>
      <c r="J34" s="39">
        <f>SUM(J35:J36)</f>
        <v>17658.558</v>
      </c>
    </row>
    <row r="35" spans="1:10" ht="12.75" hidden="1">
      <c r="A35" s="118"/>
      <c r="B35" s="177"/>
      <c r="C35" s="178"/>
      <c r="D35" s="179">
        <v>2212</v>
      </c>
      <c r="E35" s="179">
        <v>5169</v>
      </c>
      <c r="F35" s="201" t="s">
        <v>37</v>
      </c>
      <c r="G35" s="54">
        <v>0</v>
      </c>
      <c r="H35" s="54">
        <v>48.4</v>
      </c>
      <c r="I35" s="42"/>
      <c r="J35" s="42">
        <f>H35+I35</f>
        <v>48.4</v>
      </c>
    </row>
    <row r="36" spans="1:10" ht="13.5" hidden="1" thickBot="1">
      <c r="A36" s="118"/>
      <c r="B36" s="186"/>
      <c r="C36" s="202"/>
      <c r="D36" s="166">
        <v>2212</v>
      </c>
      <c r="E36" s="55">
        <v>5171</v>
      </c>
      <c r="F36" s="203" t="s">
        <v>159</v>
      </c>
      <c r="G36" s="46">
        <v>0</v>
      </c>
      <c r="H36" s="47">
        <v>17610.158</v>
      </c>
      <c r="I36" s="47"/>
      <c r="J36" s="47">
        <f>H36+I36</f>
        <v>17610.158</v>
      </c>
    </row>
    <row r="37" spans="1:10" ht="12.75" customHeight="1" hidden="1">
      <c r="A37" s="118"/>
      <c r="B37" s="175" t="s">
        <v>5</v>
      </c>
      <c r="C37" s="160" t="s">
        <v>160</v>
      </c>
      <c r="D37" s="176" t="s">
        <v>3</v>
      </c>
      <c r="E37" s="176" t="s">
        <v>3</v>
      </c>
      <c r="F37" s="43" t="s">
        <v>161</v>
      </c>
      <c r="G37" s="39">
        <f>SUM(G38:G38)</f>
        <v>0</v>
      </c>
      <c r="H37" s="39">
        <f>SUM(H38:H38)</f>
        <v>983.73</v>
      </c>
      <c r="I37" s="39">
        <f>SUM(I38:I38)</f>
        <v>0</v>
      </c>
      <c r="J37" s="39">
        <f>SUM(J38:J38)</f>
        <v>983.73</v>
      </c>
    </row>
    <row r="38" spans="1:10" ht="12.75" customHeight="1" hidden="1" thickBot="1">
      <c r="A38" s="118"/>
      <c r="B38" s="194"/>
      <c r="C38" s="195"/>
      <c r="D38" s="196">
        <v>2212</v>
      </c>
      <c r="E38" s="196">
        <v>5169</v>
      </c>
      <c r="F38" s="197" t="s">
        <v>37</v>
      </c>
      <c r="G38" s="46">
        <v>0</v>
      </c>
      <c r="H38" s="42">
        <v>983.73</v>
      </c>
      <c r="I38" s="52"/>
      <c r="J38" s="52">
        <f>H38+I38</f>
        <v>983.73</v>
      </c>
    </row>
    <row r="39" spans="1:10" ht="12.75" hidden="1">
      <c r="A39" s="118"/>
      <c r="B39" s="175" t="s">
        <v>5</v>
      </c>
      <c r="C39" s="160" t="s">
        <v>162</v>
      </c>
      <c r="D39" s="176" t="s">
        <v>3</v>
      </c>
      <c r="E39" s="176" t="s">
        <v>3</v>
      </c>
      <c r="F39" s="43" t="s">
        <v>163</v>
      </c>
      <c r="G39" s="39">
        <f>SUM(G40:G40)</f>
        <v>0</v>
      </c>
      <c r="H39" s="39">
        <f>SUM(H40:H40)</f>
        <v>525.0830000000001</v>
      </c>
      <c r="I39" s="39">
        <f>SUM(I40:I40)</f>
        <v>0</v>
      </c>
      <c r="J39" s="39">
        <f>SUM(J40:J40)</f>
        <v>525.0830000000001</v>
      </c>
    </row>
    <row r="40" spans="1:10" ht="13.5" hidden="1" thickBot="1">
      <c r="A40" s="118"/>
      <c r="B40" s="198"/>
      <c r="C40" s="195"/>
      <c r="D40" s="196">
        <v>2212</v>
      </c>
      <c r="E40" s="204">
        <v>6121</v>
      </c>
      <c r="F40" s="205" t="s">
        <v>149</v>
      </c>
      <c r="G40" s="185">
        <v>0</v>
      </c>
      <c r="H40" s="54">
        <f>59.895+24.142+1156.871-715.825</f>
        <v>525.0830000000001</v>
      </c>
      <c r="I40" s="52"/>
      <c r="J40" s="52">
        <f>H40+I40</f>
        <v>525.0830000000001</v>
      </c>
    </row>
    <row r="41" spans="1:10" ht="12.75" hidden="1">
      <c r="A41" s="118"/>
      <c r="B41" s="175" t="s">
        <v>5</v>
      </c>
      <c r="C41" s="160" t="s">
        <v>164</v>
      </c>
      <c r="D41" s="176" t="s">
        <v>3</v>
      </c>
      <c r="E41" s="176" t="s">
        <v>3</v>
      </c>
      <c r="F41" s="43" t="s">
        <v>165</v>
      </c>
      <c r="G41" s="39">
        <f>SUM(G42:G42)</f>
        <v>0</v>
      </c>
      <c r="H41" s="39">
        <f>SUM(H42:H42)</f>
        <v>29.039999999999964</v>
      </c>
      <c r="I41" s="39">
        <f>SUM(I42:I42)</f>
        <v>0</v>
      </c>
      <c r="J41" s="39">
        <f>SUM(J42:J42)</f>
        <v>29.039999999999964</v>
      </c>
    </row>
    <row r="42" spans="1:10" ht="13.5" hidden="1" thickBot="1">
      <c r="A42" s="118"/>
      <c r="B42" s="194"/>
      <c r="C42" s="195"/>
      <c r="D42" s="196">
        <v>2212</v>
      </c>
      <c r="E42" s="204">
        <v>6121</v>
      </c>
      <c r="F42" s="205" t="s">
        <v>149</v>
      </c>
      <c r="G42" s="46">
        <v>0</v>
      </c>
      <c r="H42" s="206">
        <f>29.04+1483.555-1483.555</f>
        <v>29.039999999999964</v>
      </c>
      <c r="I42" s="52"/>
      <c r="J42" s="52">
        <f>H42+I42</f>
        <v>29.039999999999964</v>
      </c>
    </row>
    <row r="43" spans="1:10" ht="12.75" hidden="1">
      <c r="A43" s="118"/>
      <c r="B43" s="175" t="s">
        <v>5</v>
      </c>
      <c r="C43" s="160" t="s">
        <v>166</v>
      </c>
      <c r="D43" s="176" t="s">
        <v>3</v>
      </c>
      <c r="E43" s="176" t="s">
        <v>3</v>
      </c>
      <c r="F43" s="43" t="s">
        <v>167</v>
      </c>
      <c r="G43" s="39">
        <f>SUM(G44:G44)</f>
        <v>0</v>
      </c>
      <c r="H43" s="39">
        <f>SUM(H44:H44)</f>
        <v>158.37400000000002</v>
      </c>
      <c r="I43" s="39">
        <f>SUM(I44:I44)</f>
        <v>0</v>
      </c>
      <c r="J43" s="39">
        <f>SUM(J44:J44)</f>
        <v>158.37400000000002</v>
      </c>
    </row>
    <row r="44" spans="1:10" ht="13.5" hidden="1" thickBot="1">
      <c r="A44" s="118"/>
      <c r="B44" s="194"/>
      <c r="C44" s="195"/>
      <c r="D44" s="196">
        <v>2212</v>
      </c>
      <c r="E44" s="204">
        <v>6121</v>
      </c>
      <c r="F44" s="205" t="s">
        <v>149</v>
      </c>
      <c r="G44" s="46">
        <v>0</v>
      </c>
      <c r="H44" s="185">
        <f>158.374+589.522-589.522</f>
        <v>158.37400000000002</v>
      </c>
      <c r="I44" s="52"/>
      <c r="J44" s="52">
        <f>H44+I44</f>
        <v>158.37400000000002</v>
      </c>
    </row>
    <row r="45" spans="1:10" ht="12.75" hidden="1">
      <c r="A45" s="118"/>
      <c r="B45" s="175" t="s">
        <v>5</v>
      </c>
      <c r="C45" s="160" t="s">
        <v>168</v>
      </c>
      <c r="D45" s="176" t="s">
        <v>3</v>
      </c>
      <c r="E45" s="176" t="s">
        <v>3</v>
      </c>
      <c r="F45" s="43" t="s">
        <v>169</v>
      </c>
      <c r="G45" s="39">
        <f>SUM(G46:G46)</f>
        <v>0</v>
      </c>
      <c r="H45" s="39">
        <f>SUM(H46:H46)</f>
        <v>9188.214999999998</v>
      </c>
      <c r="I45" s="39">
        <f>SUM(I46:I46)</f>
        <v>0</v>
      </c>
      <c r="J45" s="39">
        <f>SUM(J46:J46)</f>
        <v>9188.214999999998</v>
      </c>
    </row>
    <row r="46" spans="1:10" ht="13.5" hidden="1" thickBot="1">
      <c r="A46" s="118"/>
      <c r="B46" s="194"/>
      <c r="C46" s="195"/>
      <c r="D46" s="196">
        <v>2212</v>
      </c>
      <c r="E46" s="204">
        <v>6121</v>
      </c>
      <c r="F46" s="205" t="s">
        <v>149</v>
      </c>
      <c r="G46" s="46">
        <v>0</v>
      </c>
      <c r="H46" s="54">
        <f>53.9+30.185+9104.13</f>
        <v>9188.214999999998</v>
      </c>
      <c r="I46" s="52"/>
      <c r="J46" s="52">
        <f>H46+I46</f>
        <v>9188.214999999998</v>
      </c>
    </row>
    <row r="47" spans="1:10" ht="12.75" hidden="1">
      <c r="A47" s="118"/>
      <c r="B47" s="175" t="s">
        <v>5</v>
      </c>
      <c r="C47" s="160" t="s">
        <v>170</v>
      </c>
      <c r="D47" s="176" t="s">
        <v>3</v>
      </c>
      <c r="E47" s="176" t="s">
        <v>3</v>
      </c>
      <c r="F47" s="43" t="s">
        <v>171</v>
      </c>
      <c r="G47" s="39">
        <f>SUM(G48:G48)</f>
        <v>0</v>
      </c>
      <c r="H47" s="39">
        <f>SUM(H48:H48)</f>
        <v>825.119</v>
      </c>
      <c r="I47" s="39">
        <f>SUM(I48:I48)</f>
        <v>0</v>
      </c>
      <c r="J47" s="39">
        <f>SUM(J48:J48)</f>
        <v>825.119</v>
      </c>
    </row>
    <row r="48" spans="1:10" ht="13.5" hidden="1" thickBot="1">
      <c r="A48" s="118"/>
      <c r="B48" s="194"/>
      <c r="C48" s="195"/>
      <c r="D48" s="196">
        <v>2212</v>
      </c>
      <c r="E48" s="207">
        <v>6121</v>
      </c>
      <c r="F48" s="208" t="s">
        <v>149</v>
      </c>
      <c r="G48" s="46">
        <v>0</v>
      </c>
      <c r="H48" s="54">
        <f>50.336+17.098+1041.498-283.813</f>
        <v>825.119</v>
      </c>
      <c r="I48" s="52"/>
      <c r="J48" s="52">
        <f>H48+I48</f>
        <v>825.119</v>
      </c>
    </row>
    <row r="49" spans="1:10" ht="12.75" hidden="1">
      <c r="A49" s="118"/>
      <c r="B49" s="175" t="s">
        <v>5</v>
      </c>
      <c r="C49" s="160" t="s">
        <v>172</v>
      </c>
      <c r="D49" s="169" t="s">
        <v>3</v>
      </c>
      <c r="E49" s="169" t="s">
        <v>3</v>
      </c>
      <c r="F49" s="200" t="s">
        <v>173</v>
      </c>
      <c r="G49" s="38">
        <f>SUM(G50:G50)</f>
        <v>0</v>
      </c>
      <c r="H49" s="39">
        <f>SUM(H50:H50)</f>
        <v>18.876</v>
      </c>
      <c r="I49" s="39">
        <f>SUM(I50:I50)</f>
        <v>0</v>
      </c>
      <c r="J49" s="38">
        <f>SUM(J50:J50)</f>
        <v>18.876</v>
      </c>
    </row>
    <row r="50" spans="1:10" ht="13.5" hidden="1" thickBot="1">
      <c r="A50" s="118"/>
      <c r="B50" s="164"/>
      <c r="C50" s="195"/>
      <c r="D50" s="207">
        <v>2212</v>
      </c>
      <c r="E50" s="207">
        <v>6121</v>
      </c>
      <c r="F50" s="208" t="s">
        <v>149</v>
      </c>
      <c r="G50" s="52">
        <v>0</v>
      </c>
      <c r="H50" s="54">
        <v>18.876</v>
      </c>
      <c r="I50" s="52"/>
      <c r="J50" s="52">
        <f>H50+I50</f>
        <v>18.876</v>
      </c>
    </row>
    <row r="51" spans="1:10" ht="12.75" hidden="1">
      <c r="A51" s="118"/>
      <c r="B51" s="175" t="s">
        <v>5</v>
      </c>
      <c r="C51" s="160" t="s">
        <v>174</v>
      </c>
      <c r="D51" s="169" t="s">
        <v>3</v>
      </c>
      <c r="E51" s="169" t="s">
        <v>3</v>
      </c>
      <c r="F51" s="200" t="s">
        <v>175</v>
      </c>
      <c r="G51" s="38">
        <f>SUM(G52:G52)</f>
        <v>0</v>
      </c>
      <c r="H51" s="39">
        <f>SUM(H52:H52)</f>
        <v>2776.516</v>
      </c>
      <c r="I51" s="39">
        <f>SUM(I52:I52)</f>
        <v>0</v>
      </c>
      <c r="J51" s="38">
        <f>SUM(J52:J52)</f>
        <v>2776.516</v>
      </c>
    </row>
    <row r="52" spans="1:10" ht="13.5" hidden="1" thickBot="1">
      <c r="A52" s="118"/>
      <c r="B52" s="164"/>
      <c r="C52" s="195"/>
      <c r="D52" s="207">
        <v>2212</v>
      </c>
      <c r="E52" s="207">
        <v>6121</v>
      </c>
      <c r="F52" s="208" t="s">
        <v>149</v>
      </c>
      <c r="G52" s="52">
        <v>0</v>
      </c>
      <c r="H52" s="54">
        <f>2923.862-147.346</f>
        <v>2776.516</v>
      </c>
      <c r="I52" s="52"/>
      <c r="J52" s="52">
        <f>H52+I52</f>
        <v>2776.516</v>
      </c>
    </row>
    <row r="53" spans="1:10" ht="12.75" hidden="1">
      <c r="A53" s="118"/>
      <c r="B53" s="175" t="s">
        <v>5</v>
      </c>
      <c r="C53" s="160" t="s">
        <v>176</v>
      </c>
      <c r="D53" s="169" t="s">
        <v>3</v>
      </c>
      <c r="E53" s="169" t="s">
        <v>3</v>
      </c>
      <c r="F53" s="200" t="s">
        <v>177</v>
      </c>
      <c r="G53" s="38">
        <f>SUM(G54:G54)</f>
        <v>0</v>
      </c>
      <c r="H53" s="39">
        <f>SUM(H54:H54)</f>
        <v>52.829</v>
      </c>
      <c r="I53" s="39">
        <f>SUM(I54:I54)</f>
        <v>0</v>
      </c>
      <c r="J53" s="38">
        <f>SUM(J54:J54)</f>
        <v>52.829</v>
      </c>
    </row>
    <row r="54" spans="1:10" ht="13.5" hidden="1" thickBot="1">
      <c r="A54" s="118"/>
      <c r="B54" s="164"/>
      <c r="C54" s="195"/>
      <c r="D54" s="207">
        <v>2212</v>
      </c>
      <c r="E54" s="207">
        <v>6121</v>
      </c>
      <c r="F54" s="208" t="s">
        <v>149</v>
      </c>
      <c r="G54" s="52">
        <v>0</v>
      </c>
      <c r="H54" s="54">
        <f>37.752+15.077</f>
        <v>52.829</v>
      </c>
      <c r="I54" s="52"/>
      <c r="J54" s="52">
        <f>H54+I54</f>
        <v>52.829</v>
      </c>
    </row>
    <row r="55" spans="1:10" ht="12.75" hidden="1">
      <c r="A55" s="118"/>
      <c r="B55" s="175" t="s">
        <v>5</v>
      </c>
      <c r="C55" s="160" t="s">
        <v>178</v>
      </c>
      <c r="D55" s="169" t="s">
        <v>3</v>
      </c>
      <c r="E55" s="169" t="s">
        <v>3</v>
      </c>
      <c r="F55" s="200" t="s">
        <v>179</v>
      </c>
      <c r="G55" s="38">
        <f>SUM(G56:G56)</f>
        <v>0</v>
      </c>
      <c r="H55" s="39">
        <f>SUM(H56:H56)</f>
        <v>34.727000000000004</v>
      </c>
      <c r="I55" s="39">
        <f>SUM(I56:I56)</f>
        <v>0</v>
      </c>
      <c r="J55" s="38">
        <f>SUM(J56:J56)</f>
        <v>34.727000000000004</v>
      </c>
    </row>
    <row r="56" spans="1:10" ht="13.5" hidden="1" thickBot="1">
      <c r="A56" s="118"/>
      <c r="B56" s="164"/>
      <c r="C56" s="195"/>
      <c r="D56" s="207">
        <v>2212</v>
      </c>
      <c r="E56" s="207">
        <v>6121</v>
      </c>
      <c r="F56" s="208" t="s">
        <v>149</v>
      </c>
      <c r="G56" s="52">
        <v>0</v>
      </c>
      <c r="H56" s="54">
        <f>14.157+53.778-33.208</f>
        <v>34.727000000000004</v>
      </c>
      <c r="I56" s="52"/>
      <c r="J56" s="52">
        <f>H56+I56</f>
        <v>34.727000000000004</v>
      </c>
    </row>
    <row r="57" spans="1:10" ht="12.75" hidden="1">
      <c r="A57" s="118"/>
      <c r="B57" s="175" t="s">
        <v>5</v>
      </c>
      <c r="C57" s="160" t="s">
        <v>180</v>
      </c>
      <c r="D57" s="169" t="s">
        <v>3</v>
      </c>
      <c r="E57" s="169" t="s">
        <v>3</v>
      </c>
      <c r="F57" s="200" t="s">
        <v>181</v>
      </c>
      <c r="G57" s="38">
        <f>SUM(G58:G58)</f>
        <v>0</v>
      </c>
      <c r="H57" s="39">
        <f>SUM(H58:H58)</f>
        <v>72.423</v>
      </c>
      <c r="I57" s="39">
        <f>SUM(I58:I58)</f>
        <v>0</v>
      </c>
      <c r="J57" s="38">
        <f>SUM(J58:J58)</f>
        <v>72.423</v>
      </c>
    </row>
    <row r="58" spans="1:10" ht="13.5" hidden="1" thickBot="1">
      <c r="A58" s="118"/>
      <c r="B58" s="164"/>
      <c r="C58" s="195"/>
      <c r="D58" s="207">
        <v>2212</v>
      </c>
      <c r="E58" s="207">
        <v>6121</v>
      </c>
      <c r="F58" s="208" t="s">
        <v>149</v>
      </c>
      <c r="G58" s="52">
        <v>0</v>
      </c>
      <c r="H58" s="54">
        <f>11.949+12.1+48.374</f>
        <v>72.423</v>
      </c>
      <c r="I58" s="52"/>
      <c r="J58" s="52">
        <f>H58+I58</f>
        <v>72.423</v>
      </c>
    </row>
    <row r="59" spans="1:10" ht="12.75" hidden="1">
      <c r="A59" s="118"/>
      <c r="B59" s="175" t="s">
        <v>5</v>
      </c>
      <c r="C59" s="160" t="s">
        <v>182</v>
      </c>
      <c r="D59" s="169" t="s">
        <v>3</v>
      </c>
      <c r="E59" s="169" t="s">
        <v>3</v>
      </c>
      <c r="F59" s="200" t="s">
        <v>183</v>
      </c>
      <c r="G59" s="38">
        <f>SUM(G60:G60)</f>
        <v>0</v>
      </c>
      <c r="H59" s="39">
        <f>SUM(H60:H60)</f>
        <v>7888.289</v>
      </c>
      <c r="I59" s="39">
        <f>SUM(I60:I60)</f>
        <v>0</v>
      </c>
      <c r="J59" s="38">
        <f>SUM(J60:J60)</f>
        <v>7888.289</v>
      </c>
    </row>
    <row r="60" spans="1:10" ht="13.5" hidden="1" thickBot="1">
      <c r="A60" s="118"/>
      <c r="B60" s="164"/>
      <c r="C60" s="195"/>
      <c r="D60" s="207">
        <v>2212</v>
      </c>
      <c r="E60" s="207">
        <v>6121</v>
      </c>
      <c r="F60" s="208" t="s">
        <v>149</v>
      </c>
      <c r="G60" s="52">
        <v>0</v>
      </c>
      <c r="H60" s="185">
        <f>47.19+14.036+7827.063</f>
        <v>7888.289</v>
      </c>
      <c r="I60" s="185"/>
      <c r="J60" s="52">
        <f>H60+I60</f>
        <v>7888.289</v>
      </c>
    </row>
    <row r="61" spans="1:10" ht="12.75" hidden="1">
      <c r="A61" s="118"/>
      <c r="B61" s="175" t="s">
        <v>5</v>
      </c>
      <c r="C61" s="160" t="s">
        <v>184</v>
      </c>
      <c r="D61" s="176" t="s">
        <v>3</v>
      </c>
      <c r="E61" s="176" t="s">
        <v>3</v>
      </c>
      <c r="F61" s="43" t="s">
        <v>185</v>
      </c>
      <c r="G61" s="38">
        <f>SUM(G62:G62)</f>
        <v>0</v>
      </c>
      <c r="H61" s="39">
        <f>SUM(H62:H62)</f>
        <v>15.125</v>
      </c>
      <c r="I61" s="39">
        <f>SUM(I62:I62)</f>
        <v>0</v>
      </c>
      <c r="J61" s="38">
        <f>SUM(J62:J62)</f>
        <v>15.125</v>
      </c>
    </row>
    <row r="62" spans="1:10" ht="13.5" hidden="1" thickBot="1">
      <c r="A62" s="118"/>
      <c r="B62" s="198"/>
      <c r="C62" s="209"/>
      <c r="D62" s="166">
        <v>2212</v>
      </c>
      <c r="E62" s="166">
        <v>6121</v>
      </c>
      <c r="F62" s="210" t="s">
        <v>149</v>
      </c>
      <c r="G62" s="52">
        <v>0</v>
      </c>
      <c r="H62" s="185">
        <f>15.125+40.479-40.479</f>
        <v>15.125</v>
      </c>
      <c r="I62" s="52"/>
      <c r="J62" s="52">
        <f>H62+I62</f>
        <v>15.125</v>
      </c>
    </row>
    <row r="63" spans="1:10" ht="12.75" hidden="1">
      <c r="A63" s="118"/>
      <c r="B63" s="175" t="s">
        <v>5</v>
      </c>
      <c r="C63" s="160" t="s">
        <v>186</v>
      </c>
      <c r="D63" s="176" t="s">
        <v>3</v>
      </c>
      <c r="E63" s="176" t="s">
        <v>3</v>
      </c>
      <c r="F63" s="43" t="s">
        <v>187</v>
      </c>
      <c r="G63" s="38">
        <f>SUM(G64:G64)</f>
        <v>0</v>
      </c>
      <c r="H63" s="39">
        <f>SUM(H64:H64)</f>
        <v>11.495</v>
      </c>
      <c r="I63" s="39">
        <f>SUM(I64:I64)</f>
        <v>0</v>
      </c>
      <c r="J63" s="38">
        <f>SUM(J64:J64)</f>
        <v>11.495</v>
      </c>
    </row>
    <row r="64" spans="1:10" ht="13.5" hidden="1" thickBot="1">
      <c r="A64" s="118"/>
      <c r="B64" s="177"/>
      <c r="C64" s="178"/>
      <c r="D64" s="179">
        <v>2212</v>
      </c>
      <c r="E64" s="179">
        <v>5169</v>
      </c>
      <c r="F64" s="211" t="s">
        <v>37</v>
      </c>
      <c r="G64" s="52">
        <v>0</v>
      </c>
      <c r="H64" s="54">
        <v>11.495</v>
      </c>
      <c r="I64" s="52"/>
      <c r="J64" s="52">
        <f>H64+I64</f>
        <v>11.495</v>
      </c>
    </row>
    <row r="65" spans="1:10" ht="12.75" hidden="1">
      <c r="A65" s="118"/>
      <c r="B65" s="175" t="s">
        <v>5</v>
      </c>
      <c r="C65" s="160" t="s">
        <v>188</v>
      </c>
      <c r="D65" s="176" t="s">
        <v>3</v>
      </c>
      <c r="E65" s="176" t="s">
        <v>3</v>
      </c>
      <c r="F65" s="43" t="s">
        <v>189</v>
      </c>
      <c r="G65" s="38">
        <f>SUM(G66:G66)</f>
        <v>0</v>
      </c>
      <c r="H65" s="39">
        <f>SUM(H66:H66)</f>
        <v>12.1</v>
      </c>
      <c r="I65" s="39">
        <f>SUM(I66:I66)</f>
        <v>0</v>
      </c>
      <c r="J65" s="38">
        <f>SUM(J66:J66)</f>
        <v>12.1</v>
      </c>
    </row>
    <row r="66" spans="1:10" ht="13.5" hidden="1" thickBot="1">
      <c r="A66" s="118"/>
      <c r="B66" s="177"/>
      <c r="C66" s="178"/>
      <c r="D66" s="179">
        <v>2212</v>
      </c>
      <c r="E66" s="179">
        <v>5169</v>
      </c>
      <c r="F66" s="211" t="s">
        <v>37</v>
      </c>
      <c r="G66" s="52">
        <v>0</v>
      </c>
      <c r="H66" s="54">
        <v>12.1</v>
      </c>
      <c r="I66" s="52"/>
      <c r="J66" s="52">
        <f>H66+I66</f>
        <v>12.1</v>
      </c>
    </row>
    <row r="67" spans="1:10" ht="12.75" hidden="1">
      <c r="A67" s="118"/>
      <c r="B67" s="175" t="s">
        <v>5</v>
      </c>
      <c r="C67" s="160" t="s">
        <v>190</v>
      </c>
      <c r="D67" s="176" t="s">
        <v>3</v>
      </c>
      <c r="E67" s="176" t="s">
        <v>3</v>
      </c>
      <c r="F67" s="43" t="s">
        <v>191</v>
      </c>
      <c r="G67" s="38">
        <f>SUM(G68:G68)</f>
        <v>0</v>
      </c>
      <c r="H67" s="39">
        <f>SUM(H68:H68)</f>
        <v>13489.08</v>
      </c>
      <c r="I67" s="39">
        <f>SUM(I68:I68)</f>
        <v>0</v>
      </c>
      <c r="J67" s="38">
        <f>SUM(J68:J68)</f>
        <v>13489.08</v>
      </c>
    </row>
    <row r="68" spans="1:11" ht="13.5" hidden="1" thickBot="1">
      <c r="A68" s="118"/>
      <c r="B68" s="198"/>
      <c r="C68" s="209"/>
      <c r="D68" s="196">
        <v>2212</v>
      </c>
      <c r="E68" s="196">
        <v>6121</v>
      </c>
      <c r="F68" s="208" t="s">
        <v>149</v>
      </c>
      <c r="G68" s="52">
        <v>0</v>
      </c>
      <c r="H68" s="185">
        <f>30.25+14.52+13086.15+313.39+44.77</f>
        <v>13489.08</v>
      </c>
      <c r="I68" s="52"/>
      <c r="J68" s="52">
        <f>H68+I68</f>
        <v>13489.08</v>
      </c>
      <c r="K68" s="193"/>
    </row>
    <row r="69" spans="1:10" ht="12.75" hidden="1">
      <c r="A69" s="118"/>
      <c r="B69" s="175" t="s">
        <v>5</v>
      </c>
      <c r="C69" s="160" t="s">
        <v>192</v>
      </c>
      <c r="D69" s="176" t="s">
        <v>3</v>
      </c>
      <c r="E69" s="176" t="s">
        <v>3</v>
      </c>
      <c r="F69" s="43" t="s">
        <v>193</v>
      </c>
      <c r="G69" s="38">
        <f>SUM(G70:G70)</f>
        <v>0</v>
      </c>
      <c r="H69" s="39">
        <f>SUM(H70:H70)</f>
        <v>10.89</v>
      </c>
      <c r="I69" s="39">
        <f>SUM(I70:I70)</f>
        <v>0</v>
      </c>
      <c r="J69" s="38">
        <f>SUM(J70:J70)</f>
        <v>10.89</v>
      </c>
    </row>
    <row r="70" spans="1:10" ht="13.5" hidden="1" thickBot="1">
      <c r="A70" s="118"/>
      <c r="B70" s="198"/>
      <c r="C70" s="209"/>
      <c r="D70" s="196">
        <v>2212</v>
      </c>
      <c r="E70" s="196">
        <v>5169</v>
      </c>
      <c r="F70" s="212" t="s">
        <v>37</v>
      </c>
      <c r="G70" s="52">
        <v>0</v>
      </c>
      <c r="H70" s="185">
        <v>10.89</v>
      </c>
      <c r="I70" s="52"/>
      <c r="J70" s="52">
        <f>H70+I70</f>
        <v>10.89</v>
      </c>
    </row>
    <row r="71" spans="1:10" ht="12.75" hidden="1">
      <c r="A71" s="118"/>
      <c r="B71" s="175" t="s">
        <v>5</v>
      </c>
      <c r="C71" s="160" t="s">
        <v>194</v>
      </c>
      <c r="D71" s="176" t="s">
        <v>3</v>
      </c>
      <c r="E71" s="176" t="s">
        <v>3</v>
      </c>
      <c r="F71" s="43" t="s">
        <v>195</v>
      </c>
      <c r="G71" s="38">
        <f>SUM(G72:G72)</f>
        <v>0</v>
      </c>
      <c r="H71" s="39">
        <f>SUM(H72:H72)</f>
        <v>30.069000000000003</v>
      </c>
      <c r="I71" s="39">
        <f>SUM(I72:I72)</f>
        <v>0</v>
      </c>
      <c r="J71" s="38">
        <f>SUM(J72:J72)</f>
        <v>30.069000000000003</v>
      </c>
    </row>
    <row r="72" spans="1:10" ht="13.5" hidden="1" thickBot="1">
      <c r="A72" s="118"/>
      <c r="B72" s="177"/>
      <c r="C72" s="178"/>
      <c r="D72" s="179">
        <v>2212</v>
      </c>
      <c r="E72" s="179">
        <v>5169</v>
      </c>
      <c r="F72" s="211" t="s">
        <v>37</v>
      </c>
      <c r="G72" s="52">
        <v>0</v>
      </c>
      <c r="H72" s="54">
        <f>12.1+17.969</f>
        <v>30.069000000000003</v>
      </c>
      <c r="I72" s="52"/>
      <c r="J72" s="52">
        <f>H72+I72</f>
        <v>30.069000000000003</v>
      </c>
    </row>
    <row r="73" spans="1:10" ht="12.75" hidden="1">
      <c r="A73" s="118"/>
      <c r="B73" s="175" t="s">
        <v>5</v>
      </c>
      <c r="C73" s="160" t="s">
        <v>196</v>
      </c>
      <c r="D73" s="176" t="s">
        <v>3</v>
      </c>
      <c r="E73" s="176" t="s">
        <v>3</v>
      </c>
      <c r="F73" s="43" t="s">
        <v>197</v>
      </c>
      <c r="G73" s="39">
        <f>SUM(G74:G75)</f>
        <v>0</v>
      </c>
      <c r="H73" s="39">
        <f>SUM(H74:H75)</f>
        <v>14.119</v>
      </c>
      <c r="I73" s="39">
        <f>SUM(I74:I75)</f>
        <v>0</v>
      </c>
      <c r="J73" s="39">
        <f>SUM(J74:J75)</f>
        <v>14.119</v>
      </c>
    </row>
    <row r="74" spans="1:10" ht="12.75" hidden="1">
      <c r="A74" s="118"/>
      <c r="B74" s="177"/>
      <c r="C74" s="178"/>
      <c r="D74" s="179">
        <v>2212</v>
      </c>
      <c r="E74" s="179">
        <v>5169</v>
      </c>
      <c r="F74" s="211" t="s">
        <v>37</v>
      </c>
      <c r="G74" s="54">
        <v>0</v>
      </c>
      <c r="H74" s="54">
        <f>14.119</f>
        <v>14.119</v>
      </c>
      <c r="I74" s="54"/>
      <c r="J74" s="54">
        <f>H74+I74</f>
        <v>14.119</v>
      </c>
    </row>
    <row r="75" spans="1:10" ht="13.5" hidden="1" thickBot="1">
      <c r="A75" s="118"/>
      <c r="B75" s="198"/>
      <c r="C75" s="209"/>
      <c r="D75" s="196">
        <v>2212</v>
      </c>
      <c r="E75" s="167">
        <v>5171</v>
      </c>
      <c r="F75" s="213" t="s">
        <v>159</v>
      </c>
      <c r="G75" s="185">
        <v>0</v>
      </c>
      <c r="H75" s="185">
        <f>49.323-49.323</f>
        <v>0</v>
      </c>
      <c r="I75" s="185"/>
      <c r="J75" s="52">
        <f>H75+I75</f>
        <v>0</v>
      </c>
    </row>
    <row r="76" spans="1:10" ht="12.75" hidden="1">
      <c r="A76" s="118"/>
      <c r="B76" s="175" t="s">
        <v>5</v>
      </c>
      <c r="C76" s="160" t="s">
        <v>198</v>
      </c>
      <c r="D76" s="176" t="s">
        <v>3</v>
      </c>
      <c r="E76" s="176" t="s">
        <v>3</v>
      </c>
      <c r="F76" s="43" t="s">
        <v>199</v>
      </c>
      <c r="G76" s="38">
        <f>SUM(G77:G77)</f>
        <v>0</v>
      </c>
      <c r="H76" s="39">
        <f>SUM(H77:H77)</f>
        <v>9.68</v>
      </c>
      <c r="I76" s="39">
        <f>SUM(I77:I77)</f>
        <v>0</v>
      </c>
      <c r="J76" s="38">
        <f>SUM(J77:J77)</f>
        <v>9.68</v>
      </c>
    </row>
    <row r="77" spans="1:10" ht="13.5" hidden="1" thickBot="1">
      <c r="A77" s="118"/>
      <c r="B77" s="177"/>
      <c r="C77" s="178"/>
      <c r="D77" s="179">
        <v>2212</v>
      </c>
      <c r="E77" s="179">
        <v>5169</v>
      </c>
      <c r="F77" s="211" t="s">
        <v>37</v>
      </c>
      <c r="G77" s="52">
        <v>0</v>
      </c>
      <c r="H77" s="54">
        <v>9.68</v>
      </c>
      <c r="I77" s="52"/>
      <c r="J77" s="52">
        <f>H77+I77</f>
        <v>9.68</v>
      </c>
    </row>
    <row r="78" spans="1:10" ht="12.75" hidden="1">
      <c r="A78" s="118"/>
      <c r="B78" s="175" t="s">
        <v>5</v>
      </c>
      <c r="C78" s="160" t="s">
        <v>200</v>
      </c>
      <c r="D78" s="176" t="s">
        <v>3</v>
      </c>
      <c r="E78" s="176" t="s">
        <v>3</v>
      </c>
      <c r="F78" s="43" t="s">
        <v>201</v>
      </c>
      <c r="G78" s="38">
        <f>SUM(G79:G79)</f>
        <v>0</v>
      </c>
      <c r="H78" s="39">
        <f>SUM(H79:H79)</f>
        <v>54.888999999999996</v>
      </c>
      <c r="I78" s="39">
        <f>SUM(I79:I79)</f>
        <v>0</v>
      </c>
      <c r="J78" s="38">
        <f>SUM(J79:J79)</f>
        <v>54.888999999999996</v>
      </c>
    </row>
    <row r="79" spans="1:10" ht="13.5" hidden="1" thickBot="1">
      <c r="A79" s="118"/>
      <c r="B79" s="198"/>
      <c r="C79" s="209"/>
      <c r="D79" s="196">
        <v>2212</v>
      </c>
      <c r="E79" s="166">
        <v>6121</v>
      </c>
      <c r="F79" s="210" t="s">
        <v>149</v>
      </c>
      <c r="G79" s="52">
        <v>0</v>
      </c>
      <c r="H79" s="185">
        <f>20.404+18.15+109.254+16.335-109.254</f>
        <v>54.888999999999996</v>
      </c>
      <c r="I79" s="52"/>
      <c r="J79" s="52">
        <f>H79+I79</f>
        <v>54.888999999999996</v>
      </c>
    </row>
    <row r="80" spans="1:10" ht="12.75" hidden="1">
      <c r="A80" s="118"/>
      <c r="B80" s="175" t="s">
        <v>5</v>
      </c>
      <c r="C80" s="160" t="s">
        <v>202</v>
      </c>
      <c r="D80" s="176" t="s">
        <v>3</v>
      </c>
      <c r="E80" s="176" t="s">
        <v>3</v>
      </c>
      <c r="F80" s="43" t="s">
        <v>203</v>
      </c>
      <c r="G80" s="38">
        <f>SUM(G81:G81)</f>
        <v>0</v>
      </c>
      <c r="H80" s="39">
        <f>SUM(H81:H81)</f>
        <v>25.410000000000025</v>
      </c>
      <c r="I80" s="39">
        <f>SUM(I81:I81)</f>
        <v>0</v>
      </c>
      <c r="J80" s="38">
        <f>SUM(J81:J81)</f>
        <v>25.410000000000025</v>
      </c>
    </row>
    <row r="81" spans="1:10" ht="13.5" hidden="1" thickBot="1">
      <c r="A81" s="118"/>
      <c r="B81" s="198"/>
      <c r="C81" s="209"/>
      <c r="D81" s="166">
        <v>2212</v>
      </c>
      <c r="E81" s="166">
        <v>6121</v>
      </c>
      <c r="F81" s="210" t="s">
        <v>149</v>
      </c>
      <c r="G81" s="52">
        <v>0</v>
      </c>
      <c r="H81" s="185">
        <f>25.41+397.321-397.321</f>
        <v>25.410000000000025</v>
      </c>
      <c r="I81" s="52"/>
      <c r="J81" s="52">
        <f>H81+I81</f>
        <v>25.410000000000025</v>
      </c>
    </row>
    <row r="82" spans="1:10" ht="12.75" hidden="1">
      <c r="A82" s="118"/>
      <c r="B82" s="175" t="s">
        <v>5</v>
      </c>
      <c r="C82" s="160" t="s">
        <v>204</v>
      </c>
      <c r="D82" s="176" t="s">
        <v>3</v>
      </c>
      <c r="E82" s="176" t="s">
        <v>3</v>
      </c>
      <c r="F82" s="43" t="s">
        <v>205</v>
      </c>
      <c r="G82" s="38">
        <f>SUM(G83:G83)</f>
        <v>0</v>
      </c>
      <c r="H82" s="39">
        <f>SUM(H83:H83)</f>
        <v>1586.488</v>
      </c>
      <c r="I82" s="39">
        <f>SUM(I83:I83)</f>
        <v>0</v>
      </c>
      <c r="J82" s="38">
        <f>SUM(J83:J83)</f>
        <v>1586.488</v>
      </c>
    </row>
    <row r="83" spans="1:10" ht="13.5" hidden="1" thickBot="1">
      <c r="A83" s="118"/>
      <c r="B83" s="198"/>
      <c r="C83" s="209"/>
      <c r="D83" s="196">
        <v>2212</v>
      </c>
      <c r="E83" s="166">
        <v>6121</v>
      </c>
      <c r="F83" s="210" t="s">
        <v>149</v>
      </c>
      <c r="G83" s="52">
        <v>0</v>
      </c>
      <c r="H83" s="185">
        <f>13.2+17.485+1555.803</f>
        <v>1586.488</v>
      </c>
      <c r="I83" s="52"/>
      <c r="J83" s="52">
        <f>H83+I83</f>
        <v>1586.488</v>
      </c>
    </row>
    <row r="84" spans="1:10" ht="12.75" hidden="1">
      <c r="A84" s="118"/>
      <c r="B84" s="175" t="s">
        <v>5</v>
      </c>
      <c r="C84" s="160" t="s">
        <v>206</v>
      </c>
      <c r="D84" s="176" t="s">
        <v>3</v>
      </c>
      <c r="E84" s="176" t="s">
        <v>3</v>
      </c>
      <c r="F84" s="43" t="s">
        <v>207</v>
      </c>
      <c r="G84" s="39">
        <f>SUM(G85:G86)</f>
        <v>0</v>
      </c>
      <c r="H84" s="39">
        <f>SUM(H85:H86)</f>
        <v>25.405</v>
      </c>
      <c r="I84" s="39">
        <f>SUM(I85:I86)</f>
        <v>0</v>
      </c>
      <c r="J84" s="39">
        <f>SUM(J85:J86)</f>
        <v>25.405</v>
      </c>
    </row>
    <row r="85" spans="1:10" ht="12.75" hidden="1">
      <c r="A85" s="118"/>
      <c r="B85" s="177"/>
      <c r="C85" s="178"/>
      <c r="D85" s="179">
        <v>2212</v>
      </c>
      <c r="E85" s="179">
        <v>5169</v>
      </c>
      <c r="F85" s="201" t="s">
        <v>37</v>
      </c>
      <c r="G85" s="54">
        <v>0</v>
      </c>
      <c r="H85" s="54">
        <f>7.92+17.485</f>
        <v>25.405</v>
      </c>
      <c r="I85" s="54"/>
      <c r="J85" s="54">
        <f>H85+I85</f>
        <v>25.405</v>
      </c>
    </row>
    <row r="86" spans="1:10" ht="13.5" hidden="1" thickBot="1">
      <c r="A86" s="118"/>
      <c r="B86" s="194"/>
      <c r="C86" s="165"/>
      <c r="D86" s="166">
        <v>2212</v>
      </c>
      <c r="E86" s="55">
        <v>5171</v>
      </c>
      <c r="F86" s="203" t="s">
        <v>159</v>
      </c>
      <c r="G86" s="46">
        <v>0</v>
      </c>
      <c r="H86" s="46">
        <f>86.584-86.584</f>
        <v>0</v>
      </c>
      <c r="I86" s="46"/>
      <c r="J86" s="52">
        <f>H86+I86</f>
        <v>0</v>
      </c>
    </row>
    <row r="87" spans="1:10" ht="12.75" hidden="1">
      <c r="A87" s="118"/>
      <c r="B87" s="175" t="s">
        <v>5</v>
      </c>
      <c r="C87" s="160" t="s">
        <v>208</v>
      </c>
      <c r="D87" s="176" t="s">
        <v>3</v>
      </c>
      <c r="E87" s="176" t="s">
        <v>3</v>
      </c>
      <c r="F87" s="43" t="s">
        <v>209</v>
      </c>
      <c r="G87" s="38">
        <f>SUM(G88:G88)</f>
        <v>0</v>
      </c>
      <c r="H87" s="39">
        <f>SUM(H88:H88)</f>
        <v>2735.218</v>
      </c>
      <c r="I87" s="39">
        <f>SUM(I88:I88)</f>
        <v>0</v>
      </c>
      <c r="J87" s="38">
        <f>SUM(J88:J88)</f>
        <v>2735.218</v>
      </c>
    </row>
    <row r="88" spans="1:10" ht="13.5" hidden="1" thickBot="1">
      <c r="A88" s="118"/>
      <c r="B88" s="198"/>
      <c r="C88" s="209"/>
      <c r="D88" s="196">
        <v>2212</v>
      </c>
      <c r="E88" s="166">
        <v>6121</v>
      </c>
      <c r="F88" s="210" t="s">
        <v>149</v>
      </c>
      <c r="G88" s="52">
        <v>0</v>
      </c>
      <c r="H88" s="185">
        <f>16.35+34.969+2683.899</f>
        <v>2735.218</v>
      </c>
      <c r="I88" s="185"/>
      <c r="J88" s="52">
        <f>H88+I88</f>
        <v>2735.218</v>
      </c>
    </row>
    <row r="89" spans="1:10" ht="12.75" hidden="1">
      <c r="A89" s="118"/>
      <c r="B89" s="175" t="s">
        <v>5</v>
      </c>
      <c r="C89" s="160" t="s">
        <v>210</v>
      </c>
      <c r="D89" s="176" t="s">
        <v>3</v>
      </c>
      <c r="E89" s="176" t="s">
        <v>3</v>
      </c>
      <c r="F89" s="43" t="s">
        <v>211</v>
      </c>
      <c r="G89" s="38">
        <f>SUM(G90:G90)</f>
        <v>0</v>
      </c>
      <c r="H89" s="39">
        <f>SUM(H90:H90)</f>
        <v>4770.293</v>
      </c>
      <c r="I89" s="39">
        <f>SUM(I90:I90)</f>
        <v>0</v>
      </c>
      <c r="J89" s="38">
        <f>SUM(J90:J90)</f>
        <v>4770.293</v>
      </c>
    </row>
    <row r="90" spans="1:10" ht="13.5" hidden="1" thickBot="1">
      <c r="A90" s="118"/>
      <c r="B90" s="198"/>
      <c r="C90" s="209"/>
      <c r="D90" s="196">
        <v>2212</v>
      </c>
      <c r="E90" s="196">
        <v>6121</v>
      </c>
      <c r="F90" s="208" t="s">
        <v>149</v>
      </c>
      <c r="G90" s="52">
        <v>0</v>
      </c>
      <c r="H90" s="185">
        <f>24.829+38.72+4706.744</f>
        <v>4770.293</v>
      </c>
      <c r="I90" s="52"/>
      <c r="J90" s="52">
        <f>H90+I90</f>
        <v>4770.293</v>
      </c>
    </row>
    <row r="91" spans="1:10" ht="12.75" hidden="1">
      <c r="A91" s="118"/>
      <c r="B91" s="175" t="s">
        <v>5</v>
      </c>
      <c r="C91" s="160" t="s">
        <v>212</v>
      </c>
      <c r="D91" s="176" t="s">
        <v>3</v>
      </c>
      <c r="E91" s="176" t="s">
        <v>3</v>
      </c>
      <c r="F91" s="43" t="s">
        <v>213</v>
      </c>
      <c r="G91" s="39">
        <f>SUM(G92:G93)</f>
        <v>0</v>
      </c>
      <c r="H91" s="39">
        <f>SUM(H92:H93)</f>
        <v>915.35</v>
      </c>
      <c r="I91" s="39">
        <f>SUM(I92:I93)</f>
        <v>0</v>
      </c>
      <c r="J91" s="39">
        <f>SUM(J92:J93)</f>
        <v>915.35</v>
      </c>
    </row>
    <row r="92" spans="1:10" ht="12.75" hidden="1">
      <c r="A92" s="118"/>
      <c r="B92" s="177"/>
      <c r="C92" s="178"/>
      <c r="D92" s="179">
        <v>2212</v>
      </c>
      <c r="E92" s="179">
        <v>5169</v>
      </c>
      <c r="F92" s="201" t="s">
        <v>37</v>
      </c>
      <c r="G92" s="42">
        <v>0</v>
      </c>
      <c r="H92" s="54">
        <f>14.702+18.15</f>
        <v>32.852</v>
      </c>
      <c r="I92" s="42"/>
      <c r="J92" s="42">
        <f>H92+I92</f>
        <v>32.852</v>
      </c>
    </row>
    <row r="93" spans="1:10" ht="13.5" hidden="1" thickBot="1">
      <c r="A93" s="118"/>
      <c r="B93" s="186"/>
      <c r="C93" s="202"/>
      <c r="D93" s="166">
        <v>2212</v>
      </c>
      <c r="E93" s="55">
        <v>5171</v>
      </c>
      <c r="F93" s="203" t="s">
        <v>159</v>
      </c>
      <c r="G93" s="46">
        <v>0</v>
      </c>
      <c r="H93" s="185">
        <v>882.498</v>
      </c>
      <c r="I93" s="227"/>
      <c r="J93" s="52">
        <f>H93+I93</f>
        <v>882.498</v>
      </c>
    </row>
    <row r="94" spans="1:10" ht="12.75" hidden="1">
      <c r="A94" s="118"/>
      <c r="B94" s="175" t="s">
        <v>5</v>
      </c>
      <c r="C94" s="160" t="s">
        <v>214</v>
      </c>
      <c r="D94" s="176" t="s">
        <v>3</v>
      </c>
      <c r="E94" s="176" t="s">
        <v>3</v>
      </c>
      <c r="F94" s="43" t="s">
        <v>215</v>
      </c>
      <c r="G94" s="38">
        <f>SUM(G95:G95)</f>
        <v>0</v>
      </c>
      <c r="H94" s="39">
        <f>SUM(H95:H95)</f>
        <v>656.7420000000001</v>
      </c>
      <c r="I94" s="39">
        <f>SUM(I95:I95)</f>
        <v>0</v>
      </c>
      <c r="J94" s="38">
        <f>SUM(J95:J95)</f>
        <v>656.7420000000001</v>
      </c>
    </row>
    <row r="95" spans="1:10" ht="13.5" hidden="1" thickBot="1">
      <c r="A95" s="118"/>
      <c r="B95" s="198"/>
      <c r="C95" s="209"/>
      <c r="D95" s="196">
        <v>2212</v>
      </c>
      <c r="E95" s="196">
        <v>6121</v>
      </c>
      <c r="F95" s="208" t="s">
        <v>149</v>
      </c>
      <c r="G95" s="52">
        <v>0</v>
      </c>
      <c r="H95" s="185">
        <f>27.443+41.14+1392.143-803.984</f>
        <v>656.7420000000001</v>
      </c>
      <c r="I95" s="52"/>
      <c r="J95" s="52">
        <f>H95+I95</f>
        <v>656.7420000000001</v>
      </c>
    </row>
    <row r="96" spans="1:10" ht="12.75" hidden="1">
      <c r="A96" s="118"/>
      <c r="B96" s="175" t="s">
        <v>5</v>
      </c>
      <c r="C96" s="160" t="s">
        <v>216</v>
      </c>
      <c r="D96" s="176" t="s">
        <v>3</v>
      </c>
      <c r="E96" s="176" t="s">
        <v>3</v>
      </c>
      <c r="F96" s="43" t="s">
        <v>217</v>
      </c>
      <c r="G96" s="38">
        <f>SUM(G97:G97)</f>
        <v>0</v>
      </c>
      <c r="H96" s="39">
        <f>SUM(H97:H97)</f>
        <v>0</v>
      </c>
      <c r="I96" s="39">
        <f>SUM(I97:I97)</f>
        <v>0</v>
      </c>
      <c r="J96" s="38">
        <f>SUM(J97:J97)</f>
        <v>0</v>
      </c>
    </row>
    <row r="97" spans="1:10" ht="13.5" hidden="1" thickBot="1">
      <c r="A97" s="118"/>
      <c r="B97" s="198"/>
      <c r="C97" s="209"/>
      <c r="D97" s="196">
        <v>2212</v>
      </c>
      <c r="E97" s="167">
        <v>5171</v>
      </c>
      <c r="F97" s="203" t="s">
        <v>159</v>
      </c>
      <c r="G97" s="52">
        <v>0</v>
      </c>
      <c r="H97" s="185">
        <f>260.156-48.374-211.782</f>
        <v>0</v>
      </c>
      <c r="I97" s="52"/>
      <c r="J97" s="52">
        <f>H97+I97</f>
        <v>0</v>
      </c>
    </row>
    <row r="98" spans="1:10" ht="12.75" hidden="1">
      <c r="A98" s="118"/>
      <c r="B98" s="175" t="s">
        <v>5</v>
      </c>
      <c r="C98" s="160" t="s">
        <v>218</v>
      </c>
      <c r="D98" s="176" t="s">
        <v>3</v>
      </c>
      <c r="E98" s="176" t="s">
        <v>3</v>
      </c>
      <c r="F98" s="43" t="s">
        <v>219</v>
      </c>
      <c r="G98" s="38">
        <f>SUM(G99:G99)</f>
        <v>0</v>
      </c>
      <c r="H98" s="39">
        <f>SUM(H99:H99)</f>
        <v>5136.081999999999</v>
      </c>
      <c r="I98" s="39">
        <f>SUM(I99:I99)</f>
        <v>0</v>
      </c>
      <c r="J98" s="38">
        <f>SUM(J99:J99)</f>
        <v>5136.081999999999</v>
      </c>
    </row>
    <row r="99" spans="1:10" ht="13.5" hidden="1" thickBot="1">
      <c r="A99" s="118"/>
      <c r="B99" s="198"/>
      <c r="C99" s="209"/>
      <c r="D99" s="196">
        <v>2212</v>
      </c>
      <c r="E99" s="166">
        <v>6121</v>
      </c>
      <c r="F99" s="210" t="s">
        <v>149</v>
      </c>
      <c r="G99" s="52">
        <v>0</v>
      </c>
      <c r="H99" s="185">
        <f>5055.516+57.566+23</f>
        <v>5136.081999999999</v>
      </c>
      <c r="I99" s="52"/>
      <c r="J99" s="52">
        <f>H99+I99</f>
        <v>5136.081999999999</v>
      </c>
    </row>
    <row r="100" spans="1:10" ht="12.75" hidden="1">
      <c r="A100" s="118"/>
      <c r="B100" s="175" t="s">
        <v>5</v>
      </c>
      <c r="C100" s="160" t="s">
        <v>220</v>
      </c>
      <c r="D100" s="176" t="s">
        <v>3</v>
      </c>
      <c r="E100" s="176" t="s">
        <v>3</v>
      </c>
      <c r="F100" s="43" t="s">
        <v>221</v>
      </c>
      <c r="G100" s="39">
        <f>SUM(G101:G102)</f>
        <v>0</v>
      </c>
      <c r="H100" s="39">
        <f>SUM(H101:H102)</f>
        <v>5725.936</v>
      </c>
      <c r="I100" s="39">
        <f>SUM(I101:I102)</f>
        <v>0</v>
      </c>
      <c r="J100" s="39">
        <f>SUM(J101:J102)</f>
        <v>5725.936</v>
      </c>
    </row>
    <row r="101" spans="1:10" ht="12.75" hidden="1">
      <c r="A101" s="118"/>
      <c r="B101" s="177"/>
      <c r="C101" s="178"/>
      <c r="D101" s="179">
        <v>2212</v>
      </c>
      <c r="E101" s="179">
        <v>5169</v>
      </c>
      <c r="F101" s="201" t="s">
        <v>37</v>
      </c>
      <c r="G101" s="42">
        <v>0</v>
      </c>
      <c r="H101" s="54">
        <f>38.72+17.226</f>
        <v>55.946</v>
      </c>
      <c r="I101" s="54"/>
      <c r="J101" s="54">
        <f>H101+I101</f>
        <v>55.946</v>
      </c>
    </row>
    <row r="102" spans="1:10" ht="13.5" hidden="1" thickBot="1">
      <c r="A102" s="118"/>
      <c r="B102" s="198"/>
      <c r="C102" s="209"/>
      <c r="D102" s="196">
        <v>2212</v>
      </c>
      <c r="E102" s="55">
        <v>5171</v>
      </c>
      <c r="F102" s="203" t="s">
        <v>159</v>
      </c>
      <c r="G102" s="52">
        <v>0</v>
      </c>
      <c r="H102" s="46">
        <f>8043.576+38.72+17.226-2373.586-(38.72+17.226)</f>
        <v>5669.99</v>
      </c>
      <c r="I102" s="46"/>
      <c r="J102" s="52">
        <f>H102+I102</f>
        <v>5669.99</v>
      </c>
    </row>
    <row r="103" spans="1:10" ht="12.75" hidden="1">
      <c r="A103" s="118"/>
      <c r="B103" s="175" t="s">
        <v>5</v>
      </c>
      <c r="C103" s="160" t="s">
        <v>222</v>
      </c>
      <c r="D103" s="176" t="s">
        <v>3</v>
      </c>
      <c r="E103" s="176" t="s">
        <v>3</v>
      </c>
      <c r="F103" s="43" t="s">
        <v>223</v>
      </c>
      <c r="G103" s="38">
        <f>SUM(G104:G104)</f>
        <v>0</v>
      </c>
      <c r="H103" s="39">
        <f>SUM(H104:H104)</f>
        <v>7016</v>
      </c>
      <c r="I103" s="39">
        <f>SUM(I104:I104)</f>
        <v>0</v>
      </c>
      <c r="J103" s="38">
        <f>SUM(J104:J104)</f>
        <v>7016</v>
      </c>
    </row>
    <row r="104" spans="1:10" ht="13.5" hidden="1" thickBot="1">
      <c r="A104" s="118"/>
      <c r="B104" s="198"/>
      <c r="C104" s="209"/>
      <c r="D104" s="196">
        <v>2212</v>
      </c>
      <c r="E104" s="166">
        <v>6121</v>
      </c>
      <c r="F104" s="210" t="s">
        <v>149</v>
      </c>
      <c r="G104" s="52">
        <v>0</v>
      </c>
      <c r="H104" s="185">
        <f>7000+16</f>
        <v>7016</v>
      </c>
      <c r="I104" s="185"/>
      <c r="J104" s="52">
        <f>H104+I104</f>
        <v>7016</v>
      </c>
    </row>
    <row r="105" spans="1:10" ht="13.5" thickBot="1">
      <c r="A105" s="118"/>
      <c r="B105" s="188" t="s">
        <v>5</v>
      </c>
      <c r="C105" s="189" t="s">
        <v>3</v>
      </c>
      <c r="D105" s="190" t="s">
        <v>3</v>
      </c>
      <c r="E105" s="190" t="s">
        <v>3</v>
      </c>
      <c r="F105" s="191" t="s">
        <v>224</v>
      </c>
      <c r="G105" s="192">
        <f>G106+G110+G112+G114+G116+G118+G120+G122+G124+G126+G128+G130+G132+G134+G136+G138+G141</f>
        <v>84434</v>
      </c>
      <c r="H105" s="192">
        <f>H106+H110+H112+H114+H116+H118+H120+H122+H124+H126+H128+H130+H132+H134+H136+H138+H141</f>
        <v>143802.854</v>
      </c>
      <c r="I105" s="192">
        <f>I106+I110+I112+I114+I116+I118+I120+I122+I124+I126+I128+I130+I132+I134+I136+I138+I141</f>
        <v>0</v>
      </c>
      <c r="J105" s="192">
        <f>J106+J110+J112+J114+J116+J118+J120+J122+J124+J126+J128+J130+J132+J134+J136+J138+J141</f>
        <v>143802.854</v>
      </c>
    </row>
    <row r="106" spans="1:10" ht="12.75" hidden="1">
      <c r="A106" s="118"/>
      <c r="B106" s="175" t="s">
        <v>5</v>
      </c>
      <c r="C106" s="44" t="s">
        <v>225</v>
      </c>
      <c r="D106" s="176" t="s">
        <v>3</v>
      </c>
      <c r="E106" s="176" t="s">
        <v>3</v>
      </c>
      <c r="F106" s="43" t="s">
        <v>226</v>
      </c>
      <c r="G106" s="39">
        <f>SUM(G107:G109)</f>
        <v>0</v>
      </c>
      <c r="H106" s="39">
        <f>SUM(H107:H109)</f>
        <v>30000</v>
      </c>
      <c r="I106" s="39">
        <f>SUM(I107:I109)</f>
        <v>0</v>
      </c>
      <c r="J106" s="39">
        <f>SUM(J107:J109)</f>
        <v>30000</v>
      </c>
    </row>
    <row r="107" spans="1:10" ht="12.75" hidden="1">
      <c r="A107" s="118"/>
      <c r="B107" s="214"/>
      <c r="C107" s="215"/>
      <c r="D107" s="179">
        <v>2212</v>
      </c>
      <c r="E107" s="216">
        <v>5901</v>
      </c>
      <c r="F107" s="217" t="s">
        <v>135</v>
      </c>
      <c r="G107" s="218">
        <v>0</v>
      </c>
      <c r="H107" s="219">
        <v>30000</v>
      </c>
      <c r="I107" s="219"/>
      <c r="J107" s="54">
        <f>H107+I107</f>
        <v>30000</v>
      </c>
    </row>
    <row r="108" spans="1:10" ht="12.75" hidden="1">
      <c r="A108" s="118"/>
      <c r="B108" s="220"/>
      <c r="C108" s="221" t="s">
        <v>227</v>
      </c>
      <c r="D108" s="179">
        <v>2212</v>
      </c>
      <c r="E108" s="216">
        <v>5901</v>
      </c>
      <c r="F108" s="217" t="s">
        <v>135</v>
      </c>
      <c r="G108" s="218">
        <v>0</v>
      </c>
      <c r="H108" s="219">
        <f>90000-54365.337-34893.566+2177.802-2194.033-724.737+142.66+894.982-1037.771+615.5604-615.5604</f>
        <v>1.8189894035458565E-12</v>
      </c>
      <c r="I108" s="219"/>
      <c r="J108" s="54">
        <f>H108+I108</f>
        <v>1.8189894035458565E-12</v>
      </c>
    </row>
    <row r="109" spans="1:10" ht="13.5" hidden="1" thickBot="1">
      <c r="A109" s="118"/>
      <c r="B109" s="220"/>
      <c r="C109" s="222" t="s">
        <v>228</v>
      </c>
      <c r="D109" s="166">
        <v>2212</v>
      </c>
      <c r="E109" s="55">
        <v>6901</v>
      </c>
      <c r="F109" s="203" t="s">
        <v>143</v>
      </c>
      <c r="G109" s="223">
        <v>0</v>
      </c>
      <c r="H109" s="219">
        <f>37894-19752.029-11654.004-19.481-524.083-360.915+413.522-5362.088+84.094+514.998-1234.014</f>
        <v>0</v>
      </c>
      <c r="I109" s="219"/>
      <c r="J109" s="52">
        <f>H109+I109</f>
        <v>0</v>
      </c>
    </row>
    <row r="110" spans="1:10" ht="12.75" customHeight="1" hidden="1">
      <c r="A110" s="118"/>
      <c r="B110" s="175" t="s">
        <v>5</v>
      </c>
      <c r="C110" s="160" t="s">
        <v>229</v>
      </c>
      <c r="D110" s="176" t="s">
        <v>3</v>
      </c>
      <c r="E110" s="176" t="s">
        <v>3</v>
      </c>
      <c r="F110" s="43" t="s">
        <v>230</v>
      </c>
      <c r="G110" s="39">
        <f>SUM(G111:G111)</f>
        <v>11631</v>
      </c>
      <c r="H110" s="39">
        <f>SUM(H111:H111)</f>
        <v>8842.52</v>
      </c>
      <c r="I110" s="39">
        <f>SUM(I111:I111)</f>
        <v>0</v>
      </c>
      <c r="J110" s="39">
        <f>SUM(J111:J111)</f>
        <v>8842.52</v>
      </c>
    </row>
    <row r="111" spans="1:11" ht="12.75" customHeight="1" hidden="1" thickBot="1">
      <c r="A111" s="118"/>
      <c r="B111" s="194"/>
      <c r="C111" s="195"/>
      <c r="D111" s="196">
        <v>2212</v>
      </c>
      <c r="E111" s="207">
        <v>6121</v>
      </c>
      <c r="F111" s="208" t="s">
        <v>231</v>
      </c>
      <c r="G111" s="46">
        <v>11631</v>
      </c>
      <c r="H111" s="46">
        <f>11631+29+14.4-2831.88</f>
        <v>8842.52</v>
      </c>
      <c r="I111" s="52"/>
      <c r="J111" s="52">
        <f>H111+I111</f>
        <v>8842.52</v>
      </c>
      <c r="K111" s="193"/>
    </row>
    <row r="112" spans="1:10" ht="12.75" customHeight="1" hidden="1">
      <c r="A112" s="118"/>
      <c r="B112" s="175" t="s">
        <v>5</v>
      </c>
      <c r="C112" s="160" t="s">
        <v>232</v>
      </c>
      <c r="D112" s="176" t="s">
        <v>3</v>
      </c>
      <c r="E112" s="176" t="s">
        <v>3</v>
      </c>
      <c r="F112" s="43" t="s">
        <v>233</v>
      </c>
      <c r="G112" s="39">
        <f>SUM(G113:G113)</f>
        <v>35724</v>
      </c>
      <c r="H112" s="39">
        <f>SUM(H113:H113)</f>
        <v>35747</v>
      </c>
      <c r="I112" s="39">
        <f>SUM(I113:I113)</f>
        <v>0</v>
      </c>
      <c r="J112" s="39">
        <f>SUM(J113:J113)</f>
        <v>35747</v>
      </c>
    </row>
    <row r="113" spans="1:10" ht="12.75" customHeight="1" hidden="1" thickBot="1">
      <c r="A113" s="118"/>
      <c r="B113" s="194"/>
      <c r="C113" s="195"/>
      <c r="D113" s="196">
        <v>2212</v>
      </c>
      <c r="E113" s="207">
        <v>6121</v>
      </c>
      <c r="F113" s="208" t="s">
        <v>231</v>
      </c>
      <c r="G113" s="46">
        <v>35724</v>
      </c>
      <c r="H113" s="46">
        <f>35724+23</f>
        <v>35747</v>
      </c>
      <c r="I113" s="52"/>
      <c r="J113" s="52">
        <f>H113+I113</f>
        <v>35747</v>
      </c>
    </row>
    <row r="114" spans="1:10" ht="12.75" hidden="1">
      <c r="A114" s="118"/>
      <c r="B114" s="175" t="s">
        <v>5</v>
      </c>
      <c r="C114" s="160" t="s">
        <v>234</v>
      </c>
      <c r="D114" s="176" t="s">
        <v>3</v>
      </c>
      <c r="E114" s="176" t="s">
        <v>3</v>
      </c>
      <c r="F114" s="43" t="s">
        <v>235</v>
      </c>
      <c r="G114" s="39">
        <f>G115</f>
        <v>24280</v>
      </c>
      <c r="H114" s="39">
        <f>H115</f>
        <v>24346.4</v>
      </c>
      <c r="I114" s="39">
        <f>SUM(I115:I115)</f>
        <v>0</v>
      </c>
      <c r="J114" s="39">
        <f>SUM(J115:J115)</f>
        <v>24346.4</v>
      </c>
    </row>
    <row r="115" spans="1:10" ht="13.5" hidden="1" thickBot="1">
      <c r="A115" s="118"/>
      <c r="B115" s="194"/>
      <c r="C115" s="195"/>
      <c r="D115" s="196">
        <v>2212</v>
      </c>
      <c r="E115" s="207">
        <v>6121</v>
      </c>
      <c r="F115" s="208" t="s">
        <v>231</v>
      </c>
      <c r="G115" s="46">
        <v>24280</v>
      </c>
      <c r="H115" s="46">
        <f>24280+18+48.4</f>
        <v>24346.4</v>
      </c>
      <c r="I115" s="52"/>
      <c r="J115" s="52">
        <f>H115+I115</f>
        <v>24346.4</v>
      </c>
    </row>
    <row r="116" spans="1:10" ht="12.75" hidden="1">
      <c r="A116" s="118"/>
      <c r="B116" s="175" t="s">
        <v>5</v>
      </c>
      <c r="C116" s="160" t="s">
        <v>236</v>
      </c>
      <c r="D116" s="176" t="s">
        <v>3</v>
      </c>
      <c r="E116" s="176" t="s">
        <v>3</v>
      </c>
      <c r="F116" s="43" t="s">
        <v>237</v>
      </c>
      <c r="G116" s="39">
        <f>G117</f>
        <v>3371</v>
      </c>
      <c r="H116" s="39">
        <f>H117</f>
        <v>3023.249</v>
      </c>
      <c r="I116" s="39">
        <f>SUM(I117:I117)</f>
        <v>0</v>
      </c>
      <c r="J116" s="39">
        <f>SUM(J117:J117)</f>
        <v>3023.249</v>
      </c>
    </row>
    <row r="117" spans="1:10" ht="13.5" hidden="1" thickBot="1">
      <c r="A117" s="118"/>
      <c r="B117" s="194"/>
      <c r="C117" s="195"/>
      <c r="D117" s="196">
        <v>2212</v>
      </c>
      <c r="E117" s="207">
        <v>6121</v>
      </c>
      <c r="F117" s="208" t="s">
        <v>231</v>
      </c>
      <c r="G117" s="46">
        <v>3371</v>
      </c>
      <c r="H117" s="46">
        <f>3371+37.52+15.618-400.889</f>
        <v>3023.249</v>
      </c>
      <c r="I117" s="52"/>
      <c r="J117" s="52">
        <f>H117+I117</f>
        <v>3023.249</v>
      </c>
    </row>
    <row r="118" spans="1:10" ht="12.75" hidden="1">
      <c r="A118" s="118"/>
      <c r="B118" s="175" t="s">
        <v>5</v>
      </c>
      <c r="C118" s="160" t="s">
        <v>238</v>
      </c>
      <c r="D118" s="176" t="s">
        <v>3</v>
      </c>
      <c r="E118" s="176" t="s">
        <v>3</v>
      </c>
      <c r="F118" s="43" t="s">
        <v>239</v>
      </c>
      <c r="G118" s="39">
        <f>G119</f>
        <v>8339</v>
      </c>
      <c r="H118" s="39">
        <f>H119</f>
        <v>6729.1759999999995</v>
      </c>
      <c r="I118" s="39">
        <f>SUM(I119:I119)</f>
        <v>0</v>
      </c>
      <c r="J118" s="39">
        <f>SUM(J119:J119)</f>
        <v>6729.1759999999995</v>
      </c>
    </row>
    <row r="119" spans="1:10" ht="13.5" hidden="1" thickBot="1">
      <c r="A119" s="118"/>
      <c r="B119" s="194"/>
      <c r="C119" s="195"/>
      <c r="D119" s="196">
        <v>2212</v>
      </c>
      <c r="E119" s="207">
        <v>6121</v>
      </c>
      <c r="F119" s="208" t="s">
        <v>231</v>
      </c>
      <c r="G119" s="46">
        <v>8339</v>
      </c>
      <c r="H119" s="46">
        <f>8339-1686.824+60.5+16.5</f>
        <v>6729.1759999999995</v>
      </c>
      <c r="I119" s="52"/>
      <c r="J119" s="52">
        <f>H119+I119</f>
        <v>6729.1759999999995</v>
      </c>
    </row>
    <row r="120" spans="1:10" ht="12.75" hidden="1">
      <c r="A120" s="118"/>
      <c r="B120" s="175" t="s">
        <v>5</v>
      </c>
      <c r="C120" s="160" t="s">
        <v>240</v>
      </c>
      <c r="D120" s="176" t="s">
        <v>3</v>
      </c>
      <c r="E120" s="176" t="s">
        <v>3</v>
      </c>
      <c r="F120" s="43" t="s">
        <v>241</v>
      </c>
      <c r="G120" s="39">
        <f>G121</f>
        <v>1089</v>
      </c>
      <c r="H120" s="39">
        <f>H121</f>
        <v>1089</v>
      </c>
      <c r="I120" s="39">
        <f>SUM(I121:I121)</f>
        <v>0</v>
      </c>
      <c r="J120" s="39">
        <f>SUM(J121:J121)</f>
        <v>1089</v>
      </c>
    </row>
    <row r="121" spans="1:10" ht="13.5" hidden="1" thickBot="1">
      <c r="A121" s="118"/>
      <c r="B121" s="194"/>
      <c r="C121" s="195"/>
      <c r="D121" s="196">
        <v>2212</v>
      </c>
      <c r="E121" s="207">
        <v>5171</v>
      </c>
      <c r="F121" s="208" t="s">
        <v>159</v>
      </c>
      <c r="G121" s="46">
        <v>1089</v>
      </c>
      <c r="H121" s="46">
        <v>1089</v>
      </c>
      <c r="I121" s="52"/>
      <c r="J121" s="52">
        <f>H121+I121</f>
        <v>1089</v>
      </c>
    </row>
    <row r="122" spans="1:10" ht="12.75" hidden="1">
      <c r="A122" s="118"/>
      <c r="B122" s="175" t="s">
        <v>5</v>
      </c>
      <c r="C122" s="160" t="s">
        <v>242</v>
      </c>
      <c r="D122" s="176" t="s">
        <v>3</v>
      </c>
      <c r="E122" s="176" t="s">
        <v>3</v>
      </c>
      <c r="F122" s="43" t="s">
        <v>243</v>
      </c>
      <c r="G122" s="38">
        <f>SUM(G123:G123)</f>
        <v>0</v>
      </c>
      <c r="H122" s="39">
        <f>SUM(H123:H123)</f>
        <v>2771.337</v>
      </c>
      <c r="I122" s="39">
        <f>SUM(I123:I123)</f>
        <v>0</v>
      </c>
      <c r="J122" s="39">
        <f>SUM(J123:J123)</f>
        <v>2771.337</v>
      </c>
    </row>
    <row r="123" spans="1:10" ht="13.5" hidden="1" thickBot="1">
      <c r="A123" s="118"/>
      <c r="B123" s="198"/>
      <c r="C123" s="209"/>
      <c r="D123" s="196">
        <v>2212</v>
      </c>
      <c r="E123" s="166">
        <v>6121</v>
      </c>
      <c r="F123" s="210" t="s">
        <v>149</v>
      </c>
      <c r="G123" s="52">
        <v>0</v>
      </c>
      <c r="H123" s="52">
        <f>2725.337+30+16</f>
        <v>2771.337</v>
      </c>
      <c r="I123" s="52"/>
      <c r="J123" s="52">
        <f>H123+I123</f>
        <v>2771.337</v>
      </c>
    </row>
    <row r="124" spans="1:10" ht="12.75" hidden="1">
      <c r="A124" s="118"/>
      <c r="B124" s="175" t="s">
        <v>5</v>
      </c>
      <c r="C124" s="160" t="s">
        <v>244</v>
      </c>
      <c r="D124" s="176" t="s">
        <v>3</v>
      </c>
      <c r="E124" s="176" t="s">
        <v>3</v>
      </c>
      <c r="F124" s="43" t="s">
        <v>245</v>
      </c>
      <c r="G124" s="38">
        <f>SUM(G125:G125)</f>
        <v>0</v>
      </c>
      <c r="H124" s="39">
        <f>SUM(H125:H125)</f>
        <v>2488.5339999999997</v>
      </c>
      <c r="I124" s="39">
        <f>SUM(I125:I125)</f>
        <v>0</v>
      </c>
      <c r="J124" s="39">
        <f>SUM(J125:J125)</f>
        <v>2488.5339999999997</v>
      </c>
    </row>
    <row r="125" spans="1:10" ht="13.5" hidden="1" thickBot="1">
      <c r="A125" s="118"/>
      <c r="B125" s="198"/>
      <c r="C125" s="209"/>
      <c r="D125" s="196">
        <v>2212</v>
      </c>
      <c r="E125" s="166">
        <v>6121</v>
      </c>
      <c r="F125" s="210" t="s">
        <v>149</v>
      </c>
      <c r="G125" s="52">
        <v>0</v>
      </c>
      <c r="H125" s="52">
        <f>15+57.566+2415.968</f>
        <v>2488.5339999999997</v>
      </c>
      <c r="I125" s="52"/>
      <c r="J125" s="52">
        <f>H125+I125</f>
        <v>2488.5339999999997</v>
      </c>
    </row>
    <row r="126" spans="1:10" ht="12.75" hidden="1">
      <c r="A126" s="118"/>
      <c r="B126" s="175" t="s">
        <v>5</v>
      </c>
      <c r="C126" s="160" t="s">
        <v>246</v>
      </c>
      <c r="D126" s="176" t="s">
        <v>3</v>
      </c>
      <c r="E126" s="176" t="s">
        <v>3</v>
      </c>
      <c r="F126" s="43" t="s">
        <v>247</v>
      </c>
      <c r="G126" s="38">
        <f>SUM(G127:G127)</f>
        <v>0</v>
      </c>
      <c r="H126" s="39">
        <f>SUM(H127:H127)</f>
        <v>9965.099</v>
      </c>
      <c r="I126" s="39">
        <f>SUM(I127:I127)</f>
        <v>0</v>
      </c>
      <c r="J126" s="39">
        <f>SUM(J127:J127)</f>
        <v>9965.099</v>
      </c>
    </row>
    <row r="127" spans="1:10" ht="13.5" hidden="1" thickBot="1">
      <c r="A127" s="118"/>
      <c r="B127" s="198"/>
      <c r="C127" s="209"/>
      <c r="D127" s="196">
        <v>2212</v>
      </c>
      <c r="E127" s="166">
        <v>6121</v>
      </c>
      <c r="F127" s="210" t="s">
        <v>149</v>
      </c>
      <c r="G127" s="52">
        <v>0</v>
      </c>
      <c r="H127" s="52">
        <f>9906.599+42.5+16</f>
        <v>9965.099</v>
      </c>
      <c r="I127" s="52"/>
      <c r="J127" s="52">
        <f>H127+I127</f>
        <v>9965.099</v>
      </c>
    </row>
    <row r="128" spans="1:10" ht="12.75" hidden="1">
      <c r="A128" s="118"/>
      <c r="B128" s="175" t="s">
        <v>5</v>
      </c>
      <c r="C128" s="160" t="s">
        <v>248</v>
      </c>
      <c r="D128" s="176" t="s">
        <v>3</v>
      </c>
      <c r="E128" s="176" t="s">
        <v>3</v>
      </c>
      <c r="F128" s="43" t="s">
        <v>249</v>
      </c>
      <c r="G128" s="38">
        <f>SUM(G129:G129)</f>
        <v>0</v>
      </c>
      <c r="H128" s="39">
        <f>SUM(H129:H129)</f>
        <v>6545.409</v>
      </c>
      <c r="I128" s="39">
        <f>SUM(I129:I129)</f>
        <v>0</v>
      </c>
      <c r="J128" s="39">
        <f>SUM(J129:J129)</f>
        <v>6545.409</v>
      </c>
    </row>
    <row r="129" spans="1:10" ht="13.5" hidden="1" thickBot="1">
      <c r="A129" s="118"/>
      <c r="B129" s="198"/>
      <c r="C129" s="209"/>
      <c r="D129" s="196">
        <v>2212</v>
      </c>
      <c r="E129" s="166">
        <v>6121</v>
      </c>
      <c r="F129" s="210" t="s">
        <v>149</v>
      </c>
      <c r="G129" s="52">
        <v>0</v>
      </c>
      <c r="H129" s="52">
        <f>20.5+14.4+6510.509</f>
        <v>6545.409</v>
      </c>
      <c r="I129" s="52"/>
      <c r="J129" s="52">
        <f>H129+I129</f>
        <v>6545.409</v>
      </c>
    </row>
    <row r="130" spans="1:10" ht="12.75" hidden="1">
      <c r="A130" s="118"/>
      <c r="B130" s="175" t="s">
        <v>5</v>
      </c>
      <c r="C130" s="160" t="s">
        <v>250</v>
      </c>
      <c r="D130" s="176" t="s">
        <v>3</v>
      </c>
      <c r="E130" s="176" t="s">
        <v>3</v>
      </c>
      <c r="F130" s="43" t="s">
        <v>251</v>
      </c>
      <c r="G130" s="38">
        <f>SUM(G131:G131)</f>
        <v>0</v>
      </c>
      <c r="H130" s="39">
        <f>SUM(H131:H131)</f>
        <v>9625.908</v>
      </c>
      <c r="I130" s="39">
        <f>SUM(I131:I131)</f>
        <v>0</v>
      </c>
      <c r="J130" s="39">
        <f>SUM(J131:J131)</f>
        <v>9625.908</v>
      </c>
    </row>
    <row r="131" spans="1:10" ht="13.5" hidden="1" thickBot="1">
      <c r="A131" s="118"/>
      <c r="B131" s="198"/>
      <c r="C131" s="209"/>
      <c r="D131" s="196">
        <v>2212</v>
      </c>
      <c r="E131" s="166">
        <v>6121</v>
      </c>
      <c r="F131" s="210" t="s">
        <v>149</v>
      </c>
      <c r="G131" s="52">
        <v>0</v>
      </c>
      <c r="H131" s="52">
        <f>55.66+18+9552.248</f>
        <v>9625.908</v>
      </c>
      <c r="I131" s="52"/>
      <c r="J131" s="52">
        <f>H131+I131</f>
        <v>9625.908</v>
      </c>
    </row>
    <row r="132" spans="1:10" ht="12.75" hidden="1">
      <c r="A132" s="118"/>
      <c r="B132" s="175" t="s">
        <v>5</v>
      </c>
      <c r="C132" s="160" t="s">
        <v>252</v>
      </c>
      <c r="D132" s="176" t="s">
        <v>3</v>
      </c>
      <c r="E132" s="176" t="s">
        <v>3</v>
      </c>
      <c r="F132" s="43" t="s">
        <v>253</v>
      </c>
      <c r="G132" s="38">
        <f>SUM(G133:G133)</f>
        <v>0</v>
      </c>
      <c r="H132" s="39">
        <f>SUM(H133:H133)</f>
        <v>1096.694</v>
      </c>
      <c r="I132" s="39">
        <f>SUM(I133:I133)</f>
        <v>0</v>
      </c>
      <c r="J132" s="39">
        <f>SUM(J133:J133)</f>
        <v>1096.694</v>
      </c>
    </row>
    <row r="133" spans="1:10" ht="13.5" hidden="1" thickBot="1">
      <c r="A133" s="118"/>
      <c r="B133" s="198"/>
      <c r="C133" s="209"/>
      <c r="D133" s="196">
        <v>2212</v>
      </c>
      <c r="E133" s="166">
        <v>6121</v>
      </c>
      <c r="F133" s="210" t="s">
        <v>149</v>
      </c>
      <c r="G133" s="52">
        <v>0</v>
      </c>
      <c r="H133" s="52">
        <f>7.5+1064.994+24.2</f>
        <v>1096.694</v>
      </c>
      <c r="I133" s="52"/>
      <c r="J133" s="52">
        <f>H133+I133</f>
        <v>1096.694</v>
      </c>
    </row>
    <row r="134" spans="1:10" ht="12.75" hidden="1">
      <c r="A134" s="118"/>
      <c r="B134" s="175" t="s">
        <v>5</v>
      </c>
      <c r="C134" s="160" t="s">
        <v>254</v>
      </c>
      <c r="D134" s="176" t="s">
        <v>3</v>
      </c>
      <c r="E134" s="176" t="s">
        <v>3</v>
      </c>
      <c r="F134" s="43" t="s">
        <v>255</v>
      </c>
      <c r="G134" s="38">
        <f>SUM(G135:G135)</f>
        <v>0</v>
      </c>
      <c r="H134" s="39">
        <f>SUM(H135:H135)</f>
        <v>98.1</v>
      </c>
      <c r="I134" s="39">
        <f>SUM(I135:I135)</f>
        <v>0</v>
      </c>
      <c r="J134" s="39">
        <f>SUM(J135:J135)</f>
        <v>98.1</v>
      </c>
    </row>
    <row r="135" spans="1:10" ht="13.5" hidden="1" thickBot="1">
      <c r="A135" s="118"/>
      <c r="B135" s="198"/>
      <c r="C135" s="209"/>
      <c r="D135" s="196">
        <v>2212</v>
      </c>
      <c r="E135" s="166">
        <v>6121</v>
      </c>
      <c r="F135" s="210" t="s">
        <v>149</v>
      </c>
      <c r="G135" s="52">
        <v>0</v>
      </c>
      <c r="H135" s="52">
        <f>25.5+72.6</f>
        <v>98.1</v>
      </c>
      <c r="I135" s="52"/>
      <c r="J135" s="52">
        <f>H135+I135</f>
        <v>98.1</v>
      </c>
    </row>
    <row r="136" spans="1:10" ht="12.75" hidden="1">
      <c r="A136" s="118"/>
      <c r="B136" s="175" t="s">
        <v>5</v>
      </c>
      <c r="C136" s="160" t="s">
        <v>256</v>
      </c>
      <c r="D136" s="176" t="s">
        <v>3</v>
      </c>
      <c r="E136" s="176" t="s">
        <v>3</v>
      </c>
      <c r="F136" s="43" t="s">
        <v>257</v>
      </c>
      <c r="G136" s="38">
        <f>SUM(G137:G137)</f>
        <v>0</v>
      </c>
      <c r="H136" s="39">
        <f>SUM(H137:H137)</f>
        <v>104.06</v>
      </c>
      <c r="I136" s="39">
        <f>SUM(I137:I137)</f>
        <v>0</v>
      </c>
      <c r="J136" s="39">
        <f>SUM(J137:J137)</f>
        <v>104.06</v>
      </c>
    </row>
    <row r="137" spans="1:10" ht="13.5" hidden="1" thickBot="1">
      <c r="A137" s="118"/>
      <c r="B137" s="198"/>
      <c r="C137" s="209"/>
      <c r="D137" s="196">
        <v>2212</v>
      </c>
      <c r="E137" s="166">
        <v>6121</v>
      </c>
      <c r="F137" s="210" t="s">
        <v>149</v>
      </c>
      <c r="G137" s="52">
        <v>0</v>
      </c>
      <c r="H137" s="52">
        <f>58.08+45.98</f>
        <v>104.06</v>
      </c>
      <c r="I137" s="52"/>
      <c r="J137" s="52">
        <f>H137+I137</f>
        <v>104.06</v>
      </c>
    </row>
    <row r="138" spans="1:10" ht="12.75" hidden="1">
      <c r="A138" s="118"/>
      <c r="B138" s="175" t="s">
        <v>5</v>
      </c>
      <c r="C138" s="160" t="s">
        <v>258</v>
      </c>
      <c r="D138" s="176" t="s">
        <v>3</v>
      </c>
      <c r="E138" s="176" t="s">
        <v>3</v>
      </c>
      <c r="F138" s="43" t="s">
        <v>259</v>
      </c>
      <c r="G138" s="39">
        <f>SUM(G139:G140)</f>
        <v>0</v>
      </c>
      <c r="H138" s="39">
        <f>SUM(H139:H140)</f>
        <v>1283.668</v>
      </c>
      <c r="I138" s="39">
        <f>SUM(I139:I140)</f>
        <v>0</v>
      </c>
      <c r="J138" s="39">
        <f>SUM(J139:J140)</f>
        <v>1283.668</v>
      </c>
    </row>
    <row r="139" spans="1:10" ht="12.75" hidden="1">
      <c r="A139" s="118"/>
      <c r="B139" s="224"/>
      <c r="C139" s="178"/>
      <c r="D139" s="179">
        <v>2212</v>
      </c>
      <c r="E139" s="179">
        <v>5169</v>
      </c>
      <c r="F139" s="211" t="s">
        <v>37</v>
      </c>
      <c r="G139" s="42">
        <v>0</v>
      </c>
      <c r="H139" s="42">
        <f>30.25+14.5+1238.918</f>
        <v>1283.668</v>
      </c>
      <c r="I139" s="42"/>
      <c r="J139" s="42">
        <f>H139+I139</f>
        <v>1283.668</v>
      </c>
    </row>
    <row r="140" spans="1:10" ht="13.5" hidden="1" thickBot="1">
      <c r="A140" s="118"/>
      <c r="B140" s="194"/>
      <c r="C140" s="225"/>
      <c r="D140" s="166">
        <v>2212</v>
      </c>
      <c r="E140" s="226">
        <v>5171</v>
      </c>
      <c r="F140" s="210" t="s">
        <v>159</v>
      </c>
      <c r="G140" s="46">
        <v>0</v>
      </c>
      <c r="H140" s="46">
        <v>0</v>
      </c>
      <c r="I140" s="42"/>
      <c r="J140" s="47">
        <f>H140+I140</f>
        <v>0</v>
      </c>
    </row>
    <row r="141" spans="1:10" ht="12.75" hidden="1">
      <c r="A141" s="118"/>
      <c r="B141" s="175" t="s">
        <v>5</v>
      </c>
      <c r="C141" s="160" t="s">
        <v>260</v>
      </c>
      <c r="D141" s="176" t="s">
        <v>3</v>
      </c>
      <c r="E141" s="176" t="s">
        <v>3</v>
      </c>
      <c r="F141" s="43" t="s">
        <v>261</v>
      </c>
      <c r="G141" s="38">
        <f>SUM(G142:G142)</f>
        <v>0</v>
      </c>
      <c r="H141" s="39">
        <f>SUM(H142:H142)</f>
        <v>46.7</v>
      </c>
      <c r="I141" s="39">
        <f>SUM(I142:I142)</f>
        <v>0</v>
      </c>
      <c r="J141" s="39">
        <f>SUM(J142:J142)</f>
        <v>46.7</v>
      </c>
    </row>
    <row r="142" spans="1:10" ht="13.5" hidden="1" thickBot="1">
      <c r="A142" s="119"/>
      <c r="B142" s="198"/>
      <c r="C142" s="209"/>
      <c r="D142" s="196">
        <v>2212</v>
      </c>
      <c r="E142" s="166">
        <v>6121</v>
      </c>
      <c r="F142" s="210" t="s">
        <v>149</v>
      </c>
      <c r="G142" s="52">
        <v>0</v>
      </c>
      <c r="H142" s="52">
        <f>14+32.7</f>
        <v>46.7</v>
      </c>
      <c r="I142" s="52"/>
      <c r="J142" s="52">
        <f>H142+I142</f>
        <v>46.7</v>
      </c>
    </row>
    <row r="143" ht="12.75">
      <c r="A143" s="228"/>
    </row>
  </sheetData>
  <sheetProtection/>
  <mergeCells count="13">
    <mergeCell ref="A7:A8"/>
    <mergeCell ref="B7:B8"/>
    <mergeCell ref="C7:C8"/>
    <mergeCell ref="D7:D8"/>
    <mergeCell ref="E7:E8"/>
    <mergeCell ref="A10:A142"/>
    <mergeCell ref="A1:J1"/>
    <mergeCell ref="A3:J3"/>
    <mergeCell ref="A5:J5"/>
    <mergeCell ref="G7:G8"/>
    <mergeCell ref="H7:H8"/>
    <mergeCell ref="I7:J7"/>
    <mergeCell ref="F7:F8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portrait" paperSize="9" scale="97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2017-04-25T07:59:47Z</cp:lastPrinted>
  <dcterms:created xsi:type="dcterms:W3CDTF">2006-09-25T08:49:57Z</dcterms:created>
  <dcterms:modified xsi:type="dcterms:W3CDTF">2017-04-25T08:03:08Z</dcterms:modified>
  <cp:category/>
  <cp:version/>
  <cp:contentType/>
  <cp:contentStatus/>
</cp:coreProperties>
</file>