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4780" windowHeight="11640"/>
  </bookViews>
  <sheets>
    <sheet name="tabulka RK" sheetId="1" r:id="rId1"/>
  </sheets>
  <calcPr calcId="145621"/>
</workbook>
</file>

<file path=xl/calcChain.xml><?xml version="1.0" encoding="utf-8"?>
<calcChain xmlns="http://schemas.openxmlformats.org/spreadsheetml/2006/main">
  <c r="L22" i="1" l="1"/>
  <c r="D22" i="1"/>
  <c r="C22" i="1"/>
  <c r="J21" i="1"/>
  <c r="J22" i="1" s="1"/>
  <c r="G21" i="1"/>
  <c r="F21" i="1"/>
  <c r="H21" i="1" s="1"/>
  <c r="I21" i="1" s="1"/>
  <c r="K21" i="1" s="1"/>
  <c r="M21" i="1" s="1"/>
  <c r="E21" i="1"/>
  <c r="F20" i="1"/>
  <c r="E20" i="1"/>
  <c r="F19" i="1"/>
  <c r="G19" i="1" s="1"/>
  <c r="H19" i="1" s="1"/>
  <c r="I19" i="1" s="1"/>
  <c r="K19" i="1" s="1"/>
  <c r="M19" i="1" s="1"/>
  <c r="E19" i="1"/>
  <c r="H18" i="1"/>
  <c r="I18" i="1" s="1"/>
  <c r="K18" i="1" s="1"/>
  <c r="M18" i="1" s="1"/>
  <c r="G18" i="1"/>
  <c r="F18" i="1"/>
  <c r="E18" i="1"/>
  <c r="G17" i="1"/>
  <c r="F17" i="1"/>
  <c r="H17" i="1" s="1"/>
  <c r="I17" i="1" s="1"/>
  <c r="K17" i="1" s="1"/>
  <c r="M17" i="1" s="1"/>
  <c r="E17" i="1"/>
  <c r="F16" i="1"/>
  <c r="E16" i="1"/>
  <c r="F15" i="1"/>
  <c r="G15" i="1" s="1"/>
  <c r="H15" i="1" s="1"/>
  <c r="I15" i="1" s="1"/>
  <c r="K15" i="1" s="1"/>
  <c r="M15" i="1" s="1"/>
  <c r="E15" i="1"/>
  <c r="H14" i="1"/>
  <c r="I14" i="1" s="1"/>
  <c r="K14" i="1" s="1"/>
  <c r="M14" i="1" s="1"/>
  <c r="G14" i="1"/>
  <c r="F14" i="1"/>
  <c r="E14" i="1"/>
  <c r="G13" i="1"/>
  <c r="F13" i="1"/>
  <c r="H13" i="1" s="1"/>
  <c r="I13" i="1" s="1"/>
  <c r="K13" i="1" s="1"/>
  <c r="M13" i="1" s="1"/>
  <c r="E13" i="1"/>
  <c r="F12" i="1"/>
  <c r="E12" i="1"/>
  <c r="F11" i="1"/>
  <c r="G11" i="1" s="1"/>
  <c r="H11" i="1" s="1"/>
  <c r="I11" i="1" s="1"/>
  <c r="K11" i="1" s="1"/>
  <c r="M11" i="1" s="1"/>
  <c r="E11" i="1"/>
  <c r="H10" i="1"/>
  <c r="I10" i="1" s="1"/>
  <c r="K10" i="1" s="1"/>
  <c r="M10" i="1" s="1"/>
  <c r="G10" i="1"/>
  <c r="F10" i="1"/>
  <c r="E10" i="1"/>
  <c r="G9" i="1"/>
  <c r="F9" i="1"/>
  <c r="H9" i="1" s="1"/>
  <c r="I9" i="1" s="1"/>
  <c r="K9" i="1" s="1"/>
  <c r="M9" i="1" s="1"/>
  <c r="E9" i="1"/>
  <c r="F8" i="1"/>
  <c r="E8" i="1"/>
  <c r="F7" i="1"/>
  <c r="G7" i="1" s="1"/>
  <c r="H7" i="1" s="1"/>
  <c r="I7" i="1" s="1"/>
  <c r="K7" i="1" s="1"/>
  <c r="M7" i="1" s="1"/>
  <c r="E7" i="1"/>
  <c r="H6" i="1"/>
  <c r="I6" i="1" s="1"/>
  <c r="K6" i="1" s="1"/>
  <c r="M6" i="1" s="1"/>
  <c r="G6" i="1"/>
  <c r="F6" i="1"/>
  <c r="E6" i="1"/>
  <c r="G5" i="1"/>
  <c r="F5" i="1"/>
  <c r="H5" i="1" s="1"/>
  <c r="I5" i="1" s="1"/>
  <c r="K5" i="1" s="1"/>
  <c r="M5" i="1" s="1"/>
  <c r="E5" i="1"/>
  <c r="F4" i="1"/>
  <c r="E4" i="1"/>
  <c r="E22" i="1" s="1"/>
  <c r="H12" i="1" l="1"/>
  <c r="I12" i="1" s="1"/>
  <c r="K12" i="1" s="1"/>
  <c r="M12" i="1" s="1"/>
  <c r="H8" i="1"/>
  <c r="I8" i="1" s="1"/>
  <c r="K8" i="1" s="1"/>
  <c r="M8" i="1" s="1"/>
  <c r="G4" i="1"/>
  <c r="G8" i="1"/>
  <c r="G12" i="1"/>
  <c r="G16" i="1"/>
  <c r="H16" i="1" s="1"/>
  <c r="I16" i="1" s="1"/>
  <c r="K16" i="1" s="1"/>
  <c r="M16" i="1" s="1"/>
  <c r="G20" i="1"/>
  <c r="H20" i="1" s="1"/>
  <c r="I20" i="1" s="1"/>
  <c r="K20" i="1" s="1"/>
  <c r="M20" i="1" s="1"/>
  <c r="F22" i="1"/>
  <c r="G22" i="1" l="1"/>
  <c r="H4" i="1"/>
  <c r="H22" i="1" l="1"/>
  <c r="I4" i="1"/>
  <c r="I22" i="1" l="1"/>
  <c r="K4" i="1"/>
  <c r="K22" i="1" l="1"/>
  <c r="M4" i="1"/>
  <c r="M22" i="1" s="1"/>
</calcChain>
</file>

<file path=xl/sharedStrings.xml><?xml version="1.0" encoding="utf-8"?>
<sst xmlns="http://schemas.openxmlformats.org/spreadsheetml/2006/main" count="39" uniqueCount="34">
  <si>
    <t>OBDOBÍ</t>
  </si>
  <si>
    <t>ORG</t>
  </si>
  <si>
    <t>název organizace - zkrácený</t>
  </si>
  <si>
    <t>mzdové náklady</t>
  </si>
  <si>
    <t>odvody a zákonné soc.n.</t>
  </si>
  <si>
    <t>osobní náklady celkem</t>
  </si>
  <si>
    <t xml:space="preserve">Navýšení mzdových prostředků </t>
  </si>
  <si>
    <t>Pokryto rozpočtem</t>
  </si>
  <si>
    <t>Zbývá dofinancovat</t>
  </si>
  <si>
    <t>MPSV - max.</t>
  </si>
  <si>
    <t>Rozpočet kraje kap. 913</t>
  </si>
  <si>
    <t xml:space="preserve"> Jedličkův ústav</t>
  </si>
  <si>
    <t>CIPS LK</t>
  </si>
  <si>
    <t>Ostara - DOZP Mařenice</t>
  </si>
  <si>
    <t>D Sluneční dvůr Jestřebí</t>
  </si>
  <si>
    <t>DPS Česká Lípa</t>
  </si>
  <si>
    <t xml:space="preserve">SSP Tereza Benešov </t>
  </si>
  <si>
    <t>DD Sloup</t>
  </si>
  <si>
    <t>DD Rokytnice</t>
  </si>
  <si>
    <t>DD Jablonecké Paseky</t>
  </si>
  <si>
    <t>DD Velké Hamry</t>
  </si>
  <si>
    <t>DD Vratislavice</t>
  </si>
  <si>
    <t>DD Český Dub</t>
  </si>
  <si>
    <t>DD Jindřichovice</t>
  </si>
  <si>
    <t>DD Liberec Františkov</t>
  </si>
  <si>
    <t>Domov Raspenava</t>
  </si>
  <si>
    <t>APOSS Liberec</t>
  </si>
  <si>
    <t xml:space="preserve">DCA Hodkovice </t>
  </si>
  <si>
    <t xml:space="preserve">Domov a CDS Jablonec </t>
  </si>
  <si>
    <t>Celkem</t>
  </si>
  <si>
    <t xml:space="preserve">Zdroj krytí navýšení mzdových nákladů 2017 - kap. 919 03 - Pokladní správa, ekonomický odbor, rozpočtová finanční rezerva kraje : </t>
  </si>
  <si>
    <t xml:space="preserve">Zdroj krytí navýšení mzdových nákladů 2017 - kap. 913 05 - Příspěvkové organizace, odbor sociálních věcí, finanční rezerva p.o.: </t>
  </si>
  <si>
    <t>mzdové náklady = hrubé mzdy včetně OON</t>
  </si>
  <si>
    <r>
      <t>odvody a soc. náklady = zákonné sociální pojištění (34%), jiné sociální pojištění- Kooperativa 4,2</t>
    </r>
    <r>
      <rPr>
        <i/>
        <sz val="11"/>
        <color theme="1"/>
        <rFont val="Calibri"/>
        <family val="2"/>
        <charset val="238"/>
      </rPr>
      <t>‰</t>
    </r>
    <r>
      <rPr>
        <i/>
        <sz val="11"/>
        <color theme="1"/>
        <rFont val="Calibri"/>
        <family val="2"/>
        <charset val="238"/>
        <scheme val="minor"/>
      </rPr>
      <t>,zákonné sociální náklady -FKSP 2% , celkem 36,42%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</si>
</sst>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3" tint="-0.499984740745262"/>
      <name val="Calibri"/>
      <family val="2"/>
      <charset val="238"/>
      <scheme val="minor"/>
    </font>
    <font>
      <b/>
      <sz val="11"/>
      <color theme="3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wrapText="1"/>
    </xf>
    <xf numFmtId="3" fontId="5" fillId="0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/>
    <xf numFmtId="3" fontId="0" fillId="0" borderId="1" xfId="0" applyNumberFormat="1" applyFill="1" applyBorder="1"/>
    <xf numFmtId="3" fontId="2" fillId="0" borderId="1" xfId="0" applyNumberFormat="1" applyFont="1" applyFill="1" applyBorder="1"/>
    <xf numFmtId="3" fontId="5" fillId="0" borderId="1" xfId="0" applyNumberFormat="1" applyFont="1" applyFill="1" applyBorder="1"/>
    <xf numFmtId="3" fontId="0" fillId="0" borderId="1" xfId="0" applyNumberFormat="1" applyFont="1" applyFill="1" applyBorder="1"/>
    <xf numFmtId="164" fontId="2" fillId="0" borderId="0" xfId="1" applyNumberFormat="1" applyFont="1"/>
    <xf numFmtId="0" fontId="0" fillId="0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3" fontId="2" fillId="0" borderId="3" xfId="0" applyNumberFormat="1" applyFont="1" applyFill="1" applyBorder="1"/>
    <xf numFmtId="3" fontId="5" fillId="0" borderId="3" xfId="0" applyNumberFormat="1" applyFont="1" applyFill="1" applyBorder="1"/>
    <xf numFmtId="3" fontId="2" fillId="0" borderId="4" xfId="0" applyNumberFormat="1" applyFont="1" applyFill="1" applyBorder="1"/>
    <xf numFmtId="0" fontId="6" fillId="0" borderId="0" xfId="0" applyFont="1"/>
    <xf numFmtId="3" fontId="6" fillId="0" borderId="0" xfId="0" applyNumberFormat="1" applyFont="1"/>
    <xf numFmtId="3" fontId="6" fillId="0" borderId="0" xfId="1" applyNumberFormat="1" applyFont="1"/>
    <xf numFmtId="3" fontId="0" fillId="0" borderId="0" xfId="0" applyNumberFormat="1"/>
    <xf numFmtId="3" fontId="0" fillId="0" borderId="0" xfId="1" applyNumberFormat="1" applyFont="1"/>
    <xf numFmtId="43" fontId="6" fillId="0" borderId="0" xfId="1" applyFont="1"/>
    <xf numFmtId="0" fontId="6" fillId="0" borderId="0" xfId="0" applyFont="1" applyAlignment="1">
      <alignment horizontal="left"/>
    </xf>
    <xf numFmtId="43" fontId="6" fillId="0" borderId="0" xfId="0" applyNumberFormat="1" applyFont="1"/>
    <xf numFmtId="0" fontId="0" fillId="0" borderId="1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30"/>
  <sheetViews>
    <sheetView tabSelected="1" view="pageLayout" zoomScaleNormal="100" workbookViewId="0">
      <selection activeCell="K9" sqref="K9"/>
    </sheetView>
  </sheetViews>
  <sheetFormatPr defaultRowHeight="15" x14ac:dyDescent="0.25"/>
  <cols>
    <col min="1" max="1" width="5.28515625" customWidth="1"/>
    <col min="2" max="2" width="22.140625" customWidth="1"/>
    <col min="3" max="3" width="10.85546875" style="22" bestFit="1" customWidth="1"/>
    <col min="4" max="4" width="9.85546875" style="22" bestFit="1" customWidth="1"/>
    <col min="5" max="8" width="10.85546875" style="22" bestFit="1" customWidth="1"/>
    <col min="9" max="9" width="10.7109375" style="22" customWidth="1"/>
    <col min="10" max="12" width="9.85546875" style="22" bestFit="1" customWidth="1"/>
    <col min="13" max="13" width="10" customWidth="1"/>
    <col min="15" max="15" width="16.42578125" bestFit="1" customWidth="1"/>
  </cols>
  <sheetData>
    <row r="2" spans="1:15" x14ac:dyDescent="0.25">
      <c r="A2" s="27" t="s">
        <v>0</v>
      </c>
      <c r="B2" s="27"/>
      <c r="C2" s="28">
        <v>2016</v>
      </c>
      <c r="D2" s="29"/>
      <c r="E2" s="29"/>
      <c r="F2" s="28">
        <v>2017</v>
      </c>
      <c r="G2" s="29"/>
      <c r="H2" s="29"/>
      <c r="I2" s="29"/>
      <c r="J2" s="29"/>
      <c r="K2" s="29"/>
      <c r="L2" s="29"/>
      <c r="M2" s="29"/>
    </row>
    <row r="3" spans="1:15" s="6" customFormat="1" ht="51" customHeight="1" x14ac:dyDescent="0.25">
      <c r="A3" s="1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3</v>
      </c>
      <c r="G3" s="3" t="s">
        <v>4</v>
      </c>
      <c r="H3" s="3" t="s">
        <v>5</v>
      </c>
      <c r="I3" s="4" t="s">
        <v>6</v>
      </c>
      <c r="J3" s="3" t="s">
        <v>7</v>
      </c>
      <c r="K3" s="5" t="s">
        <v>8</v>
      </c>
      <c r="L3" s="3" t="s">
        <v>9</v>
      </c>
      <c r="M3" s="2" t="s">
        <v>10</v>
      </c>
    </row>
    <row r="4" spans="1:15" x14ac:dyDescent="0.25">
      <c r="A4" s="7">
        <v>1501</v>
      </c>
      <c r="B4" s="7" t="s">
        <v>11</v>
      </c>
      <c r="C4" s="8">
        <v>29065544</v>
      </c>
      <c r="D4" s="8">
        <v>10365785.5</v>
      </c>
      <c r="E4" s="8">
        <f t="shared" ref="E4:E9" si="0">C4+D4</f>
        <v>39431329.5</v>
      </c>
      <c r="F4" s="8">
        <f>31242960+1500000</f>
        <v>32742960</v>
      </c>
      <c r="G4" s="8">
        <f t="shared" ref="G4:G9" si="1">F4*0.3642</f>
        <v>11924986.032000002</v>
      </c>
      <c r="H4" s="8">
        <f t="shared" ref="H4:H9" si="2">F4+G4</f>
        <v>44667946.032000005</v>
      </c>
      <c r="I4" s="9">
        <f t="shared" ref="I4:I9" si="3">H4-E4</f>
        <v>5236616.5320000052</v>
      </c>
      <c r="J4" s="8">
        <v>3152825</v>
      </c>
      <c r="K4" s="10">
        <f t="shared" ref="K4:K9" si="4">I4-J4</f>
        <v>2083791.5320000052</v>
      </c>
      <c r="L4" s="8">
        <v>2806000</v>
      </c>
      <c r="M4" s="8">
        <f>K4-L4</f>
        <v>-722208.46799999475</v>
      </c>
    </row>
    <row r="5" spans="1:15" x14ac:dyDescent="0.25">
      <c r="A5" s="7">
        <v>1502</v>
      </c>
      <c r="B5" s="7" t="s">
        <v>12</v>
      </c>
      <c r="C5" s="8">
        <v>10603707</v>
      </c>
      <c r="D5" s="8">
        <v>3733647</v>
      </c>
      <c r="E5" s="8">
        <f t="shared" si="0"/>
        <v>14337354</v>
      </c>
      <c r="F5" s="8">
        <f>10470000+1100000</f>
        <v>11570000</v>
      </c>
      <c r="G5" s="8">
        <f t="shared" si="1"/>
        <v>4213794</v>
      </c>
      <c r="H5" s="8">
        <f t="shared" si="2"/>
        <v>15783794</v>
      </c>
      <c r="I5" s="9">
        <f t="shared" si="3"/>
        <v>1446440</v>
      </c>
      <c r="J5" s="8">
        <v>-110354</v>
      </c>
      <c r="K5" s="10">
        <f t="shared" si="4"/>
        <v>1556794</v>
      </c>
      <c r="L5" s="8">
        <v>1310000</v>
      </c>
      <c r="M5" s="8">
        <f t="shared" ref="M5:M21" si="5">K5-L5</f>
        <v>246794</v>
      </c>
    </row>
    <row r="6" spans="1:15" x14ac:dyDescent="0.25">
      <c r="A6" s="7">
        <v>1504</v>
      </c>
      <c r="B6" s="7" t="s">
        <v>13</v>
      </c>
      <c r="C6" s="8">
        <v>10899623</v>
      </c>
      <c r="D6" s="8">
        <v>4070706</v>
      </c>
      <c r="E6" s="8">
        <f t="shared" si="0"/>
        <v>14970329</v>
      </c>
      <c r="F6" s="8">
        <f>11900000+1000000</f>
        <v>12900000</v>
      </c>
      <c r="G6" s="8">
        <f t="shared" si="1"/>
        <v>4698180</v>
      </c>
      <c r="H6" s="8">
        <f t="shared" si="2"/>
        <v>17598180</v>
      </c>
      <c r="I6" s="9">
        <f t="shared" si="3"/>
        <v>2627851</v>
      </c>
      <c r="J6" s="8">
        <v>1542671</v>
      </c>
      <c r="K6" s="10">
        <f t="shared" si="4"/>
        <v>1085180</v>
      </c>
      <c r="L6" s="8">
        <v>2065000</v>
      </c>
      <c r="M6" s="8">
        <f t="shared" si="5"/>
        <v>-979820</v>
      </c>
    </row>
    <row r="7" spans="1:15" x14ac:dyDescent="0.25">
      <c r="A7" s="7">
        <v>1505</v>
      </c>
      <c r="B7" s="7" t="s">
        <v>14</v>
      </c>
      <c r="C7" s="8">
        <v>13220220</v>
      </c>
      <c r="D7" s="8">
        <v>4725479</v>
      </c>
      <c r="E7" s="8">
        <f t="shared" si="0"/>
        <v>17945699</v>
      </c>
      <c r="F7" s="8">
        <f>14455700+900000</f>
        <v>15355700</v>
      </c>
      <c r="G7" s="8">
        <f t="shared" si="1"/>
        <v>5592545.9400000004</v>
      </c>
      <c r="H7" s="8">
        <f t="shared" si="2"/>
        <v>20948245.940000001</v>
      </c>
      <c r="I7" s="9">
        <f t="shared" si="3"/>
        <v>3002546.9400000013</v>
      </c>
      <c r="J7" s="8">
        <v>1786331</v>
      </c>
      <c r="K7" s="10">
        <f t="shared" si="4"/>
        <v>1216215.9400000013</v>
      </c>
      <c r="L7" s="8">
        <v>1565000</v>
      </c>
      <c r="M7" s="8">
        <f t="shared" si="5"/>
        <v>-348784.05999999866</v>
      </c>
    </row>
    <row r="8" spans="1:15" x14ac:dyDescent="0.25">
      <c r="A8" s="7">
        <v>1507</v>
      </c>
      <c r="B8" s="7" t="s">
        <v>15</v>
      </c>
      <c r="C8" s="8">
        <v>5948721</v>
      </c>
      <c r="D8" s="8">
        <v>2219512</v>
      </c>
      <c r="E8" s="8">
        <f t="shared" si="0"/>
        <v>8168233</v>
      </c>
      <c r="F8" s="8">
        <f>6130000+800000</f>
        <v>6930000</v>
      </c>
      <c r="G8" s="8">
        <f t="shared" si="1"/>
        <v>2523906</v>
      </c>
      <c r="H8" s="8">
        <f t="shared" si="2"/>
        <v>9453906</v>
      </c>
      <c r="I8" s="9">
        <f t="shared" si="3"/>
        <v>1285673</v>
      </c>
      <c r="J8" s="8">
        <v>345467</v>
      </c>
      <c r="K8" s="10">
        <f t="shared" si="4"/>
        <v>940206</v>
      </c>
      <c r="L8" s="8">
        <v>789000</v>
      </c>
      <c r="M8" s="8">
        <f t="shared" si="5"/>
        <v>151206</v>
      </c>
    </row>
    <row r="9" spans="1:15" x14ac:dyDescent="0.25">
      <c r="A9" s="7">
        <v>1508</v>
      </c>
      <c r="B9" s="7" t="s">
        <v>16</v>
      </c>
      <c r="C9" s="8">
        <v>7758278</v>
      </c>
      <c r="D9" s="8">
        <v>2722074</v>
      </c>
      <c r="E9" s="8">
        <f t="shared" si="0"/>
        <v>10480352</v>
      </c>
      <c r="F9" s="11">
        <f>8600000+500000</f>
        <v>9100000</v>
      </c>
      <c r="G9" s="8">
        <f t="shared" si="1"/>
        <v>3314220</v>
      </c>
      <c r="H9" s="8">
        <f t="shared" si="2"/>
        <v>12414220</v>
      </c>
      <c r="I9" s="9">
        <f t="shared" si="3"/>
        <v>1933868</v>
      </c>
      <c r="J9" s="8">
        <v>894962</v>
      </c>
      <c r="K9" s="10">
        <f t="shared" si="4"/>
        <v>1038906</v>
      </c>
      <c r="L9" s="8">
        <v>654000</v>
      </c>
      <c r="M9" s="8">
        <f t="shared" si="5"/>
        <v>384906</v>
      </c>
    </row>
    <row r="10" spans="1:15" x14ac:dyDescent="0.25">
      <c r="A10" s="7">
        <v>1509</v>
      </c>
      <c r="B10" s="7" t="s">
        <v>17</v>
      </c>
      <c r="C10" s="8">
        <v>17263339</v>
      </c>
      <c r="D10" s="8">
        <v>6136463</v>
      </c>
      <c r="E10" s="8">
        <f>C10+D10</f>
        <v>23399802</v>
      </c>
      <c r="F10" s="8">
        <f>18328346+1100000</f>
        <v>19428346</v>
      </c>
      <c r="G10" s="8">
        <f>F10*0.3642</f>
        <v>7075803.6132000005</v>
      </c>
      <c r="H10" s="8">
        <f>F10+G10</f>
        <v>26504149.613200001</v>
      </c>
      <c r="I10" s="9">
        <f>H10-E10</f>
        <v>3104347.6132000014</v>
      </c>
      <c r="J10" s="8">
        <v>1532288</v>
      </c>
      <c r="K10" s="10">
        <f>I10-J10</f>
        <v>1572059.6132000014</v>
      </c>
      <c r="L10" s="8">
        <v>518000</v>
      </c>
      <c r="M10" s="8">
        <f t="shared" si="5"/>
        <v>1054059.6132000014</v>
      </c>
    </row>
    <row r="11" spans="1:15" x14ac:dyDescent="0.25">
      <c r="A11" s="7">
        <v>1510</v>
      </c>
      <c r="B11" s="7" t="s">
        <v>18</v>
      </c>
      <c r="C11" s="8">
        <v>21487083</v>
      </c>
      <c r="D11" s="8">
        <v>7664431.2900000028</v>
      </c>
      <c r="E11" s="8">
        <f t="shared" ref="E11:E21" si="6">C11+D11</f>
        <v>29151514.290000003</v>
      </c>
      <c r="F11" s="8">
        <f>22128000+1700000</f>
        <v>23828000</v>
      </c>
      <c r="G11" s="8">
        <f t="shared" ref="G11:G21" si="7">F11*0.3642</f>
        <v>8678157.6000000015</v>
      </c>
      <c r="H11" s="8">
        <f t="shared" ref="H11:H21" si="8">F11+G11</f>
        <v>32506157.600000001</v>
      </c>
      <c r="I11" s="9">
        <f t="shared" ref="I11:I21" si="9">H11-E11</f>
        <v>3354643.3099999987</v>
      </c>
      <c r="J11" s="8">
        <v>946271</v>
      </c>
      <c r="K11" s="10">
        <f t="shared" ref="K11:K21" si="10">I11-J11</f>
        <v>2408372.3099999987</v>
      </c>
      <c r="L11" s="8">
        <v>646000</v>
      </c>
      <c r="M11" s="8">
        <f t="shared" si="5"/>
        <v>1762372.3099999987</v>
      </c>
    </row>
    <row r="12" spans="1:15" x14ac:dyDescent="0.25">
      <c r="A12" s="7">
        <v>1512</v>
      </c>
      <c r="B12" s="7" t="s">
        <v>19</v>
      </c>
      <c r="C12" s="8">
        <v>16955261</v>
      </c>
      <c r="D12" s="8">
        <v>6030578.2599999979</v>
      </c>
      <c r="E12" s="8">
        <f t="shared" si="6"/>
        <v>22985839.259999998</v>
      </c>
      <c r="F12" s="8">
        <f>19100000+1000000</f>
        <v>20100000</v>
      </c>
      <c r="G12" s="8">
        <f t="shared" si="7"/>
        <v>7320420.0000000009</v>
      </c>
      <c r="H12" s="8">
        <f t="shared" si="8"/>
        <v>27420420</v>
      </c>
      <c r="I12" s="9">
        <f t="shared" si="9"/>
        <v>4434580.7400000021</v>
      </c>
      <c r="J12" s="8">
        <v>3047998.7400000021</v>
      </c>
      <c r="K12" s="10">
        <f t="shared" si="10"/>
        <v>1386582</v>
      </c>
      <c r="L12" s="8">
        <v>1234000</v>
      </c>
      <c r="M12" s="8">
        <f t="shared" si="5"/>
        <v>152582</v>
      </c>
    </row>
    <row r="13" spans="1:15" x14ac:dyDescent="0.25">
      <c r="A13" s="7">
        <v>1513</v>
      </c>
      <c r="B13" s="7" t="s">
        <v>20</v>
      </c>
      <c r="C13" s="8">
        <v>20594309</v>
      </c>
      <c r="D13" s="8">
        <v>7370639</v>
      </c>
      <c r="E13" s="8">
        <f t="shared" si="6"/>
        <v>27964948</v>
      </c>
      <c r="F13" s="8">
        <f>22006055+1700000</f>
        <v>23706055</v>
      </c>
      <c r="G13" s="8">
        <f t="shared" si="7"/>
        <v>8633745.2310000006</v>
      </c>
      <c r="H13" s="8">
        <f t="shared" si="8"/>
        <v>32339800.230999999</v>
      </c>
      <c r="I13" s="9">
        <f t="shared" si="9"/>
        <v>4374852.2309999987</v>
      </c>
      <c r="J13" s="8">
        <v>1835652</v>
      </c>
      <c r="K13" s="10">
        <f t="shared" si="10"/>
        <v>2539200.2309999987</v>
      </c>
      <c r="L13" s="8">
        <v>1116000</v>
      </c>
      <c r="M13" s="8">
        <f t="shared" si="5"/>
        <v>1423200.2309999987</v>
      </c>
      <c r="O13" s="12"/>
    </row>
    <row r="14" spans="1:15" x14ac:dyDescent="0.25">
      <c r="A14" s="7">
        <v>1514</v>
      </c>
      <c r="B14" s="7" t="s">
        <v>21</v>
      </c>
      <c r="C14" s="8">
        <v>18370847</v>
      </c>
      <c r="D14" s="8">
        <v>6532706</v>
      </c>
      <c r="E14" s="8">
        <f t="shared" si="6"/>
        <v>24903553</v>
      </c>
      <c r="F14" s="8">
        <f>19571000+1500000</f>
        <v>21071000</v>
      </c>
      <c r="G14" s="8">
        <f t="shared" si="7"/>
        <v>7674058.2000000002</v>
      </c>
      <c r="H14" s="8">
        <f t="shared" si="8"/>
        <v>28745058.199999999</v>
      </c>
      <c r="I14" s="9">
        <f t="shared" si="9"/>
        <v>3841505.1999999993</v>
      </c>
      <c r="J14" s="8">
        <v>752639</v>
      </c>
      <c r="K14" s="10">
        <f t="shared" si="10"/>
        <v>3088866.1999999993</v>
      </c>
      <c r="L14" s="8">
        <v>1969000</v>
      </c>
      <c r="M14" s="8">
        <f t="shared" si="5"/>
        <v>1119866.1999999993</v>
      </c>
      <c r="O14" s="12"/>
    </row>
    <row r="15" spans="1:15" x14ac:dyDescent="0.25">
      <c r="A15" s="7">
        <v>1515</v>
      </c>
      <c r="B15" s="7" t="s">
        <v>22</v>
      </c>
      <c r="C15" s="8">
        <v>17740000</v>
      </c>
      <c r="D15" s="8">
        <v>6329125</v>
      </c>
      <c r="E15" s="8">
        <f t="shared" si="6"/>
        <v>24069125</v>
      </c>
      <c r="F15" s="8">
        <f>18802000+1700000</f>
        <v>20502000</v>
      </c>
      <c r="G15" s="8">
        <f t="shared" si="7"/>
        <v>7466828.4000000004</v>
      </c>
      <c r="H15" s="8">
        <f t="shared" si="8"/>
        <v>27968828.399999999</v>
      </c>
      <c r="I15" s="9">
        <f t="shared" si="9"/>
        <v>3899703.3999999985</v>
      </c>
      <c r="J15" s="8">
        <v>1580875</v>
      </c>
      <c r="K15" s="10">
        <f t="shared" si="10"/>
        <v>2318828.3999999985</v>
      </c>
      <c r="L15" s="8">
        <v>1238000</v>
      </c>
      <c r="M15" s="8">
        <f t="shared" si="5"/>
        <v>1080828.3999999985</v>
      </c>
      <c r="O15" s="12"/>
    </row>
    <row r="16" spans="1:15" x14ac:dyDescent="0.25">
      <c r="A16" s="13">
        <v>1516</v>
      </c>
      <c r="B16" s="13" t="s">
        <v>23</v>
      </c>
      <c r="C16" s="11">
        <v>14003632</v>
      </c>
      <c r="D16" s="11">
        <v>4905597</v>
      </c>
      <c r="E16" s="11">
        <f t="shared" si="6"/>
        <v>18909229</v>
      </c>
      <c r="F16" s="11">
        <f>15250000+1300000</f>
        <v>16550000</v>
      </c>
      <c r="G16" s="11">
        <f t="shared" si="7"/>
        <v>6027510</v>
      </c>
      <c r="H16" s="11">
        <f t="shared" si="8"/>
        <v>22577510</v>
      </c>
      <c r="I16" s="9">
        <f t="shared" si="9"/>
        <v>3668281</v>
      </c>
      <c r="J16" s="11">
        <v>1865771</v>
      </c>
      <c r="K16" s="10">
        <f t="shared" si="10"/>
        <v>1802510</v>
      </c>
      <c r="L16" s="11">
        <v>1137000</v>
      </c>
      <c r="M16" s="11">
        <f t="shared" si="5"/>
        <v>665510</v>
      </c>
    </row>
    <row r="17" spans="1:14" x14ac:dyDescent="0.25">
      <c r="A17" s="13">
        <v>1517</v>
      </c>
      <c r="B17" s="13" t="s">
        <v>24</v>
      </c>
      <c r="C17" s="11">
        <v>32503500</v>
      </c>
      <c r="D17" s="11">
        <v>11536589</v>
      </c>
      <c r="E17" s="11">
        <f t="shared" si="6"/>
        <v>44040089</v>
      </c>
      <c r="F17" s="11">
        <f>34539090+2600000</f>
        <v>37139090</v>
      </c>
      <c r="G17" s="11">
        <f t="shared" si="7"/>
        <v>13526056.578000002</v>
      </c>
      <c r="H17" s="11">
        <f t="shared" si="8"/>
        <v>50665146.578000002</v>
      </c>
      <c r="I17" s="9">
        <f t="shared" si="9"/>
        <v>6625057.5780000016</v>
      </c>
      <c r="J17" s="11">
        <v>2730911</v>
      </c>
      <c r="K17" s="10">
        <f t="shared" si="10"/>
        <v>3894146.5780000016</v>
      </c>
      <c r="L17" s="11">
        <v>1620000</v>
      </c>
      <c r="M17" s="11">
        <f t="shared" si="5"/>
        <v>2274146.5780000016</v>
      </c>
    </row>
    <row r="18" spans="1:14" x14ac:dyDescent="0.25">
      <c r="A18" s="7">
        <v>1519</v>
      </c>
      <c r="B18" s="7" t="s">
        <v>25</v>
      </c>
      <c r="C18" s="8">
        <v>12741000</v>
      </c>
      <c r="D18" s="8">
        <v>4522348.2899999991</v>
      </c>
      <c r="E18" s="8">
        <f t="shared" si="6"/>
        <v>17263348.289999999</v>
      </c>
      <c r="F18" s="8">
        <f>13980000+1000000</f>
        <v>14980000</v>
      </c>
      <c r="G18" s="8">
        <f t="shared" si="7"/>
        <v>5455716</v>
      </c>
      <c r="H18" s="8">
        <f t="shared" si="8"/>
        <v>20435716</v>
      </c>
      <c r="I18" s="9">
        <f t="shared" si="9"/>
        <v>3172367.7100000009</v>
      </c>
      <c r="J18" s="8">
        <v>1888131</v>
      </c>
      <c r="K18" s="10">
        <f t="shared" si="10"/>
        <v>1284236.7100000009</v>
      </c>
      <c r="L18" s="8">
        <v>2462000</v>
      </c>
      <c r="M18" s="8">
        <f t="shared" si="5"/>
        <v>-1177763.2899999991</v>
      </c>
    </row>
    <row r="19" spans="1:14" x14ac:dyDescent="0.25">
      <c r="A19" s="7">
        <v>1520</v>
      </c>
      <c r="B19" s="7" t="s">
        <v>26</v>
      </c>
      <c r="C19" s="8">
        <v>9650000</v>
      </c>
      <c r="D19" s="8">
        <v>3443964</v>
      </c>
      <c r="E19" s="8">
        <f t="shared" si="6"/>
        <v>13093964</v>
      </c>
      <c r="F19" s="8">
        <f>10000000+1000000</f>
        <v>11000000</v>
      </c>
      <c r="G19" s="8">
        <f t="shared" si="7"/>
        <v>4006200.0000000005</v>
      </c>
      <c r="H19" s="8">
        <f t="shared" si="8"/>
        <v>15006200</v>
      </c>
      <c r="I19" s="9">
        <f t="shared" si="9"/>
        <v>1912236</v>
      </c>
      <c r="J19" s="8">
        <v>553036</v>
      </c>
      <c r="K19" s="10">
        <f t="shared" si="10"/>
        <v>1359200</v>
      </c>
      <c r="L19" s="8">
        <v>785000</v>
      </c>
      <c r="M19" s="8">
        <f t="shared" si="5"/>
        <v>574200</v>
      </c>
    </row>
    <row r="20" spans="1:14" x14ac:dyDescent="0.25">
      <c r="A20" s="7">
        <v>1521</v>
      </c>
      <c r="B20" s="7" t="s">
        <v>27</v>
      </c>
      <c r="C20" s="8">
        <v>8725577</v>
      </c>
      <c r="D20" s="8">
        <v>3092809.5700000003</v>
      </c>
      <c r="E20" s="8">
        <f t="shared" si="6"/>
        <v>11818386.57</v>
      </c>
      <c r="F20" s="8">
        <f>10317000+50000</f>
        <v>10367000</v>
      </c>
      <c r="G20" s="8">
        <f t="shared" si="7"/>
        <v>3775661.4000000004</v>
      </c>
      <c r="H20" s="8">
        <f t="shared" si="8"/>
        <v>14142661.4</v>
      </c>
      <c r="I20" s="9">
        <f t="shared" si="9"/>
        <v>2324274.83</v>
      </c>
      <c r="J20" s="8">
        <v>2190341.4299999997</v>
      </c>
      <c r="K20" s="10">
        <f t="shared" si="10"/>
        <v>133933.40000000037</v>
      </c>
      <c r="L20" s="8">
        <v>917000</v>
      </c>
      <c r="M20" s="8">
        <f t="shared" si="5"/>
        <v>-783066.59999999963</v>
      </c>
    </row>
    <row r="21" spans="1:14" x14ac:dyDescent="0.25">
      <c r="A21" s="7">
        <v>1522</v>
      </c>
      <c r="B21" s="7" t="s">
        <v>28</v>
      </c>
      <c r="C21" s="8">
        <v>11394000</v>
      </c>
      <c r="D21" s="8">
        <v>4268079</v>
      </c>
      <c r="E21" s="8">
        <f t="shared" si="6"/>
        <v>15662079</v>
      </c>
      <c r="F21" s="8">
        <f>11950000+1200000</f>
        <v>13150000</v>
      </c>
      <c r="G21" s="8">
        <f t="shared" si="7"/>
        <v>4789230</v>
      </c>
      <c r="H21" s="8">
        <f t="shared" si="8"/>
        <v>17939230</v>
      </c>
      <c r="I21" s="9">
        <f t="shared" si="9"/>
        <v>2277151</v>
      </c>
      <c r="J21" s="8">
        <f>947921-11</f>
        <v>947910</v>
      </c>
      <c r="K21" s="10">
        <f t="shared" si="10"/>
        <v>1329241</v>
      </c>
      <c r="L21" s="8">
        <v>510000</v>
      </c>
      <c r="M21" s="8">
        <f t="shared" si="5"/>
        <v>819241</v>
      </c>
    </row>
    <row r="22" spans="1:14" x14ac:dyDescent="0.25">
      <c r="A22" s="14" t="s">
        <v>1</v>
      </c>
      <c r="B22" s="15" t="s">
        <v>29</v>
      </c>
      <c r="C22" s="16">
        <f t="shared" ref="C22:M22" si="11">SUM(C4:C21)</f>
        <v>278924641</v>
      </c>
      <c r="D22" s="16">
        <f t="shared" si="11"/>
        <v>99670532.909999996</v>
      </c>
      <c r="E22" s="16">
        <f t="shared" si="11"/>
        <v>378595173.90999997</v>
      </c>
      <c r="F22" s="16">
        <f t="shared" si="11"/>
        <v>320420151</v>
      </c>
      <c r="G22" s="16">
        <f t="shared" si="11"/>
        <v>116697018.99420002</v>
      </c>
      <c r="H22" s="16">
        <f t="shared" si="11"/>
        <v>437117169.99419999</v>
      </c>
      <c r="I22" s="16">
        <f t="shared" si="11"/>
        <v>58521996.084200002</v>
      </c>
      <c r="J22" s="16">
        <f t="shared" si="11"/>
        <v>27483726.170000002</v>
      </c>
      <c r="K22" s="17">
        <f t="shared" si="11"/>
        <v>31038269.914200008</v>
      </c>
      <c r="L22" s="16">
        <f t="shared" si="11"/>
        <v>23341000</v>
      </c>
      <c r="M22" s="18">
        <f t="shared" si="11"/>
        <v>7697269.9142000061</v>
      </c>
    </row>
    <row r="23" spans="1:14" x14ac:dyDescent="0.25">
      <c r="A23" s="19" t="s">
        <v>30</v>
      </c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1">
        <v>6965900</v>
      </c>
    </row>
    <row r="24" spans="1:14" x14ac:dyDescent="0.25">
      <c r="A24" s="19" t="s">
        <v>31</v>
      </c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1">
        <v>731370</v>
      </c>
    </row>
    <row r="25" spans="1:14" x14ac:dyDescent="0.25">
      <c r="M25" s="23"/>
    </row>
    <row r="26" spans="1:14" x14ac:dyDescent="0.25">
      <c r="A26" s="19" t="s">
        <v>32</v>
      </c>
      <c r="N26" s="22"/>
    </row>
    <row r="27" spans="1:14" x14ac:dyDescent="0.25">
      <c r="A27" s="25" t="s">
        <v>33</v>
      </c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4"/>
    </row>
    <row r="28" spans="1:14" x14ac:dyDescent="0.25">
      <c r="A28" s="25" t="s">
        <v>33</v>
      </c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6"/>
    </row>
    <row r="29" spans="1:14" x14ac:dyDescent="0.25">
      <c r="A29" s="19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19"/>
    </row>
    <row r="30" spans="1:14" x14ac:dyDescent="0.25">
      <c r="A30" s="19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19"/>
    </row>
  </sheetData>
  <mergeCells count="4">
    <mergeCell ref="A2:B2"/>
    <mergeCell ref="C2:E2"/>
    <mergeCell ref="F2:K2"/>
    <mergeCell ref="L2:M2"/>
  </mergeCells>
  <pageMargins left="0.70866141732283472" right="0.70866141732283472" top="0.78740157480314965" bottom="0.78740157480314965" header="0.31496062992125984" footer="0.31496062992125984"/>
  <pageSetup paperSize="9" scale="92" orientation="landscape" r:id="rId1"/>
  <headerFooter>
    <oddHeader>&amp;C024_P01_Vypocet_PO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RK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Kremerová Luisa</dc:creator>
  <cp:lastModifiedBy>Kremerová Luisa</cp:lastModifiedBy>
  <cp:lastPrinted>2017-08-01T08:41:09Z</cp:lastPrinted>
  <dcterms:created xsi:type="dcterms:W3CDTF">2017-07-31T11:53:22Z</dcterms:created>
  <dcterms:modified xsi:type="dcterms:W3CDTF">2017-08-14T08:55:31Z</dcterms:modified>
</cp:coreProperties>
</file>