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Bilance PaV" sheetId="4" r:id="rId1"/>
    <sheet name="Příjmy 2017" sheetId="7" r:id="rId2"/>
    <sheet name="Kap. 914" sheetId="6" r:id="rId3"/>
    <sheet name="Kap. 919 03" sheetId="5" r:id="rId4"/>
    <sheet name="Kap. 920" sheetId="2" r:id="rId5"/>
  </sheets>
  <definedNames>
    <definedName name="_xlnm._FilterDatabase" localSheetId="2" hidden="1">'Kap. 914'!$A$104:$I$242</definedName>
    <definedName name="Excel_BuiltIn__FilterDatabase_3" localSheetId="4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H52" i="6" l="1"/>
  <c r="I11" i="5"/>
  <c r="I14" i="5"/>
  <c r="I16" i="7"/>
  <c r="H11" i="7"/>
  <c r="I17" i="7"/>
  <c r="I15" i="7"/>
  <c r="I14" i="7"/>
  <c r="I13" i="7"/>
  <c r="I12" i="7"/>
  <c r="G11" i="7"/>
  <c r="F11" i="7"/>
  <c r="I11" i="7" l="1"/>
  <c r="H76" i="6" l="1"/>
  <c r="H75" i="6" s="1"/>
  <c r="I83" i="6"/>
  <c r="I82" i="6"/>
  <c r="I81" i="6"/>
  <c r="I80" i="6"/>
  <c r="I79" i="6"/>
  <c r="I78" i="6"/>
  <c r="I77" i="6"/>
  <c r="G76" i="6"/>
  <c r="G75" i="6" s="1"/>
  <c r="F76" i="6"/>
  <c r="F75" i="6"/>
  <c r="I76" i="6" l="1"/>
  <c r="I75" i="6" s="1"/>
  <c r="I59" i="6" l="1"/>
  <c r="I58" i="6" s="1"/>
  <c r="H58" i="6"/>
  <c r="G58" i="6"/>
  <c r="F58" i="6"/>
  <c r="I57" i="6"/>
  <c r="G56" i="6"/>
  <c r="I56" i="6" s="1"/>
  <c r="G55" i="6"/>
  <c r="I55" i="6" s="1"/>
  <c r="I54" i="6"/>
  <c r="I53" i="6"/>
  <c r="F52" i="6"/>
  <c r="I51" i="6"/>
  <c r="I50" i="6" s="1"/>
  <c r="H50" i="6"/>
  <c r="G50" i="6"/>
  <c r="F50" i="6"/>
  <c r="I49" i="6"/>
  <c r="I48" i="6" s="1"/>
  <c r="H48" i="6"/>
  <c r="G48" i="6"/>
  <c r="F48" i="6"/>
  <c r="I47" i="6"/>
  <c r="I46" i="6"/>
  <c r="H45" i="6"/>
  <c r="G45" i="6"/>
  <c r="F45" i="6"/>
  <c r="G44" i="6"/>
  <c r="I44" i="6" s="1"/>
  <c r="I43" i="6" s="1"/>
  <c r="H43" i="6"/>
  <c r="F43" i="6"/>
  <c r="I42" i="6"/>
  <c r="I41" i="6" s="1"/>
  <c r="H41" i="6"/>
  <c r="G41" i="6"/>
  <c r="F41" i="6"/>
  <c r="G39" i="6"/>
  <c r="I39" i="6" s="1"/>
  <c r="G38" i="6"/>
  <c r="I38" i="6" s="1"/>
  <c r="H37" i="6"/>
  <c r="F37" i="6"/>
  <c r="I36" i="6"/>
  <c r="G35" i="6"/>
  <c r="I35" i="6" s="1"/>
  <c r="G34" i="6"/>
  <c r="I34" i="6" s="1"/>
  <c r="H33" i="6"/>
  <c r="F33" i="6"/>
  <c r="I31" i="6"/>
  <c r="I30" i="6" s="1"/>
  <c r="H30" i="6"/>
  <c r="G30" i="6"/>
  <c r="F30" i="6"/>
  <c r="I29" i="6"/>
  <c r="I28" i="6"/>
  <c r="H27" i="6"/>
  <c r="G27" i="6"/>
  <c r="F27" i="6"/>
  <c r="I26" i="6"/>
  <c r="I25" i="6" s="1"/>
  <c r="H25" i="6"/>
  <c r="G25" i="6"/>
  <c r="F25" i="6"/>
  <c r="G24" i="6"/>
  <c r="I24" i="6" s="1"/>
  <c r="I23" i="6"/>
  <c r="H22" i="6"/>
  <c r="F22" i="6"/>
  <c r="I21" i="6"/>
  <c r="I20" i="6"/>
  <c r="H19" i="6"/>
  <c r="G19" i="6"/>
  <c r="F19" i="6"/>
  <c r="G18" i="6"/>
  <c r="I18" i="6" s="1"/>
  <c r="I17" i="6"/>
  <c r="I16" i="6"/>
  <c r="I15" i="6"/>
  <c r="I14" i="6"/>
  <c r="H13" i="6"/>
  <c r="F13" i="6"/>
  <c r="J15" i="5"/>
  <c r="J14" i="5" s="1"/>
  <c r="H14" i="5"/>
  <c r="G14" i="5"/>
  <c r="J13" i="5"/>
  <c r="J12" i="5" s="1"/>
  <c r="H12" i="5"/>
  <c r="G12" i="5"/>
  <c r="J11" i="5" l="1"/>
  <c r="G11" i="5"/>
  <c r="H11" i="5"/>
  <c r="I45" i="6"/>
  <c r="H32" i="6"/>
  <c r="I13" i="6"/>
  <c r="I27" i="6"/>
  <c r="I33" i="6"/>
  <c r="F40" i="6"/>
  <c r="I22" i="6"/>
  <c r="H12" i="6"/>
  <c r="G22" i="6"/>
  <c r="F32" i="6"/>
  <c r="H40" i="6"/>
  <c r="I19" i="6"/>
  <c r="I12" i="6" s="1"/>
  <c r="F12" i="6"/>
  <c r="I37" i="6"/>
  <c r="I52" i="6"/>
  <c r="G33" i="6"/>
  <c r="G52" i="6"/>
  <c r="G13" i="6"/>
  <c r="G37" i="6"/>
  <c r="G43" i="6"/>
  <c r="D46" i="4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5" i="4"/>
  <c r="E24" i="4"/>
  <c r="E23" i="4"/>
  <c r="E22" i="4"/>
  <c r="D22" i="4"/>
  <c r="C22" i="4"/>
  <c r="E20" i="4"/>
  <c r="E19" i="4"/>
  <c r="E18" i="4"/>
  <c r="E17" i="4"/>
  <c r="D16" i="4"/>
  <c r="C16" i="4"/>
  <c r="E16" i="4" s="1"/>
  <c r="C15" i="4"/>
  <c r="E15" i="4" s="1"/>
  <c r="E14" i="4"/>
  <c r="E13" i="4"/>
  <c r="E12" i="4"/>
  <c r="E11" i="4"/>
  <c r="D10" i="4"/>
  <c r="D9" i="4" s="1"/>
  <c r="E8" i="4"/>
  <c r="E7" i="4"/>
  <c r="E6" i="4"/>
  <c r="D5" i="4"/>
  <c r="E5" i="4" s="1"/>
  <c r="C5" i="4"/>
  <c r="J45" i="2"/>
  <c r="G46" i="2"/>
  <c r="H43" i="2"/>
  <c r="I42" i="2"/>
  <c r="G42" i="2"/>
  <c r="J41" i="2"/>
  <c r="J40" i="2" s="1"/>
  <c r="I40" i="2"/>
  <c r="H40" i="2"/>
  <c r="G40" i="2"/>
  <c r="J39" i="2"/>
  <c r="J38" i="2"/>
  <c r="I38" i="2"/>
  <c r="H38" i="2"/>
  <c r="G38" i="2"/>
  <c r="H37" i="2"/>
  <c r="I36" i="2"/>
  <c r="G36" i="2"/>
  <c r="H35" i="2"/>
  <c r="H34" i="2" s="1"/>
  <c r="I34" i="2"/>
  <c r="G34" i="2"/>
  <c r="J33" i="2"/>
  <c r="J32" i="2" s="1"/>
  <c r="I32" i="2"/>
  <c r="H32" i="2"/>
  <c r="G32" i="2"/>
  <c r="J16" i="2"/>
  <c r="J15" i="2" s="1"/>
  <c r="J10" i="2" s="1"/>
  <c r="I15" i="2"/>
  <c r="I19" i="2"/>
  <c r="I21" i="2"/>
  <c r="H21" i="2"/>
  <c r="H19" i="2"/>
  <c r="G10" i="2"/>
  <c r="I40" i="6" l="1"/>
  <c r="G12" i="6"/>
  <c r="I32" i="6"/>
  <c r="F11" i="6"/>
  <c r="H11" i="6"/>
  <c r="G40" i="6"/>
  <c r="G32" i="6"/>
  <c r="G11" i="6" s="1"/>
  <c r="E46" i="4"/>
  <c r="D21" i="4"/>
  <c r="D26" i="4" s="1"/>
  <c r="C10" i="4"/>
  <c r="H10" i="2"/>
  <c r="I10" i="2"/>
  <c r="J35" i="2"/>
  <c r="J34" i="2" s="1"/>
  <c r="I31" i="2"/>
  <c r="G31" i="2"/>
  <c r="J43" i="2"/>
  <c r="J42" i="2" s="1"/>
  <c r="H42" i="2"/>
  <c r="J37" i="2"/>
  <c r="J36" i="2" s="1"/>
  <c r="H36" i="2"/>
  <c r="I11" i="6" l="1"/>
  <c r="E10" i="4"/>
  <c r="C9" i="4"/>
  <c r="J31" i="2"/>
  <c r="H31" i="2"/>
  <c r="E9" i="4" l="1"/>
  <c r="C26" i="4"/>
  <c r="E26" i="4" s="1"/>
  <c r="C21" i="4"/>
  <c r="E21" i="4" s="1"/>
</calcChain>
</file>

<file path=xl/sharedStrings.xml><?xml version="1.0" encoding="utf-8"?>
<sst xmlns="http://schemas.openxmlformats.org/spreadsheetml/2006/main" count="449" uniqueCount="208">
  <si>
    <t>uk.</t>
  </si>
  <si>
    <t>č.a.</t>
  </si>
  <si>
    <t>§</t>
  </si>
  <si>
    <t>pol.</t>
  </si>
  <si>
    <t>UR I. 2017</t>
  </si>
  <si>
    <t>UR II. 2017</t>
  </si>
  <si>
    <t>SU</t>
  </si>
  <si>
    <t>x</t>
  </si>
  <si>
    <t>Změna rozpočtu - rozpočtové opatření č. 252/17</t>
  </si>
  <si>
    <t>příloha č. 9 k ZR-RO č. 252/17</t>
  </si>
  <si>
    <t>ZR-RO č. 252/17</t>
  </si>
  <si>
    <t>Odbor zdravotnictví</t>
  </si>
  <si>
    <t>tis. Kč</t>
  </si>
  <si>
    <t>SR 2017</t>
  </si>
  <si>
    <t>neinvestiční transfery zřízeným příspěvkovým organizacím</t>
  </si>
  <si>
    <t>0000</t>
  </si>
  <si>
    <t>Kapitola 920 09 - Kapitálové výdaje</t>
  </si>
  <si>
    <t>920 09 - K A P I T Á L O V É   V Ý D A J E</t>
  </si>
  <si>
    <t>Kapitálové (investiční) výdaje resortu celkem</t>
  </si>
  <si>
    <t>099051</t>
  </si>
  <si>
    <t xml:space="preserve">KNL-kompletní rekonstrukce a modernizace </t>
  </si>
  <si>
    <t xml:space="preserve">Nákup majetkových podílů </t>
  </si>
  <si>
    <t>099063</t>
  </si>
  <si>
    <t xml:space="preserve">NsP Česká Lípa, a.s. </t>
  </si>
  <si>
    <t>099057</t>
  </si>
  <si>
    <t>Odkup Nemocnice Frýdlant</t>
  </si>
  <si>
    <t>099058</t>
  </si>
  <si>
    <t xml:space="preserve">Nákup pozemků letiště Liberec </t>
  </si>
  <si>
    <t>pozemky</t>
  </si>
  <si>
    <t>099064</t>
  </si>
  <si>
    <t>Nákup pozemku VZ Turnov</t>
  </si>
  <si>
    <t>099065</t>
  </si>
  <si>
    <t>Příplatek mimo základ. kap. - NsP Česká Lípa, a.s. - rekonstrukce a přesun dialýzy,rekonstrukce centrálních operačních sálů I. et.,pořízení PPD</t>
  </si>
  <si>
    <t>Kapitola 920 06 - Kapitálové výdaje</t>
  </si>
  <si>
    <t>Odbor dopravy</t>
  </si>
  <si>
    <t>K A P I T Á L O V É  V Ý D A J E</t>
  </si>
  <si>
    <t>UR I 2017</t>
  </si>
  <si>
    <t>UR II 2017</t>
  </si>
  <si>
    <t>kapitálové (investiční) výdaje resortu celkem</t>
  </si>
  <si>
    <t>0670000000</t>
  </si>
  <si>
    <t>výkupy pozemků</t>
  </si>
  <si>
    <t>0690801601</t>
  </si>
  <si>
    <t>obnova a údržba alejí na Frýdlantsku</t>
  </si>
  <si>
    <t>0690810000</t>
  </si>
  <si>
    <t>Velkoplošné opravy havarijních úseků komunikací</t>
  </si>
  <si>
    <t>nespecifikované rezervy</t>
  </si>
  <si>
    <t>0690820000</t>
  </si>
  <si>
    <t>Monitorování dopravy a určení hmotnosti vozidel na silnici II/262</t>
  </si>
  <si>
    <t>stavba nebo rekonstrukce silnice</t>
  </si>
  <si>
    <t>0690830000</t>
  </si>
  <si>
    <t>Cyklostezky v LK</t>
  </si>
  <si>
    <t>Financování silnic II. a III. třídy ve vlastnictví kraje - 2015</t>
  </si>
  <si>
    <t>Financování silnic II. a III. třídy ve vlastnictví kraje - 2016</t>
  </si>
  <si>
    <t>Financování silnic II. a III. třídy ve vlastnictví kraje - 2017</t>
  </si>
  <si>
    <t>0690870000</t>
  </si>
  <si>
    <t>Majetkový vstup LK do ČSAD Liberec, a.s.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</si>
  <si>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</si>
  <si>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</si>
  <si>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</si>
  <si>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</si>
  <si>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</si>
  <si>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</si>
  <si>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</si>
  <si>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</si>
  <si>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</si>
  <si>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</si>
  <si>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</si>
  <si>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</si>
  <si>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</si>
  <si>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</si>
  <si>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</si>
  <si>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</si>
  <si>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</si>
  <si>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</si>
  <si>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</si>
  <si>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</si>
  <si>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</si>
  <si>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</si>
  <si>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</si>
  <si>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</si>
  <si>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</si>
  <si>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</si>
  <si>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</si>
  <si>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</si>
  <si>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</si>
  <si>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</si>
  <si>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</si>
  <si>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</si>
  <si>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</si>
  <si>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</si>
  <si>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</si>
  <si>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</si>
  <si>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</si>
  <si>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</si>
  <si>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</si>
  <si>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</si>
  <si>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</si>
  <si>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</si>
  <si>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</si>
  <si>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</si>
  <si>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</si>
  <si>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</si>
  <si>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</si>
  <si>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</si>
  <si>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</si>
  <si>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</si>
  <si>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</si>
  <si>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</si>
  <si>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</si>
  <si>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</si>
  <si>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</si>
  <si>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</si>
  <si>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</si>
  <si>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</si>
  <si>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</si>
  <si>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</si>
  <si>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</si>
  <si>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</si>
  <si>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</si>
  <si>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</si>
  <si>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</si>
  <si>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č.252/17</t>
  </si>
  <si>
    <t>Ekonomický odbor</t>
  </si>
  <si>
    <t>919 03 - Pokladní správa</t>
  </si>
  <si>
    <t>tis.Kč</t>
  </si>
  <si>
    <t>P O K L A D N Í    S P R Á V A</t>
  </si>
  <si>
    <t>Běžné (neinvestiční) výdaje resortu celkem</t>
  </si>
  <si>
    <t>031900</t>
  </si>
  <si>
    <t>rozpočtová finanční rezerva kraje dle zásad</t>
  </si>
  <si>
    <t>5901</t>
  </si>
  <si>
    <t>031909</t>
  </si>
  <si>
    <t>fin.rezerva na řeš.věc.fin.,org.opatř.org.kraje</t>
  </si>
  <si>
    <t>Kapitola 914 06 - Působnosti</t>
  </si>
  <si>
    <t xml:space="preserve">P Ů S O B N O S T I  </t>
  </si>
  <si>
    <t>běžné (neinvestiční) výdaje resortu celkem</t>
  </si>
  <si>
    <t>DU</t>
  </si>
  <si>
    <t>silniční doprava a hospodářství</t>
  </si>
  <si>
    <t>RU</t>
  </si>
  <si>
    <t>0610000000</t>
  </si>
  <si>
    <t>studie, dokumentace a služby</t>
  </si>
  <si>
    <t>podlimitní věcná břemena</t>
  </si>
  <si>
    <t>nákup materiálu</t>
  </si>
  <si>
    <t>konzultační, poradenské a právní služby</t>
  </si>
  <si>
    <t>zpracování dat a služby - informační a komunikační technologie</t>
  </si>
  <si>
    <t>nákup ostatních služeb</t>
  </si>
  <si>
    <t>0612000000</t>
  </si>
  <si>
    <t>posudky, metodika, školení</t>
  </si>
  <si>
    <t>služby školení a vzdělávání</t>
  </si>
  <si>
    <t>0614000000</t>
  </si>
  <si>
    <t>údržba cyklodopravy</t>
  </si>
  <si>
    <t>0615000000</t>
  </si>
  <si>
    <t>platby věcných břemen</t>
  </si>
  <si>
    <t>ostatní neinvestiční výdaje</t>
  </si>
  <si>
    <t>0662000000</t>
  </si>
  <si>
    <t>zahraniční spolupráce</t>
  </si>
  <si>
    <t>nákup služeb</t>
  </si>
  <si>
    <t>pohoštění</t>
  </si>
  <si>
    <t>0665000000</t>
  </si>
  <si>
    <t>Vedení majetkového účtu Silnice LK, a.s. - zaknihované akcie</t>
  </si>
  <si>
    <t>služby peněžních ústavů</t>
  </si>
  <si>
    <t>bezpečnost silničního provozu</t>
  </si>
  <si>
    <t>0620000000</t>
  </si>
  <si>
    <t>krajský program BESIP</t>
  </si>
  <si>
    <t>0626000000</t>
  </si>
  <si>
    <t>kampaň "Nepřiměřená rychlost"</t>
  </si>
  <si>
    <t>nájemné</t>
  </si>
  <si>
    <t>dopravní obslužnost</t>
  </si>
  <si>
    <t>0650000000</t>
  </si>
  <si>
    <t>dopravní obslužnost autobusová - kraj</t>
  </si>
  <si>
    <t>výdaje na dopravní územní obslužnost autobusovou</t>
  </si>
  <si>
    <t>0650010000</t>
  </si>
  <si>
    <t>dopravní obslužnost autobusová - navýšení mezd řidičů dle nařízení vlády</t>
  </si>
  <si>
    <t>výdaje na dopravní obslužnost drážní - železnice a tram.</t>
  </si>
  <si>
    <t>0653000000</t>
  </si>
  <si>
    <t>dopravní obslužnost drážní</t>
  </si>
  <si>
    <t>ÚZ 27355</t>
  </si>
  <si>
    <t>výdaje na dopravní obslužnost drážní - železnice</t>
  </si>
  <si>
    <t>0656000000</t>
  </si>
  <si>
    <t>dopravní obslužnost autobusová - protarifovací ztráta</t>
  </si>
  <si>
    <t xml:space="preserve">výdaje na dopravní územní obslužnost </t>
  </si>
  <si>
    <t>0661000000</t>
  </si>
  <si>
    <t>činnost dopravního svazu</t>
  </si>
  <si>
    <t>0663000000</t>
  </si>
  <si>
    <t>integrovaný dopravní systém</t>
  </si>
  <si>
    <t>0663010000</t>
  </si>
  <si>
    <t>výdaje na veřejnou zakázku - dopravní obslužnost v LK</t>
  </si>
  <si>
    <t>Poraden.a právní služby,správní,soudní aj.poplatky</t>
  </si>
  <si>
    <t>6172</t>
  </si>
  <si>
    <t>poskytnuté neinvestiční příspěvky a náhrady</t>
  </si>
  <si>
    <t>nákup kolků</t>
  </si>
  <si>
    <t>platby daní a poplatků</t>
  </si>
  <si>
    <t>úhrady sankcí jiným rozpočtům</t>
  </si>
  <si>
    <t>ostatní osobní výdaje</t>
  </si>
  <si>
    <t>Právní odbor</t>
  </si>
  <si>
    <t>1010000000</t>
  </si>
  <si>
    <t xml:space="preserve">Daňové příjmy - podíl kraje na sdílených daních státu </t>
  </si>
  <si>
    <t>u k a z a t e l</t>
  </si>
  <si>
    <t>ORJ</t>
  </si>
  <si>
    <t>Podíl kraje na sdílených daních</t>
  </si>
  <si>
    <t>daň z příjmů fyzických osob ze závislé činnosti</t>
  </si>
  <si>
    <t>03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</si>
  <si>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</si>
  <si>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</si>
  <si>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</si>
  <si>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</si>
  <si>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Příjmy a finanční zdroje 2017</t>
  </si>
  <si>
    <t>daň z příjmů právnických osob za kraje</t>
  </si>
  <si>
    <t>Kapitola 914 10 - Působnosti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</si>
</sst>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6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3" tint="0.39997558519241921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37">
    <xf numFmtId="0" fontId="0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17" fillId="12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17" fillId="16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7" fillId="20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7" fillId="24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7" fillId="28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34" applyNumberFormat="0" applyFill="0" applyAlignment="0" applyProtection="0"/>
    <xf numFmtId="0" fontId="28" fillId="0" borderId="34" applyNumberFormat="0" applyFill="0" applyAlignment="0" applyProtection="0"/>
    <xf numFmtId="0" fontId="16" fillId="0" borderId="9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7" fillId="3" borderId="0" applyNumberFormat="0" applyBorder="0" applyAlignment="0" applyProtection="0"/>
    <xf numFmtId="0" fontId="30" fillId="48" borderId="35" applyNumberFormat="0" applyAlignment="0" applyProtection="0"/>
    <xf numFmtId="0" fontId="30" fillId="48" borderId="35" applyNumberFormat="0" applyAlignment="0" applyProtection="0"/>
    <xf numFmtId="0" fontId="13" fillId="7" borderId="7" applyNumberFormat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" fillId="0" borderId="1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4" fillId="0" borderId="2" applyNumberFormat="0" applyFill="0" applyAlignment="0" applyProtection="0"/>
    <xf numFmtId="0" fontId="33" fillId="0" borderId="38" applyNumberFormat="0" applyFill="0" applyAlignment="0" applyProtection="0"/>
    <xf numFmtId="0" fontId="33" fillId="0" borderId="38" applyNumberFormat="0" applyFill="0" applyAlignment="0" applyProtection="0"/>
    <xf numFmtId="0" fontId="5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6" fillId="50" borderId="39" applyNumberFormat="0" applyFont="0" applyAlignment="0" applyProtection="0"/>
    <xf numFmtId="0" fontId="26" fillId="50" borderId="3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12" fillId="0" borderId="6" applyNumberFormat="0" applyFill="0" applyAlignment="0" applyProtection="0"/>
    <xf numFmtId="0" fontId="37" fillId="51" borderId="0">
      <alignment horizontal="left" vertical="center"/>
    </xf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6" fillId="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39" borderId="41" applyNumberFormat="0" applyAlignment="0" applyProtection="0"/>
    <xf numFmtId="0" fontId="40" fillId="39" borderId="41" applyNumberFormat="0" applyAlignment="0" applyProtection="0"/>
    <xf numFmtId="0" fontId="9" fillId="5" borderId="4" applyNumberFormat="0" applyAlignment="0" applyProtection="0"/>
    <xf numFmtId="0" fontId="41" fillId="52" borderId="41" applyNumberFormat="0" applyAlignment="0" applyProtection="0"/>
    <xf numFmtId="0" fontId="41" fillId="52" borderId="41" applyNumberFormat="0" applyAlignment="0" applyProtection="0"/>
    <xf numFmtId="0" fontId="11" fillId="6" borderId="4" applyNumberFormat="0" applyAlignment="0" applyProtection="0"/>
    <xf numFmtId="0" fontId="42" fillId="52" borderId="42" applyNumberFormat="0" applyAlignment="0" applyProtection="0"/>
    <xf numFmtId="0" fontId="42" fillId="52" borderId="42" applyNumberFormat="0" applyAlignment="0" applyProtection="0"/>
    <xf numFmtId="0" fontId="10" fillId="6" borderId="5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17" fillId="9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17" fillId="13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17" fillId="17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7" fillId="21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7" fillId="25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44" fillId="0" borderId="0"/>
    <xf numFmtId="0" fontId="18" fillId="0" borderId="0"/>
    <xf numFmtId="0" fontId="19" fillId="0" borderId="0"/>
    <xf numFmtId="43" fontId="18" fillId="0" borderId="0" applyFont="0" applyFill="0" applyBorder="0" applyAlignment="0" applyProtection="0"/>
  </cellStyleXfs>
  <cellXfs count="538">
    <xf numFmtId="0" fontId="0" fillId="0" borderId="0" xfId="0"/>
    <xf numFmtId="0" fontId="19" fillId="0" borderId="0" xfId="4"/>
    <xf numFmtId="0" fontId="18" fillId="0" borderId="0" xfId="227"/>
    <xf numFmtId="4" fontId="18" fillId="0" borderId="0" xfId="227" applyNumberFormat="1"/>
    <xf numFmtId="0" fontId="21" fillId="0" borderId="0" xfId="2" applyFont="1" applyAlignment="1"/>
    <xf numFmtId="0" fontId="18" fillId="0" borderId="0" xfId="6" applyAlignment="1">
      <alignment wrapText="1"/>
    </xf>
    <xf numFmtId="0" fontId="18" fillId="0" borderId="0" xfId="6" applyBorder="1" applyAlignment="1">
      <alignment wrapText="1"/>
    </xf>
    <xf numFmtId="0" fontId="20" fillId="0" borderId="0" xfId="2" applyFont="1" applyAlignment="1">
      <alignment horizontal="right"/>
    </xf>
    <xf numFmtId="0" fontId="22" fillId="0" borderId="0" xfId="4" applyFont="1" applyAlignment="1"/>
    <xf numFmtId="0" fontId="22" fillId="0" borderId="0" xfId="4" applyFont="1" applyAlignment="1">
      <alignment horizontal="center"/>
    </xf>
    <xf numFmtId="4" fontId="21" fillId="0" borderId="0" xfId="179" applyNumberFormat="1" applyFont="1" applyFill="1"/>
    <xf numFmtId="0" fontId="18" fillId="0" borderId="0" xfId="179"/>
    <xf numFmtId="0" fontId="18" fillId="0" borderId="0" xfId="7"/>
    <xf numFmtId="0" fontId="18" fillId="0" borderId="0" xfId="179" applyFill="1"/>
    <xf numFmtId="0" fontId="24" fillId="0" borderId="44" xfId="6" applyFont="1" applyFill="1" applyBorder="1" applyAlignment="1">
      <alignment horizontal="center" vertical="center" wrapText="1"/>
    </xf>
    <xf numFmtId="0" fontId="24" fillId="0" borderId="13" xfId="6" applyFont="1" applyFill="1" applyBorder="1" applyAlignment="1">
      <alignment horizontal="center" vertical="center" wrapText="1"/>
    </xf>
    <xf numFmtId="0" fontId="24" fillId="0" borderId="15" xfId="6" applyFont="1" applyFill="1" applyBorder="1" applyAlignment="1">
      <alignment horizontal="center" vertical="center" wrapText="1"/>
    </xf>
    <xf numFmtId="0" fontId="25" fillId="0" borderId="10" xfId="228" applyFont="1" applyFill="1" applyBorder="1" applyAlignment="1">
      <alignment horizontal="center" vertical="center"/>
    </xf>
    <xf numFmtId="0" fontId="25" fillId="0" borderId="12" xfId="228" applyFont="1" applyFill="1" applyBorder="1" applyAlignment="1">
      <alignment horizontal="center" vertical="center"/>
    </xf>
    <xf numFmtId="0" fontId="25" fillId="0" borderId="11" xfId="228" applyFont="1" applyFill="1" applyBorder="1" applyAlignment="1">
      <alignment horizontal="center" vertical="center"/>
    </xf>
    <xf numFmtId="49" fontId="24" fillId="0" borderId="53" xfId="179" applyNumberFormat="1" applyFont="1" applyFill="1" applyBorder="1" applyAlignment="1">
      <alignment horizontal="center" vertical="center"/>
    </xf>
    <xf numFmtId="49" fontId="24" fillId="0" borderId="49" xfId="179" applyNumberFormat="1" applyFont="1" applyFill="1" applyBorder="1" applyAlignment="1">
      <alignment vertical="center"/>
    </xf>
    <xf numFmtId="4" fontId="24" fillId="0" borderId="50" xfId="179" applyNumberFormat="1" applyFont="1" applyFill="1" applyBorder="1" applyAlignment="1">
      <alignment vertical="center"/>
    </xf>
    <xf numFmtId="4" fontId="24" fillId="0" borderId="50" xfId="179" applyNumberFormat="1" applyFont="1" applyBorder="1" applyAlignment="1">
      <alignment vertical="center"/>
    </xf>
    <xf numFmtId="4" fontId="24" fillId="0" borderId="51" xfId="179" applyNumberFormat="1" applyFont="1" applyFill="1" applyBorder="1" applyAlignment="1">
      <alignment vertical="center"/>
    </xf>
    <xf numFmtId="0" fontId="24" fillId="0" borderId="0" xfId="179" applyFont="1" applyAlignment="1">
      <alignment vertical="center"/>
    </xf>
    <xf numFmtId="4" fontId="24" fillId="0" borderId="51" xfId="179" applyNumberFormat="1" applyFont="1" applyBorder="1" applyAlignment="1">
      <alignment vertical="center"/>
    </xf>
    <xf numFmtId="4" fontId="21" fillId="0" borderId="27" xfId="1" applyNumberFormat="1" applyFont="1" applyFill="1" applyBorder="1" applyAlignment="1">
      <alignment vertical="center"/>
    </xf>
    <xf numFmtId="49" fontId="24" fillId="0" borderId="49" xfId="179" applyNumberFormat="1" applyFont="1" applyFill="1" applyBorder="1" applyAlignment="1">
      <alignment horizontal="center" vertical="center"/>
    </xf>
    <xf numFmtId="4" fontId="24" fillId="57" borderId="50" xfId="179" applyNumberFormat="1" applyFont="1" applyFill="1" applyBorder="1" applyAlignment="1">
      <alignment vertical="center"/>
    </xf>
    <xf numFmtId="4" fontId="24" fillId="57" borderId="51" xfId="179" applyNumberFormat="1" applyFont="1" applyFill="1" applyBorder="1" applyAlignment="1">
      <alignment vertical="center"/>
    </xf>
    <xf numFmtId="0" fontId="18" fillId="0" borderId="0" xfId="5" applyAlignment="1">
      <alignment vertical="center"/>
    </xf>
    <xf numFmtId="0" fontId="18" fillId="0" borderId="0" xfId="5" applyFill="1" applyAlignment="1">
      <alignment vertical="center"/>
    </xf>
    <xf numFmtId="0" fontId="24" fillId="0" borderId="0" xfId="5" applyFont="1" applyFill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44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left" vertical="center"/>
    </xf>
    <xf numFmtId="4" fontId="25" fillId="0" borderId="16" xfId="1" applyNumberFormat="1" applyFont="1" applyFill="1" applyBorder="1" applyAlignment="1">
      <alignment horizontal="right" vertical="center"/>
    </xf>
    <xf numFmtId="4" fontId="25" fillId="0" borderId="13" xfId="1" applyNumberFormat="1" applyFont="1" applyFill="1" applyBorder="1" applyAlignment="1">
      <alignment horizontal="right" vertical="center"/>
    </xf>
    <xf numFmtId="4" fontId="25" fillId="0" borderId="15" xfId="1" applyNumberFormat="1" applyFont="1" applyFill="1" applyBorder="1" applyAlignment="1">
      <alignment horizontal="center" vertical="center"/>
    </xf>
    <xf numFmtId="0" fontId="24" fillId="0" borderId="48" xfId="5" applyFont="1" applyFill="1" applyBorder="1" applyAlignment="1">
      <alignment horizontal="center" vertical="center"/>
    </xf>
    <xf numFmtId="49" fontId="24" fillId="0" borderId="53" xfId="1" applyNumberFormat="1" applyFont="1" applyFill="1" applyBorder="1" applyAlignment="1">
      <alignment horizontal="center" vertical="center"/>
    </xf>
    <xf numFmtId="49" fontId="24" fillId="0" borderId="49" xfId="1" applyNumberFormat="1" applyFont="1" applyFill="1" applyBorder="1" applyAlignment="1">
      <alignment horizontal="center" vertical="center"/>
    </xf>
    <xf numFmtId="1" fontId="24" fillId="0" borderId="50" xfId="1" applyNumberFormat="1" applyFont="1" applyFill="1" applyBorder="1" applyAlignment="1">
      <alignment horizontal="center" vertical="center"/>
    </xf>
    <xf numFmtId="1" fontId="24" fillId="0" borderId="53" xfId="1" applyNumberFormat="1" applyFont="1" applyFill="1" applyBorder="1" applyAlignment="1">
      <alignment horizontal="center" vertical="center"/>
    </xf>
    <xf numFmtId="2" fontId="24" fillId="0" borderId="53" xfId="1" applyNumberFormat="1" applyFont="1" applyFill="1" applyBorder="1" applyAlignment="1">
      <alignment horizontal="left" vertical="center"/>
    </xf>
    <xf numFmtId="4" fontId="24" fillId="0" borderId="50" xfId="1" applyNumberFormat="1" applyFont="1" applyFill="1" applyBorder="1" applyAlignment="1">
      <alignment vertical="center"/>
    </xf>
    <xf numFmtId="4" fontId="24" fillId="0" borderId="51" xfId="1" applyNumberFormat="1" applyFont="1" applyFill="1" applyBorder="1" applyAlignment="1">
      <alignment horizontal="center" vertical="center"/>
    </xf>
    <xf numFmtId="0" fontId="21" fillId="0" borderId="59" xfId="5" applyFont="1" applyFill="1" applyBorder="1" applyAlignment="1">
      <alignment horizontal="center" vertical="center"/>
    </xf>
    <xf numFmtId="49" fontId="21" fillId="0" borderId="31" xfId="1" applyNumberFormat="1" applyFont="1" applyFill="1" applyBorder="1" applyAlignment="1">
      <alignment horizontal="center" vertical="center"/>
    </xf>
    <xf numFmtId="49" fontId="21" fillId="0" borderId="33" xfId="1" applyNumberFormat="1" applyFont="1" applyFill="1" applyBorder="1" applyAlignment="1">
      <alignment horizontal="center" vertical="center"/>
    </xf>
    <xf numFmtId="0" fontId="21" fillId="0" borderId="27" xfId="1" applyFont="1" applyBorder="1"/>
    <xf numFmtId="0" fontId="21" fillId="0" borderId="27" xfId="1" applyFont="1" applyBorder="1" applyAlignment="1">
      <alignment horizontal="center" vertical="center"/>
    </xf>
    <xf numFmtId="0" fontId="21" fillId="0" borderId="27" xfId="179" applyFont="1" applyBorder="1" applyAlignment="1">
      <alignment vertical="center"/>
    </xf>
    <xf numFmtId="4" fontId="21" fillId="0" borderId="55" xfId="1" applyNumberFormat="1" applyFont="1" applyFill="1" applyBorder="1" applyAlignment="1">
      <alignment vertical="center"/>
    </xf>
    <xf numFmtId="4" fontId="21" fillId="0" borderId="27" xfId="179" applyNumberFormat="1" applyFont="1" applyBorder="1" applyAlignment="1">
      <alignment vertical="center"/>
    </xf>
    <xf numFmtId="4" fontId="21" fillId="0" borderId="60" xfId="1" applyNumberFormat="1" applyFont="1" applyFill="1" applyBorder="1" applyAlignment="1">
      <alignment horizontal="center" vertical="center"/>
    </xf>
    <xf numFmtId="0" fontId="21" fillId="0" borderId="61" xfId="5" applyFont="1" applyFill="1" applyBorder="1" applyAlignment="1">
      <alignment horizontal="center" vertical="center"/>
    </xf>
    <xf numFmtId="49" fontId="21" fillId="0" borderId="23" xfId="1" applyNumberFormat="1" applyFont="1" applyFill="1" applyBorder="1" applyAlignment="1">
      <alignment horizontal="center" vertical="center"/>
    </xf>
    <xf numFmtId="49" fontId="21" fillId="0" borderId="25" xfId="1" applyNumberFormat="1" applyFont="1" applyFill="1" applyBorder="1" applyAlignment="1">
      <alignment horizontal="center" vertical="center"/>
    </xf>
    <xf numFmtId="0" fontId="21" fillId="0" borderId="57" xfId="1" applyFont="1" applyFill="1" applyBorder="1" applyAlignment="1">
      <alignment horizontal="center"/>
    </xf>
    <xf numFmtId="0" fontId="21" fillId="0" borderId="57" xfId="1" applyFont="1" applyFill="1" applyBorder="1" applyAlignment="1">
      <alignment horizontal="center" vertical="center"/>
    </xf>
    <xf numFmtId="4" fontId="21" fillId="0" borderId="57" xfId="1" applyNumberFormat="1" applyFont="1" applyFill="1" applyBorder="1" applyAlignment="1">
      <alignment vertical="center"/>
    </xf>
    <xf numFmtId="4" fontId="21" fillId="0" borderId="24" xfId="1" applyNumberFormat="1" applyFont="1" applyFill="1" applyBorder="1" applyAlignment="1">
      <alignment vertical="center"/>
    </xf>
    <xf numFmtId="4" fontId="21" fillId="0" borderId="57" xfId="179" applyNumberFormat="1" applyFont="1" applyBorder="1" applyAlignment="1">
      <alignment vertical="center"/>
    </xf>
    <xf numFmtId="4" fontId="21" fillId="0" borderId="54" xfId="1" applyNumberFormat="1" applyFont="1" applyFill="1" applyBorder="1" applyAlignment="1">
      <alignment horizontal="center" vertical="center"/>
    </xf>
    <xf numFmtId="0" fontId="24" fillId="0" borderId="52" xfId="179" applyFont="1" applyBorder="1" applyAlignment="1">
      <alignment vertical="center"/>
    </xf>
    <xf numFmtId="49" fontId="24" fillId="0" borderId="62" xfId="1" applyNumberFormat="1" applyFont="1" applyFill="1" applyBorder="1" applyAlignment="1">
      <alignment horizontal="center" vertical="center"/>
    </xf>
    <xf numFmtId="0" fontId="24" fillId="0" borderId="50" xfId="179" applyFont="1" applyBorder="1" applyAlignment="1">
      <alignment horizontal="center" vertical="center"/>
    </xf>
    <xf numFmtId="0" fontId="24" fillId="0" borderId="50" xfId="179" applyFont="1" applyBorder="1" applyAlignment="1">
      <alignment vertical="center"/>
    </xf>
    <xf numFmtId="4" fontId="24" fillId="0" borderId="0" xfId="179" applyNumberFormat="1" applyFont="1" applyAlignment="1">
      <alignment vertical="center"/>
    </xf>
    <xf numFmtId="0" fontId="21" fillId="0" borderId="26" xfId="179" applyFont="1" applyBorder="1" applyAlignment="1">
      <alignment vertical="center"/>
    </xf>
    <xf numFmtId="0" fontId="21" fillId="0" borderId="63" xfId="179" applyFont="1" applyBorder="1" applyAlignment="1">
      <alignment vertical="center"/>
    </xf>
    <xf numFmtId="0" fontId="21" fillId="0" borderId="27" xfId="179" applyFont="1" applyBorder="1" applyAlignment="1">
      <alignment horizontal="center" vertical="center"/>
    </xf>
    <xf numFmtId="4" fontId="21" fillId="0" borderId="28" xfId="179" applyNumberFormat="1" applyFont="1" applyBorder="1" applyAlignment="1">
      <alignment vertical="center"/>
    </xf>
    <xf numFmtId="4" fontId="21" fillId="0" borderId="0" xfId="179" applyNumberFormat="1" applyFont="1" applyAlignment="1">
      <alignment vertical="center"/>
    </xf>
    <xf numFmtId="0" fontId="21" fillId="0" borderId="0" xfId="179" applyFont="1" applyAlignment="1">
      <alignment vertical="center"/>
    </xf>
    <xf numFmtId="0" fontId="21" fillId="0" borderId="56" xfId="179" applyFont="1" applyBorder="1" applyAlignment="1">
      <alignment vertical="center"/>
    </xf>
    <xf numFmtId="0" fontId="21" fillId="0" borderId="0" xfId="179" applyFont="1" applyBorder="1" applyAlignment="1">
      <alignment vertical="center"/>
    </xf>
    <xf numFmtId="0" fontId="21" fillId="0" borderId="57" xfId="179" applyFont="1" applyBorder="1" applyAlignment="1">
      <alignment horizontal="center" vertical="center"/>
    </xf>
    <xf numFmtId="0" fontId="21" fillId="0" borderId="57" xfId="179" applyFont="1" applyBorder="1" applyAlignment="1">
      <alignment vertical="center"/>
    </xf>
    <xf numFmtId="4" fontId="21" fillId="0" borderId="58" xfId="179" applyNumberFormat="1" applyFont="1" applyBorder="1" applyAlignment="1">
      <alignment vertical="center"/>
    </xf>
    <xf numFmtId="0" fontId="24" fillId="57" borderId="50" xfId="179" applyFont="1" applyFill="1" applyBorder="1" applyAlignment="1">
      <alignment horizontal="center" vertical="center"/>
    </xf>
    <xf numFmtId="0" fontId="24" fillId="57" borderId="50" xfId="179" applyFont="1" applyFill="1" applyBorder="1" applyAlignment="1">
      <alignment vertical="center"/>
    </xf>
    <xf numFmtId="0" fontId="24" fillId="57" borderId="52" xfId="179" applyFont="1" applyFill="1" applyBorder="1" applyAlignment="1">
      <alignment vertical="center"/>
    </xf>
    <xf numFmtId="0" fontId="21" fillId="0" borderId="32" xfId="179" applyFont="1" applyBorder="1" applyAlignment="1">
      <alignment vertical="center"/>
    </xf>
    <xf numFmtId="0" fontId="21" fillId="0" borderId="47" xfId="179" applyFont="1" applyBorder="1" applyAlignment="1">
      <alignment vertical="center"/>
    </xf>
    <xf numFmtId="2" fontId="21" fillId="0" borderId="0" xfId="179" applyNumberFormat="1" applyFont="1" applyAlignment="1">
      <alignment vertical="center"/>
    </xf>
    <xf numFmtId="4" fontId="18" fillId="0" borderId="0" xfId="179" applyNumberFormat="1"/>
    <xf numFmtId="0" fontId="44" fillId="0" borderId="0" xfId="233" applyAlignment="1">
      <alignment vertical="center"/>
    </xf>
    <xf numFmtId="0" fontId="47" fillId="0" borderId="0" xfId="233" applyFont="1" applyAlignment="1">
      <alignment horizontal="center" vertical="center"/>
    </xf>
    <xf numFmtId="0" fontId="25" fillId="0" borderId="0" xfId="233" applyFont="1" applyAlignment="1">
      <alignment horizontal="center" vertical="center"/>
    </xf>
    <xf numFmtId="2" fontId="24" fillId="0" borderId="64" xfId="1" applyNumberFormat="1" applyFont="1" applyBorder="1" applyAlignment="1">
      <alignment horizontal="center" vertical="center"/>
    </xf>
    <xf numFmtId="2" fontId="24" fillId="0" borderId="12" xfId="1" applyNumberFormat="1" applyFont="1" applyBorder="1" applyAlignment="1">
      <alignment horizontal="center" vertical="center"/>
    </xf>
    <xf numFmtId="2" fontId="24" fillId="0" borderId="11" xfId="1" applyNumberFormat="1" applyFont="1" applyBorder="1" applyAlignment="1">
      <alignment horizontal="center" vertical="center"/>
    </xf>
    <xf numFmtId="2" fontId="24" fillId="0" borderId="50" xfId="1" applyNumberFormat="1" applyFont="1" applyBorder="1" applyAlignment="1">
      <alignment horizontal="center" vertical="center"/>
    </xf>
    <xf numFmtId="2" fontId="24" fillId="0" borderId="53" xfId="1" applyNumberFormat="1" applyFont="1" applyBorder="1" applyAlignment="1">
      <alignment vertical="center"/>
    </xf>
    <xf numFmtId="2" fontId="21" fillId="0" borderId="47" xfId="1" applyNumberFormat="1" applyFont="1" applyBorder="1" applyAlignment="1">
      <alignment horizontal="center" vertical="center"/>
    </xf>
    <xf numFmtId="1" fontId="21" fillId="0" borderId="27" xfId="1" applyNumberFormat="1" applyFont="1" applyBorder="1" applyAlignment="1">
      <alignment horizontal="center" vertical="center"/>
    </xf>
    <xf numFmtId="2" fontId="21" fillId="0" borderId="46" xfId="1" applyNumberFormat="1" applyFont="1" applyBorder="1" applyAlignment="1">
      <alignment vertical="center"/>
    </xf>
    <xf numFmtId="1" fontId="24" fillId="0" borderId="50" xfId="1" applyNumberFormat="1" applyFont="1" applyBorder="1" applyAlignment="1">
      <alignment horizontal="center" vertical="center" wrapText="1"/>
    </xf>
    <xf numFmtId="2" fontId="24" fillId="0" borderId="53" xfId="1" applyNumberFormat="1" applyFont="1" applyFill="1" applyBorder="1" applyAlignment="1">
      <alignment vertical="center" wrapText="1"/>
    </xf>
    <xf numFmtId="1" fontId="21" fillId="0" borderId="55" xfId="1" applyNumberFormat="1" applyFont="1" applyFill="1" applyBorder="1" applyAlignment="1">
      <alignment horizontal="center" vertical="center"/>
    </xf>
    <xf numFmtId="1" fontId="21" fillId="0" borderId="46" xfId="1" applyNumberFormat="1" applyFont="1" applyFill="1" applyBorder="1" applyAlignment="1">
      <alignment horizontal="center" vertical="center"/>
    </xf>
    <xf numFmtId="0" fontId="21" fillId="0" borderId="46" xfId="1" applyFont="1" applyBorder="1" applyAlignment="1">
      <alignment vertical="center"/>
    </xf>
    <xf numFmtId="0" fontId="24" fillId="0" borderId="50" xfId="1" applyFont="1" applyFill="1" applyBorder="1" applyAlignment="1">
      <alignment horizontal="center" vertical="center"/>
    </xf>
    <xf numFmtId="0" fontId="24" fillId="0" borderId="53" xfId="1" applyFont="1" applyFill="1" applyBorder="1" applyAlignment="1">
      <alignment vertical="center" wrapText="1"/>
    </xf>
    <xf numFmtId="1" fontId="21" fillId="0" borderId="21" xfId="1" applyNumberFormat="1" applyFont="1" applyFill="1" applyBorder="1" applyAlignment="1">
      <alignment horizontal="center" vertical="center"/>
    </xf>
    <xf numFmtId="0" fontId="20" fillId="0" borderId="46" xfId="231" applyFont="1" applyFill="1" applyBorder="1" applyAlignment="1">
      <alignment vertical="center"/>
    </xf>
    <xf numFmtId="0" fontId="20" fillId="0" borderId="20" xfId="231" applyFont="1" applyFill="1" applyBorder="1" applyAlignment="1">
      <alignment vertical="center" wrapText="1"/>
    </xf>
    <xf numFmtId="0" fontId="21" fillId="33" borderId="27" xfId="232" applyFont="1" applyFill="1" applyBorder="1" applyAlignment="1">
      <alignment horizontal="center" vertical="center"/>
    </xf>
    <xf numFmtId="0" fontId="21" fillId="33" borderId="32" xfId="232" applyFont="1" applyFill="1" applyBorder="1" applyAlignment="1">
      <alignment horizontal="center" vertical="center"/>
    </xf>
    <xf numFmtId="0" fontId="24" fillId="0" borderId="64" xfId="179" applyFont="1" applyFill="1" applyBorder="1" applyAlignment="1">
      <alignment vertical="center"/>
    </xf>
    <xf numFmtId="0" fontId="24" fillId="0" borderId="50" xfId="179" applyFont="1" applyFill="1" applyBorder="1" applyAlignment="1">
      <alignment horizontal="center" vertical="center"/>
    </xf>
    <xf numFmtId="0" fontId="24" fillId="0" borderId="50" xfId="179" applyFont="1" applyFill="1" applyBorder="1" applyAlignment="1">
      <alignment vertical="center"/>
    </xf>
    <xf numFmtId="0" fontId="24" fillId="0" borderId="52" xfId="179" applyFont="1" applyFill="1" applyBorder="1" applyAlignment="1">
      <alignment vertical="center"/>
    </xf>
    <xf numFmtId="49" fontId="24" fillId="0" borderId="62" xfId="179" applyNumberFormat="1" applyFont="1" applyFill="1" applyBorder="1" applyAlignment="1">
      <alignment horizontal="center" vertical="center"/>
    </xf>
    <xf numFmtId="0" fontId="24" fillId="0" borderId="50" xfId="179" applyFont="1" applyFill="1" applyBorder="1" applyAlignment="1">
      <alignment vertical="center" wrapText="1"/>
    </xf>
    <xf numFmtId="49" fontId="24" fillId="57" borderId="62" xfId="1" applyNumberFormat="1" applyFont="1" applyFill="1" applyBorder="1" applyAlignment="1">
      <alignment horizontal="center" vertical="center"/>
    </xf>
    <xf numFmtId="0" fontId="21" fillId="57" borderId="26" xfId="179" applyFont="1" applyFill="1" applyBorder="1" applyAlignment="1">
      <alignment vertical="center"/>
    </xf>
    <xf numFmtId="0" fontId="21" fillId="57" borderId="63" xfId="179" applyFont="1" applyFill="1" applyBorder="1" applyAlignment="1">
      <alignment vertical="center"/>
    </xf>
    <xf numFmtId="0" fontId="21" fillId="57" borderId="27" xfId="179" applyFont="1" applyFill="1" applyBorder="1" applyAlignment="1">
      <alignment horizontal="center" vertical="center"/>
    </xf>
    <xf numFmtId="0" fontId="21" fillId="57" borderId="27" xfId="179" applyFont="1" applyFill="1" applyBorder="1" applyAlignment="1">
      <alignment vertical="center"/>
    </xf>
    <xf numFmtId="4" fontId="21" fillId="57" borderId="27" xfId="179" applyNumberFormat="1" applyFont="1" applyFill="1" applyBorder="1" applyAlignment="1">
      <alignment vertical="center"/>
    </xf>
    <xf numFmtId="4" fontId="21" fillId="57" borderId="28" xfId="179" applyNumberFormat="1" applyFont="1" applyFill="1" applyBorder="1" applyAlignment="1">
      <alignment vertical="center"/>
    </xf>
    <xf numFmtId="0" fontId="48" fillId="0" borderId="0" xfId="179" applyFont="1"/>
    <xf numFmtId="0" fontId="24" fillId="57" borderId="50" xfId="1" applyFont="1" applyFill="1" applyBorder="1" applyAlignment="1">
      <alignment horizontal="center" vertical="center"/>
    </xf>
    <xf numFmtId="0" fontId="24" fillId="57" borderId="53" xfId="1" applyFont="1" applyFill="1" applyBorder="1" applyAlignment="1">
      <alignment vertical="center" wrapText="1"/>
    </xf>
    <xf numFmtId="0" fontId="21" fillId="57" borderId="27" xfId="232" applyFont="1" applyFill="1" applyBorder="1" applyAlignment="1">
      <alignment horizontal="center" vertical="center"/>
    </xf>
    <xf numFmtId="1" fontId="21" fillId="57" borderId="31" xfId="1" applyNumberFormat="1" applyFont="1" applyFill="1" applyBorder="1" applyAlignment="1">
      <alignment horizontal="center" vertical="center"/>
    </xf>
    <xf numFmtId="164" fontId="21" fillId="0" borderId="0" xfId="179" applyNumberFormat="1" applyFont="1" applyAlignment="1">
      <alignment vertical="center"/>
    </xf>
    <xf numFmtId="2" fontId="21" fillId="0" borderId="32" xfId="1" applyNumberFormat="1" applyFont="1" applyBorder="1" applyAlignment="1">
      <alignment horizontal="center" vertical="center"/>
    </xf>
    <xf numFmtId="0" fontId="46" fillId="57" borderId="0" xfId="1" applyFont="1" applyFill="1" applyBorder="1" applyAlignment="1">
      <alignment horizontal="center" vertical="center"/>
    </xf>
    <xf numFmtId="2" fontId="24" fillId="57" borderId="47" xfId="1" applyNumberFormat="1" applyFont="1" applyFill="1" applyBorder="1" applyAlignment="1">
      <alignment horizontal="center" vertical="center"/>
    </xf>
    <xf numFmtId="0" fontId="49" fillId="0" borderId="0" xfId="3" applyFont="1" applyFill="1"/>
    <xf numFmtId="0" fontId="49" fillId="0" borderId="0" xfId="3" applyFont="1" applyFill="1" applyAlignment="1">
      <alignment horizontal="right"/>
    </xf>
    <xf numFmtId="0" fontId="18" fillId="0" borderId="0" xfId="3"/>
    <xf numFmtId="0" fontId="50" fillId="58" borderId="14" xfId="3" applyFont="1" applyFill="1" applyBorder="1" applyAlignment="1">
      <alignment horizontal="center" vertical="center" wrapText="1"/>
    </xf>
    <xf numFmtId="0" fontId="50" fillId="58" borderId="13" xfId="3" applyFont="1" applyFill="1" applyBorder="1" applyAlignment="1">
      <alignment horizontal="center" vertical="center" wrapText="1"/>
    </xf>
    <xf numFmtId="0" fontId="50" fillId="58" borderId="15" xfId="3" applyFont="1" applyFill="1" applyBorder="1" applyAlignment="1">
      <alignment horizontal="center" vertical="center" wrapText="1"/>
    </xf>
    <xf numFmtId="0" fontId="51" fillId="0" borderId="17" xfId="3" applyFont="1" applyBorder="1" applyAlignment="1">
      <alignment vertical="center" wrapText="1"/>
    </xf>
    <xf numFmtId="0" fontId="51" fillId="0" borderId="18" xfId="3" applyFont="1" applyBorder="1" applyAlignment="1">
      <alignment horizontal="right" vertical="center" wrapText="1"/>
    </xf>
    <xf numFmtId="4" fontId="51" fillId="0" borderId="18" xfId="3" applyNumberFormat="1" applyFont="1" applyBorder="1" applyAlignment="1">
      <alignment horizontal="right" vertical="center" wrapText="1"/>
    </xf>
    <xf numFmtId="4" fontId="51" fillId="0" borderId="29" xfId="3" applyNumberFormat="1" applyFont="1" applyBorder="1" applyAlignment="1">
      <alignment horizontal="right" vertical="center" wrapText="1"/>
    </xf>
    <xf numFmtId="0" fontId="52" fillId="0" borderId="19" xfId="3" applyFont="1" applyBorder="1" applyAlignment="1">
      <alignment vertical="center" wrapText="1"/>
    </xf>
    <xf numFmtId="0" fontId="52" fillId="0" borderId="21" xfId="3" applyFont="1" applyBorder="1" applyAlignment="1">
      <alignment horizontal="right" vertical="center" wrapText="1"/>
    </xf>
    <xf numFmtId="4" fontId="52" fillId="0" borderId="21" xfId="3" applyNumberFormat="1" applyFont="1" applyBorder="1" applyAlignment="1">
      <alignment horizontal="right" vertical="center" wrapText="1"/>
    </xf>
    <xf numFmtId="4" fontId="52" fillId="0" borderId="22" xfId="3" applyNumberFormat="1" applyFont="1" applyBorder="1" applyAlignment="1">
      <alignment vertical="center"/>
    </xf>
    <xf numFmtId="4" fontId="18" fillId="0" borderId="0" xfId="3" applyNumberFormat="1"/>
    <xf numFmtId="4" fontId="52" fillId="0" borderId="18" xfId="3" applyNumberFormat="1" applyFont="1" applyBorder="1" applyAlignment="1">
      <alignment horizontal="right" vertical="center" wrapText="1"/>
    </xf>
    <xf numFmtId="0" fontId="51" fillId="0" borderId="19" xfId="3" applyFont="1" applyBorder="1" applyAlignment="1">
      <alignment vertical="center" wrapText="1"/>
    </xf>
    <xf numFmtId="4" fontId="51" fillId="0" borderId="21" xfId="3" applyNumberFormat="1" applyFont="1" applyBorder="1" applyAlignment="1">
      <alignment horizontal="right" vertical="center" wrapText="1"/>
    </xf>
    <xf numFmtId="4" fontId="51" fillId="0" borderId="22" xfId="3" applyNumberFormat="1" applyFont="1" applyBorder="1" applyAlignment="1">
      <alignment horizontal="right" vertical="center" wrapText="1"/>
    </xf>
    <xf numFmtId="4" fontId="52" fillId="0" borderId="22" xfId="3" applyNumberFormat="1" applyFont="1" applyBorder="1" applyAlignment="1">
      <alignment horizontal="right" vertical="center" wrapText="1"/>
    </xf>
    <xf numFmtId="0" fontId="51" fillId="0" borderId="21" xfId="3" applyFont="1" applyBorder="1" applyAlignment="1">
      <alignment horizontal="right" vertical="center" wrapText="1"/>
    </xf>
    <xf numFmtId="0" fontId="52" fillId="0" borderId="56" xfId="3" applyFont="1" applyBorder="1" applyAlignment="1">
      <alignment vertical="center" wrapText="1"/>
    </xf>
    <xf numFmtId="0" fontId="52" fillId="0" borderId="57" xfId="3" applyFont="1" applyBorder="1" applyAlignment="1">
      <alignment horizontal="right" vertical="center" wrapText="1"/>
    </xf>
    <xf numFmtId="4" fontId="52" fillId="0" borderId="57" xfId="3" applyNumberFormat="1" applyFont="1" applyBorder="1" applyAlignment="1">
      <alignment horizontal="right" vertical="center" wrapText="1"/>
    </xf>
    <xf numFmtId="4" fontId="52" fillId="0" borderId="58" xfId="3" applyNumberFormat="1" applyFont="1" applyBorder="1" applyAlignment="1">
      <alignment horizontal="right" vertical="center" wrapText="1"/>
    </xf>
    <xf numFmtId="0" fontId="51" fillId="0" borderId="14" xfId="3" applyFont="1" applyBorder="1" applyAlignment="1">
      <alignment vertical="center" wrapText="1"/>
    </xf>
    <xf numFmtId="0" fontId="51" fillId="0" borderId="13" xfId="3" applyFont="1" applyBorder="1" applyAlignment="1">
      <alignment horizontal="right" vertical="center" wrapText="1"/>
    </xf>
    <xf numFmtId="4" fontId="51" fillId="0" borderId="13" xfId="3" applyNumberFormat="1" applyFont="1" applyBorder="1" applyAlignment="1">
      <alignment horizontal="right" vertical="center" wrapText="1"/>
    </xf>
    <xf numFmtId="4" fontId="51" fillId="0" borderId="15" xfId="3" applyNumberFormat="1" applyFont="1" applyBorder="1" applyAlignment="1">
      <alignment horizontal="right" vertical="center" wrapText="1"/>
    </xf>
    <xf numFmtId="0" fontId="49" fillId="0" borderId="0" xfId="3" applyFont="1" applyFill="1" applyBorder="1"/>
    <xf numFmtId="165" fontId="49" fillId="0" borderId="63" xfId="3" applyNumberFormat="1" applyFont="1" applyFill="1" applyBorder="1" applyAlignment="1">
      <alignment horizontal="right"/>
    </xf>
    <xf numFmtId="0" fontId="52" fillId="0" borderId="17" xfId="3" applyFont="1" applyBorder="1" applyAlignment="1">
      <alignment horizontal="left" vertical="center" wrapText="1"/>
    </xf>
    <xf numFmtId="0" fontId="52" fillId="0" borderId="18" xfId="3" applyFont="1" applyBorder="1" applyAlignment="1">
      <alignment horizontal="right" vertical="center" wrapText="1"/>
    </xf>
    <xf numFmtId="4" fontId="52" fillId="0" borderId="29" xfId="3" applyNumberFormat="1" applyFont="1" applyBorder="1" applyAlignment="1">
      <alignment horizontal="right" vertical="center" wrapText="1"/>
    </xf>
    <xf numFmtId="0" fontId="52" fillId="0" borderId="19" xfId="3" applyFont="1" applyBorder="1" applyAlignment="1">
      <alignment horizontal="left" vertical="center" wrapText="1"/>
    </xf>
    <xf numFmtId="0" fontId="51" fillId="0" borderId="14" xfId="3" applyFont="1" applyBorder="1" applyAlignment="1">
      <alignment horizontal="left" vertical="center" wrapText="1"/>
    </xf>
    <xf numFmtId="0" fontId="50" fillId="58" borderId="44" xfId="3" applyFont="1" applyFill="1" applyBorder="1" applyAlignment="1">
      <alignment horizontal="center" vertical="center" wrapText="1"/>
    </xf>
    <xf numFmtId="0" fontId="52" fillId="57" borderId="19" xfId="3" applyFont="1" applyFill="1" applyBorder="1" applyAlignment="1">
      <alignment horizontal="left" vertical="center" wrapText="1"/>
    </xf>
    <xf numFmtId="0" fontId="52" fillId="57" borderId="21" xfId="3" applyFont="1" applyFill="1" applyBorder="1" applyAlignment="1">
      <alignment horizontal="right" vertical="center" wrapText="1"/>
    </xf>
    <xf numFmtId="4" fontId="52" fillId="57" borderId="21" xfId="3" applyNumberFormat="1" applyFont="1" applyFill="1" applyBorder="1" applyAlignment="1">
      <alignment horizontal="right" vertical="center" wrapText="1"/>
    </xf>
    <xf numFmtId="4" fontId="52" fillId="57" borderId="18" xfId="3" applyNumberFormat="1" applyFont="1" applyFill="1" applyBorder="1" applyAlignment="1">
      <alignment horizontal="right" vertical="center" wrapText="1"/>
    </xf>
    <xf numFmtId="4" fontId="52" fillId="57" borderId="29" xfId="3" applyNumberFormat="1" applyFont="1" applyFill="1" applyBorder="1" applyAlignment="1">
      <alignment horizontal="right" vertical="center" wrapText="1"/>
    </xf>
    <xf numFmtId="0" fontId="18" fillId="0" borderId="0" xfId="7" applyAlignment="1"/>
    <xf numFmtId="0" fontId="21" fillId="0" borderId="0" xfId="179" applyFont="1" applyAlignment="1">
      <alignment horizontal="right"/>
    </xf>
    <xf numFmtId="0" fontId="18" fillId="0" borderId="0" xfId="5"/>
    <xf numFmtId="0" fontId="18" fillId="0" borderId="0" xfId="1"/>
    <xf numFmtId="0" fontId="47" fillId="0" borderId="0" xfId="1" applyFont="1" applyFill="1" applyAlignment="1">
      <alignment horizontal="center"/>
    </xf>
    <xf numFmtId="4" fontId="47" fillId="0" borderId="0" xfId="1" applyNumberFormat="1" applyFont="1" applyFill="1" applyAlignment="1">
      <alignment horizontal="center"/>
    </xf>
    <xf numFmtId="0" fontId="24" fillId="0" borderId="0" xfId="1" applyFont="1" applyFill="1" applyAlignment="1">
      <alignment horizontal="center"/>
    </xf>
    <xf numFmtId="0" fontId="18" fillId="0" borderId="0" xfId="1" applyFill="1"/>
    <xf numFmtId="0" fontId="18" fillId="0" borderId="0" xfId="1" applyFill="1" applyAlignment="1">
      <alignment vertical="center" wrapText="1"/>
    </xf>
    <xf numFmtId="0" fontId="25" fillId="0" borderId="14" xfId="1" applyFont="1" applyFill="1" applyBorder="1" applyAlignment="1">
      <alignment horizontal="center"/>
    </xf>
    <xf numFmtId="0" fontId="25" fillId="0" borderId="13" xfId="1" applyFont="1" applyFill="1" applyBorder="1" applyAlignment="1">
      <alignment horizontal="center"/>
    </xf>
    <xf numFmtId="0" fontId="25" fillId="0" borderId="44" xfId="1" applyFont="1" applyFill="1" applyBorder="1" applyAlignment="1">
      <alignment horizontal="center"/>
    </xf>
    <xf numFmtId="0" fontId="25" fillId="0" borderId="13" xfId="1" applyFont="1" applyFill="1" applyBorder="1" applyAlignment="1">
      <alignment horizontal="left"/>
    </xf>
    <xf numFmtId="4" fontId="25" fillId="0" borderId="45" xfId="1" applyNumberFormat="1" applyFont="1" applyFill="1" applyBorder="1"/>
    <xf numFmtId="0" fontId="24" fillId="0" borderId="52" xfId="1" applyFont="1" applyFill="1" applyBorder="1" applyAlignment="1">
      <alignment horizontal="center" vertical="center"/>
    </xf>
    <xf numFmtId="0" fontId="24" fillId="0" borderId="53" xfId="1" applyFont="1" applyFill="1" applyBorder="1" applyAlignment="1">
      <alignment horizontal="center" vertical="center"/>
    </xf>
    <xf numFmtId="0" fontId="24" fillId="0" borderId="50" xfId="1" applyFont="1" applyFill="1" applyBorder="1" applyAlignment="1">
      <alignment vertical="center"/>
    </xf>
    <xf numFmtId="4" fontId="24" fillId="0" borderId="49" xfId="115" applyNumberFormat="1" applyFont="1" applyFill="1" applyBorder="1" applyAlignment="1">
      <alignment horizontal="right" vertical="center"/>
    </xf>
    <xf numFmtId="0" fontId="21" fillId="0" borderId="30" xfId="1" applyFont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center" vertical="center"/>
    </xf>
    <xf numFmtId="49" fontId="20" fillId="0" borderId="46" xfId="5" applyNumberFormat="1" applyFont="1" applyFill="1" applyBorder="1" applyAlignment="1">
      <alignment horizontal="center" vertical="center"/>
    </xf>
    <xf numFmtId="0" fontId="20" fillId="0" borderId="27" xfId="231" applyFont="1" applyFill="1" applyBorder="1" applyAlignment="1">
      <alignment vertical="center"/>
    </xf>
    <xf numFmtId="4" fontId="21" fillId="0" borderId="47" xfId="115" applyNumberFormat="1" applyFont="1" applyFill="1" applyBorder="1" applyAlignment="1">
      <alignment horizontal="right" vertical="center"/>
    </xf>
    <xf numFmtId="4" fontId="18" fillId="0" borderId="0" xfId="1" applyNumberFormat="1" applyFill="1"/>
    <xf numFmtId="4" fontId="18" fillId="0" borderId="0" xfId="1" applyNumberFormat="1"/>
    <xf numFmtId="2" fontId="24" fillId="0" borderId="52" xfId="1" applyNumberFormat="1" applyFont="1" applyBorder="1" applyAlignment="1">
      <alignment horizontal="center" vertical="center"/>
    </xf>
    <xf numFmtId="2" fontId="21" fillId="0" borderId="26" xfId="1" applyNumberFormat="1" applyFont="1" applyBorder="1" applyAlignment="1">
      <alignment horizontal="center" vertical="center"/>
    </xf>
    <xf numFmtId="0" fontId="46" fillId="0" borderId="26" xfId="1" applyFont="1" applyFill="1" applyBorder="1" applyAlignment="1">
      <alignment horizontal="center" vertical="center"/>
    </xf>
    <xf numFmtId="0" fontId="46" fillId="0" borderId="19" xfId="1" applyFont="1" applyFill="1" applyBorder="1" applyAlignment="1">
      <alignment horizontal="center" vertical="center"/>
    </xf>
    <xf numFmtId="0" fontId="24" fillId="57" borderId="52" xfId="1" applyFont="1" applyFill="1" applyBorder="1" applyAlignment="1">
      <alignment horizontal="center" vertical="center"/>
    </xf>
    <xf numFmtId="0" fontId="46" fillId="57" borderId="70" xfId="1" applyFont="1" applyFill="1" applyBorder="1" applyAlignment="1">
      <alignment horizontal="center" vertical="center"/>
    </xf>
    <xf numFmtId="0" fontId="25" fillId="0" borderId="10" xfId="234" applyFont="1" applyBorder="1" applyAlignment="1">
      <alignment horizontal="center" vertical="center"/>
    </xf>
    <xf numFmtId="0" fontId="25" fillId="0" borderId="12" xfId="234" applyFont="1" applyBorder="1" applyAlignment="1">
      <alignment horizontal="center" vertical="center"/>
    </xf>
    <xf numFmtId="0" fontId="25" fillId="0" borderId="11" xfId="234" applyFont="1" applyBorder="1" applyAlignment="1">
      <alignment horizontal="center" vertical="center"/>
    </xf>
    <xf numFmtId="49" fontId="55" fillId="0" borderId="13" xfId="234" applyNumberFormat="1" applyFont="1" applyBorder="1" applyAlignment="1">
      <alignment horizontal="center" vertical="center"/>
    </xf>
    <xf numFmtId="0" fontId="55" fillId="0" borderId="13" xfId="234" applyFont="1" applyBorder="1" applyAlignment="1">
      <alignment horizontal="center" vertical="center"/>
    </xf>
    <xf numFmtId="0" fontId="55" fillId="0" borderId="44" xfId="234" applyFont="1" applyBorder="1" applyAlignment="1">
      <alignment vertical="center"/>
    </xf>
    <xf numFmtId="49" fontId="56" fillId="0" borderId="50" xfId="234" applyNumberFormat="1" applyFont="1" applyBorder="1" applyAlignment="1">
      <alignment horizontal="center" vertical="center"/>
    </xf>
    <xf numFmtId="0" fontId="56" fillId="0" borderId="50" xfId="234" applyFont="1" applyBorder="1" applyAlignment="1">
      <alignment horizontal="center" vertical="center"/>
    </xf>
    <xf numFmtId="0" fontId="56" fillId="0" borderId="53" xfId="234" applyFont="1" applyBorder="1" applyAlignment="1">
      <alignment vertical="center"/>
    </xf>
    <xf numFmtId="49" fontId="21" fillId="0" borderId="18" xfId="234" applyNumberFormat="1" applyFont="1" applyBorder="1" applyAlignment="1">
      <alignment horizontal="center" vertical="center"/>
    </xf>
    <xf numFmtId="0" fontId="21" fillId="0" borderId="18" xfId="234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0" xfId="1" applyFont="1" applyBorder="1" applyAlignment="1">
      <alignment vertical="center"/>
    </xf>
    <xf numFmtId="0" fontId="21" fillId="0" borderId="21" xfId="234" applyFont="1" applyBorder="1" applyAlignment="1">
      <alignment horizontal="center" vertical="center"/>
    </xf>
    <xf numFmtId="0" fontId="21" fillId="0" borderId="20" xfId="234" applyFont="1" applyBorder="1" applyAlignment="1">
      <alignment vertical="center"/>
    </xf>
    <xf numFmtId="0" fontId="21" fillId="0" borderId="20" xfId="234" applyFont="1" applyBorder="1" applyAlignment="1">
      <alignment horizontal="center" vertical="center"/>
    </xf>
    <xf numFmtId="0" fontId="21" fillId="0" borderId="71" xfId="234" applyFont="1" applyBorder="1" applyAlignment="1">
      <alignment vertical="center"/>
    </xf>
    <xf numFmtId="49" fontId="56" fillId="0" borderId="21" xfId="234" applyNumberFormat="1" applyFont="1" applyBorder="1" applyAlignment="1">
      <alignment horizontal="center" vertical="center"/>
    </xf>
    <xf numFmtId="0" fontId="56" fillId="0" borderId="21" xfId="234" applyFont="1" applyBorder="1" applyAlignment="1">
      <alignment horizontal="center" vertical="center"/>
    </xf>
    <xf numFmtId="0" fontId="56" fillId="0" borderId="20" xfId="234" applyFont="1" applyBorder="1" applyAlignment="1">
      <alignment vertical="center"/>
    </xf>
    <xf numFmtId="49" fontId="21" fillId="0" borderId="21" xfId="234" applyNumberFormat="1" applyFont="1" applyBorder="1" applyAlignment="1">
      <alignment horizontal="center" vertical="center"/>
    </xf>
    <xf numFmtId="49" fontId="56" fillId="0" borderId="57" xfId="234" applyNumberFormat="1" applyFont="1" applyBorder="1" applyAlignment="1">
      <alignment horizontal="center" vertical="center"/>
    </xf>
    <xf numFmtId="0" fontId="21" fillId="0" borderId="72" xfId="234" applyFont="1" applyBorder="1" applyAlignment="1">
      <alignment vertical="center"/>
    </xf>
    <xf numFmtId="0" fontId="21" fillId="0" borderId="71" xfId="1" applyFont="1" applyBorder="1" applyAlignment="1">
      <alignment vertical="center"/>
    </xf>
    <xf numFmtId="0" fontId="21" fillId="0" borderId="57" xfId="234" applyFont="1" applyBorder="1" applyAlignment="1">
      <alignment horizontal="center" vertical="center"/>
    </xf>
    <xf numFmtId="49" fontId="56" fillId="0" borderId="18" xfId="234" applyNumberFormat="1" applyFont="1" applyBorder="1" applyAlignment="1">
      <alignment horizontal="center" vertical="center"/>
    </xf>
    <xf numFmtId="0" fontId="56" fillId="0" borderId="18" xfId="234" applyFont="1" applyBorder="1" applyAlignment="1">
      <alignment horizontal="center" vertical="center"/>
    </xf>
    <xf numFmtId="0" fontId="56" fillId="0" borderId="18" xfId="1" applyFont="1" applyBorder="1" applyAlignment="1">
      <alignment horizontal="center" vertical="center"/>
    </xf>
    <xf numFmtId="0" fontId="56" fillId="0" borderId="72" xfId="1" applyFont="1" applyBorder="1" applyAlignment="1">
      <alignment vertical="center"/>
    </xf>
    <xf numFmtId="0" fontId="21" fillId="0" borderId="46" xfId="1" applyFont="1" applyFill="1" applyBorder="1" applyAlignment="1">
      <alignment horizontal="center" vertical="center"/>
    </xf>
    <xf numFmtId="0" fontId="18" fillId="0" borderId="0" xfId="234" applyAlignment="1">
      <alignment vertical="center"/>
    </xf>
    <xf numFmtId="0" fontId="56" fillId="0" borderId="72" xfId="234" applyFont="1" applyBorder="1" applyAlignment="1">
      <alignment vertical="center"/>
    </xf>
    <xf numFmtId="0" fontId="56" fillId="0" borderId="20" xfId="234" applyFont="1" applyBorder="1" applyAlignment="1">
      <alignment vertical="center" wrapText="1"/>
    </xf>
    <xf numFmtId="2" fontId="21" fillId="59" borderId="24" xfId="234" applyNumberFormat="1" applyFont="1" applyFill="1" applyBorder="1" applyAlignment="1">
      <alignment horizontal="center" vertical="center"/>
    </xf>
    <xf numFmtId="0" fontId="56" fillId="0" borderId="20" xfId="234" applyFont="1" applyFill="1" applyBorder="1" applyAlignment="1">
      <alignment vertical="center"/>
    </xf>
    <xf numFmtId="49" fontId="21" fillId="0" borderId="57" xfId="234" applyNumberFormat="1" applyFont="1" applyBorder="1" applyAlignment="1">
      <alignment horizontal="center" vertical="center"/>
    </xf>
    <xf numFmtId="0" fontId="56" fillId="0" borderId="72" xfId="234" applyFont="1" applyBorder="1" applyAlignment="1">
      <alignment vertical="center" wrapText="1"/>
    </xf>
    <xf numFmtId="49" fontId="21" fillId="0" borderId="27" xfId="234" applyNumberFormat="1" applyFont="1" applyBorder="1" applyAlignment="1">
      <alignment horizontal="center" vertical="center"/>
    </xf>
    <xf numFmtId="0" fontId="21" fillId="0" borderId="27" xfId="234" applyFont="1" applyBorder="1" applyAlignment="1">
      <alignment horizontal="center" vertical="center"/>
    </xf>
    <xf numFmtId="0" fontId="21" fillId="0" borderId="46" xfId="234" applyFont="1" applyBorder="1" applyAlignment="1">
      <alignment vertical="center"/>
    </xf>
    <xf numFmtId="0" fontId="25" fillId="0" borderId="64" xfId="179" applyFont="1" applyFill="1" applyBorder="1" applyAlignment="1">
      <alignment horizontal="center"/>
    </xf>
    <xf numFmtId="0" fontId="25" fillId="0" borderId="12" xfId="179" applyFont="1" applyFill="1" applyBorder="1" applyAlignment="1">
      <alignment horizontal="left"/>
    </xf>
    <xf numFmtId="4" fontId="24" fillId="0" borderId="65" xfId="179" applyNumberFormat="1" applyFont="1" applyFill="1" applyBorder="1" applyAlignment="1">
      <alignment vertical="center"/>
    </xf>
    <xf numFmtId="0" fontId="55" fillId="0" borderId="73" xfId="179" applyFont="1" applyFill="1" applyBorder="1" applyAlignment="1">
      <alignment horizontal="center"/>
    </xf>
    <xf numFmtId="49" fontId="21" fillId="0" borderId="18" xfId="179" applyNumberFormat="1" applyFont="1" applyFill="1" applyBorder="1" applyAlignment="1">
      <alignment horizontal="center"/>
    </xf>
    <xf numFmtId="0" fontId="21" fillId="0" borderId="74" xfId="179" applyFont="1" applyFill="1" applyBorder="1" applyAlignment="1">
      <alignment horizontal="center"/>
    </xf>
    <xf numFmtId="0" fontId="21" fillId="0" borderId="18" xfId="179" applyFont="1" applyFill="1" applyBorder="1"/>
    <xf numFmtId="0" fontId="21" fillId="0" borderId="19" xfId="179" applyFont="1" applyFill="1" applyBorder="1" applyAlignment="1">
      <alignment horizontal="center"/>
    </xf>
    <xf numFmtId="49" fontId="21" fillId="0" borderId="20" xfId="179" applyNumberFormat="1" applyFont="1" applyFill="1" applyBorder="1" applyAlignment="1">
      <alignment horizontal="center"/>
    </xf>
    <xf numFmtId="0" fontId="21" fillId="0" borderId="21" xfId="179" applyFont="1" applyFill="1" applyBorder="1" applyAlignment="1">
      <alignment horizontal="center"/>
    </xf>
    <xf numFmtId="0" fontId="21" fillId="0" borderId="20" xfId="179" applyFont="1" applyFill="1" applyBorder="1" applyAlignment="1">
      <alignment horizontal="center"/>
    </xf>
    <xf numFmtId="0" fontId="21" fillId="0" borderId="21" xfId="179" applyFont="1" applyFill="1" applyBorder="1"/>
    <xf numFmtId="49" fontId="61" fillId="0" borderId="72" xfId="7" applyNumberFormat="1" applyFont="1" applyFill="1" applyBorder="1" applyAlignment="1">
      <alignment horizontal="right"/>
    </xf>
    <xf numFmtId="0" fontId="21" fillId="0" borderId="56" xfId="179" applyFont="1" applyFill="1" applyBorder="1" applyAlignment="1">
      <alignment horizontal="center"/>
    </xf>
    <xf numFmtId="49" fontId="21" fillId="0" borderId="71" xfId="179" applyNumberFormat="1" applyFont="1" applyFill="1" applyBorder="1" applyAlignment="1">
      <alignment horizontal="center"/>
    </xf>
    <xf numFmtId="0" fontId="21" fillId="0" borderId="57" xfId="179" applyFont="1" applyFill="1" applyBorder="1" applyAlignment="1">
      <alignment horizontal="center"/>
    </xf>
    <xf numFmtId="0" fontId="21" fillId="0" borderId="71" xfId="179" applyFont="1" applyFill="1" applyBorder="1" applyAlignment="1">
      <alignment horizontal="center"/>
    </xf>
    <xf numFmtId="0" fontId="21" fillId="0" borderId="57" xfId="179" applyFont="1" applyFill="1" applyBorder="1"/>
    <xf numFmtId="0" fontId="21" fillId="0" borderId="56" xfId="179" applyFont="1" applyBorder="1" applyAlignment="1">
      <alignment horizontal="center" vertical="center"/>
    </xf>
    <xf numFmtId="49" fontId="21" fillId="0" borderId="75" xfId="179" applyNumberFormat="1" applyFont="1" applyBorder="1" applyAlignment="1">
      <alignment horizontal="center" vertical="center"/>
    </xf>
    <xf numFmtId="4" fontId="21" fillId="0" borderId="57" xfId="179" applyNumberFormat="1" applyFont="1" applyFill="1" applyBorder="1" applyAlignment="1">
      <alignment vertical="center"/>
    </xf>
    <xf numFmtId="0" fontId="18" fillId="0" borderId="26" xfId="179" applyBorder="1"/>
    <xf numFmtId="0" fontId="21" fillId="0" borderId="27" xfId="179" applyFont="1" applyBorder="1" applyAlignment="1">
      <alignment horizontal="center"/>
    </xf>
    <xf numFmtId="0" fontId="21" fillId="0" borderId="27" xfId="179" applyFont="1" applyBorder="1" applyAlignment="1">
      <alignment horizontal="left"/>
    </xf>
    <xf numFmtId="4" fontId="21" fillId="0" borderId="27" xfId="179" applyNumberFormat="1" applyFont="1" applyBorder="1" applyAlignment="1">
      <alignment horizontal="right"/>
    </xf>
    <xf numFmtId="4" fontId="24" fillId="0" borderId="13" xfId="1" applyNumberFormat="1" applyFont="1" applyFill="1" applyBorder="1" applyAlignment="1">
      <alignment vertical="center"/>
    </xf>
    <xf numFmtId="4" fontId="21" fillId="0" borderId="28" xfId="1" applyNumberFormat="1" applyFont="1" applyFill="1" applyBorder="1" applyAlignment="1">
      <alignment vertical="center"/>
    </xf>
    <xf numFmtId="4" fontId="24" fillId="0" borderId="51" xfId="1" applyNumberFormat="1" applyFont="1" applyFill="1" applyBorder="1" applyAlignment="1">
      <alignment vertical="center"/>
    </xf>
    <xf numFmtId="4" fontId="24" fillId="57" borderId="51" xfId="1" applyNumberFormat="1" applyFont="1" applyFill="1" applyBorder="1" applyAlignment="1">
      <alignment vertical="center"/>
    </xf>
    <xf numFmtId="4" fontId="24" fillId="0" borderId="44" xfId="1" applyNumberFormat="1" applyFont="1" applyFill="1" applyBorder="1" applyAlignment="1">
      <alignment vertical="center"/>
    </xf>
    <xf numFmtId="4" fontId="24" fillId="0" borderId="53" xfId="1" applyNumberFormat="1" applyFont="1" applyFill="1" applyBorder="1" applyAlignment="1">
      <alignment vertical="center"/>
    </xf>
    <xf numFmtId="4" fontId="21" fillId="0" borderId="46" xfId="1" applyNumberFormat="1" applyFont="1" applyFill="1" applyBorder="1" applyAlignment="1">
      <alignment vertical="center"/>
    </xf>
    <xf numFmtId="4" fontId="24" fillId="57" borderId="53" xfId="1" applyNumberFormat="1" applyFont="1" applyFill="1" applyBorder="1" applyAlignment="1">
      <alignment vertical="center"/>
    </xf>
    <xf numFmtId="4" fontId="21" fillId="57" borderId="31" xfId="1" applyNumberFormat="1" applyFont="1" applyFill="1" applyBorder="1" applyAlignment="1">
      <alignment vertical="center"/>
    </xf>
    <xf numFmtId="164" fontId="24" fillId="0" borderId="53" xfId="1" applyNumberFormat="1" applyFont="1" applyFill="1" applyBorder="1" applyAlignment="1">
      <alignment vertical="center"/>
    </xf>
    <xf numFmtId="164" fontId="21" fillId="0" borderId="46" xfId="1" applyNumberFormat="1" applyFont="1" applyFill="1" applyBorder="1" applyAlignment="1">
      <alignment vertical="center"/>
    </xf>
    <xf numFmtId="164" fontId="24" fillId="57" borderId="53" xfId="1" applyNumberFormat="1" applyFont="1" applyFill="1" applyBorder="1" applyAlignment="1">
      <alignment vertical="center"/>
    </xf>
    <xf numFmtId="164" fontId="21" fillId="57" borderId="31" xfId="1" applyNumberFormat="1" applyFont="1" applyFill="1" applyBorder="1" applyAlignment="1">
      <alignment vertical="center"/>
    </xf>
    <xf numFmtId="4" fontId="24" fillId="0" borderId="15" xfId="1" applyNumberFormat="1" applyFont="1" applyFill="1" applyBorder="1" applyAlignment="1">
      <alignment vertical="center"/>
    </xf>
    <xf numFmtId="4" fontId="21" fillId="0" borderId="22" xfId="1" applyNumberFormat="1" applyFont="1" applyFill="1" applyBorder="1" applyAlignment="1">
      <alignment vertical="center"/>
    </xf>
    <xf numFmtId="4" fontId="21" fillId="57" borderId="22" xfId="1" applyNumberFormat="1" applyFont="1" applyFill="1" applyBorder="1" applyAlignment="1">
      <alignment vertical="center"/>
    </xf>
    <xf numFmtId="0" fontId="21" fillId="0" borderId="0" xfId="234" applyFont="1" applyBorder="1" applyAlignment="1">
      <alignment horizontal="center" vertical="center"/>
    </xf>
    <xf numFmtId="49" fontId="21" fillId="0" borderId="0" xfId="234" applyNumberFormat="1" applyFont="1" applyBorder="1" applyAlignment="1">
      <alignment horizontal="center" vertical="center"/>
    </xf>
    <xf numFmtId="0" fontId="21" fillId="0" borderId="0" xfId="234" applyFont="1" applyBorder="1" applyAlignment="1">
      <alignment vertical="center"/>
    </xf>
    <xf numFmtId="4" fontId="21" fillId="0" borderId="0" xfId="1" applyNumberFormat="1" applyFont="1" applyFill="1" applyBorder="1" applyAlignment="1">
      <alignment vertical="center"/>
    </xf>
    <xf numFmtId="4" fontId="21" fillId="0" borderId="0" xfId="234" applyNumberFormat="1" applyFont="1" applyFill="1" applyBorder="1" applyAlignment="1">
      <alignment vertical="center"/>
    </xf>
    <xf numFmtId="4" fontId="21" fillId="0" borderId="74" xfId="179" applyNumberFormat="1" applyFont="1" applyFill="1" applyBorder="1" applyAlignment="1">
      <alignment horizontal="right"/>
    </xf>
    <xf numFmtId="4" fontId="21" fillId="0" borderId="77" xfId="117" applyNumberFormat="1" applyFont="1" applyFill="1" applyBorder="1" applyAlignment="1">
      <alignment horizontal="right"/>
    </xf>
    <xf numFmtId="4" fontId="21" fillId="0" borderId="75" xfId="117" applyNumberFormat="1" applyFont="1" applyFill="1" applyBorder="1" applyAlignment="1">
      <alignment horizontal="right"/>
    </xf>
    <xf numFmtId="4" fontId="21" fillId="0" borderId="71" xfId="179" applyNumberFormat="1" applyFont="1" applyFill="1" applyBorder="1" applyAlignment="1">
      <alignment vertical="center"/>
    </xf>
    <xf numFmtId="4" fontId="21" fillId="0" borderId="46" xfId="179" applyNumberFormat="1" applyFont="1" applyBorder="1" applyAlignment="1">
      <alignment horizontal="right"/>
    </xf>
    <xf numFmtId="4" fontId="21" fillId="0" borderId="18" xfId="179" applyNumberFormat="1" applyFont="1" applyFill="1" applyBorder="1" applyAlignment="1">
      <alignment horizontal="right"/>
    </xf>
    <xf numFmtId="4" fontId="21" fillId="0" borderId="21" xfId="117" applyNumberFormat="1" applyFont="1" applyFill="1" applyBorder="1" applyAlignment="1">
      <alignment horizontal="right"/>
    </xf>
    <xf numFmtId="4" fontId="21" fillId="0" borderId="57" xfId="117" applyNumberFormat="1" applyFont="1" applyFill="1" applyBorder="1" applyAlignment="1">
      <alignment horizontal="right"/>
    </xf>
    <xf numFmtId="4" fontId="24" fillId="0" borderId="12" xfId="179" applyNumberFormat="1" applyFont="1" applyFill="1" applyBorder="1" applyAlignment="1">
      <alignment vertical="center"/>
    </xf>
    <xf numFmtId="0" fontId="21" fillId="0" borderId="21" xfId="179" applyFont="1" applyBorder="1" applyAlignment="1">
      <alignment horizontal="center" vertical="center"/>
    </xf>
    <xf numFmtId="4" fontId="21" fillId="0" borderId="72" xfId="179" applyNumberFormat="1" applyFont="1" applyFill="1" applyBorder="1" applyAlignment="1">
      <alignment horizontal="right"/>
    </xf>
    <xf numFmtId="4" fontId="21" fillId="0" borderId="20" xfId="117" applyNumberFormat="1" applyFont="1" applyFill="1" applyBorder="1" applyAlignment="1">
      <alignment horizontal="right"/>
    </xf>
    <xf numFmtId="4" fontId="21" fillId="0" borderId="71" xfId="117" applyNumberFormat="1" applyFont="1" applyFill="1" applyBorder="1" applyAlignment="1">
      <alignment horizontal="right"/>
    </xf>
    <xf numFmtId="4" fontId="24" fillId="0" borderId="76" xfId="179" applyNumberFormat="1" applyFont="1" applyFill="1" applyBorder="1" applyAlignment="1">
      <alignment vertical="center"/>
    </xf>
    <xf numFmtId="4" fontId="21" fillId="0" borderId="29" xfId="179" applyNumberFormat="1" applyFont="1" applyFill="1" applyBorder="1" applyAlignment="1">
      <alignment horizontal="right"/>
    </xf>
    <xf numFmtId="49" fontId="21" fillId="0" borderId="63" xfId="234" applyNumberFormat="1" applyFont="1" applyBorder="1" applyAlignment="1">
      <alignment horizontal="center" vertical="center"/>
    </xf>
    <xf numFmtId="0" fontId="21" fillId="33" borderId="46" xfId="232" applyFont="1" applyFill="1" applyBorder="1" applyAlignment="1">
      <alignment vertical="center" wrapText="1"/>
    </xf>
    <xf numFmtId="0" fontId="21" fillId="57" borderId="46" xfId="179" applyFont="1" applyFill="1" applyBorder="1" applyAlignment="1">
      <alignment vertical="center"/>
    </xf>
    <xf numFmtId="4" fontId="24" fillId="57" borderId="50" xfId="1" applyNumberFormat="1" applyFont="1" applyFill="1" applyBorder="1" applyAlignment="1">
      <alignment vertical="center"/>
    </xf>
    <xf numFmtId="4" fontId="21" fillId="57" borderId="55" xfId="1" applyNumberFormat="1" applyFont="1" applyFill="1" applyBorder="1" applyAlignment="1">
      <alignment vertical="center"/>
    </xf>
    <xf numFmtId="4" fontId="25" fillId="0" borderId="16" xfId="234" applyNumberFormat="1" applyFont="1" applyFill="1" applyBorder="1" applyAlignment="1">
      <alignment vertical="center"/>
    </xf>
    <xf numFmtId="4" fontId="55" fillId="0" borderId="16" xfId="234" applyNumberFormat="1" applyFont="1" applyFill="1" applyBorder="1" applyAlignment="1">
      <alignment vertical="center"/>
    </xf>
    <xf numFmtId="4" fontId="56" fillId="0" borderId="69" xfId="234" applyNumberFormat="1" applyFont="1" applyFill="1" applyBorder="1" applyAlignment="1">
      <alignment vertical="center"/>
    </xf>
    <xf numFmtId="4" fontId="56" fillId="0" borderId="78" xfId="234" applyNumberFormat="1" applyFont="1" applyFill="1" applyBorder="1" applyAlignment="1">
      <alignment vertical="center"/>
    </xf>
    <xf numFmtId="4" fontId="21" fillId="0" borderId="78" xfId="234" applyNumberFormat="1" applyFont="1" applyFill="1" applyBorder="1" applyAlignment="1">
      <alignment vertical="center"/>
    </xf>
    <xf numFmtId="4" fontId="56" fillId="0" borderId="74" xfId="234" applyNumberFormat="1" applyFont="1" applyFill="1" applyBorder="1" applyAlignment="1">
      <alignment vertical="center"/>
    </xf>
    <xf numFmtId="4" fontId="21" fillId="0" borderId="77" xfId="234" applyNumberFormat="1" applyFont="1" applyFill="1" applyBorder="1" applyAlignment="1">
      <alignment vertical="center"/>
    </xf>
    <xf numFmtId="4" fontId="56" fillId="0" borderId="79" xfId="234" applyNumberFormat="1" applyFont="1" applyFill="1" applyBorder="1" applyAlignment="1">
      <alignment vertical="center"/>
    </xf>
    <xf numFmtId="4" fontId="25" fillId="0" borderId="13" xfId="234" applyNumberFormat="1" applyFont="1" applyFill="1" applyBorder="1" applyAlignment="1">
      <alignment vertical="center"/>
    </xf>
    <xf numFmtId="4" fontId="55" fillId="0" borderId="13" xfId="234" applyNumberFormat="1" applyFont="1" applyFill="1" applyBorder="1" applyAlignment="1">
      <alignment vertical="center"/>
    </xf>
    <xf numFmtId="4" fontId="56" fillId="0" borderId="50" xfId="234" applyNumberFormat="1" applyFont="1" applyFill="1" applyBorder="1" applyAlignment="1">
      <alignment vertical="center"/>
    </xf>
    <xf numFmtId="4" fontId="21" fillId="0" borderId="21" xfId="1" applyNumberFormat="1" applyFont="1" applyFill="1" applyBorder="1" applyAlignment="1">
      <alignment vertical="center"/>
    </xf>
    <xf numFmtId="4" fontId="56" fillId="0" borderId="21" xfId="234" applyNumberFormat="1" applyFont="1" applyFill="1" applyBorder="1" applyAlignment="1">
      <alignment vertical="center"/>
    </xf>
    <xf numFmtId="4" fontId="21" fillId="0" borderId="21" xfId="234" applyNumberFormat="1" applyFont="1" applyFill="1" applyBorder="1" applyAlignment="1">
      <alignment vertical="center"/>
    </xf>
    <xf numFmtId="4" fontId="21" fillId="0" borderId="57" xfId="234" applyNumberFormat="1" applyFont="1" applyFill="1" applyBorder="1" applyAlignment="1">
      <alignment vertical="center"/>
    </xf>
    <xf numFmtId="4" fontId="56" fillId="0" borderId="18" xfId="1" applyNumberFormat="1" applyFont="1" applyFill="1" applyBorder="1" applyAlignment="1">
      <alignment vertical="center"/>
    </xf>
    <xf numFmtId="4" fontId="46" fillId="0" borderId="21" xfId="1" applyNumberFormat="1" applyFont="1" applyBorder="1" applyAlignment="1">
      <alignment vertical="center"/>
    </xf>
    <xf numFmtId="4" fontId="56" fillId="0" borderId="18" xfId="234" applyNumberFormat="1" applyFont="1" applyFill="1" applyBorder="1" applyAlignment="1">
      <alignment vertical="center"/>
    </xf>
    <xf numFmtId="4" fontId="21" fillId="0" borderId="27" xfId="234" applyNumberFormat="1" applyFont="1" applyFill="1" applyBorder="1" applyAlignment="1">
      <alignment vertical="center"/>
    </xf>
    <xf numFmtId="4" fontId="25" fillId="0" borderId="68" xfId="234" applyNumberFormat="1" applyFont="1" applyFill="1" applyBorder="1" applyAlignment="1">
      <alignment vertical="center"/>
    </xf>
    <xf numFmtId="4" fontId="55" fillId="0" borderId="68" xfId="234" applyNumberFormat="1" applyFont="1" applyFill="1" applyBorder="1" applyAlignment="1">
      <alignment vertical="center"/>
    </xf>
    <xf numFmtId="4" fontId="21" fillId="0" borderId="79" xfId="234" applyNumberFormat="1" applyFont="1" applyFill="1" applyBorder="1" applyAlignment="1">
      <alignment vertical="center"/>
    </xf>
    <xf numFmtId="4" fontId="21" fillId="0" borderId="79" xfId="234" applyNumberFormat="1" applyFont="1" applyFill="1" applyBorder="1" applyAlignment="1"/>
    <xf numFmtId="4" fontId="21" fillId="0" borderId="67" xfId="234" applyNumberFormat="1" applyFont="1" applyFill="1" applyBorder="1" applyAlignment="1">
      <alignment vertical="center"/>
    </xf>
    <xf numFmtId="4" fontId="56" fillId="0" borderId="62" xfId="234" applyNumberFormat="1" applyFont="1" applyFill="1" applyBorder="1" applyAlignment="1">
      <alignment vertical="center"/>
    </xf>
    <xf numFmtId="4" fontId="21" fillId="0" borderId="77" xfId="1" applyNumberFormat="1" applyFont="1" applyFill="1" applyBorder="1" applyAlignment="1">
      <alignment vertical="center"/>
    </xf>
    <xf numFmtId="4" fontId="56" fillId="0" borderId="77" xfId="234" applyNumberFormat="1" applyFont="1" applyFill="1" applyBorder="1" applyAlignment="1">
      <alignment vertical="center"/>
    </xf>
    <xf numFmtId="4" fontId="21" fillId="0" borderId="75" xfId="234" applyNumberFormat="1" applyFont="1" applyFill="1" applyBorder="1" applyAlignment="1">
      <alignment vertical="center"/>
    </xf>
    <xf numFmtId="4" fontId="56" fillId="0" borderId="74" xfId="1" applyNumberFormat="1" applyFont="1" applyFill="1" applyBorder="1" applyAlignment="1">
      <alignment vertical="center"/>
    </xf>
    <xf numFmtId="4" fontId="46" fillId="0" borderId="77" xfId="1" applyNumberFormat="1" applyFont="1" applyBorder="1" applyAlignment="1">
      <alignment vertical="center"/>
    </xf>
    <xf numFmtId="4" fontId="21" fillId="0" borderId="32" xfId="234" applyNumberFormat="1" applyFont="1" applyFill="1" applyBorder="1" applyAlignment="1">
      <alignment vertical="center"/>
    </xf>
    <xf numFmtId="4" fontId="46" fillId="0" borderId="21" xfId="234" applyNumberFormat="1" applyFont="1" applyFill="1" applyBorder="1" applyAlignment="1">
      <alignment vertical="center"/>
    </xf>
    <xf numFmtId="4" fontId="21" fillId="0" borderId="21" xfId="234" applyNumberFormat="1" applyFont="1" applyFill="1" applyBorder="1" applyAlignment="1">
      <alignment vertical="center" wrapText="1"/>
    </xf>
    <xf numFmtId="4" fontId="46" fillId="0" borderId="57" xfId="234" applyNumberFormat="1" applyFont="1" applyFill="1" applyBorder="1" applyAlignment="1">
      <alignment vertical="center"/>
    </xf>
    <xf numFmtId="49" fontId="21" fillId="0" borderId="21" xfId="179" applyNumberFormat="1" applyFont="1" applyBorder="1" applyAlignment="1">
      <alignment horizontal="center" vertical="center"/>
    </xf>
    <xf numFmtId="4" fontId="21" fillId="0" borderId="60" xfId="179" applyNumberFormat="1" applyFont="1" applyFill="1" applyBorder="1" applyAlignment="1">
      <alignment horizontal="right"/>
    </xf>
    <xf numFmtId="4" fontId="24" fillId="0" borderId="62" xfId="115" applyNumberFormat="1" applyFont="1" applyFill="1" applyBorder="1" applyAlignment="1">
      <alignment horizontal="right" vertical="center"/>
    </xf>
    <xf numFmtId="4" fontId="21" fillId="0" borderId="32" xfId="115" applyNumberFormat="1" applyFont="1" applyFill="1" applyBorder="1" applyAlignment="1">
      <alignment horizontal="right" vertical="center"/>
    </xf>
    <xf numFmtId="4" fontId="25" fillId="0" borderId="15" xfId="1" applyNumberFormat="1" applyFont="1" applyFill="1" applyBorder="1"/>
    <xf numFmtId="4" fontId="24" fillId="0" borderId="51" xfId="115" applyNumberFormat="1" applyFont="1" applyFill="1" applyBorder="1" applyAlignment="1">
      <alignment horizontal="right" vertical="center"/>
    </xf>
    <xf numFmtId="4" fontId="21" fillId="0" borderId="28" xfId="115" applyNumberFormat="1" applyFont="1" applyFill="1" applyBorder="1" applyAlignment="1">
      <alignment horizontal="right" vertical="center"/>
    </xf>
    <xf numFmtId="0" fontId="44" fillId="0" borderId="0" xfId="233"/>
    <xf numFmtId="0" fontId="24" fillId="0" borderId="0" xfId="233" applyFont="1" applyAlignment="1">
      <alignment horizontal="center"/>
    </xf>
    <xf numFmtId="0" fontId="57" fillId="0" borderId="14" xfId="4" applyFont="1" applyBorder="1" applyAlignment="1">
      <alignment horizontal="center"/>
    </xf>
    <xf numFmtId="4" fontId="57" fillId="0" borderId="13" xfId="4" applyNumberFormat="1" applyFont="1" applyFill="1" applyBorder="1"/>
    <xf numFmtId="0" fontId="20" fillId="0" borderId="74" xfId="4" applyFont="1" applyBorder="1" applyAlignment="1">
      <alignment horizontal="center"/>
    </xf>
    <xf numFmtId="0" fontId="20" fillId="0" borderId="72" xfId="4" applyFont="1" applyBorder="1" applyAlignment="1">
      <alignment horizontal="left"/>
    </xf>
    <xf numFmtId="4" fontId="20" fillId="0" borderId="24" xfId="4" applyNumberFormat="1" applyFont="1" applyBorder="1"/>
    <xf numFmtId="0" fontId="20" fillId="0" borderId="19" xfId="4" applyFont="1" applyBorder="1" applyAlignment="1">
      <alignment horizontal="center"/>
    </xf>
    <xf numFmtId="0" fontId="20" fillId="0" borderId="18" xfId="4" applyFont="1" applyBorder="1" applyAlignment="1">
      <alignment horizontal="center"/>
    </xf>
    <xf numFmtId="49" fontId="20" fillId="0" borderId="72" xfId="4" applyNumberFormat="1" applyFont="1" applyFill="1" applyBorder="1" applyAlignment="1">
      <alignment horizontal="center"/>
    </xf>
    <xf numFmtId="4" fontId="20" fillId="0" borderId="21" xfId="4" applyNumberFormat="1" applyFont="1" applyBorder="1"/>
    <xf numFmtId="49" fontId="20" fillId="0" borderId="20" xfId="4" applyNumberFormat="1" applyFont="1" applyFill="1" applyBorder="1" applyAlignment="1">
      <alignment horizontal="center"/>
    </xf>
    <xf numFmtId="0" fontId="20" fillId="0" borderId="0" xfId="4" applyFont="1"/>
    <xf numFmtId="164" fontId="19" fillId="0" borderId="0" xfId="4" applyNumberFormat="1"/>
    <xf numFmtId="49" fontId="20" fillId="0" borderId="0" xfId="4" applyNumberFormat="1" applyFont="1" applyAlignment="1">
      <alignment horizontal="center"/>
    </xf>
    <xf numFmtId="49" fontId="20" fillId="0" borderId="0" xfId="4" applyNumberFormat="1" applyFont="1"/>
    <xf numFmtId="164" fontId="20" fillId="0" borderId="0" xfId="4" applyNumberFormat="1" applyFont="1"/>
    <xf numFmtId="49" fontId="19" fillId="0" borderId="0" xfId="4" applyNumberFormat="1" applyAlignment="1">
      <alignment horizontal="center"/>
    </xf>
    <xf numFmtId="49" fontId="19" fillId="0" borderId="0" xfId="4" applyNumberFormat="1"/>
    <xf numFmtId="0" fontId="20" fillId="0" borderId="0" xfId="4" applyFont="1" applyAlignment="1">
      <alignment horizontal="center"/>
    </xf>
    <xf numFmtId="4" fontId="57" fillId="0" borderId="15" xfId="4" applyNumberFormat="1" applyFont="1" applyFill="1" applyBorder="1"/>
    <xf numFmtId="4" fontId="20" fillId="0" borderId="54" xfId="4" applyNumberFormat="1" applyFont="1" applyBorder="1"/>
    <xf numFmtId="4" fontId="20" fillId="0" borderId="22" xfId="4" applyNumberFormat="1" applyFont="1" applyBorder="1"/>
    <xf numFmtId="0" fontId="20" fillId="57" borderId="17" xfId="4" applyFont="1" applyFill="1" applyBorder="1" applyAlignment="1">
      <alignment horizontal="center"/>
    </xf>
    <xf numFmtId="0" fontId="20" fillId="57" borderId="74" xfId="4" applyFont="1" applyFill="1" applyBorder="1" applyAlignment="1">
      <alignment horizontal="center"/>
    </xf>
    <xf numFmtId="0" fontId="20" fillId="57" borderId="50" xfId="4" applyFont="1" applyFill="1" applyBorder="1" applyAlignment="1">
      <alignment horizontal="center"/>
    </xf>
    <xf numFmtId="0" fontId="20" fillId="57" borderId="72" xfId="4" applyFont="1" applyFill="1" applyBorder="1" applyAlignment="1">
      <alignment horizontal="left"/>
    </xf>
    <xf numFmtId="49" fontId="20" fillId="57" borderId="53" xfId="4" applyNumberFormat="1" applyFont="1" applyFill="1" applyBorder="1" applyAlignment="1">
      <alignment horizontal="center"/>
    </xf>
    <xf numFmtId="4" fontId="20" fillId="57" borderId="24" xfId="4" applyNumberFormat="1" applyFont="1" applyFill="1" applyBorder="1"/>
    <xf numFmtId="4" fontId="20" fillId="57" borderId="54" xfId="4" applyNumberFormat="1" applyFont="1" applyFill="1" applyBorder="1"/>
    <xf numFmtId="0" fontId="20" fillId="57" borderId="26" xfId="4" applyFont="1" applyFill="1" applyBorder="1" applyAlignment="1">
      <alignment horizontal="center"/>
    </xf>
    <xf numFmtId="0" fontId="20" fillId="57" borderId="63" xfId="4" applyFont="1" applyFill="1" applyBorder="1" applyAlignment="1">
      <alignment horizontal="center"/>
    </xf>
    <xf numFmtId="0" fontId="20" fillId="57" borderId="55" xfId="4" applyFont="1" applyFill="1" applyBorder="1" applyAlignment="1">
      <alignment horizontal="center"/>
    </xf>
    <xf numFmtId="0" fontId="20" fillId="57" borderId="31" xfId="4" applyFont="1" applyFill="1" applyBorder="1" applyAlignment="1">
      <alignment horizontal="left"/>
    </xf>
    <xf numFmtId="49" fontId="20" fillId="57" borderId="31" xfId="4" applyNumberFormat="1" applyFont="1" applyFill="1" applyBorder="1" applyAlignment="1">
      <alignment horizontal="center"/>
    </xf>
    <xf numFmtId="4" fontId="20" fillId="57" borderId="27" xfId="4" applyNumberFormat="1" applyFont="1" applyFill="1" applyBorder="1"/>
    <xf numFmtId="4" fontId="20" fillId="57" borderId="28" xfId="4" applyNumberFormat="1" applyFont="1" applyFill="1" applyBorder="1"/>
    <xf numFmtId="0" fontId="55" fillId="57" borderId="73" xfId="179" applyFont="1" applyFill="1" applyBorder="1" applyAlignment="1">
      <alignment horizontal="center"/>
    </xf>
    <xf numFmtId="49" fontId="60" fillId="57" borderId="72" xfId="7" applyNumberFormat="1" applyFont="1" applyFill="1" applyBorder="1" applyAlignment="1">
      <alignment horizontal="right"/>
    </xf>
    <xf numFmtId="49" fontId="21" fillId="57" borderId="18" xfId="179" applyNumberFormat="1" applyFont="1" applyFill="1" applyBorder="1" applyAlignment="1">
      <alignment horizontal="center"/>
    </xf>
    <xf numFmtId="0" fontId="21" fillId="57" borderId="74" xfId="179" applyFont="1" applyFill="1" applyBorder="1" applyAlignment="1">
      <alignment horizontal="center"/>
    </xf>
    <xf numFmtId="0" fontId="21" fillId="57" borderId="18" xfId="179" applyFont="1" applyFill="1" applyBorder="1"/>
    <xf numFmtId="4" fontId="21" fillId="57" borderId="74" xfId="179" applyNumberFormat="1" applyFont="1" applyFill="1" applyBorder="1" applyAlignment="1">
      <alignment horizontal="right"/>
    </xf>
    <xf numFmtId="4" fontId="21" fillId="57" borderId="18" xfId="179" applyNumberFormat="1" applyFont="1" applyFill="1" applyBorder="1" applyAlignment="1">
      <alignment horizontal="right"/>
    </xf>
    <xf numFmtId="4" fontId="21" fillId="57" borderId="72" xfId="179" applyNumberFormat="1" applyFont="1" applyFill="1" applyBorder="1" applyAlignment="1">
      <alignment horizontal="right"/>
    </xf>
    <xf numFmtId="4" fontId="21" fillId="57" borderId="29" xfId="179" applyNumberFormat="1" applyFont="1" applyFill="1" applyBorder="1" applyAlignment="1">
      <alignment horizontal="right"/>
    </xf>
    <xf numFmtId="0" fontId="21" fillId="57" borderId="30" xfId="1" applyFont="1" applyFill="1" applyBorder="1" applyAlignment="1">
      <alignment horizontal="center" vertical="center"/>
    </xf>
    <xf numFmtId="49" fontId="21" fillId="57" borderId="31" xfId="1" applyNumberFormat="1" applyFont="1" applyFill="1" applyBorder="1" applyAlignment="1">
      <alignment horizontal="center" vertical="center"/>
    </xf>
    <xf numFmtId="49" fontId="21" fillId="57" borderId="33" xfId="1" applyNumberFormat="1" applyFont="1" applyFill="1" applyBorder="1" applyAlignment="1">
      <alignment horizontal="center" vertical="center"/>
    </xf>
    <xf numFmtId="0" fontId="21" fillId="57" borderId="27" xfId="1" applyFont="1" applyFill="1" applyBorder="1" applyAlignment="1">
      <alignment horizontal="center" vertical="center"/>
    </xf>
    <xf numFmtId="49" fontId="20" fillId="57" borderId="46" xfId="5" applyNumberFormat="1" applyFont="1" applyFill="1" applyBorder="1" applyAlignment="1">
      <alignment horizontal="center" vertical="center"/>
    </xf>
    <xf numFmtId="0" fontId="20" fillId="57" borderId="27" xfId="231" applyFont="1" applyFill="1" applyBorder="1" applyAlignment="1">
      <alignment vertical="center"/>
    </xf>
    <xf numFmtId="4" fontId="21" fillId="57" borderId="47" xfId="115" applyNumberFormat="1" applyFont="1" applyFill="1" applyBorder="1" applyAlignment="1">
      <alignment horizontal="right" vertical="center"/>
    </xf>
    <xf numFmtId="4" fontId="21" fillId="57" borderId="32" xfId="115" applyNumberFormat="1" applyFont="1" applyFill="1" applyBorder="1" applyAlignment="1">
      <alignment horizontal="right" vertical="center"/>
    </xf>
    <xf numFmtId="4" fontId="21" fillId="57" borderId="28" xfId="115" applyNumberFormat="1" applyFont="1" applyFill="1" applyBorder="1" applyAlignment="1">
      <alignment horizontal="right" vertical="center"/>
    </xf>
    <xf numFmtId="49" fontId="24" fillId="57" borderId="53" xfId="1" applyNumberFormat="1" applyFont="1" applyFill="1" applyBorder="1" applyAlignment="1">
      <alignment horizontal="center" vertical="center"/>
    </xf>
    <xf numFmtId="49" fontId="24" fillId="57" borderId="49" xfId="1" applyNumberFormat="1" applyFont="1" applyFill="1" applyBorder="1" applyAlignment="1">
      <alignment horizontal="center" vertical="center"/>
    </xf>
    <xf numFmtId="0" fontId="24" fillId="57" borderId="53" xfId="1" applyFont="1" applyFill="1" applyBorder="1" applyAlignment="1">
      <alignment horizontal="center" vertical="center"/>
    </xf>
    <xf numFmtId="0" fontId="24" fillId="57" borderId="50" xfId="1" applyFont="1" applyFill="1" applyBorder="1" applyAlignment="1">
      <alignment vertical="center" wrapText="1"/>
    </xf>
    <xf numFmtId="4" fontId="24" fillId="57" borderId="49" xfId="115" applyNumberFormat="1" applyFont="1" applyFill="1" applyBorder="1" applyAlignment="1">
      <alignment horizontal="right" vertical="center"/>
    </xf>
    <xf numFmtId="4" fontId="24" fillId="57" borderId="62" xfId="115" applyNumberFormat="1" applyFont="1" applyFill="1" applyBorder="1" applyAlignment="1">
      <alignment horizontal="right" vertical="center"/>
    </xf>
    <xf numFmtId="4" fontId="24" fillId="57" borderId="51" xfId="115" applyNumberFormat="1" applyFont="1" applyFill="1" applyBorder="1" applyAlignment="1">
      <alignment horizontal="right" vertical="center"/>
    </xf>
    <xf numFmtId="0" fontId="58" fillId="57" borderId="52" xfId="179" applyFont="1" applyFill="1" applyBorder="1" applyAlignment="1">
      <alignment horizontal="center"/>
    </xf>
    <xf numFmtId="49" fontId="58" fillId="57" borderId="53" xfId="179" applyNumberFormat="1" applyFont="1" applyFill="1" applyBorder="1" applyAlignment="1">
      <alignment horizontal="center"/>
    </xf>
    <xf numFmtId="2" fontId="58" fillId="57" borderId="50" xfId="179" applyNumberFormat="1" applyFont="1" applyFill="1" applyBorder="1" applyAlignment="1">
      <alignment horizontal="center" vertical="center"/>
    </xf>
    <xf numFmtId="2" fontId="58" fillId="57" borderId="53" xfId="179" applyNumberFormat="1" applyFont="1" applyFill="1" applyBorder="1" applyAlignment="1">
      <alignment horizontal="center" vertical="center"/>
    </xf>
    <xf numFmtId="2" fontId="59" fillId="57" borderId="50" xfId="235" applyNumberFormat="1" applyFont="1" applyFill="1" applyBorder="1" applyAlignment="1">
      <alignment horizontal="left" vertical="center"/>
    </xf>
    <xf numFmtId="4" fontId="58" fillId="57" borderId="62" xfId="179" applyNumberFormat="1" applyFont="1" applyFill="1" applyBorder="1" applyAlignment="1">
      <alignment vertical="center"/>
    </xf>
    <xf numFmtId="4" fontId="58" fillId="57" borderId="50" xfId="179" applyNumberFormat="1" applyFont="1" applyFill="1" applyBorder="1" applyAlignment="1">
      <alignment vertical="center"/>
    </xf>
    <xf numFmtId="4" fontId="58" fillId="57" borderId="53" xfId="179" applyNumberFormat="1" applyFont="1" applyFill="1" applyBorder="1" applyAlignment="1">
      <alignment vertical="center"/>
    </xf>
    <xf numFmtId="4" fontId="58" fillId="57" borderId="51" xfId="179" applyNumberFormat="1" applyFont="1" applyFill="1" applyBorder="1" applyAlignment="1">
      <alignment vertical="center"/>
    </xf>
    <xf numFmtId="49" fontId="56" fillId="57" borderId="21" xfId="234" applyNumberFormat="1" applyFont="1" applyFill="1" applyBorder="1" applyAlignment="1">
      <alignment horizontal="center" vertical="center"/>
    </xf>
    <xf numFmtId="0" fontId="56" fillId="57" borderId="21" xfId="234" applyFont="1" applyFill="1" applyBorder="1" applyAlignment="1">
      <alignment horizontal="center" vertical="center"/>
    </xf>
    <xf numFmtId="0" fontId="56" fillId="57" borderId="20" xfId="234" applyFont="1" applyFill="1" applyBorder="1" applyAlignment="1">
      <alignment vertical="center" wrapText="1"/>
    </xf>
    <xf numFmtId="4" fontId="56" fillId="57" borderId="21" xfId="234" applyNumberFormat="1" applyFont="1" applyFill="1" applyBorder="1" applyAlignment="1">
      <alignment vertical="center"/>
    </xf>
    <xf numFmtId="4" fontId="56" fillId="57" borderId="77" xfId="234" applyNumberFormat="1" applyFont="1" applyFill="1" applyBorder="1" applyAlignment="1">
      <alignment vertical="center"/>
    </xf>
    <xf numFmtId="4" fontId="56" fillId="57" borderId="78" xfId="234" applyNumberFormat="1" applyFont="1" applyFill="1" applyBorder="1" applyAlignment="1">
      <alignment vertical="center"/>
    </xf>
    <xf numFmtId="49" fontId="21" fillId="57" borderId="21" xfId="234" applyNumberFormat="1" applyFont="1" applyFill="1" applyBorder="1" applyAlignment="1">
      <alignment horizontal="center" vertical="center"/>
    </xf>
    <xf numFmtId="0" fontId="21" fillId="57" borderId="21" xfId="234" applyFont="1" applyFill="1" applyBorder="1" applyAlignment="1">
      <alignment horizontal="center" vertical="center"/>
    </xf>
    <xf numFmtId="0" fontId="21" fillId="57" borderId="20" xfId="234" applyFont="1" applyFill="1" applyBorder="1" applyAlignment="1">
      <alignment vertical="center"/>
    </xf>
    <xf numFmtId="4" fontId="21" fillId="57" borderId="21" xfId="234" applyNumberFormat="1" applyFont="1" applyFill="1" applyBorder="1" applyAlignment="1">
      <alignment vertical="center"/>
    </xf>
    <xf numFmtId="4" fontId="21" fillId="57" borderId="77" xfId="234" applyNumberFormat="1" applyFont="1" applyFill="1" applyBorder="1" applyAlignment="1">
      <alignment vertical="center"/>
    </xf>
    <xf numFmtId="4" fontId="21" fillId="57" borderId="79" xfId="234" applyNumberFormat="1" applyFont="1" applyFill="1" applyBorder="1" applyAlignment="1">
      <alignment vertical="center"/>
    </xf>
    <xf numFmtId="0" fontId="55" fillId="0" borderId="14" xfId="234" applyFont="1" applyBorder="1" applyAlignment="1">
      <alignment horizontal="center" vertical="center"/>
    </xf>
    <xf numFmtId="0" fontId="56" fillId="0" borderId="52" xfId="234" applyFont="1" applyBorder="1" applyAlignment="1">
      <alignment horizontal="center" vertical="center"/>
    </xf>
    <xf numFmtId="0" fontId="21" fillId="0" borderId="17" xfId="234" applyFont="1" applyBorder="1" applyAlignment="1">
      <alignment horizontal="center" vertical="center"/>
    </xf>
    <xf numFmtId="0" fontId="56" fillId="0" borderId="19" xfId="234" applyFont="1" applyBorder="1" applyAlignment="1">
      <alignment horizontal="center" vertical="center"/>
    </xf>
    <xf numFmtId="0" fontId="21" fillId="0" borderId="19" xfId="234" applyFont="1" applyBorder="1" applyAlignment="1">
      <alignment horizontal="center" vertical="center"/>
    </xf>
    <xf numFmtId="0" fontId="56" fillId="0" borderId="19" xfId="234" applyFont="1" applyFill="1" applyBorder="1" applyAlignment="1">
      <alignment horizontal="center" vertical="center"/>
    </xf>
    <xf numFmtId="0" fontId="56" fillId="0" borderId="56" xfId="234" applyFont="1" applyFill="1" applyBorder="1" applyAlignment="1">
      <alignment horizontal="center" vertical="center"/>
    </xf>
    <xf numFmtId="0" fontId="21" fillId="0" borderId="19" xfId="234" applyFont="1" applyFill="1" applyBorder="1" applyAlignment="1">
      <alignment horizontal="center" vertical="center"/>
    </xf>
    <xf numFmtId="0" fontId="56" fillId="0" borderId="17" xfId="234" applyFont="1" applyFill="1" applyBorder="1" applyAlignment="1">
      <alignment horizontal="center" vertical="center"/>
    </xf>
    <xf numFmtId="0" fontId="55" fillId="0" borderId="14" xfId="234" applyFont="1" applyFill="1" applyBorder="1" applyAlignment="1">
      <alignment horizontal="center" vertical="center"/>
    </xf>
    <xf numFmtId="0" fontId="56" fillId="0" borderId="52" xfId="234" applyFont="1" applyFill="1" applyBorder="1" applyAlignment="1">
      <alignment horizontal="center" vertical="center"/>
    </xf>
    <xf numFmtId="0" fontId="56" fillId="57" borderId="19" xfId="234" applyFont="1" applyFill="1" applyBorder="1" applyAlignment="1">
      <alignment horizontal="center" vertical="center"/>
    </xf>
    <xf numFmtId="0" fontId="21" fillId="57" borderId="19" xfId="234" applyFont="1" applyFill="1" applyBorder="1" applyAlignment="1">
      <alignment horizontal="center" vertical="center"/>
    </xf>
    <xf numFmtId="0" fontId="21" fillId="0" borderId="56" xfId="234" applyFont="1" applyBorder="1" applyAlignment="1">
      <alignment horizontal="center" vertical="center"/>
    </xf>
    <xf numFmtId="0" fontId="56" fillId="0" borderId="17" xfId="234" applyFont="1" applyBorder="1" applyAlignment="1">
      <alignment horizontal="center" vertical="center"/>
    </xf>
    <xf numFmtId="0" fontId="21" fillId="0" borderId="26" xfId="234" applyFont="1" applyBorder="1" applyAlignment="1">
      <alignment horizontal="center" vertical="center"/>
    </xf>
    <xf numFmtId="0" fontId="52" fillId="57" borderId="19" xfId="3" applyFont="1" applyFill="1" applyBorder="1" applyAlignment="1">
      <alignment vertical="center" wrapText="1"/>
    </xf>
    <xf numFmtId="4" fontId="52" fillId="57" borderId="21" xfId="3" applyNumberFormat="1" applyFont="1" applyFill="1" applyBorder="1" applyAlignment="1">
      <alignment vertical="center"/>
    </xf>
    <xf numFmtId="4" fontId="52" fillId="57" borderId="22" xfId="3" applyNumberFormat="1" applyFont="1" applyFill="1" applyBorder="1" applyAlignment="1">
      <alignment vertical="center"/>
    </xf>
    <xf numFmtId="4" fontId="57" fillId="60" borderId="13" xfId="4" applyNumberFormat="1" applyFont="1" applyFill="1" applyBorder="1"/>
    <xf numFmtId="4" fontId="25" fillId="60" borderId="13" xfId="234" applyNumberFormat="1" applyFont="1" applyFill="1" applyBorder="1" applyAlignment="1">
      <alignment vertical="center"/>
    </xf>
    <xf numFmtId="4" fontId="25" fillId="60" borderId="16" xfId="1" applyNumberFormat="1" applyFont="1" applyFill="1" applyBorder="1"/>
    <xf numFmtId="4" fontId="24" fillId="60" borderId="13" xfId="5" applyNumberFormat="1" applyFont="1" applyFill="1" applyBorder="1" applyAlignment="1">
      <alignment vertical="center"/>
    </xf>
    <xf numFmtId="164" fontId="24" fillId="60" borderId="44" xfId="1" applyNumberFormat="1" applyFont="1" applyFill="1" applyBorder="1" applyAlignment="1">
      <alignment vertical="center"/>
    </xf>
    <xf numFmtId="0" fontId="24" fillId="0" borderId="14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/>
    </xf>
    <xf numFmtId="0" fontId="24" fillId="0" borderId="44" xfId="1" applyFont="1" applyFill="1" applyBorder="1" applyAlignment="1">
      <alignment vertical="center" wrapText="1"/>
    </xf>
    <xf numFmtId="164" fontId="24" fillId="0" borderId="44" xfId="1" applyNumberFormat="1" applyFont="1" applyFill="1" applyBorder="1" applyAlignment="1">
      <alignment vertical="center"/>
    </xf>
    <xf numFmtId="4" fontId="24" fillId="60" borderId="11" xfId="179" applyNumberFormat="1" applyFont="1" applyFill="1" applyBorder="1" applyAlignment="1">
      <alignment vertical="center"/>
    </xf>
    <xf numFmtId="0" fontId="53" fillId="0" borderId="63" xfId="3" applyFont="1" applyFill="1" applyBorder="1" applyAlignment="1">
      <alignment horizontal="center"/>
    </xf>
    <xf numFmtId="0" fontId="24" fillId="0" borderId="12" xfId="6" applyFont="1" applyFill="1" applyBorder="1" applyAlignment="1">
      <alignment horizontal="center" vertical="center" wrapText="1"/>
    </xf>
    <xf numFmtId="0" fontId="24" fillId="0" borderId="55" xfId="6" applyFont="1" applyFill="1" applyBorder="1" applyAlignment="1">
      <alignment horizontal="center" vertical="center" wrapText="1"/>
    </xf>
    <xf numFmtId="0" fontId="25" fillId="0" borderId="66" xfId="179" applyFont="1" applyBorder="1" applyAlignment="1">
      <alignment horizontal="center" vertical="center"/>
    </xf>
    <xf numFmtId="0" fontId="25" fillId="0" borderId="67" xfId="179" applyFont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57" fillId="0" borderId="52" xfId="4" applyFont="1" applyBorder="1" applyAlignment="1">
      <alignment horizontal="center" vertical="center"/>
    </xf>
    <xf numFmtId="0" fontId="57" fillId="0" borderId="26" xfId="4" applyFont="1" applyBorder="1" applyAlignment="1">
      <alignment horizontal="center" vertical="center"/>
    </xf>
    <xf numFmtId="0" fontId="25" fillId="0" borderId="50" xfId="234" applyFont="1" applyBorder="1" applyAlignment="1">
      <alignment horizontal="center" vertical="center"/>
    </xf>
    <xf numFmtId="0" fontId="25" fillId="0" borderId="27" xfId="234" applyFont="1" applyBorder="1" applyAlignment="1">
      <alignment horizontal="center" vertical="center"/>
    </xf>
    <xf numFmtId="0" fontId="22" fillId="0" borderId="0" xfId="4" applyFont="1" applyAlignment="1">
      <alignment horizontal="center"/>
    </xf>
    <xf numFmtId="0" fontId="23" fillId="0" borderId="0" xfId="233" applyFont="1" applyAlignment="1">
      <alignment horizontal="center"/>
    </xf>
    <xf numFmtId="0" fontId="62" fillId="0" borderId="0" xfId="4" applyFont="1" applyAlignment="1">
      <alignment horizontal="center"/>
    </xf>
    <xf numFmtId="0" fontId="57" fillId="0" borderId="44" xfId="4" applyFont="1" applyBorder="1" applyAlignment="1">
      <alignment horizontal="left"/>
    </xf>
    <xf numFmtId="0" fontId="57" fillId="0" borderId="16" xfId="4" applyFont="1" applyBorder="1" applyAlignment="1">
      <alignment horizontal="left"/>
    </xf>
    <xf numFmtId="0" fontId="57" fillId="0" borderId="50" xfId="4" applyFont="1" applyBorder="1" applyAlignment="1">
      <alignment horizontal="center" vertical="center"/>
    </xf>
    <xf numFmtId="0" fontId="57" fillId="0" borderId="27" xfId="4" applyFont="1" applyBorder="1" applyAlignment="1">
      <alignment horizontal="center" vertical="center"/>
    </xf>
    <xf numFmtId="0" fontId="25" fillId="0" borderId="12" xfId="179" applyFont="1" applyBorder="1" applyAlignment="1">
      <alignment horizontal="center" vertical="center"/>
    </xf>
    <xf numFmtId="0" fontId="25" fillId="0" borderId="55" xfId="179" applyFont="1" applyBorder="1" applyAlignment="1">
      <alignment horizontal="center" vertical="center"/>
    </xf>
    <xf numFmtId="0" fontId="25" fillId="0" borderId="65" xfId="179" applyFont="1" applyBorder="1" applyAlignment="1">
      <alignment horizontal="center" vertical="center"/>
    </xf>
    <xf numFmtId="0" fontId="25" fillId="0" borderId="63" xfId="179" applyFont="1" applyBorder="1" applyAlignment="1">
      <alignment horizontal="center" vertical="center"/>
    </xf>
    <xf numFmtId="0" fontId="25" fillId="0" borderId="12" xfId="234" applyFont="1" applyBorder="1" applyAlignment="1">
      <alignment horizontal="center" vertical="center"/>
    </xf>
    <xf numFmtId="0" fontId="25" fillId="0" borderId="24" xfId="234" applyFont="1" applyBorder="1" applyAlignment="1">
      <alignment horizontal="center" vertical="center"/>
    </xf>
    <xf numFmtId="0" fontId="24" fillId="0" borderId="11" xfId="6" applyFont="1" applyFill="1" applyBorder="1" applyAlignment="1">
      <alignment horizontal="center" vertical="center" wrapText="1"/>
    </xf>
    <xf numFmtId="0" fontId="24" fillId="0" borderId="31" xfId="6" applyFont="1" applyFill="1" applyBorder="1" applyAlignment="1">
      <alignment horizontal="center" vertical="center" wrapText="1"/>
    </xf>
    <xf numFmtId="0" fontId="25" fillId="0" borderId="76" xfId="179" applyFont="1" applyBorder="1" applyAlignment="1">
      <alignment horizontal="center" vertical="center"/>
    </xf>
    <xf numFmtId="0" fontId="25" fillId="0" borderId="60" xfId="179" applyFont="1" applyBorder="1" applyAlignment="1">
      <alignment horizontal="center" vertical="center"/>
    </xf>
    <xf numFmtId="0" fontId="45" fillId="0" borderId="0" xfId="233" applyFont="1" applyAlignment="1">
      <alignment horizontal="center" vertical="center"/>
    </xf>
    <xf numFmtId="0" fontId="21" fillId="0" borderId="0" xfId="2" applyFont="1" applyAlignment="1">
      <alignment horizontal="center"/>
    </xf>
    <xf numFmtId="0" fontId="54" fillId="0" borderId="0" xfId="233" applyFont="1" applyFill="1" applyAlignment="1">
      <alignment horizontal="center" vertical="center"/>
    </xf>
    <xf numFmtId="0" fontId="25" fillId="0" borderId="11" xfId="234" applyFont="1" applyBorder="1" applyAlignment="1">
      <alignment horizontal="center" vertical="center"/>
    </xf>
    <xf numFmtId="0" fontId="25" fillId="0" borderId="23" xfId="234" applyFont="1" applyBorder="1" applyAlignment="1">
      <alignment horizontal="center" vertical="center"/>
    </xf>
    <xf numFmtId="0" fontId="25" fillId="0" borderId="11" xfId="179" applyFont="1" applyBorder="1" applyAlignment="1">
      <alignment horizontal="center" vertical="center"/>
    </xf>
    <xf numFmtId="0" fontId="25" fillId="0" borderId="31" xfId="179" applyFont="1" applyBorder="1" applyAlignment="1">
      <alignment horizontal="center" vertical="center"/>
    </xf>
    <xf numFmtId="0" fontId="25" fillId="0" borderId="10" xfId="234" applyFont="1" applyBorder="1" applyAlignment="1">
      <alignment horizontal="center" vertical="center"/>
    </xf>
    <xf numFmtId="0" fontId="25" fillId="0" borderId="70" xfId="234" applyFont="1" applyBorder="1" applyAlignment="1">
      <alignment horizontal="center" vertical="center"/>
    </xf>
    <xf numFmtId="0" fontId="23" fillId="0" borderId="0" xfId="233" applyFont="1" applyAlignment="1">
      <alignment horizontal="center" vertical="center"/>
    </xf>
    <xf numFmtId="0" fontId="25" fillId="0" borderId="10" xfId="1" applyFont="1" applyFill="1" applyBorder="1" applyAlignment="1">
      <alignment horizontal="center" vertical="center" wrapText="1"/>
    </xf>
    <xf numFmtId="0" fontId="25" fillId="0" borderId="3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3" xfId="1" applyFont="1" applyFill="1" applyBorder="1" applyAlignment="1">
      <alignment horizontal="center" vertical="center" wrapText="1"/>
    </xf>
    <xf numFmtId="0" fontId="25" fillId="0" borderId="31" xfId="1" applyFont="1" applyFill="1" applyBorder="1" applyAlignment="1">
      <alignment horizontal="center" vertical="center" wrapText="1"/>
    </xf>
    <xf numFmtId="0" fontId="25" fillId="0" borderId="33" xfId="1" applyFont="1" applyFill="1" applyBorder="1" applyAlignment="1">
      <alignment horizontal="center" vertical="center" wrapText="1"/>
    </xf>
    <xf numFmtId="0" fontId="25" fillId="0" borderId="12" xfId="1" applyFont="1" applyFill="1" applyBorder="1" applyAlignment="1">
      <alignment horizontal="center" vertical="center" wrapText="1"/>
    </xf>
    <xf numFmtId="0" fontId="25" fillId="0" borderId="55" xfId="1" applyFont="1" applyFill="1" applyBorder="1" applyAlignment="1">
      <alignment horizontal="center" vertical="center" wrapText="1"/>
    </xf>
    <xf numFmtId="0" fontId="25" fillId="0" borderId="44" xfId="1" applyFont="1" applyFill="1" applyBorder="1" applyAlignment="1">
      <alignment horizontal="center"/>
    </xf>
    <xf numFmtId="0" fontId="25" fillId="0" borderId="45" xfId="1" applyFont="1" applyFill="1" applyBorder="1" applyAlignment="1">
      <alignment horizontal="center"/>
    </xf>
    <xf numFmtId="0" fontId="23" fillId="0" borderId="0" xfId="5" applyFont="1" applyFill="1" applyAlignment="1">
      <alignment horizontal="center"/>
    </xf>
    <xf numFmtId="2" fontId="25" fillId="0" borderId="64" xfId="1" applyNumberFormat="1" applyFont="1" applyBorder="1" applyAlignment="1">
      <alignment horizontal="center" vertical="center"/>
    </xf>
    <xf numFmtId="2" fontId="25" fillId="0" borderId="59" xfId="1" applyNumberFormat="1" applyFont="1" applyBorder="1" applyAlignment="1">
      <alignment horizontal="center" vertical="center"/>
    </xf>
    <xf numFmtId="0" fontId="23" fillId="0" borderId="0" xfId="7" applyFont="1" applyFill="1" applyAlignment="1">
      <alignment horizontal="center"/>
    </xf>
    <xf numFmtId="0" fontId="23" fillId="0" borderId="0" xfId="6" applyFont="1" applyFill="1" applyAlignment="1">
      <alignment horizontal="center" vertical="center"/>
    </xf>
    <xf numFmtId="0" fontId="25" fillId="0" borderId="44" xfId="228" applyFont="1" applyFill="1" applyBorder="1" applyAlignment="1">
      <alignment horizontal="center" vertical="center"/>
    </xf>
    <xf numFmtId="0" fontId="25" fillId="0" borderId="45" xfId="228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2" fontId="25" fillId="0" borderId="11" xfId="1" applyNumberFormat="1" applyFont="1" applyBorder="1" applyAlignment="1">
      <alignment horizontal="center" vertical="center"/>
    </xf>
    <xf numFmtId="2" fontId="25" fillId="0" borderId="31" xfId="1" applyNumberFormat="1" applyFont="1" applyBorder="1" applyAlignment="1">
      <alignment horizontal="center" vertical="center"/>
    </xf>
    <xf numFmtId="49" fontId="25" fillId="0" borderId="53" xfId="1" applyNumberFormat="1" applyFont="1" applyFill="1" applyBorder="1" applyAlignment="1">
      <alignment horizontal="center" vertical="center" wrapText="1"/>
    </xf>
    <xf numFmtId="49" fontId="25" fillId="0" borderId="49" xfId="1" applyNumberFormat="1" applyFont="1" applyFill="1" applyBorder="1" applyAlignment="1">
      <alignment horizontal="center" vertical="center" wrapText="1"/>
    </xf>
    <xf numFmtId="2" fontId="25" fillId="0" borderId="12" xfId="1" applyNumberFormat="1" applyFont="1" applyBorder="1" applyAlignment="1">
      <alignment horizontal="center" vertical="center"/>
    </xf>
    <xf numFmtId="2" fontId="25" fillId="0" borderId="55" xfId="1" applyNumberFormat="1" applyFont="1" applyBorder="1" applyAlignment="1">
      <alignment horizontal="center" vertical="center"/>
    </xf>
    <xf numFmtId="2" fontId="25" fillId="0" borderId="43" xfId="1" applyNumberFormat="1" applyFont="1" applyBorder="1" applyAlignment="1">
      <alignment horizontal="center" vertical="center"/>
    </xf>
    <xf numFmtId="2" fontId="25" fillId="0" borderId="33" xfId="1" applyNumberFormat="1" applyFont="1" applyBorder="1" applyAlignment="1">
      <alignment horizontal="center" vertical="center"/>
    </xf>
    <xf numFmtId="2" fontId="24" fillId="0" borderId="44" xfId="1" applyNumberFormat="1" applyFont="1" applyBorder="1" applyAlignment="1">
      <alignment horizontal="center" vertical="center"/>
    </xf>
    <xf numFmtId="2" fontId="24" fillId="0" borderId="45" xfId="1" applyNumberFormat="1" applyFont="1" applyBorder="1" applyAlignment="1">
      <alignment horizontal="center" vertical="center"/>
    </xf>
    <xf numFmtId="49" fontId="24" fillId="0" borderId="53" xfId="1" applyNumberFormat="1" applyFont="1" applyBorder="1" applyAlignment="1">
      <alignment horizontal="center" vertical="center"/>
    </xf>
    <xf numFmtId="49" fontId="24" fillId="0" borderId="49" xfId="1" applyNumberFormat="1" applyFont="1" applyBorder="1" applyAlignment="1">
      <alignment horizontal="center" vertical="center"/>
    </xf>
    <xf numFmtId="0" fontId="24" fillId="0" borderId="44" xfId="1" applyFont="1" applyFill="1" applyBorder="1" applyAlignment="1">
      <alignment horizontal="center" vertical="center"/>
    </xf>
    <xf numFmtId="0" fontId="24" fillId="0" borderId="45" xfId="1" applyFont="1" applyFill="1" applyBorder="1" applyAlignment="1">
      <alignment horizontal="center" vertical="center"/>
    </xf>
    <xf numFmtId="49" fontId="25" fillId="57" borderId="53" xfId="1" applyNumberFormat="1" applyFont="1" applyFill="1" applyBorder="1" applyAlignment="1">
      <alignment horizontal="center" vertical="center" wrapText="1"/>
    </xf>
    <xf numFmtId="49" fontId="25" fillId="57" borderId="49" xfId="1" applyNumberFormat="1" applyFont="1" applyFill="1" applyBorder="1" applyAlignment="1">
      <alignment horizontal="center" vertical="center" wrapText="1"/>
    </xf>
  </cellXfs>
  <cellStyles count="237">
    <cellStyle name="20 % – Zvýraznění1 2" xfId="8"/>
    <cellStyle name="20 % – Zvýraznění1 3" xfId="9"/>
    <cellStyle name="20 % – Zvýraznění1 4" xfId="10"/>
    <cellStyle name="20 % – Zvýraznění1 5" xfId="11"/>
    <cellStyle name="20 % – Zvýraznění1 6" xfId="12"/>
    <cellStyle name="20 % – Zvýraznění1 7" xfId="13"/>
    <cellStyle name="20 % – Zvýraznění1 8" xfId="14"/>
    <cellStyle name="20 % – Zvýraznění2 2" xfId="15"/>
    <cellStyle name="20 % – Zvýraznění2 3" xfId="16"/>
    <cellStyle name="20 % – Zvýraznění2 4" xfId="17"/>
    <cellStyle name="20 % – Zvýraznění2 5" xfId="18"/>
    <cellStyle name="20 % – Zvýraznění2 6" xfId="19"/>
    <cellStyle name="20 % – Zvýraznění2 7" xfId="20"/>
    <cellStyle name="20 % – Zvýraznění2 8" xfId="21"/>
    <cellStyle name="20 % – Zvýraznění3 2" xfId="22"/>
    <cellStyle name="20 % – Zvýraznění3 3" xfId="23"/>
    <cellStyle name="20 % – Zvýraznění3 4" xfId="24"/>
    <cellStyle name="20 % – Zvýraznění3 5" xfId="25"/>
    <cellStyle name="20 % – Zvýraznění3 6" xfId="26"/>
    <cellStyle name="20 % – Zvýraznění3 7" xfId="27"/>
    <cellStyle name="20 % – Zvýraznění3 8" xfId="28"/>
    <cellStyle name="20 % – Zvýraznění4 2" xfId="29"/>
    <cellStyle name="20 % – Zvýraznění4 3" xfId="30"/>
    <cellStyle name="20 % – Zvýraznění4 4" xfId="31"/>
    <cellStyle name="20 % – Zvýraznění4 5" xfId="32"/>
    <cellStyle name="20 % – Zvýraznění4 6" xfId="33"/>
    <cellStyle name="20 % – Zvýraznění4 7" xfId="34"/>
    <cellStyle name="20 % – Zvýraznění4 8" xfId="35"/>
    <cellStyle name="20 % – Zvýraznění5 2" xfId="36"/>
    <cellStyle name="20 % – Zvýraznění5 3" xfId="37"/>
    <cellStyle name="20 % – Zvýraznění5 4" xfId="38"/>
    <cellStyle name="20 % – Zvýraznění5 5" xfId="39"/>
    <cellStyle name="20 % – Zvýraznění5 6" xfId="40"/>
    <cellStyle name="20 % – Zvýraznění5 7" xfId="41"/>
    <cellStyle name="20 % – Zvýraznění5 8" xfId="42"/>
    <cellStyle name="20 % – Zvýraznění6 2" xfId="43"/>
    <cellStyle name="20 % – Zvýraznění6 3" xfId="44"/>
    <cellStyle name="20 % – Zvýraznění6 4" xfId="45"/>
    <cellStyle name="20 % – Zvýraznění6 5" xfId="46"/>
    <cellStyle name="20 % – Zvýraznění6 6" xfId="47"/>
    <cellStyle name="20 % – Zvýraznění6 7" xfId="48"/>
    <cellStyle name="20 % – Zvýraznění6 8" xfId="49"/>
    <cellStyle name="40 % – Zvýraznění1 2" xfId="50"/>
    <cellStyle name="40 % – Zvýraznění1 3" xfId="51"/>
    <cellStyle name="40 % – Zvýraznění1 4" xfId="52"/>
    <cellStyle name="40 % – Zvýraznění1 5" xfId="53"/>
    <cellStyle name="40 % – Zvýraznění1 6" xfId="54"/>
    <cellStyle name="40 % – Zvýraznění1 7" xfId="55"/>
    <cellStyle name="40 % – Zvýraznění1 8" xfId="56"/>
    <cellStyle name="40 % – Zvýraznění2 2" xfId="57"/>
    <cellStyle name="40 % – Zvýraznění2 3" xfId="58"/>
    <cellStyle name="40 % – Zvýraznění2 4" xfId="59"/>
    <cellStyle name="40 % – Zvýraznění2 5" xfId="60"/>
    <cellStyle name="40 % – Zvýraznění2 6" xfId="61"/>
    <cellStyle name="40 % – Zvýraznění2 7" xfId="62"/>
    <cellStyle name="40 % – Zvýraznění2 8" xfId="63"/>
    <cellStyle name="40 % – Zvýraznění3 2" xfId="64"/>
    <cellStyle name="40 % – Zvýraznění3 3" xfId="65"/>
    <cellStyle name="40 % – Zvýraznění3 4" xfId="66"/>
    <cellStyle name="40 % – Zvýraznění3 5" xfId="67"/>
    <cellStyle name="40 % – Zvýraznění3 6" xfId="68"/>
    <cellStyle name="40 % – Zvýraznění3 7" xfId="69"/>
    <cellStyle name="40 % – Zvýraznění3 8" xfId="70"/>
    <cellStyle name="40 % – Zvýraznění4 2" xfId="71"/>
    <cellStyle name="40 % – Zvýraznění4 3" xfId="72"/>
    <cellStyle name="40 % – Zvýraznění4 4" xfId="73"/>
    <cellStyle name="40 % – Zvýraznění4 5" xfId="74"/>
    <cellStyle name="40 % – Zvýraznění4 6" xfId="75"/>
    <cellStyle name="40 % – Zvýraznění4 7" xfId="76"/>
    <cellStyle name="40 % – Zvýraznění4 8" xfId="77"/>
    <cellStyle name="40 % – Zvýraznění5 2" xfId="78"/>
    <cellStyle name="40 % – Zvýraznění5 3" xfId="79"/>
    <cellStyle name="40 % – Zvýraznění5 4" xfId="80"/>
    <cellStyle name="40 % – Zvýraznění5 5" xfId="81"/>
    <cellStyle name="40 % – Zvýraznění5 6" xfId="82"/>
    <cellStyle name="40 % – Zvýraznění5 7" xfId="83"/>
    <cellStyle name="40 % – Zvýraznění5 8" xfId="84"/>
    <cellStyle name="40 % – Zvýraznění6 2" xfId="85"/>
    <cellStyle name="40 % – Zvýraznění6 3" xfId="86"/>
    <cellStyle name="40 % – Zvýraznění6 4" xfId="87"/>
    <cellStyle name="40 % – Zvýraznění6 5" xfId="88"/>
    <cellStyle name="40 % – Zvýraznění6 6" xfId="89"/>
    <cellStyle name="40 % – Zvýraznění6 7" xfId="90"/>
    <cellStyle name="40 % – Zvýraznění6 8" xfId="91"/>
    <cellStyle name="60 % – Zvýraznění1 2" xfId="92"/>
    <cellStyle name="60 % – Zvýraznění1 3" xfId="93"/>
    <cellStyle name="60 % – Zvýraznění1 4" xfId="94"/>
    <cellStyle name="60 % – Zvýraznění2 2" xfId="95"/>
    <cellStyle name="60 % – Zvýraznění2 3" xfId="96"/>
    <cellStyle name="60 % – Zvýraznění2 4" xfId="97"/>
    <cellStyle name="60 % – Zvýraznění3 2" xfId="98"/>
    <cellStyle name="60 % – Zvýraznění3 3" xfId="99"/>
    <cellStyle name="60 % – Zvýraznění3 4" xfId="100"/>
    <cellStyle name="60 % – Zvýraznění4 2" xfId="101"/>
    <cellStyle name="60 % – Zvýraznění4 3" xfId="102"/>
    <cellStyle name="60 % – Zvýraznění4 4" xfId="103"/>
    <cellStyle name="60 % – Zvýraznění5 2" xfId="104"/>
    <cellStyle name="60 % – Zvýraznění5 3" xfId="105"/>
    <cellStyle name="60 % – Zvýraznění5 4" xfId="106"/>
    <cellStyle name="60 % – Zvýraznění6 2" xfId="107"/>
    <cellStyle name="60 % – Zvýraznění6 3" xfId="108"/>
    <cellStyle name="60 % – Zvýraznění6 4" xfId="109"/>
    <cellStyle name="Celkem 2" xfId="110"/>
    <cellStyle name="Celkem 3" xfId="111"/>
    <cellStyle name="Celkem 4" xfId="112"/>
    <cellStyle name="Čárka 2" xfId="113"/>
    <cellStyle name="Čárka 3" xfId="114"/>
    <cellStyle name="čárky 2" xfId="115"/>
    <cellStyle name="čárky 2 2" xfId="116"/>
    <cellStyle name="čárky 3" xfId="117"/>
    <cellStyle name="čárky 3 2" xfId="118"/>
    <cellStyle name="čárky 3 3" xfId="119"/>
    <cellStyle name="čárky 3 4" xfId="236"/>
    <cellStyle name="Chybně 2" xfId="120"/>
    <cellStyle name="Chybně 3" xfId="121"/>
    <cellStyle name="Chybně 4" xfId="122"/>
    <cellStyle name="Kontrolní buňka 2" xfId="123"/>
    <cellStyle name="Kontrolní buňka 3" xfId="124"/>
    <cellStyle name="Kontrolní buňka 4" xfId="125"/>
    <cellStyle name="Nadpis 1 2" xfId="126"/>
    <cellStyle name="Nadpis 1 3" xfId="127"/>
    <cellStyle name="Nadpis 1 4" xfId="128"/>
    <cellStyle name="Nadpis 2 2" xfId="129"/>
    <cellStyle name="Nadpis 2 3" xfId="130"/>
    <cellStyle name="Nadpis 2 4" xfId="131"/>
    <cellStyle name="Nadpis 3 2" xfId="132"/>
    <cellStyle name="Nadpis 3 3" xfId="133"/>
    <cellStyle name="Nadpis 3 4" xfId="134"/>
    <cellStyle name="Nadpis 4 2" xfId="135"/>
    <cellStyle name="Nadpis 4 3" xfId="136"/>
    <cellStyle name="Nadpis 4 4" xfId="137"/>
    <cellStyle name="Název 2" xfId="138"/>
    <cellStyle name="Název 3" xfId="139"/>
    <cellStyle name="Název 4" xfId="140"/>
    <cellStyle name="Neutrální 2" xfId="141"/>
    <cellStyle name="Neutrální 3" xfId="142"/>
    <cellStyle name="Neutrální 4" xfId="143"/>
    <cellStyle name="Normální" xfId="0" builtinId="0"/>
    <cellStyle name="Normální 10" xfId="144"/>
    <cellStyle name="Normální 10 2" xfId="145"/>
    <cellStyle name="Normální 11" xfId="3"/>
    <cellStyle name="Normální 11 2" xfId="146"/>
    <cellStyle name="Normální 12" xfId="147"/>
    <cellStyle name="Normální 13" xfId="148"/>
    <cellStyle name="Normální 14" xfId="149"/>
    <cellStyle name="Normální 14 2" xfId="150"/>
    <cellStyle name="Normální 15" xfId="151"/>
    <cellStyle name="Normální 16" xfId="152"/>
    <cellStyle name="Normální 17" xfId="153"/>
    <cellStyle name="Normální 18" xfId="154"/>
    <cellStyle name="Normální 19" xfId="155"/>
    <cellStyle name="normální 2" xfId="5"/>
    <cellStyle name="normální 2 2" xfId="156"/>
    <cellStyle name="Normální 2 2 2" xfId="157"/>
    <cellStyle name="Normální 20" xfId="158"/>
    <cellStyle name="Normální 21" xfId="159"/>
    <cellStyle name="Normální 22" xfId="160"/>
    <cellStyle name="Normální 23" xfId="161"/>
    <cellStyle name="Normální 24" xfId="162"/>
    <cellStyle name="Normální 25" xfId="163"/>
    <cellStyle name="Normální 26" xfId="164"/>
    <cellStyle name="Normální 27" xfId="165"/>
    <cellStyle name="Normální 27 2" xfId="166"/>
    <cellStyle name="Normální 28" xfId="167"/>
    <cellStyle name="Normální 29" xfId="233"/>
    <cellStyle name="Normální 3" xfId="7"/>
    <cellStyle name="Normální 3 2" xfId="168"/>
    <cellStyle name="Normální 3 3" xfId="169"/>
    <cellStyle name="Normální 4" xfId="6"/>
    <cellStyle name="Normální 4 2" xfId="170"/>
    <cellStyle name="Normální 4 2 2" xfId="171"/>
    <cellStyle name="Normální 5" xfId="172"/>
    <cellStyle name="Normální 5 2" xfId="173"/>
    <cellStyle name="Normální 5 2 2" xfId="229"/>
    <cellStyle name="Normální 5 3" xfId="230"/>
    <cellStyle name="Normální 6" xfId="174"/>
    <cellStyle name="Normální 7" xfId="175"/>
    <cellStyle name="Normální 8" xfId="176"/>
    <cellStyle name="Normální 9" xfId="177"/>
    <cellStyle name="Normální 9 2" xfId="178"/>
    <cellStyle name="normální_2. čtení rozpočtu 2006 - příjmy 2" xfId="231"/>
    <cellStyle name="normální_2. Rozpočet 2007 - tabulky" xfId="4"/>
    <cellStyle name="normální_Rozpis výdajů 03 bez PO 2" xfId="234"/>
    <cellStyle name="normální_Rozpis výdajů 03 bez PO 2 2" xfId="1"/>
    <cellStyle name="normální_Rozpis výdajů 03 bez PO 2 2 2" xfId="227"/>
    <cellStyle name="normální_Rozpis výdajů 03 bez PO 3" xfId="179"/>
    <cellStyle name="normální_Rozpis výdajů 03 bez PO_04 - OSMTVS" xfId="228"/>
    <cellStyle name="normální_Rozpis výdajů 03 bez PO_UR 2008 1-168 tisk" xfId="232"/>
    <cellStyle name="normální_Rozpočet 2004 (ZK)" xfId="2"/>
    <cellStyle name="normální_Rozpočet 2005 (ZK) 2" xfId="235"/>
    <cellStyle name="Poznámka 2" xfId="180"/>
    <cellStyle name="Poznámka 3" xfId="181"/>
    <cellStyle name="Poznámka 4" xfId="182"/>
    <cellStyle name="Poznámka 5" xfId="183"/>
    <cellStyle name="Poznámka 6" xfId="184"/>
    <cellStyle name="Poznámka 7" xfId="185"/>
    <cellStyle name="Poznámka 8" xfId="186"/>
    <cellStyle name="Propojená buňka 2" xfId="187"/>
    <cellStyle name="Propojená buňka 3" xfId="188"/>
    <cellStyle name="Propojená buňka 4" xfId="189"/>
    <cellStyle name="S8M1" xfId="190"/>
    <cellStyle name="Správně 2" xfId="191"/>
    <cellStyle name="Správně 3" xfId="192"/>
    <cellStyle name="Správně 4" xfId="193"/>
    <cellStyle name="Text upozornění 2" xfId="194"/>
    <cellStyle name="Text upozornění 3" xfId="195"/>
    <cellStyle name="Text upozornění 4" xfId="196"/>
    <cellStyle name="Vstup 2" xfId="197"/>
    <cellStyle name="Vstup 3" xfId="198"/>
    <cellStyle name="Vstup 4" xfId="199"/>
    <cellStyle name="Výpočet 2" xfId="200"/>
    <cellStyle name="Výpočet 3" xfId="201"/>
    <cellStyle name="Výpočet 4" xfId="202"/>
    <cellStyle name="Výstup 2" xfId="203"/>
    <cellStyle name="Výstup 3" xfId="204"/>
    <cellStyle name="Výstup 4" xfId="205"/>
    <cellStyle name="Vysvětlující text 2" xfId="206"/>
    <cellStyle name="Vysvětlující text 3" xfId="207"/>
    <cellStyle name="Vysvětlující text 4" xfId="208"/>
    <cellStyle name="Zvýraznění 1 2" xfId="209"/>
    <cellStyle name="Zvýraznění 1 3" xfId="210"/>
    <cellStyle name="Zvýraznění 1 4" xfId="211"/>
    <cellStyle name="Zvýraznění 2 2" xfId="212"/>
    <cellStyle name="Zvýraznění 2 3" xfId="213"/>
    <cellStyle name="Zvýraznění 2 4" xfId="214"/>
    <cellStyle name="Zvýraznění 3 2" xfId="215"/>
    <cellStyle name="Zvýraznění 3 3" xfId="216"/>
    <cellStyle name="Zvýraznění 3 4" xfId="217"/>
    <cellStyle name="Zvýraznění 4 2" xfId="218"/>
    <cellStyle name="Zvýraznění 4 3" xfId="219"/>
    <cellStyle name="Zvýraznění 4 4" xfId="220"/>
    <cellStyle name="Zvýraznění 5 2" xfId="221"/>
    <cellStyle name="Zvýraznění 5 3" xfId="222"/>
    <cellStyle name="Zvýraznění 5 4" xfId="223"/>
    <cellStyle name="Zvýraznění 6 2" xfId="224"/>
    <cellStyle name="Zvýraznění 6 3" xfId="225"/>
    <cellStyle name="Zvýraznění 6 4" xfId="226"/>
  </cellStyles>
  <dxfs count="0"/>
  <tableStyles count="0" defaultTableStyle="TableStyleMedium2" defaultPivotStyle="PivotStyleLight16"/>
  <colors>
    <mruColors>
      <color rgb="FFFFCC99"/>
      <color rgb="FFCCFFCC"/>
      <color rgb="FFFFFFCC"/>
      <color rgb="FF99FF99"/>
      <color rgb="FF3F0E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I31" sqref="I31"/>
    </sheetView>
  </sheetViews>
  <sheetFormatPr defaultRowHeight="12.75" x14ac:dyDescent="0.2"/>
  <cols>
    <col min="1" max="1" width="36.5703125" style="137" bestFit="1" customWidth="1"/>
    <col min="2" max="2" width="7.28515625" style="137" customWidth="1"/>
    <col min="3" max="3" width="13.85546875" style="137" customWidth="1"/>
    <col min="4" max="4" width="10" style="137" bestFit="1" customWidth="1"/>
    <col min="5" max="5" width="14.140625" style="137" customWidth="1"/>
    <col min="6" max="9" width="9.140625" style="137"/>
    <col min="10" max="10" width="11.7109375" style="137" bestFit="1" customWidth="1"/>
    <col min="11" max="256" width="9.140625" style="137"/>
    <col min="257" max="257" width="36.5703125" style="137" bestFit="1" customWidth="1"/>
    <col min="258" max="258" width="7.28515625" style="137" customWidth="1"/>
    <col min="259" max="259" width="13.85546875" style="137" customWidth="1"/>
    <col min="260" max="260" width="10" style="137" bestFit="1" customWidth="1"/>
    <col min="261" max="261" width="14.140625" style="137" customWidth="1"/>
    <col min="262" max="265" width="9.140625" style="137"/>
    <col min="266" max="266" width="11.7109375" style="137" bestFit="1" customWidth="1"/>
    <col min="267" max="512" width="9.140625" style="137"/>
    <col min="513" max="513" width="36.5703125" style="137" bestFit="1" customWidth="1"/>
    <col min="514" max="514" width="7.28515625" style="137" customWidth="1"/>
    <col min="515" max="515" width="13.85546875" style="137" customWidth="1"/>
    <col min="516" max="516" width="10" style="137" bestFit="1" customWidth="1"/>
    <col min="517" max="517" width="14.140625" style="137" customWidth="1"/>
    <col min="518" max="521" width="9.140625" style="137"/>
    <col min="522" max="522" width="11.7109375" style="137" bestFit="1" customWidth="1"/>
    <col min="523" max="768" width="9.140625" style="137"/>
    <col min="769" max="769" width="36.5703125" style="137" bestFit="1" customWidth="1"/>
    <col min="770" max="770" width="7.28515625" style="137" customWidth="1"/>
    <col min="771" max="771" width="13.85546875" style="137" customWidth="1"/>
    <col min="772" max="772" width="10" style="137" bestFit="1" customWidth="1"/>
    <col min="773" max="773" width="14.140625" style="137" customWidth="1"/>
    <col min="774" max="777" width="9.140625" style="137"/>
    <col min="778" max="778" width="11.7109375" style="137" bestFit="1" customWidth="1"/>
    <col min="779" max="1024" width="9.140625" style="137"/>
    <col min="1025" max="1025" width="36.5703125" style="137" bestFit="1" customWidth="1"/>
    <col min="1026" max="1026" width="7.28515625" style="137" customWidth="1"/>
    <col min="1027" max="1027" width="13.85546875" style="137" customWidth="1"/>
    <col min="1028" max="1028" width="10" style="137" bestFit="1" customWidth="1"/>
    <col min="1029" max="1029" width="14.140625" style="137" customWidth="1"/>
    <col min="1030" max="1033" width="9.140625" style="137"/>
    <col min="1034" max="1034" width="11.7109375" style="137" bestFit="1" customWidth="1"/>
    <col min="1035" max="1280" width="9.140625" style="137"/>
    <col min="1281" max="1281" width="36.5703125" style="137" bestFit="1" customWidth="1"/>
    <col min="1282" max="1282" width="7.28515625" style="137" customWidth="1"/>
    <col min="1283" max="1283" width="13.85546875" style="137" customWidth="1"/>
    <col min="1284" max="1284" width="10" style="137" bestFit="1" customWidth="1"/>
    <col min="1285" max="1285" width="14.140625" style="137" customWidth="1"/>
    <col min="1286" max="1289" width="9.140625" style="137"/>
    <col min="1290" max="1290" width="11.7109375" style="137" bestFit="1" customWidth="1"/>
    <col min="1291" max="1536" width="9.140625" style="137"/>
    <col min="1537" max="1537" width="36.5703125" style="137" bestFit="1" customWidth="1"/>
    <col min="1538" max="1538" width="7.28515625" style="137" customWidth="1"/>
    <col min="1539" max="1539" width="13.85546875" style="137" customWidth="1"/>
    <col min="1540" max="1540" width="10" style="137" bestFit="1" customWidth="1"/>
    <col min="1541" max="1541" width="14.140625" style="137" customWidth="1"/>
    <col min="1542" max="1545" width="9.140625" style="137"/>
    <col min="1546" max="1546" width="11.7109375" style="137" bestFit="1" customWidth="1"/>
    <col min="1547" max="1792" width="9.140625" style="137"/>
    <col min="1793" max="1793" width="36.5703125" style="137" bestFit="1" customWidth="1"/>
    <col min="1794" max="1794" width="7.28515625" style="137" customWidth="1"/>
    <col min="1795" max="1795" width="13.85546875" style="137" customWidth="1"/>
    <col min="1796" max="1796" width="10" style="137" bestFit="1" customWidth="1"/>
    <col min="1797" max="1797" width="14.140625" style="137" customWidth="1"/>
    <col min="1798" max="1801" width="9.140625" style="137"/>
    <col min="1802" max="1802" width="11.7109375" style="137" bestFit="1" customWidth="1"/>
    <col min="1803" max="2048" width="9.140625" style="137"/>
    <col min="2049" max="2049" width="36.5703125" style="137" bestFit="1" customWidth="1"/>
    <col min="2050" max="2050" width="7.28515625" style="137" customWidth="1"/>
    <col min="2051" max="2051" width="13.85546875" style="137" customWidth="1"/>
    <col min="2052" max="2052" width="10" style="137" bestFit="1" customWidth="1"/>
    <col min="2053" max="2053" width="14.140625" style="137" customWidth="1"/>
    <col min="2054" max="2057" width="9.140625" style="137"/>
    <col min="2058" max="2058" width="11.7109375" style="137" bestFit="1" customWidth="1"/>
    <col min="2059" max="2304" width="9.140625" style="137"/>
    <col min="2305" max="2305" width="36.5703125" style="137" bestFit="1" customWidth="1"/>
    <col min="2306" max="2306" width="7.28515625" style="137" customWidth="1"/>
    <col min="2307" max="2307" width="13.85546875" style="137" customWidth="1"/>
    <col min="2308" max="2308" width="10" style="137" bestFit="1" customWidth="1"/>
    <col min="2309" max="2309" width="14.140625" style="137" customWidth="1"/>
    <col min="2310" max="2313" width="9.140625" style="137"/>
    <col min="2314" max="2314" width="11.7109375" style="137" bestFit="1" customWidth="1"/>
    <col min="2315" max="2560" width="9.140625" style="137"/>
    <col min="2561" max="2561" width="36.5703125" style="137" bestFit="1" customWidth="1"/>
    <col min="2562" max="2562" width="7.28515625" style="137" customWidth="1"/>
    <col min="2563" max="2563" width="13.85546875" style="137" customWidth="1"/>
    <col min="2564" max="2564" width="10" style="137" bestFit="1" customWidth="1"/>
    <col min="2565" max="2565" width="14.140625" style="137" customWidth="1"/>
    <col min="2566" max="2569" width="9.140625" style="137"/>
    <col min="2570" max="2570" width="11.7109375" style="137" bestFit="1" customWidth="1"/>
    <col min="2571" max="2816" width="9.140625" style="137"/>
    <col min="2817" max="2817" width="36.5703125" style="137" bestFit="1" customWidth="1"/>
    <col min="2818" max="2818" width="7.28515625" style="137" customWidth="1"/>
    <col min="2819" max="2819" width="13.85546875" style="137" customWidth="1"/>
    <col min="2820" max="2820" width="10" style="137" bestFit="1" customWidth="1"/>
    <col min="2821" max="2821" width="14.140625" style="137" customWidth="1"/>
    <col min="2822" max="2825" width="9.140625" style="137"/>
    <col min="2826" max="2826" width="11.7109375" style="137" bestFit="1" customWidth="1"/>
    <col min="2827" max="3072" width="9.140625" style="137"/>
    <col min="3073" max="3073" width="36.5703125" style="137" bestFit="1" customWidth="1"/>
    <col min="3074" max="3074" width="7.28515625" style="137" customWidth="1"/>
    <col min="3075" max="3075" width="13.85546875" style="137" customWidth="1"/>
    <col min="3076" max="3076" width="10" style="137" bestFit="1" customWidth="1"/>
    <col min="3077" max="3077" width="14.140625" style="137" customWidth="1"/>
    <col min="3078" max="3081" width="9.140625" style="137"/>
    <col min="3082" max="3082" width="11.7109375" style="137" bestFit="1" customWidth="1"/>
    <col min="3083" max="3328" width="9.140625" style="137"/>
    <col min="3329" max="3329" width="36.5703125" style="137" bestFit="1" customWidth="1"/>
    <col min="3330" max="3330" width="7.28515625" style="137" customWidth="1"/>
    <col min="3331" max="3331" width="13.85546875" style="137" customWidth="1"/>
    <col min="3332" max="3332" width="10" style="137" bestFit="1" customWidth="1"/>
    <col min="3333" max="3333" width="14.140625" style="137" customWidth="1"/>
    <col min="3334" max="3337" width="9.140625" style="137"/>
    <col min="3338" max="3338" width="11.7109375" style="137" bestFit="1" customWidth="1"/>
    <col min="3339" max="3584" width="9.140625" style="137"/>
    <col min="3585" max="3585" width="36.5703125" style="137" bestFit="1" customWidth="1"/>
    <col min="3586" max="3586" width="7.28515625" style="137" customWidth="1"/>
    <col min="3587" max="3587" width="13.85546875" style="137" customWidth="1"/>
    <col min="3588" max="3588" width="10" style="137" bestFit="1" customWidth="1"/>
    <col min="3589" max="3589" width="14.140625" style="137" customWidth="1"/>
    <col min="3590" max="3593" width="9.140625" style="137"/>
    <col min="3594" max="3594" width="11.7109375" style="137" bestFit="1" customWidth="1"/>
    <col min="3595" max="3840" width="9.140625" style="137"/>
    <col min="3841" max="3841" width="36.5703125" style="137" bestFit="1" customWidth="1"/>
    <col min="3842" max="3842" width="7.28515625" style="137" customWidth="1"/>
    <col min="3843" max="3843" width="13.85546875" style="137" customWidth="1"/>
    <col min="3844" max="3844" width="10" style="137" bestFit="1" customWidth="1"/>
    <col min="3845" max="3845" width="14.140625" style="137" customWidth="1"/>
    <col min="3846" max="3849" width="9.140625" style="137"/>
    <col min="3850" max="3850" width="11.7109375" style="137" bestFit="1" customWidth="1"/>
    <col min="3851" max="4096" width="9.140625" style="137"/>
    <col min="4097" max="4097" width="36.5703125" style="137" bestFit="1" customWidth="1"/>
    <col min="4098" max="4098" width="7.28515625" style="137" customWidth="1"/>
    <col min="4099" max="4099" width="13.85546875" style="137" customWidth="1"/>
    <col min="4100" max="4100" width="10" style="137" bestFit="1" customWidth="1"/>
    <col min="4101" max="4101" width="14.140625" style="137" customWidth="1"/>
    <col min="4102" max="4105" width="9.140625" style="137"/>
    <col min="4106" max="4106" width="11.7109375" style="137" bestFit="1" customWidth="1"/>
    <col min="4107" max="4352" width="9.140625" style="137"/>
    <col min="4353" max="4353" width="36.5703125" style="137" bestFit="1" customWidth="1"/>
    <col min="4354" max="4354" width="7.28515625" style="137" customWidth="1"/>
    <col min="4355" max="4355" width="13.85546875" style="137" customWidth="1"/>
    <col min="4356" max="4356" width="10" style="137" bestFit="1" customWidth="1"/>
    <col min="4357" max="4357" width="14.140625" style="137" customWidth="1"/>
    <col min="4358" max="4361" width="9.140625" style="137"/>
    <col min="4362" max="4362" width="11.7109375" style="137" bestFit="1" customWidth="1"/>
    <col min="4363" max="4608" width="9.140625" style="137"/>
    <col min="4609" max="4609" width="36.5703125" style="137" bestFit="1" customWidth="1"/>
    <col min="4610" max="4610" width="7.28515625" style="137" customWidth="1"/>
    <col min="4611" max="4611" width="13.85546875" style="137" customWidth="1"/>
    <col min="4612" max="4612" width="10" style="137" bestFit="1" customWidth="1"/>
    <col min="4613" max="4613" width="14.140625" style="137" customWidth="1"/>
    <col min="4614" max="4617" width="9.140625" style="137"/>
    <col min="4618" max="4618" width="11.7109375" style="137" bestFit="1" customWidth="1"/>
    <col min="4619" max="4864" width="9.140625" style="137"/>
    <col min="4865" max="4865" width="36.5703125" style="137" bestFit="1" customWidth="1"/>
    <col min="4866" max="4866" width="7.28515625" style="137" customWidth="1"/>
    <col min="4867" max="4867" width="13.85546875" style="137" customWidth="1"/>
    <col min="4868" max="4868" width="10" style="137" bestFit="1" customWidth="1"/>
    <col min="4869" max="4869" width="14.140625" style="137" customWidth="1"/>
    <col min="4870" max="4873" width="9.140625" style="137"/>
    <col min="4874" max="4874" width="11.7109375" style="137" bestFit="1" customWidth="1"/>
    <col min="4875" max="5120" width="9.140625" style="137"/>
    <col min="5121" max="5121" width="36.5703125" style="137" bestFit="1" customWidth="1"/>
    <col min="5122" max="5122" width="7.28515625" style="137" customWidth="1"/>
    <col min="5123" max="5123" width="13.85546875" style="137" customWidth="1"/>
    <col min="5124" max="5124" width="10" style="137" bestFit="1" customWidth="1"/>
    <col min="5125" max="5125" width="14.140625" style="137" customWidth="1"/>
    <col min="5126" max="5129" width="9.140625" style="137"/>
    <col min="5130" max="5130" width="11.7109375" style="137" bestFit="1" customWidth="1"/>
    <col min="5131" max="5376" width="9.140625" style="137"/>
    <col min="5377" max="5377" width="36.5703125" style="137" bestFit="1" customWidth="1"/>
    <col min="5378" max="5378" width="7.28515625" style="137" customWidth="1"/>
    <col min="5379" max="5379" width="13.85546875" style="137" customWidth="1"/>
    <col min="5380" max="5380" width="10" style="137" bestFit="1" customWidth="1"/>
    <col min="5381" max="5381" width="14.140625" style="137" customWidth="1"/>
    <col min="5382" max="5385" width="9.140625" style="137"/>
    <col min="5386" max="5386" width="11.7109375" style="137" bestFit="1" customWidth="1"/>
    <col min="5387" max="5632" width="9.140625" style="137"/>
    <col min="5633" max="5633" width="36.5703125" style="137" bestFit="1" customWidth="1"/>
    <col min="5634" max="5634" width="7.28515625" style="137" customWidth="1"/>
    <col min="5635" max="5635" width="13.85546875" style="137" customWidth="1"/>
    <col min="5636" max="5636" width="10" style="137" bestFit="1" customWidth="1"/>
    <col min="5637" max="5637" width="14.140625" style="137" customWidth="1"/>
    <col min="5638" max="5641" width="9.140625" style="137"/>
    <col min="5642" max="5642" width="11.7109375" style="137" bestFit="1" customWidth="1"/>
    <col min="5643" max="5888" width="9.140625" style="137"/>
    <col min="5889" max="5889" width="36.5703125" style="137" bestFit="1" customWidth="1"/>
    <col min="5890" max="5890" width="7.28515625" style="137" customWidth="1"/>
    <col min="5891" max="5891" width="13.85546875" style="137" customWidth="1"/>
    <col min="5892" max="5892" width="10" style="137" bestFit="1" customWidth="1"/>
    <col min="5893" max="5893" width="14.140625" style="137" customWidth="1"/>
    <col min="5894" max="5897" width="9.140625" style="137"/>
    <col min="5898" max="5898" width="11.7109375" style="137" bestFit="1" customWidth="1"/>
    <col min="5899" max="6144" width="9.140625" style="137"/>
    <col min="6145" max="6145" width="36.5703125" style="137" bestFit="1" customWidth="1"/>
    <col min="6146" max="6146" width="7.28515625" style="137" customWidth="1"/>
    <col min="6147" max="6147" width="13.85546875" style="137" customWidth="1"/>
    <col min="6148" max="6148" width="10" style="137" bestFit="1" customWidth="1"/>
    <col min="6149" max="6149" width="14.140625" style="137" customWidth="1"/>
    <col min="6150" max="6153" width="9.140625" style="137"/>
    <col min="6154" max="6154" width="11.7109375" style="137" bestFit="1" customWidth="1"/>
    <col min="6155" max="6400" width="9.140625" style="137"/>
    <col min="6401" max="6401" width="36.5703125" style="137" bestFit="1" customWidth="1"/>
    <col min="6402" max="6402" width="7.28515625" style="137" customWidth="1"/>
    <col min="6403" max="6403" width="13.85546875" style="137" customWidth="1"/>
    <col min="6404" max="6404" width="10" style="137" bestFit="1" customWidth="1"/>
    <col min="6405" max="6405" width="14.140625" style="137" customWidth="1"/>
    <col min="6406" max="6409" width="9.140625" style="137"/>
    <col min="6410" max="6410" width="11.7109375" style="137" bestFit="1" customWidth="1"/>
    <col min="6411" max="6656" width="9.140625" style="137"/>
    <col min="6657" max="6657" width="36.5703125" style="137" bestFit="1" customWidth="1"/>
    <col min="6658" max="6658" width="7.28515625" style="137" customWidth="1"/>
    <col min="6659" max="6659" width="13.85546875" style="137" customWidth="1"/>
    <col min="6660" max="6660" width="10" style="137" bestFit="1" customWidth="1"/>
    <col min="6661" max="6661" width="14.140625" style="137" customWidth="1"/>
    <col min="6662" max="6665" width="9.140625" style="137"/>
    <col min="6666" max="6666" width="11.7109375" style="137" bestFit="1" customWidth="1"/>
    <col min="6667" max="6912" width="9.140625" style="137"/>
    <col min="6913" max="6913" width="36.5703125" style="137" bestFit="1" customWidth="1"/>
    <col min="6914" max="6914" width="7.28515625" style="137" customWidth="1"/>
    <col min="6915" max="6915" width="13.85546875" style="137" customWidth="1"/>
    <col min="6916" max="6916" width="10" style="137" bestFit="1" customWidth="1"/>
    <col min="6917" max="6917" width="14.140625" style="137" customWidth="1"/>
    <col min="6918" max="6921" width="9.140625" style="137"/>
    <col min="6922" max="6922" width="11.7109375" style="137" bestFit="1" customWidth="1"/>
    <col min="6923" max="7168" width="9.140625" style="137"/>
    <col min="7169" max="7169" width="36.5703125" style="137" bestFit="1" customWidth="1"/>
    <col min="7170" max="7170" width="7.28515625" style="137" customWidth="1"/>
    <col min="7171" max="7171" width="13.85546875" style="137" customWidth="1"/>
    <col min="7172" max="7172" width="10" style="137" bestFit="1" customWidth="1"/>
    <col min="7173" max="7173" width="14.140625" style="137" customWidth="1"/>
    <col min="7174" max="7177" width="9.140625" style="137"/>
    <col min="7178" max="7178" width="11.7109375" style="137" bestFit="1" customWidth="1"/>
    <col min="7179" max="7424" width="9.140625" style="137"/>
    <col min="7425" max="7425" width="36.5703125" style="137" bestFit="1" customWidth="1"/>
    <col min="7426" max="7426" width="7.28515625" style="137" customWidth="1"/>
    <col min="7427" max="7427" width="13.85546875" style="137" customWidth="1"/>
    <col min="7428" max="7428" width="10" style="137" bestFit="1" customWidth="1"/>
    <col min="7429" max="7429" width="14.140625" style="137" customWidth="1"/>
    <col min="7430" max="7433" width="9.140625" style="137"/>
    <col min="7434" max="7434" width="11.7109375" style="137" bestFit="1" customWidth="1"/>
    <col min="7435" max="7680" width="9.140625" style="137"/>
    <col min="7681" max="7681" width="36.5703125" style="137" bestFit="1" customWidth="1"/>
    <col min="7682" max="7682" width="7.28515625" style="137" customWidth="1"/>
    <col min="7683" max="7683" width="13.85546875" style="137" customWidth="1"/>
    <col min="7684" max="7684" width="10" style="137" bestFit="1" customWidth="1"/>
    <col min="7685" max="7685" width="14.140625" style="137" customWidth="1"/>
    <col min="7686" max="7689" width="9.140625" style="137"/>
    <col min="7690" max="7690" width="11.7109375" style="137" bestFit="1" customWidth="1"/>
    <col min="7691" max="7936" width="9.140625" style="137"/>
    <col min="7937" max="7937" width="36.5703125" style="137" bestFit="1" customWidth="1"/>
    <col min="7938" max="7938" width="7.28515625" style="137" customWidth="1"/>
    <col min="7939" max="7939" width="13.85546875" style="137" customWidth="1"/>
    <col min="7940" max="7940" width="10" style="137" bestFit="1" customWidth="1"/>
    <col min="7941" max="7941" width="14.140625" style="137" customWidth="1"/>
    <col min="7942" max="7945" width="9.140625" style="137"/>
    <col min="7946" max="7946" width="11.7109375" style="137" bestFit="1" customWidth="1"/>
    <col min="7947" max="8192" width="9.140625" style="137"/>
    <col min="8193" max="8193" width="36.5703125" style="137" bestFit="1" customWidth="1"/>
    <col min="8194" max="8194" width="7.28515625" style="137" customWidth="1"/>
    <col min="8195" max="8195" width="13.85546875" style="137" customWidth="1"/>
    <col min="8196" max="8196" width="10" style="137" bestFit="1" customWidth="1"/>
    <col min="8197" max="8197" width="14.140625" style="137" customWidth="1"/>
    <col min="8198" max="8201" width="9.140625" style="137"/>
    <col min="8202" max="8202" width="11.7109375" style="137" bestFit="1" customWidth="1"/>
    <col min="8203" max="8448" width="9.140625" style="137"/>
    <col min="8449" max="8449" width="36.5703125" style="137" bestFit="1" customWidth="1"/>
    <col min="8450" max="8450" width="7.28515625" style="137" customWidth="1"/>
    <col min="8451" max="8451" width="13.85546875" style="137" customWidth="1"/>
    <col min="8452" max="8452" width="10" style="137" bestFit="1" customWidth="1"/>
    <col min="8453" max="8453" width="14.140625" style="137" customWidth="1"/>
    <col min="8454" max="8457" width="9.140625" style="137"/>
    <col min="8458" max="8458" width="11.7109375" style="137" bestFit="1" customWidth="1"/>
    <col min="8459" max="8704" width="9.140625" style="137"/>
    <col min="8705" max="8705" width="36.5703125" style="137" bestFit="1" customWidth="1"/>
    <col min="8706" max="8706" width="7.28515625" style="137" customWidth="1"/>
    <col min="8707" max="8707" width="13.85546875" style="137" customWidth="1"/>
    <col min="8708" max="8708" width="10" style="137" bestFit="1" customWidth="1"/>
    <col min="8709" max="8709" width="14.140625" style="137" customWidth="1"/>
    <col min="8710" max="8713" width="9.140625" style="137"/>
    <col min="8714" max="8714" width="11.7109375" style="137" bestFit="1" customWidth="1"/>
    <col min="8715" max="8960" width="9.140625" style="137"/>
    <col min="8961" max="8961" width="36.5703125" style="137" bestFit="1" customWidth="1"/>
    <col min="8962" max="8962" width="7.28515625" style="137" customWidth="1"/>
    <col min="8963" max="8963" width="13.85546875" style="137" customWidth="1"/>
    <col min="8964" max="8964" width="10" style="137" bestFit="1" customWidth="1"/>
    <col min="8965" max="8965" width="14.140625" style="137" customWidth="1"/>
    <col min="8966" max="8969" width="9.140625" style="137"/>
    <col min="8970" max="8970" width="11.7109375" style="137" bestFit="1" customWidth="1"/>
    <col min="8971" max="9216" width="9.140625" style="137"/>
    <col min="9217" max="9217" width="36.5703125" style="137" bestFit="1" customWidth="1"/>
    <col min="9218" max="9218" width="7.28515625" style="137" customWidth="1"/>
    <col min="9219" max="9219" width="13.85546875" style="137" customWidth="1"/>
    <col min="9220" max="9220" width="10" style="137" bestFit="1" customWidth="1"/>
    <col min="9221" max="9221" width="14.140625" style="137" customWidth="1"/>
    <col min="9222" max="9225" width="9.140625" style="137"/>
    <col min="9226" max="9226" width="11.7109375" style="137" bestFit="1" customWidth="1"/>
    <col min="9227" max="9472" width="9.140625" style="137"/>
    <col min="9473" max="9473" width="36.5703125" style="137" bestFit="1" customWidth="1"/>
    <col min="9474" max="9474" width="7.28515625" style="137" customWidth="1"/>
    <col min="9475" max="9475" width="13.85546875" style="137" customWidth="1"/>
    <col min="9476" max="9476" width="10" style="137" bestFit="1" customWidth="1"/>
    <col min="9477" max="9477" width="14.140625" style="137" customWidth="1"/>
    <col min="9478" max="9481" width="9.140625" style="137"/>
    <col min="9482" max="9482" width="11.7109375" style="137" bestFit="1" customWidth="1"/>
    <col min="9483" max="9728" width="9.140625" style="137"/>
    <col min="9729" max="9729" width="36.5703125" style="137" bestFit="1" customWidth="1"/>
    <col min="9730" max="9730" width="7.28515625" style="137" customWidth="1"/>
    <col min="9731" max="9731" width="13.85546875" style="137" customWidth="1"/>
    <col min="9732" max="9732" width="10" style="137" bestFit="1" customWidth="1"/>
    <col min="9733" max="9733" width="14.140625" style="137" customWidth="1"/>
    <col min="9734" max="9737" width="9.140625" style="137"/>
    <col min="9738" max="9738" width="11.7109375" style="137" bestFit="1" customWidth="1"/>
    <col min="9739" max="9984" width="9.140625" style="137"/>
    <col min="9985" max="9985" width="36.5703125" style="137" bestFit="1" customWidth="1"/>
    <col min="9986" max="9986" width="7.28515625" style="137" customWidth="1"/>
    <col min="9987" max="9987" width="13.85546875" style="137" customWidth="1"/>
    <col min="9988" max="9988" width="10" style="137" bestFit="1" customWidth="1"/>
    <col min="9989" max="9989" width="14.140625" style="137" customWidth="1"/>
    <col min="9990" max="9993" width="9.140625" style="137"/>
    <col min="9994" max="9994" width="11.7109375" style="137" bestFit="1" customWidth="1"/>
    <col min="9995" max="10240" width="9.140625" style="137"/>
    <col min="10241" max="10241" width="36.5703125" style="137" bestFit="1" customWidth="1"/>
    <col min="10242" max="10242" width="7.28515625" style="137" customWidth="1"/>
    <col min="10243" max="10243" width="13.85546875" style="137" customWidth="1"/>
    <col min="10244" max="10244" width="10" style="137" bestFit="1" customWidth="1"/>
    <col min="10245" max="10245" width="14.140625" style="137" customWidth="1"/>
    <col min="10246" max="10249" width="9.140625" style="137"/>
    <col min="10250" max="10250" width="11.7109375" style="137" bestFit="1" customWidth="1"/>
    <col min="10251" max="10496" width="9.140625" style="137"/>
    <col min="10497" max="10497" width="36.5703125" style="137" bestFit="1" customWidth="1"/>
    <col min="10498" max="10498" width="7.28515625" style="137" customWidth="1"/>
    <col min="10499" max="10499" width="13.85546875" style="137" customWidth="1"/>
    <col min="10500" max="10500" width="10" style="137" bestFit="1" customWidth="1"/>
    <col min="10501" max="10501" width="14.140625" style="137" customWidth="1"/>
    <col min="10502" max="10505" width="9.140625" style="137"/>
    <col min="10506" max="10506" width="11.7109375" style="137" bestFit="1" customWidth="1"/>
    <col min="10507" max="10752" width="9.140625" style="137"/>
    <col min="10753" max="10753" width="36.5703125" style="137" bestFit="1" customWidth="1"/>
    <col min="10754" max="10754" width="7.28515625" style="137" customWidth="1"/>
    <col min="10755" max="10755" width="13.85546875" style="137" customWidth="1"/>
    <col min="10756" max="10756" width="10" style="137" bestFit="1" customWidth="1"/>
    <col min="10757" max="10757" width="14.140625" style="137" customWidth="1"/>
    <col min="10758" max="10761" width="9.140625" style="137"/>
    <col min="10762" max="10762" width="11.7109375" style="137" bestFit="1" customWidth="1"/>
    <col min="10763" max="11008" width="9.140625" style="137"/>
    <col min="11009" max="11009" width="36.5703125" style="137" bestFit="1" customWidth="1"/>
    <col min="11010" max="11010" width="7.28515625" style="137" customWidth="1"/>
    <col min="11011" max="11011" width="13.85546875" style="137" customWidth="1"/>
    <col min="11012" max="11012" width="10" style="137" bestFit="1" customWidth="1"/>
    <col min="11013" max="11013" width="14.140625" style="137" customWidth="1"/>
    <col min="11014" max="11017" width="9.140625" style="137"/>
    <col min="11018" max="11018" width="11.7109375" style="137" bestFit="1" customWidth="1"/>
    <col min="11019" max="11264" width="9.140625" style="137"/>
    <col min="11265" max="11265" width="36.5703125" style="137" bestFit="1" customWidth="1"/>
    <col min="11266" max="11266" width="7.28515625" style="137" customWidth="1"/>
    <col min="11267" max="11267" width="13.85546875" style="137" customWidth="1"/>
    <col min="11268" max="11268" width="10" style="137" bestFit="1" customWidth="1"/>
    <col min="11269" max="11269" width="14.140625" style="137" customWidth="1"/>
    <col min="11270" max="11273" width="9.140625" style="137"/>
    <col min="11274" max="11274" width="11.7109375" style="137" bestFit="1" customWidth="1"/>
    <col min="11275" max="11520" width="9.140625" style="137"/>
    <col min="11521" max="11521" width="36.5703125" style="137" bestFit="1" customWidth="1"/>
    <col min="11522" max="11522" width="7.28515625" style="137" customWidth="1"/>
    <col min="11523" max="11523" width="13.85546875" style="137" customWidth="1"/>
    <col min="11524" max="11524" width="10" style="137" bestFit="1" customWidth="1"/>
    <col min="11525" max="11525" width="14.140625" style="137" customWidth="1"/>
    <col min="11526" max="11529" width="9.140625" style="137"/>
    <col min="11530" max="11530" width="11.7109375" style="137" bestFit="1" customWidth="1"/>
    <col min="11531" max="11776" width="9.140625" style="137"/>
    <col min="11777" max="11777" width="36.5703125" style="137" bestFit="1" customWidth="1"/>
    <col min="11778" max="11778" width="7.28515625" style="137" customWidth="1"/>
    <col min="11779" max="11779" width="13.85546875" style="137" customWidth="1"/>
    <col min="11780" max="11780" width="10" style="137" bestFit="1" customWidth="1"/>
    <col min="11781" max="11781" width="14.140625" style="137" customWidth="1"/>
    <col min="11782" max="11785" width="9.140625" style="137"/>
    <col min="11786" max="11786" width="11.7109375" style="137" bestFit="1" customWidth="1"/>
    <col min="11787" max="12032" width="9.140625" style="137"/>
    <col min="12033" max="12033" width="36.5703125" style="137" bestFit="1" customWidth="1"/>
    <col min="12034" max="12034" width="7.28515625" style="137" customWidth="1"/>
    <col min="12035" max="12035" width="13.85546875" style="137" customWidth="1"/>
    <col min="12036" max="12036" width="10" style="137" bestFit="1" customWidth="1"/>
    <col min="12037" max="12037" width="14.140625" style="137" customWidth="1"/>
    <col min="12038" max="12041" width="9.140625" style="137"/>
    <col min="12042" max="12042" width="11.7109375" style="137" bestFit="1" customWidth="1"/>
    <col min="12043" max="12288" width="9.140625" style="137"/>
    <col min="12289" max="12289" width="36.5703125" style="137" bestFit="1" customWidth="1"/>
    <col min="12290" max="12290" width="7.28515625" style="137" customWidth="1"/>
    <col min="12291" max="12291" width="13.85546875" style="137" customWidth="1"/>
    <col min="12292" max="12292" width="10" style="137" bestFit="1" customWidth="1"/>
    <col min="12293" max="12293" width="14.140625" style="137" customWidth="1"/>
    <col min="12294" max="12297" width="9.140625" style="137"/>
    <col min="12298" max="12298" width="11.7109375" style="137" bestFit="1" customWidth="1"/>
    <col min="12299" max="12544" width="9.140625" style="137"/>
    <col min="12545" max="12545" width="36.5703125" style="137" bestFit="1" customWidth="1"/>
    <col min="12546" max="12546" width="7.28515625" style="137" customWidth="1"/>
    <col min="12547" max="12547" width="13.85546875" style="137" customWidth="1"/>
    <col min="12548" max="12548" width="10" style="137" bestFit="1" customWidth="1"/>
    <col min="12549" max="12549" width="14.140625" style="137" customWidth="1"/>
    <col min="12550" max="12553" width="9.140625" style="137"/>
    <col min="12554" max="12554" width="11.7109375" style="137" bestFit="1" customWidth="1"/>
    <col min="12555" max="12800" width="9.140625" style="137"/>
    <col min="12801" max="12801" width="36.5703125" style="137" bestFit="1" customWidth="1"/>
    <col min="12802" max="12802" width="7.28515625" style="137" customWidth="1"/>
    <col min="12803" max="12803" width="13.85546875" style="137" customWidth="1"/>
    <col min="12804" max="12804" width="10" style="137" bestFit="1" customWidth="1"/>
    <col min="12805" max="12805" width="14.140625" style="137" customWidth="1"/>
    <col min="12806" max="12809" width="9.140625" style="137"/>
    <col min="12810" max="12810" width="11.7109375" style="137" bestFit="1" customWidth="1"/>
    <col min="12811" max="13056" width="9.140625" style="137"/>
    <col min="13057" max="13057" width="36.5703125" style="137" bestFit="1" customWidth="1"/>
    <col min="13058" max="13058" width="7.28515625" style="137" customWidth="1"/>
    <col min="13059" max="13059" width="13.85546875" style="137" customWidth="1"/>
    <col min="13060" max="13060" width="10" style="137" bestFit="1" customWidth="1"/>
    <col min="13061" max="13061" width="14.140625" style="137" customWidth="1"/>
    <col min="13062" max="13065" width="9.140625" style="137"/>
    <col min="13066" max="13066" width="11.7109375" style="137" bestFit="1" customWidth="1"/>
    <col min="13067" max="13312" width="9.140625" style="137"/>
    <col min="13313" max="13313" width="36.5703125" style="137" bestFit="1" customWidth="1"/>
    <col min="13314" max="13314" width="7.28515625" style="137" customWidth="1"/>
    <col min="13315" max="13315" width="13.85546875" style="137" customWidth="1"/>
    <col min="13316" max="13316" width="10" style="137" bestFit="1" customWidth="1"/>
    <col min="13317" max="13317" width="14.140625" style="137" customWidth="1"/>
    <col min="13318" max="13321" width="9.140625" style="137"/>
    <col min="13322" max="13322" width="11.7109375" style="137" bestFit="1" customWidth="1"/>
    <col min="13323" max="13568" width="9.140625" style="137"/>
    <col min="13569" max="13569" width="36.5703125" style="137" bestFit="1" customWidth="1"/>
    <col min="13570" max="13570" width="7.28515625" style="137" customWidth="1"/>
    <col min="13571" max="13571" width="13.85546875" style="137" customWidth="1"/>
    <col min="13572" max="13572" width="10" style="137" bestFit="1" customWidth="1"/>
    <col min="13573" max="13573" width="14.140625" style="137" customWidth="1"/>
    <col min="13574" max="13577" width="9.140625" style="137"/>
    <col min="13578" max="13578" width="11.7109375" style="137" bestFit="1" customWidth="1"/>
    <col min="13579" max="13824" width="9.140625" style="137"/>
    <col min="13825" max="13825" width="36.5703125" style="137" bestFit="1" customWidth="1"/>
    <col min="13826" max="13826" width="7.28515625" style="137" customWidth="1"/>
    <col min="13827" max="13827" width="13.85546875" style="137" customWidth="1"/>
    <col min="13828" max="13828" width="10" style="137" bestFit="1" customWidth="1"/>
    <col min="13829" max="13829" width="14.140625" style="137" customWidth="1"/>
    <col min="13830" max="13833" width="9.140625" style="137"/>
    <col min="13834" max="13834" width="11.7109375" style="137" bestFit="1" customWidth="1"/>
    <col min="13835" max="14080" width="9.140625" style="137"/>
    <col min="14081" max="14081" width="36.5703125" style="137" bestFit="1" customWidth="1"/>
    <col min="14082" max="14082" width="7.28515625" style="137" customWidth="1"/>
    <col min="14083" max="14083" width="13.85546875" style="137" customWidth="1"/>
    <col min="14084" max="14084" width="10" style="137" bestFit="1" customWidth="1"/>
    <col min="14085" max="14085" width="14.140625" style="137" customWidth="1"/>
    <col min="14086" max="14089" width="9.140625" style="137"/>
    <col min="14090" max="14090" width="11.7109375" style="137" bestFit="1" customWidth="1"/>
    <col min="14091" max="14336" width="9.140625" style="137"/>
    <col min="14337" max="14337" width="36.5703125" style="137" bestFit="1" customWidth="1"/>
    <col min="14338" max="14338" width="7.28515625" style="137" customWidth="1"/>
    <col min="14339" max="14339" width="13.85546875" style="137" customWidth="1"/>
    <col min="14340" max="14340" width="10" style="137" bestFit="1" customWidth="1"/>
    <col min="14341" max="14341" width="14.140625" style="137" customWidth="1"/>
    <col min="14342" max="14345" width="9.140625" style="137"/>
    <col min="14346" max="14346" width="11.7109375" style="137" bestFit="1" customWidth="1"/>
    <col min="14347" max="14592" width="9.140625" style="137"/>
    <col min="14593" max="14593" width="36.5703125" style="137" bestFit="1" customWidth="1"/>
    <col min="14594" max="14594" width="7.28515625" style="137" customWidth="1"/>
    <col min="14595" max="14595" width="13.85546875" style="137" customWidth="1"/>
    <col min="14596" max="14596" width="10" style="137" bestFit="1" customWidth="1"/>
    <col min="14597" max="14597" width="14.140625" style="137" customWidth="1"/>
    <col min="14598" max="14601" width="9.140625" style="137"/>
    <col min="14602" max="14602" width="11.7109375" style="137" bestFit="1" customWidth="1"/>
    <col min="14603" max="14848" width="9.140625" style="137"/>
    <col min="14849" max="14849" width="36.5703125" style="137" bestFit="1" customWidth="1"/>
    <col min="14850" max="14850" width="7.28515625" style="137" customWidth="1"/>
    <col min="14851" max="14851" width="13.85546875" style="137" customWidth="1"/>
    <col min="14852" max="14852" width="10" style="137" bestFit="1" customWidth="1"/>
    <col min="14853" max="14853" width="14.140625" style="137" customWidth="1"/>
    <col min="14854" max="14857" width="9.140625" style="137"/>
    <col min="14858" max="14858" width="11.7109375" style="137" bestFit="1" customWidth="1"/>
    <col min="14859" max="15104" width="9.140625" style="137"/>
    <col min="15105" max="15105" width="36.5703125" style="137" bestFit="1" customWidth="1"/>
    <col min="15106" max="15106" width="7.28515625" style="137" customWidth="1"/>
    <col min="15107" max="15107" width="13.85546875" style="137" customWidth="1"/>
    <col min="15108" max="15108" width="10" style="137" bestFit="1" customWidth="1"/>
    <col min="15109" max="15109" width="14.140625" style="137" customWidth="1"/>
    <col min="15110" max="15113" width="9.140625" style="137"/>
    <col min="15114" max="15114" width="11.7109375" style="137" bestFit="1" customWidth="1"/>
    <col min="15115" max="15360" width="9.140625" style="137"/>
    <col min="15361" max="15361" width="36.5703125" style="137" bestFit="1" customWidth="1"/>
    <col min="15362" max="15362" width="7.28515625" style="137" customWidth="1"/>
    <col min="15363" max="15363" width="13.85546875" style="137" customWidth="1"/>
    <col min="15364" max="15364" width="10" style="137" bestFit="1" customWidth="1"/>
    <col min="15365" max="15365" width="14.140625" style="137" customWidth="1"/>
    <col min="15366" max="15369" width="9.140625" style="137"/>
    <col min="15370" max="15370" width="11.7109375" style="137" bestFit="1" customWidth="1"/>
    <col min="15371" max="15616" width="9.140625" style="137"/>
    <col min="15617" max="15617" width="36.5703125" style="137" bestFit="1" customWidth="1"/>
    <col min="15618" max="15618" width="7.28515625" style="137" customWidth="1"/>
    <col min="15619" max="15619" width="13.85546875" style="137" customWidth="1"/>
    <col min="15620" max="15620" width="10" style="137" bestFit="1" customWidth="1"/>
    <col min="15621" max="15621" width="14.140625" style="137" customWidth="1"/>
    <col min="15622" max="15625" width="9.140625" style="137"/>
    <col min="15626" max="15626" width="11.7109375" style="137" bestFit="1" customWidth="1"/>
    <col min="15627" max="15872" width="9.140625" style="137"/>
    <col min="15873" max="15873" width="36.5703125" style="137" bestFit="1" customWidth="1"/>
    <col min="15874" max="15874" width="7.28515625" style="137" customWidth="1"/>
    <col min="15875" max="15875" width="13.85546875" style="137" customWidth="1"/>
    <col min="15876" max="15876" width="10" style="137" bestFit="1" customWidth="1"/>
    <col min="15877" max="15877" width="14.140625" style="137" customWidth="1"/>
    <col min="15878" max="15881" width="9.140625" style="137"/>
    <col min="15882" max="15882" width="11.7109375" style="137" bestFit="1" customWidth="1"/>
    <col min="15883" max="16128" width="9.140625" style="137"/>
    <col min="16129" max="16129" width="36.5703125" style="137" bestFit="1" customWidth="1"/>
    <col min="16130" max="16130" width="7.28515625" style="137" customWidth="1"/>
    <col min="16131" max="16131" width="13.85546875" style="137" customWidth="1"/>
    <col min="16132" max="16132" width="10" style="137" bestFit="1" customWidth="1"/>
    <col min="16133" max="16133" width="14.140625" style="137" customWidth="1"/>
    <col min="16134" max="16137" width="9.140625" style="137"/>
    <col min="16138" max="16138" width="11.7109375" style="137" bestFit="1" customWidth="1"/>
    <col min="16139" max="16384" width="9.140625" style="137"/>
  </cols>
  <sheetData>
    <row r="1" spans="1:10" x14ac:dyDescent="0.2">
      <c r="D1" s="4" t="s">
        <v>9</v>
      </c>
      <c r="E1" s="4"/>
      <c r="F1" s="4"/>
    </row>
    <row r="2" spans="1:10" ht="8.25" customHeight="1" x14ac:dyDescent="0.2"/>
    <row r="3" spans="1:10" ht="19.5" customHeight="1" thickBot="1" x14ac:dyDescent="0.3">
      <c r="A3" s="467" t="s">
        <v>56</v>
      </c>
      <c r="B3" s="467"/>
      <c r="C3" s="135"/>
      <c r="D3" s="135"/>
      <c r="E3" s="136" t="s">
        <v>57</v>
      </c>
    </row>
    <row r="4" spans="1:10" ht="24.75" thickBot="1" x14ac:dyDescent="0.25">
      <c r="A4" s="138" t="s">
        <v>58</v>
      </c>
      <c r="B4" s="139" t="s">
        <v>59</v>
      </c>
      <c r="C4" s="171" t="s">
        <v>60</v>
      </c>
      <c r="D4" s="171" t="s">
        <v>121</v>
      </c>
      <c r="E4" s="140" t="s">
        <v>61</v>
      </c>
    </row>
    <row r="5" spans="1:10" ht="15" customHeight="1" x14ac:dyDescent="0.2">
      <c r="A5" s="141" t="s">
        <v>62</v>
      </c>
      <c r="B5" s="142" t="s">
        <v>63</v>
      </c>
      <c r="C5" s="143">
        <f>C6+C7+C8</f>
        <v>2758091.12</v>
      </c>
      <c r="D5" s="143">
        <f>D6+D7+D8</f>
        <v>20000</v>
      </c>
      <c r="E5" s="144">
        <f t="shared" ref="E5:E26" si="0">C5+D5</f>
        <v>2778091.12</v>
      </c>
    </row>
    <row r="6" spans="1:10" ht="15" customHeight="1" x14ac:dyDescent="0.2">
      <c r="A6" s="454" t="s">
        <v>64</v>
      </c>
      <c r="B6" s="173" t="s">
        <v>65</v>
      </c>
      <c r="C6" s="174">
        <v>2669964.7200000002</v>
      </c>
      <c r="D6" s="455">
        <v>20000</v>
      </c>
      <c r="E6" s="456">
        <f t="shared" si="0"/>
        <v>2689964.72</v>
      </c>
      <c r="J6" s="149"/>
    </row>
    <row r="7" spans="1:10" ht="15" customHeight="1" x14ac:dyDescent="0.2">
      <c r="A7" s="145" t="s">
        <v>66</v>
      </c>
      <c r="B7" s="146" t="s">
        <v>67</v>
      </c>
      <c r="C7" s="147">
        <v>87426.4</v>
      </c>
      <c r="D7" s="150">
        <v>0</v>
      </c>
      <c r="E7" s="148">
        <f t="shared" si="0"/>
        <v>87426.4</v>
      </c>
    </row>
    <row r="8" spans="1:10" ht="15" customHeight="1" x14ac:dyDescent="0.2">
      <c r="A8" s="145" t="s">
        <v>68</v>
      </c>
      <c r="B8" s="146" t="s">
        <v>69</v>
      </c>
      <c r="C8" s="147">
        <v>700</v>
      </c>
      <c r="D8" s="147">
        <v>0</v>
      </c>
      <c r="E8" s="148">
        <f t="shared" si="0"/>
        <v>700</v>
      </c>
    </row>
    <row r="9" spans="1:10" ht="15" customHeight="1" x14ac:dyDescent="0.2">
      <c r="A9" s="151" t="s">
        <v>70</v>
      </c>
      <c r="B9" s="146" t="s">
        <v>71</v>
      </c>
      <c r="C9" s="152">
        <f>C10+C16</f>
        <v>4903808.42</v>
      </c>
      <c r="D9" s="152">
        <f>D10+D16</f>
        <v>0</v>
      </c>
      <c r="E9" s="153">
        <f t="shared" si="0"/>
        <v>4903808.42</v>
      </c>
    </row>
    <row r="10" spans="1:10" ht="15" customHeight="1" x14ac:dyDescent="0.2">
      <c r="A10" s="145" t="s">
        <v>72</v>
      </c>
      <c r="B10" s="146" t="s">
        <v>73</v>
      </c>
      <c r="C10" s="147">
        <f>C11+C12+C14+C15+C13</f>
        <v>4851385.3899999997</v>
      </c>
      <c r="D10" s="147">
        <f>D11+D12+D14+D15</f>
        <v>0</v>
      </c>
      <c r="E10" s="154">
        <f t="shared" si="0"/>
        <v>4851385.3899999997</v>
      </c>
    </row>
    <row r="11" spans="1:10" ht="15" customHeight="1" x14ac:dyDescent="0.2">
      <c r="A11" s="145" t="s">
        <v>74</v>
      </c>
      <c r="B11" s="146" t="s">
        <v>75</v>
      </c>
      <c r="C11" s="147">
        <v>67590.7</v>
      </c>
      <c r="D11" s="147">
        <v>0</v>
      </c>
      <c r="E11" s="154">
        <f t="shared" si="0"/>
        <v>67590.7</v>
      </c>
    </row>
    <row r="12" spans="1:10" ht="15" customHeight="1" x14ac:dyDescent="0.2">
      <c r="A12" s="145" t="s">
        <v>76</v>
      </c>
      <c r="B12" s="146" t="s">
        <v>73</v>
      </c>
      <c r="C12" s="147">
        <v>4757661.6199999992</v>
      </c>
      <c r="D12" s="147">
        <v>0</v>
      </c>
      <c r="E12" s="154">
        <f t="shared" si="0"/>
        <v>4757661.6199999992</v>
      </c>
    </row>
    <row r="13" spans="1:10" ht="15" customHeight="1" x14ac:dyDescent="0.2">
      <c r="A13" s="145" t="s">
        <v>77</v>
      </c>
      <c r="B13" s="146">
        <v>4123</v>
      </c>
      <c r="C13" s="147">
        <v>0</v>
      </c>
      <c r="D13" s="147">
        <v>0</v>
      </c>
      <c r="E13" s="154">
        <f>SUM(C13:D13)</f>
        <v>0</v>
      </c>
    </row>
    <row r="14" spans="1:10" ht="15" customHeight="1" x14ac:dyDescent="0.2">
      <c r="A14" s="145" t="s">
        <v>78</v>
      </c>
      <c r="B14" s="146" t="s">
        <v>79</v>
      </c>
      <c r="C14" s="147">
        <v>0</v>
      </c>
      <c r="D14" s="147">
        <v>0</v>
      </c>
      <c r="E14" s="154">
        <f>SUM(C14:D14)</f>
        <v>0</v>
      </c>
    </row>
    <row r="15" spans="1:10" ht="15" customHeight="1" x14ac:dyDescent="0.2">
      <c r="A15" s="145" t="s">
        <v>80</v>
      </c>
      <c r="B15" s="146">
        <v>4121</v>
      </c>
      <c r="C15" s="147">
        <f>31370-5236.93</f>
        <v>26133.07</v>
      </c>
      <c r="D15" s="147">
        <v>0</v>
      </c>
      <c r="E15" s="154">
        <f>SUM(C15:D15)</f>
        <v>26133.07</v>
      </c>
    </row>
    <row r="16" spans="1:10" ht="15" customHeight="1" x14ac:dyDescent="0.2">
      <c r="A16" s="145" t="s">
        <v>81</v>
      </c>
      <c r="B16" s="146" t="s">
        <v>82</v>
      </c>
      <c r="C16" s="147">
        <f>C17+C18+C19+C20</f>
        <v>52423.03</v>
      </c>
      <c r="D16" s="147">
        <f>D17+D19+D20</f>
        <v>0</v>
      </c>
      <c r="E16" s="154">
        <f t="shared" si="0"/>
        <v>52423.03</v>
      </c>
    </row>
    <row r="17" spans="1:5" ht="15" customHeight="1" x14ac:dyDescent="0.2">
      <c r="A17" s="145" t="s">
        <v>83</v>
      </c>
      <c r="B17" s="146" t="s">
        <v>84</v>
      </c>
      <c r="C17" s="147">
        <v>48216.15</v>
      </c>
      <c r="D17" s="147">
        <v>0</v>
      </c>
      <c r="E17" s="154">
        <f t="shared" si="0"/>
        <v>48216.15</v>
      </c>
    </row>
    <row r="18" spans="1:5" ht="15" customHeight="1" x14ac:dyDescent="0.2">
      <c r="A18" s="145" t="s">
        <v>85</v>
      </c>
      <c r="B18" s="146">
        <v>4223</v>
      </c>
      <c r="C18" s="147">
        <v>0</v>
      </c>
      <c r="D18" s="147">
        <v>0</v>
      </c>
      <c r="E18" s="154">
        <f>SUM(C18:D18)</f>
        <v>0</v>
      </c>
    </row>
    <row r="19" spans="1:5" ht="15" customHeight="1" x14ac:dyDescent="0.2">
      <c r="A19" s="145" t="s">
        <v>86</v>
      </c>
      <c r="B19" s="146" t="s">
        <v>87</v>
      </c>
      <c r="C19" s="147">
        <v>0</v>
      </c>
      <c r="D19" s="147">
        <v>0</v>
      </c>
      <c r="E19" s="154">
        <f>SUM(C19:D19)</f>
        <v>0</v>
      </c>
    </row>
    <row r="20" spans="1:5" ht="15" customHeight="1" x14ac:dyDescent="0.2">
      <c r="A20" s="145" t="s">
        <v>88</v>
      </c>
      <c r="B20" s="146">
        <v>4221</v>
      </c>
      <c r="C20" s="147">
        <v>4206.88</v>
      </c>
      <c r="D20" s="147">
        <v>0</v>
      </c>
      <c r="E20" s="154">
        <f>SUM(C20:D20)</f>
        <v>4206.88</v>
      </c>
    </row>
    <row r="21" spans="1:5" ht="15" customHeight="1" x14ac:dyDescent="0.2">
      <c r="A21" s="151" t="s">
        <v>89</v>
      </c>
      <c r="B21" s="155" t="s">
        <v>90</v>
      </c>
      <c r="C21" s="152">
        <f>C5+C9</f>
        <v>7661899.54</v>
      </c>
      <c r="D21" s="152">
        <f>D5+D9</f>
        <v>20000</v>
      </c>
      <c r="E21" s="153">
        <f t="shared" si="0"/>
        <v>7681899.54</v>
      </c>
    </row>
    <row r="22" spans="1:5" ht="15" customHeight="1" x14ac:dyDescent="0.2">
      <c r="A22" s="151" t="s">
        <v>91</v>
      </c>
      <c r="B22" s="155" t="s">
        <v>92</v>
      </c>
      <c r="C22" s="152">
        <f>SUM(C23:C25)</f>
        <v>1742695.9900000002</v>
      </c>
      <c r="D22" s="152">
        <f>SUM(D23:D25)</f>
        <v>0</v>
      </c>
      <c r="E22" s="153">
        <f t="shared" si="0"/>
        <v>1742695.9900000002</v>
      </c>
    </row>
    <row r="23" spans="1:5" ht="15" customHeight="1" x14ac:dyDescent="0.2">
      <c r="A23" s="145" t="s">
        <v>93</v>
      </c>
      <c r="B23" s="146" t="s">
        <v>94</v>
      </c>
      <c r="C23" s="147">
        <v>100564.53000000001</v>
      </c>
      <c r="D23" s="147">
        <v>0</v>
      </c>
      <c r="E23" s="154">
        <f t="shared" si="0"/>
        <v>100564.53000000001</v>
      </c>
    </row>
    <row r="24" spans="1:5" ht="15" customHeight="1" x14ac:dyDescent="0.2">
      <c r="A24" s="145" t="s">
        <v>95</v>
      </c>
      <c r="B24" s="146">
        <v>8115</v>
      </c>
      <c r="C24" s="147">
        <v>1739006.4600000002</v>
      </c>
      <c r="D24" s="147">
        <v>0</v>
      </c>
      <c r="E24" s="154">
        <f>SUM(C24:D24)</f>
        <v>1739006.4600000002</v>
      </c>
    </row>
    <row r="25" spans="1:5" ht="15" customHeight="1" thickBot="1" x14ac:dyDescent="0.25">
      <c r="A25" s="156" t="s">
        <v>96</v>
      </c>
      <c r="B25" s="157">
        <v>-8124</v>
      </c>
      <c r="C25" s="158">
        <v>-96875</v>
      </c>
      <c r="D25" s="158">
        <v>0</v>
      </c>
      <c r="E25" s="159">
        <f>C25+D25</f>
        <v>-96875</v>
      </c>
    </row>
    <row r="26" spans="1:5" ht="15" customHeight="1" thickBot="1" x14ac:dyDescent="0.25">
      <c r="A26" s="160" t="s">
        <v>97</v>
      </c>
      <c r="B26" s="161"/>
      <c r="C26" s="162">
        <f>C5+C9+C22</f>
        <v>9404595.5300000012</v>
      </c>
      <c r="D26" s="162">
        <f>D21+D22</f>
        <v>20000</v>
      </c>
      <c r="E26" s="163">
        <f t="shared" si="0"/>
        <v>9424595.5300000012</v>
      </c>
    </row>
    <row r="27" spans="1:5" ht="20.25" customHeight="1" thickBot="1" x14ac:dyDescent="0.3">
      <c r="A27" s="467" t="s">
        <v>98</v>
      </c>
      <c r="B27" s="467"/>
      <c r="C27" s="164"/>
      <c r="D27" s="164"/>
      <c r="E27" s="165" t="s">
        <v>57</v>
      </c>
    </row>
    <row r="28" spans="1:5" ht="24.75" thickBot="1" x14ac:dyDescent="0.25">
      <c r="A28" s="138" t="s">
        <v>99</v>
      </c>
      <c r="B28" s="139" t="s">
        <v>3</v>
      </c>
      <c r="C28" s="171" t="s">
        <v>60</v>
      </c>
      <c r="D28" s="171" t="s">
        <v>121</v>
      </c>
      <c r="E28" s="140" t="s">
        <v>61</v>
      </c>
    </row>
    <row r="29" spans="1:5" ht="15" customHeight="1" x14ac:dyDescent="0.2">
      <c r="A29" s="166" t="s">
        <v>100</v>
      </c>
      <c r="B29" s="167" t="s">
        <v>101</v>
      </c>
      <c r="C29" s="150">
        <v>29496.959999999999</v>
      </c>
      <c r="D29" s="150">
        <v>0</v>
      </c>
      <c r="E29" s="168">
        <f>C29+D29</f>
        <v>29496.959999999999</v>
      </c>
    </row>
    <row r="30" spans="1:5" ht="15" customHeight="1" x14ac:dyDescent="0.2">
      <c r="A30" s="169" t="s">
        <v>102</v>
      </c>
      <c r="B30" s="146" t="s">
        <v>101</v>
      </c>
      <c r="C30" s="147">
        <v>260591.53</v>
      </c>
      <c r="D30" s="150">
        <v>0</v>
      </c>
      <c r="E30" s="168">
        <f t="shared" ref="E30:E45" si="1">C30+D30</f>
        <v>260591.53</v>
      </c>
    </row>
    <row r="31" spans="1:5" ht="15" customHeight="1" x14ac:dyDescent="0.2">
      <c r="A31" s="169" t="s">
        <v>103</v>
      </c>
      <c r="B31" s="146" t="s">
        <v>104</v>
      </c>
      <c r="C31" s="147">
        <v>147091.74</v>
      </c>
      <c r="D31" s="150">
        <v>0</v>
      </c>
      <c r="E31" s="168">
        <f>SUM(C31:D31)</f>
        <v>147091.74</v>
      </c>
    </row>
    <row r="32" spans="1:5" ht="15" customHeight="1" x14ac:dyDescent="0.2">
      <c r="A32" s="169" t="s">
        <v>105</v>
      </c>
      <c r="B32" s="146" t="s">
        <v>101</v>
      </c>
      <c r="C32" s="147">
        <v>1028582</v>
      </c>
      <c r="D32" s="150">
        <v>0</v>
      </c>
      <c r="E32" s="168">
        <f t="shared" si="1"/>
        <v>1028582</v>
      </c>
    </row>
    <row r="33" spans="1:5" ht="15" customHeight="1" x14ac:dyDescent="0.2">
      <c r="A33" s="172" t="s">
        <v>106</v>
      </c>
      <c r="B33" s="173" t="s">
        <v>101</v>
      </c>
      <c r="C33" s="174">
        <v>877718.56</v>
      </c>
      <c r="D33" s="175">
        <v>-14000</v>
      </c>
      <c r="E33" s="176">
        <f t="shared" si="1"/>
        <v>863718.56</v>
      </c>
    </row>
    <row r="34" spans="1:5" ht="15" customHeight="1" x14ac:dyDescent="0.2">
      <c r="A34" s="169" t="s">
        <v>107</v>
      </c>
      <c r="B34" s="146" t="s">
        <v>101</v>
      </c>
      <c r="C34" s="147">
        <v>4146827.25</v>
      </c>
      <c r="D34" s="150">
        <v>0</v>
      </c>
      <c r="E34" s="168">
        <f>C34+D34</f>
        <v>4146827.25</v>
      </c>
    </row>
    <row r="35" spans="1:5" ht="15" customHeight="1" x14ac:dyDescent="0.2">
      <c r="A35" s="169" t="s">
        <v>108</v>
      </c>
      <c r="B35" s="146" t="s">
        <v>104</v>
      </c>
      <c r="C35" s="147">
        <v>577508.48</v>
      </c>
      <c r="D35" s="150">
        <v>0</v>
      </c>
      <c r="E35" s="168">
        <f t="shared" si="1"/>
        <v>577508.48</v>
      </c>
    </row>
    <row r="36" spans="1:5" ht="15" customHeight="1" x14ac:dyDescent="0.2">
      <c r="A36" s="172" t="s">
        <v>109</v>
      </c>
      <c r="B36" s="173" t="s">
        <v>101</v>
      </c>
      <c r="C36" s="174">
        <v>5109</v>
      </c>
      <c r="D36" s="175">
        <v>10000</v>
      </c>
      <c r="E36" s="176">
        <f t="shared" si="1"/>
        <v>15109</v>
      </c>
    </row>
    <row r="37" spans="1:5" ht="15" customHeight="1" x14ac:dyDescent="0.2">
      <c r="A37" s="172" t="s">
        <v>110</v>
      </c>
      <c r="B37" s="173" t="s">
        <v>104</v>
      </c>
      <c r="C37" s="174">
        <v>916070.66</v>
      </c>
      <c r="D37" s="175">
        <v>24000</v>
      </c>
      <c r="E37" s="176">
        <f t="shared" si="1"/>
        <v>940070.66</v>
      </c>
    </row>
    <row r="38" spans="1:5" ht="15" customHeight="1" x14ac:dyDescent="0.2">
      <c r="A38" s="169" t="s">
        <v>111</v>
      </c>
      <c r="B38" s="146" t="s">
        <v>112</v>
      </c>
      <c r="C38" s="147">
        <v>0</v>
      </c>
      <c r="D38" s="150">
        <v>0</v>
      </c>
      <c r="E38" s="168">
        <f t="shared" si="1"/>
        <v>0</v>
      </c>
    </row>
    <row r="39" spans="1:5" ht="15" customHeight="1" x14ac:dyDescent="0.2">
      <c r="A39" s="169" t="s">
        <v>113</v>
      </c>
      <c r="B39" s="146" t="s">
        <v>104</v>
      </c>
      <c r="C39" s="147">
        <v>1147027.77</v>
      </c>
      <c r="D39" s="150">
        <v>0</v>
      </c>
      <c r="E39" s="168">
        <f t="shared" si="1"/>
        <v>1147027.77</v>
      </c>
    </row>
    <row r="40" spans="1:5" ht="15" customHeight="1" x14ac:dyDescent="0.2">
      <c r="A40" s="169" t="s">
        <v>114</v>
      </c>
      <c r="B40" s="146" t="s">
        <v>104</v>
      </c>
      <c r="C40" s="147">
        <v>17500</v>
      </c>
      <c r="D40" s="150">
        <v>0</v>
      </c>
      <c r="E40" s="168">
        <f t="shared" si="1"/>
        <v>17500</v>
      </c>
    </row>
    <row r="41" spans="1:5" ht="15" customHeight="1" x14ac:dyDescent="0.2">
      <c r="A41" s="169" t="s">
        <v>115</v>
      </c>
      <c r="B41" s="146" t="s">
        <v>101</v>
      </c>
      <c r="C41" s="147">
        <v>9541.25</v>
      </c>
      <c r="D41" s="150">
        <v>0</v>
      </c>
      <c r="E41" s="168">
        <f t="shared" si="1"/>
        <v>9541.25</v>
      </c>
    </row>
    <row r="42" spans="1:5" ht="15" customHeight="1" x14ac:dyDescent="0.2">
      <c r="A42" s="169" t="s">
        <v>116</v>
      </c>
      <c r="B42" s="146" t="s">
        <v>104</v>
      </c>
      <c r="C42" s="147">
        <v>139946.22</v>
      </c>
      <c r="D42" s="150">
        <v>0</v>
      </c>
      <c r="E42" s="168">
        <f>C42+D42</f>
        <v>139946.22</v>
      </c>
    </row>
    <row r="43" spans="1:5" ht="15" customHeight="1" x14ac:dyDescent="0.2">
      <c r="A43" s="169" t="s">
        <v>117</v>
      </c>
      <c r="B43" s="146" t="s">
        <v>104</v>
      </c>
      <c r="C43" s="147">
        <v>11471.73</v>
      </c>
      <c r="D43" s="150">
        <v>0</v>
      </c>
      <c r="E43" s="168">
        <f t="shared" si="1"/>
        <v>11471.73</v>
      </c>
    </row>
    <row r="44" spans="1:5" ht="15" customHeight="1" x14ac:dyDescent="0.2">
      <c r="A44" s="169" t="s">
        <v>118</v>
      </c>
      <c r="B44" s="146" t="s">
        <v>104</v>
      </c>
      <c r="C44" s="147">
        <v>79990.17</v>
      </c>
      <c r="D44" s="150">
        <v>0</v>
      </c>
      <c r="E44" s="168">
        <f t="shared" si="1"/>
        <v>79990.17</v>
      </c>
    </row>
    <row r="45" spans="1:5" ht="15" customHeight="1" thickBot="1" x14ac:dyDescent="0.25">
      <c r="A45" s="169" t="s">
        <v>119</v>
      </c>
      <c r="B45" s="146" t="s">
        <v>104</v>
      </c>
      <c r="C45" s="147">
        <v>10122.209999999999</v>
      </c>
      <c r="D45" s="150">
        <v>0</v>
      </c>
      <c r="E45" s="168">
        <f t="shared" si="1"/>
        <v>10122.209999999999</v>
      </c>
    </row>
    <row r="46" spans="1:5" ht="15" customHeight="1" thickBot="1" x14ac:dyDescent="0.25">
      <c r="A46" s="170" t="s">
        <v>120</v>
      </c>
      <c r="B46" s="161"/>
      <c r="C46" s="162">
        <f>C29+C30+C32+C33+C34+C35+C36+C37+C38+C39+C40+C41+C42+C43+C44+C45+C31</f>
        <v>9404595.5300000012</v>
      </c>
      <c r="D46" s="162">
        <f>SUM(D29:D45)</f>
        <v>20000</v>
      </c>
      <c r="E46" s="163">
        <f>SUM(E29:E45)</f>
        <v>9424595.5300000012</v>
      </c>
    </row>
    <row r="47" spans="1:5" x14ac:dyDescent="0.2">
      <c r="C47" s="149"/>
      <c r="E47" s="149"/>
    </row>
    <row r="49" spans="3:3" x14ac:dyDescent="0.2">
      <c r="C49" s="149"/>
    </row>
  </sheetData>
  <mergeCells count="2">
    <mergeCell ref="A3:B3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5"/>
  <sheetViews>
    <sheetView zoomScaleNormal="100" workbookViewId="0">
      <selection activeCell="D28" sqref="D28"/>
    </sheetView>
  </sheetViews>
  <sheetFormatPr defaultRowHeight="12.75" x14ac:dyDescent="0.2"/>
  <cols>
    <col min="1" max="1" width="3.7109375" style="1" customWidth="1"/>
    <col min="2" max="3" width="5" style="1" customWidth="1"/>
    <col min="4" max="4" width="39.140625" style="1" customWidth="1"/>
    <col min="5" max="5" width="4.42578125" style="1" customWidth="1"/>
    <col min="6" max="9" width="10.7109375" style="1" customWidth="1"/>
    <col min="10" max="11" width="9.140625" style="1"/>
    <col min="12" max="12" width="12.7109375" style="1" bestFit="1" customWidth="1"/>
    <col min="13" max="16384" width="9.140625" style="1"/>
  </cols>
  <sheetData>
    <row r="1" spans="1:9" ht="15" customHeight="1" x14ac:dyDescent="0.2">
      <c r="G1" s="472" t="s">
        <v>9</v>
      </c>
      <c r="H1" s="472"/>
      <c r="I1" s="472"/>
    </row>
    <row r="2" spans="1:9" ht="15" customHeight="1" x14ac:dyDescent="0.2">
      <c r="G2" s="374"/>
      <c r="H2" s="374"/>
      <c r="I2" s="374"/>
    </row>
    <row r="3" spans="1:9" ht="18" customHeight="1" x14ac:dyDescent="0.25">
      <c r="A3" s="477" t="s">
        <v>8</v>
      </c>
      <c r="B3" s="477"/>
      <c r="C3" s="477"/>
      <c r="D3" s="477"/>
      <c r="E3" s="477"/>
      <c r="F3" s="477"/>
      <c r="G3" s="477"/>
      <c r="H3" s="477"/>
      <c r="I3" s="477"/>
    </row>
    <row r="5" spans="1:9" ht="15.95" customHeight="1" x14ac:dyDescent="0.25">
      <c r="A5" s="478" t="s">
        <v>205</v>
      </c>
      <c r="B5" s="478"/>
      <c r="C5" s="478"/>
      <c r="D5" s="478"/>
      <c r="E5" s="478"/>
      <c r="F5" s="478"/>
      <c r="G5" s="478"/>
      <c r="H5" s="478"/>
      <c r="I5" s="478"/>
    </row>
    <row r="7" spans="1:9" x14ac:dyDescent="0.2">
      <c r="A7" s="479" t="s">
        <v>195</v>
      </c>
      <c r="B7" s="479"/>
      <c r="C7" s="479"/>
      <c r="D7" s="479"/>
      <c r="E7" s="479"/>
      <c r="F7" s="479"/>
      <c r="G7" s="479"/>
      <c r="H7" s="479"/>
      <c r="I7" s="479"/>
    </row>
    <row r="8" spans="1:9" ht="13.5" thickBot="1" x14ac:dyDescent="0.25">
      <c r="F8" s="355"/>
      <c r="G8" s="355"/>
      <c r="H8" s="355"/>
      <c r="I8" s="356" t="s">
        <v>124</v>
      </c>
    </row>
    <row r="9" spans="1:9" ht="12.75" customHeight="1" x14ac:dyDescent="0.2">
      <c r="A9" s="473" t="s">
        <v>0</v>
      </c>
      <c r="B9" s="475" t="s">
        <v>2</v>
      </c>
      <c r="C9" s="475" t="s">
        <v>3</v>
      </c>
      <c r="D9" s="482" t="s">
        <v>196</v>
      </c>
      <c r="E9" s="482" t="s">
        <v>197</v>
      </c>
      <c r="F9" s="484" t="s">
        <v>13</v>
      </c>
      <c r="G9" s="486" t="s">
        <v>36</v>
      </c>
      <c r="H9" s="468" t="s">
        <v>10</v>
      </c>
      <c r="I9" s="470" t="s">
        <v>37</v>
      </c>
    </row>
    <row r="10" spans="1:9" ht="12.75" customHeight="1" thickBot="1" x14ac:dyDescent="0.25">
      <c r="A10" s="474"/>
      <c r="B10" s="476"/>
      <c r="C10" s="476"/>
      <c r="D10" s="483"/>
      <c r="E10" s="483"/>
      <c r="F10" s="485"/>
      <c r="G10" s="487"/>
      <c r="H10" s="469"/>
      <c r="I10" s="471"/>
    </row>
    <row r="11" spans="1:9" ht="13.5" thickBot="1" x14ac:dyDescent="0.25">
      <c r="A11" s="357" t="s">
        <v>6</v>
      </c>
      <c r="B11" s="480" t="s">
        <v>198</v>
      </c>
      <c r="C11" s="481"/>
      <c r="D11" s="481"/>
      <c r="E11" s="481"/>
      <c r="F11" s="358">
        <f>SUM(F12:F17)</f>
        <v>2660000</v>
      </c>
      <c r="G11" s="358">
        <f>SUM(G12:G17)</f>
        <v>2668936.46</v>
      </c>
      <c r="H11" s="457">
        <f>SUM(H12:H17)</f>
        <v>20000</v>
      </c>
      <c r="I11" s="375">
        <f>SUM(G11:H11)</f>
        <v>2688936.46</v>
      </c>
    </row>
    <row r="12" spans="1:9" ht="12.75" customHeight="1" x14ac:dyDescent="0.2">
      <c r="A12" s="378" t="s">
        <v>135</v>
      </c>
      <c r="B12" s="379" t="s">
        <v>7</v>
      </c>
      <c r="C12" s="380">
        <v>1111</v>
      </c>
      <c r="D12" s="381" t="s">
        <v>199</v>
      </c>
      <c r="E12" s="382" t="s">
        <v>200</v>
      </c>
      <c r="F12" s="383">
        <v>575000</v>
      </c>
      <c r="G12" s="383">
        <v>575000</v>
      </c>
      <c r="H12" s="383">
        <v>10000</v>
      </c>
      <c r="I12" s="384">
        <f>SUM(G12:H12)</f>
        <v>585000</v>
      </c>
    </row>
    <row r="13" spans="1:9" ht="12.75" customHeight="1" x14ac:dyDescent="0.2">
      <c r="A13" s="362" t="s">
        <v>135</v>
      </c>
      <c r="B13" s="359" t="s">
        <v>7</v>
      </c>
      <c r="C13" s="363">
        <v>1112</v>
      </c>
      <c r="D13" s="360" t="s">
        <v>201</v>
      </c>
      <c r="E13" s="364" t="s">
        <v>200</v>
      </c>
      <c r="F13" s="365">
        <v>3000</v>
      </c>
      <c r="G13" s="365">
        <v>3000</v>
      </c>
      <c r="H13" s="365"/>
      <c r="I13" s="377">
        <f>SUM(G13:H13)</f>
        <v>3000</v>
      </c>
    </row>
    <row r="14" spans="1:9" ht="12.75" customHeight="1" x14ac:dyDescent="0.2">
      <c r="A14" s="362" t="s">
        <v>135</v>
      </c>
      <c r="B14" s="359" t="s">
        <v>7</v>
      </c>
      <c r="C14" s="363">
        <v>1113</v>
      </c>
      <c r="D14" s="360" t="s">
        <v>202</v>
      </c>
      <c r="E14" s="366" t="s">
        <v>200</v>
      </c>
      <c r="F14" s="361">
        <v>55000</v>
      </c>
      <c r="G14" s="361">
        <v>55000</v>
      </c>
      <c r="H14" s="361"/>
      <c r="I14" s="376">
        <f t="shared" ref="I14:I15" si="0">SUM(G14:H14)</f>
        <v>55000</v>
      </c>
    </row>
    <row r="15" spans="1:9" ht="12.75" customHeight="1" x14ac:dyDescent="0.2">
      <c r="A15" s="362" t="s">
        <v>135</v>
      </c>
      <c r="B15" s="359" t="s">
        <v>7</v>
      </c>
      <c r="C15" s="363">
        <v>1121</v>
      </c>
      <c r="D15" s="360" t="s">
        <v>203</v>
      </c>
      <c r="E15" s="364" t="s">
        <v>200</v>
      </c>
      <c r="F15" s="365">
        <v>627000</v>
      </c>
      <c r="G15" s="365">
        <v>627000</v>
      </c>
      <c r="H15" s="365"/>
      <c r="I15" s="377">
        <f t="shared" si="0"/>
        <v>627000</v>
      </c>
    </row>
    <row r="16" spans="1:9" ht="12.75" customHeight="1" x14ac:dyDescent="0.2">
      <c r="A16" s="362" t="s">
        <v>135</v>
      </c>
      <c r="B16" s="359" t="s">
        <v>7</v>
      </c>
      <c r="C16" s="363">
        <v>1123</v>
      </c>
      <c r="D16" s="360" t="s">
        <v>206</v>
      </c>
      <c r="E16" s="364" t="s">
        <v>200</v>
      </c>
      <c r="F16" s="365">
        <v>0</v>
      </c>
      <c r="G16" s="365">
        <v>8936.4599999999991</v>
      </c>
      <c r="H16" s="365"/>
      <c r="I16" s="377">
        <f t="shared" ref="I16" si="1">SUM(G16:H16)</f>
        <v>8936.4599999999991</v>
      </c>
    </row>
    <row r="17" spans="1:9" ht="12.75" customHeight="1" thickBot="1" x14ac:dyDescent="0.25">
      <c r="A17" s="385" t="s">
        <v>135</v>
      </c>
      <c r="B17" s="386" t="s">
        <v>7</v>
      </c>
      <c r="C17" s="387">
        <v>1211</v>
      </c>
      <c r="D17" s="388" t="s">
        <v>204</v>
      </c>
      <c r="E17" s="389" t="s">
        <v>200</v>
      </c>
      <c r="F17" s="390">
        <v>1400000</v>
      </c>
      <c r="G17" s="390">
        <v>1400000</v>
      </c>
      <c r="H17" s="390">
        <v>10000</v>
      </c>
      <c r="I17" s="391">
        <f>SUM(G17:H17)</f>
        <v>1410000</v>
      </c>
    </row>
    <row r="19" spans="1:9" x14ac:dyDescent="0.2">
      <c r="D19" s="368"/>
    </row>
    <row r="21" spans="1:9" x14ac:dyDescent="0.2">
      <c r="D21" s="368"/>
    </row>
    <row r="24" spans="1:9" x14ac:dyDescent="0.2">
      <c r="B24" s="369"/>
      <c r="C24" s="369"/>
      <c r="D24" s="367"/>
      <c r="E24" s="370"/>
      <c r="F24" s="367"/>
      <c r="G24" s="367"/>
      <c r="H24" s="367"/>
      <c r="I24" s="367"/>
    </row>
    <row r="25" spans="1:9" x14ac:dyDescent="0.2">
      <c r="B25" s="369"/>
      <c r="C25" s="369"/>
      <c r="D25" s="367"/>
      <c r="E25" s="370"/>
      <c r="F25" s="371"/>
      <c r="G25" s="371"/>
      <c r="H25" s="367"/>
      <c r="I25" s="367"/>
    </row>
    <row r="26" spans="1:9" x14ac:dyDescent="0.2">
      <c r="B26" s="369"/>
      <c r="C26" s="369"/>
      <c r="D26" s="367"/>
      <c r="E26" s="370"/>
      <c r="F26" s="367"/>
      <c r="G26" s="367"/>
      <c r="H26" s="367"/>
      <c r="I26" s="367"/>
    </row>
    <row r="27" spans="1:9" x14ac:dyDescent="0.2">
      <c r="B27" s="369"/>
      <c r="C27" s="369"/>
      <c r="D27" s="367"/>
      <c r="E27" s="370"/>
      <c r="F27" s="367"/>
      <c r="G27" s="367"/>
      <c r="H27" s="367"/>
      <c r="I27" s="367"/>
    </row>
    <row r="28" spans="1:9" x14ac:dyDescent="0.2">
      <c r="B28" s="369"/>
      <c r="C28" s="369"/>
      <c r="D28" s="367"/>
      <c r="E28" s="370"/>
      <c r="F28" s="367"/>
      <c r="G28" s="367"/>
      <c r="H28" s="367"/>
      <c r="I28" s="367"/>
    </row>
    <row r="29" spans="1:9" x14ac:dyDescent="0.2">
      <c r="B29" s="369"/>
      <c r="C29" s="369"/>
      <c r="D29" s="367"/>
      <c r="E29" s="370"/>
      <c r="F29" s="367"/>
      <c r="G29" s="367"/>
      <c r="H29" s="367"/>
      <c r="I29" s="367"/>
    </row>
    <row r="30" spans="1:9" x14ac:dyDescent="0.2">
      <c r="B30" s="369"/>
      <c r="C30" s="369"/>
      <c r="D30" s="367"/>
      <c r="E30" s="370"/>
      <c r="F30" s="367"/>
      <c r="G30" s="367"/>
      <c r="H30" s="367"/>
      <c r="I30" s="367"/>
    </row>
    <row r="31" spans="1:9" x14ac:dyDescent="0.2">
      <c r="B31" s="369"/>
      <c r="C31" s="369"/>
      <c r="D31" s="367"/>
      <c r="E31" s="370"/>
      <c r="F31" s="367"/>
      <c r="G31" s="367"/>
      <c r="H31" s="367"/>
      <c r="I31" s="367"/>
    </row>
    <row r="32" spans="1:9" x14ac:dyDescent="0.2">
      <c r="B32" s="369"/>
      <c r="C32" s="369"/>
      <c r="D32" s="367"/>
      <c r="E32" s="370"/>
      <c r="F32" s="367"/>
      <c r="G32" s="367"/>
      <c r="H32" s="367"/>
      <c r="I32" s="367"/>
    </row>
    <row r="33" spans="2:9" x14ac:dyDescent="0.2">
      <c r="B33" s="369"/>
      <c r="C33" s="369"/>
      <c r="D33" s="367"/>
      <c r="E33" s="370"/>
      <c r="F33" s="367"/>
      <c r="G33" s="367"/>
      <c r="H33" s="367"/>
      <c r="I33" s="367"/>
    </row>
    <row r="34" spans="2:9" x14ac:dyDescent="0.2">
      <c r="B34" s="372"/>
      <c r="C34" s="372"/>
      <c r="E34" s="373"/>
    </row>
    <row r="35" spans="2:9" x14ac:dyDescent="0.2">
      <c r="B35" s="372"/>
      <c r="C35" s="372"/>
    </row>
  </sheetData>
  <mergeCells count="14">
    <mergeCell ref="B11:E11"/>
    <mergeCell ref="D9:D10"/>
    <mergeCell ref="E9:E10"/>
    <mergeCell ref="F9:F10"/>
    <mergeCell ref="G9:G10"/>
    <mergeCell ref="H9:H10"/>
    <mergeCell ref="I9:I10"/>
    <mergeCell ref="G1:I1"/>
    <mergeCell ref="A9:A10"/>
    <mergeCell ref="B9:B10"/>
    <mergeCell ref="C9:C10"/>
    <mergeCell ref="A3:I3"/>
    <mergeCell ref="A5:I5"/>
    <mergeCell ref="A7:I7"/>
  </mergeCells>
  <printOptions horizontalCentered="1"/>
  <pageMargins left="0.19685039370078741" right="0.19685039370078741" top="0.59055118110236227" bottom="0.59055118110236227" header="0.51181102362204722" footer="0.51181102362204722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I84"/>
  <sheetViews>
    <sheetView zoomScaleNormal="100" workbookViewId="0">
      <selection activeCell="N74" sqref="N74"/>
    </sheetView>
  </sheetViews>
  <sheetFormatPr defaultRowHeight="12.75" x14ac:dyDescent="0.25"/>
  <cols>
    <col min="1" max="1" width="3.140625" style="90" customWidth="1"/>
    <col min="2" max="2" width="9.5703125" style="90" bestFit="1" customWidth="1"/>
    <col min="3" max="4" width="4.7109375" style="90" customWidth="1"/>
    <col min="5" max="5" width="41.28515625" style="90" customWidth="1"/>
    <col min="6" max="7" width="8.85546875" style="90" customWidth="1"/>
    <col min="8" max="8" width="9.7109375" style="90" customWidth="1"/>
    <col min="9" max="9" width="9.85546875" style="90" customWidth="1"/>
    <col min="10" max="244" width="9.140625" style="90"/>
    <col min="245" max="246" width="3.85546875" style="90" customWidth="1"/>
    <col min="247" max="247" width="9.5703125" style="90" bestFit="1" customWidth="1"/>
    <col min="248" max="248" width="5.5703125" style="90" customWidth="1"/>
    <col min="249" max="249" width="6.42578125" style="90" customWidth="1"/>
    <col min="250" max="250" width="41.28515625" style="90" customWidth="1"/>
    <col min="251" max="252" width="9.140625" style="90"/>
    <col min="253" max="253" width="9.5703125" style="90" bestFit="1" customWidth="1"/>
    <col min="254" max="500" width="9.140625" style="90"/>
    <col min="501" max="502" width="3.85546875" style="90" customWidth="1"/>
    <col min="503" max="503" width="9.5703125" style="90" bestFit="1" customWidth="1"/>
    <col min="504" max="504" width="5.5703125" style="90" customWidth="1"/>
    <col min="505" max="505" width="6.42578125" style="90" customWidth="1"/>
    <col min="506" max="506" width="41.28515625" style="90" customWidth="1"/>
    <col min="507" max="508" width="9.140625" style="90"/>
    <col min="509" max="509" width="9.5703125" style="90" bestFit="1" customWidth="1"/>
    <col min="510" max="756" width="9.140625" style="90"/>
    <col min="757" max="758" width="3.85546875" style="90" customWidth="1"/>
    <col min="759" max="759" width="9.5703125" style="90" bestFit="1" customWidth="1"/>
    <col min="760" max="760" width="5.5703125" style="90" customWidth="1"/>
    <col min="761" max="761" width="6.42578125" style="90" customWidth="1"/>
    <col min="762" max="762" width="41.28515625" style="90" customWidth="1"/>
    <col min="763" max="764" width="9.140625" style="90"/>
    <col min="765" max="765" width="9.5703125" style="90" bestFit="1" customWidth="1"/>
    <col min="766" max="1012" width="9.140625" style="90"/>
    <col min="1013" max="1014" width="3.85546875" style="90" customWidth="1"/>
    <col min="1015" max="1015" width="9.5703125" style="90" bestFit="1" customWidth="1"/>
    <col min="1016" max="1016" width="5.5703125" style="90" customWidth="1"/>
    <col min="1017" max="1017" width="6.42578125" style="90" customWidth="1"/>
    <col min="1018" max="1018" width="41.28515625" style="90" customWidth="1"/>
    <col min="1019" max="1020" width="9.140625" style="90"/>
    <col min="1021" max="1021" width="9.5703125" style="90" bestFit="1" customWidth="1"/>
    <col min="1022" max="1268" width="9.140625" style="90"/>
    <col min="1269" max="1270" width="3.85546875" style="90" customWidth="1"/>
    <col min="1271" max="1271" width="9.5703125" style="90" bestFit="1" customWidth="1"/>
    <col min="1272" max="1272" width="5.5703125" style="90" customWidth="1"/>
    <col min="1273" max="1273" width="6.42578125" style="90" customWidth="1"/>
    <col min="1274" max="1274" width="41.28515625" style="90" customWidth="1"/>
    <col min="1275" max="1276" width="9.140625" style="90"/>
    <col min="1277" max="1277" width="9.5703125" style="90" bestFit="1" customWidth="1"/>
    <col min="1278" max="1524" width="9.140625" style="90"/>
    <col min="1525" max="1526" width="3.85546875" style="90" customWidth="1"/>
    <col min="1527" max="1527" width="9.5703125" style="90" bestFit="1" customWidth="1"/>
    <col min="1528" max="1528" width="5.5703125" style="90" customWidth="1"/>
    <col min="1529" max="1529" width="6.42578125" style="90" customWidth="1"/>
    <col min="1530" max="1530" width="41.28515625" style="90" customWidth="1"/>
    <col min="1531" max="1532" width="9.140625" style="90"/>
    <col min="1533" max="1533" width="9.5703125" style="90" bestFit="1" customWidth="1"/>
    <col min="1534" max="1780" width="9.140625" style="90"/>
    <col min="1781" max="1782" width="3.85546875" style="90" customWidth="1"/>
    <col min="1783" max="1783" width="9.5703125" style="90" bestFit="1" customWidth="1"/>
    <col min="1784" max="1784" width="5.5703125" style="90" customWidth="1"/>
    <col min="1785" max="1785" width="6.42578125" style="90" customWidth="1"/>
    <col min="1786" max="1786" width="41.28515625" style="90" customWidth="1"/>
    <col min="1787" max="1788" width="9.140625" style="90"/>
    <col min="1789" max="1789" width="9.5703125" style="90" bestFit="1" customWidth="1"/>
    <col min="1790" max="2036" width="9.140625" style="90"/>
    <col min="2037" max="2038" width="3.85546875" style="90" customWidth="1"/>
    <col min="2039" max="2039" width="9.5703125" style="90" bestFit="1" customWidth="1"/>
    <col min="2040" max="2040" width="5.5703125" style="90" customWidth="1"/>
    <col min="2041" max="2041" width="6.42578125" style="90" customWidth="1"/>
    <col min="2042" max="2042" width="41.28515625" style="90" customWidth="1"/>
    <col min="2043" max="2044" width="9.140625" style="90"/>
    <col min="2045" max="2045" width="9.5703125" style="90" bestFit="1" customWidth="1"/>
    <col min="2046" max="2292" width="9.140625" style="90"/>
    <col min="2293" max="2294" width="3.85546875" style="90" customWidth="1"/>
    <col min="2295" max="2295" width="9.5703125" style="90" bestFit="1" customWidth="1"/>
    <col min="2296" max="2296" width="5.5703125" style="90" customWidth="1"/>
    <col min="2297" max="2297" width="6.42578125" style="90" customWidth="1"/>
    <col min="2298" max="2298" width="41.28515625" style="90" customWidth="1"/>
    <col min="2299" max="2300" width="9.140625" style="90"/>
    <col min="2301" max="2301" width="9.5703125" style="90" bestFit="1" customWidth="1"/>
    <col min="2302" max="2548" width="9.140625" style="90"/>
    <col min="2549" max="2550" width="3.85546875" style="90" customWidth="1"/>
    <col min="2551" max="2551" width="9.5703125" style="90" bestFit="1" customWidth="1"/>
    <col min="2552" max="2552" width="5.5703125" style="90" customWidth="1"/>
    <col min="2553" max="2553" width="6.42578125" style="90" customWidth="1"/>
    <col min="2554" max="2554" width="41.28515625" style="90" customWidth="1"/>
    <col min="2555" max="2556" width="9.140625" style="90"/>
    <col min="2557" max="2557" width="9.5703125" style="90" bestFit="1" customWidth="1"/>
    <col min="2558" max="2804" width="9.140625" style="90"/>
    <col min="2805" max="2806" width="3.85546875" style="90" customWidth="1"/>
    <col min="2807" max="2807" width="9.5703125" style="90" bestFit="1" customWidth="1"/>
    <col min="2808" max="2808" width="5.5703125" style="90" customWidth="1"/>
    <col min="2809" max="2809" width="6.42578125" style="90" customWidth="1"/>
    <col min="2810" max="2810" width="41.28515625" style="90" customWidth="1"/>
    <col min="2811" max="2812" width="9.140625" style="90"/>
    <col min="2813" max="2813" width="9.5703125" style="90" bestFit="1" customWidth="1"/>
    <col min="2814" max="3060" width="9.140625" style="90"/>
    <col min="3061" max="3062" width="3.85546875" style="90" customWidth="1"/>
    <col min="3063" max="3063" width="9.5703125" style="90" bestFit="1" customWidth="1"/>
    <col min="3064" max="3064" width="5.5703125" style="90" customWidth="1"/>
    <col min="3065" max="3065" width="6.42578125" style="90" customWidth="1"/>
    <col min="3066" max="3066" width="41.28515625" style="90" customWidth="1"/>
    <col min="3067" max="3068" width="9.140625" style="90"/>
    <col min="3069" max="3069" width="9.5703125" style="90" bestFit="1" customWidth="1"/>
    <col min="3070" max="3316" width="9.140625" style="90"/>
    <col min="3317" max="3318" width="3.85546875" style="90" customWidth="1"/>
    <col min="3319" max="3319" width="9.5703125" style="90" bestFit="1" customWidth="1"/>
    <col min="3320" max="3320" width="5.5703125" style="90" customWidth="1"/>
    <col min="3321" max="3321" width="6.42578125" style="90" customWidth="1"/>
    <col min="3322" max="3322" width="41.28515625" style="90" customWidth="1"/>
    <col min="3323" max="3324" width="9.140625" style="90"/>
    <col min="3325" max="3325" width="9.5703125" style="90" bestFit="1" customWidth="1"/>
    <col min="3326" max="3572" width="9.140625" style="90"/>
    <col min="3573" max="3574" width="3.85546875" style="90" customWidth="1"/>
    <col min="3575" max="3575" width="9.5703125" style="90" bestFit="1" customWidth="1"/>
    <col min="3576" max="3576" width="5.5703125" style="90" customWidth="1"/>
    <col min="3577" max="3577" width="6.42578125" style="90" customWidth="1"/>
    <col min="3578" max="3578" width="41.28515625" style="90" customWidth="1"/>
    <col min="3579" max="3580" width="9.140625" style="90"/>
    <col min="3581" max="3581" width="9.5703125" style="90" bestFit="1" customWidth="1"/>
    <col min="3582" max="3828" width="9.140625" style="90"/>
    <col min="3829" max="3830" width="3.85546875" style="90" customWidth="1"/>
    <col min="3831" max="3831" width="9.5703125" style="90" bestFit="1" customWidth="1"/>
    <col min="3832" max="3832" width="5.5703125" style="90" customWidth="1"/>
    <col min="3833" max="3833" width="6.42578125" style="90" customWidth="1"/>
    <col min="3834" max="3834" width="41.28515625" style="90" customWidth="1"/>
    <col min="3835" max="3836" width="9.140625" style="90"/>
    <col min="3837" max="3837" width="9.5703125" style="90" bestFit="1" customWidth="1"/>
    <col min="3838" max="4084" width="9.140625" style="90"/>
    <col min="4085" max="4086" width="3.85546875" style="90" customWidth="1"/>
    <col min="4087" max="4087" width="9.5703125" style="90" bestFit="1" customWidth="1"/>
    <col min="4088" max="4088" width="5.5703125" style="90" customWidth="1"/>
    <col min="4089" max="4089" width="6.42578125" style="90" customWidth="1"/>
    <col min="4090" max="4090" width="41.28515625" style="90" customWidth="1"/>
    <col min="4091" max="4092" width="9.140625" style="90"/>
    <col min="4093" max="4093" width="9.5703125" style="90" bestFit="1" customWidth="1"/>
    <col min="4094" max="4340" width="9.140625" style="90"/>
    <col min="4341" max="4342" width="3.85546875" style="90" customWidth="1"/>
    <col min="4343" max="4343" width="9.5703125" style="90" bestFit="1" customWidth="1"/>
    <col min="4344" max="4344" width="5.5703125" style="90" customWidth="1"/>
    <col min="4345" max="4345" width="6.42578125" style="90" customWidth="1"/>
    <col min="4346" max="4346" width="41.28515625" style="90" customWidth="1"/>
    <col min="4347" max="4348" width="9.140625" style="90"/>
    <col min="4349" max="4349" width="9.5703125" style="90" bestFit="1" customWidth="1"/>
    <col min="4350" max="4596" width="9.140625" style="90"/>
    <col min="4597" max="4598" width="3.85546875" style="90" customWidth="1"/>
    <col min="4599" max="4599" width="9.5703125" style="90" bestFit="1" customWidth="1"/>
    <col min="4600" max="4600" width="5.5703125" style="90" customWidth="1"/>
    <col min="4601" max="4601" width="6.42578125" style="90" customWidth="1"/>
    <col min="4602" max="4602" width="41.28515625" style="90" customWidth="1"/>
    <col min="4603" max="4604" width="9.140625" style="90"/>
    <col min="4605" max="4605" width="9.5703125" style="90" bestFit="1" customWidth="1"/>
    <col min="4606" max="4852" width="9.140625" style="90"/>
    <col min="4853" max="4854" width="3.85546875" style="90" customWidth="1"/>
    <col min="4855" max="4855" width="9.5703125" style="90" bestFit="1" customWidth="1"/>
    <col min="4856" max="4856" width="5.5703125" style="90" customWidth="1"/>
    <col min="4857" max="4857" width="6.42578125" style="90" customWidth="1"/>
    <col min="4858" max="4858" width="41.28515625" style="90" customWidth="1"/>
    <col min="4859" max="4860" width="9.140625" style="90"/>
    <col min="4861" max="4861" width="9.5703125" style="90" bestFit="1" customWidth="1"/>
    <col min="4862" max="5108" width="9.140625" style="90"/>
    <col min="5109" max="5110" width="3.85546875" style="90" customWidth="1"/>
    <col min="5111" max="5111" width="9.5703125" style="90" bestFit="1" customWidth="1"/>
    <col min="5112" max="5112" width="5.5703125" style="90" customWidth="1"/>
    <col min="5113" max="5113" width="6.42578125" style="90" customWidth="1"/>
    <col min="5114" max="5114" width="41.28515625" style="90" customWidth="1"/>
    <col min="5115" max="5116" width="9.140625" style="90"/>
    <col min="5117" max="5117" width="9.5703125" style="90" bestFit="1" customWidth="1"/>
    <col min="5118" max="5364" width="9.140625" style="90"/>
    <col min="5365" max="5366" width="3.85546875" style="90" customWidth="1"/>
    <col min="5367" max="5367" width="9.5703125" style="90" bestFit="1" customWidth="1"/>
    <col min="5368" max="5368" width="5.5703125" style="90" customWidth="1"/>
    <col min="5369" max="5369" width="6.42578125" style="90" customWidth="1"/>
    <col min="5370" max="5370" width="41.28515625" style="90" customWidth="1"/>
    <col min="5371" max="5372" width="9.140625" style="90"/>
    <col min="5373" max="5373" width="9.5703125" style="90" bestFit="1" customWidth="1"/>
    <col min="5374" max="5620" width="9.140625" style="90"/>
    <col min="5621" max="5622" width="3.85546875" style="90" customWidth="1"/>
    <col min="5623" max="5623" width="9.5703125" style="90" bestFit="1" customWidth="1"/>
    <col min="5624" max="5624" width="5.5703125" style="90" customWidth="1"/>
    <col min="5625" max="5625" width="6.42578125" style="90" customWidth="1"/>
    <col min="5626" max="5626" width="41.28515625" style="90" customWidth="1"/>
    <col min="5627" max="5628" width="9.140625" style="90"/>
    <col min="5629" max="5629" width="9.5703125" style="90" bestFit="1" customWidth="1"/>
    <col min="5630" max="5876" width="9.140625" style="90"/>
    <col min="5877" max="5878" width="3.85546875" style="90" customWidth="1"/>
    <col min="5879" max="5879" width="9.5703125" style="90" bestFit="1" customWidth="1"/>
    <col min="5880" max="5880" width="5.5703125" style="90" customWidth="1"/>
    <col min="5881" max="5881" width="6.42578125" style="90" customWidth="1"/>
    <col min="5882" max="5882" width="41.28515625" style="90" customWidth="1"/>
    <col min="5883" max="5884" width="9.140625" style="90"/>
    <col min="5885" max="5885" width="9.5703125" style="90" bestFit="1" customWidth="1"/>
    <col min="5886" max="6132" width="9.140625" style="90"/>
    <col min="6133" max="6134" width="3.85546875" style="90" customWidth="1"/>
    <col min="6135" max="6135" width="9.5703125" style="90" bestFit="1" customWidth="1"/>
    <col min="6136" max="6136" width="5.5703125" style="90" customWidth="1"/>
    <col min="6137" max="6137" width="6.42578125" style="90" customWidth="1"/>
    <col min="6138" max="6138" width="41.28515625" style="90" customWidth="1"/>
    <col min="6139" max="6140" width="9.140625" style="90"/>
    <col min="6141" max="6141" width="9.5703125" style="90" bestFit="1" customWidth="1"/>
    <col min="6142" max="6388" width="9.140625" style="90"/>
    <col min="6389" max="6390" width="3.85546875" style="90" customWidth="1"/>
    <col min="6391" max="6391" width="9.5703125" style="90" bestFit="1" customWidth="1"/>
    <col min="6392" max="6392" width="5.5703125" style="90" customWidth="1"/>
    <col min="6393" max="6393" width="6.42578125" style="90" customWidth="1"/>
    <col min="6394" max="6394" width="41.28515625" style="90" customWidth="1"/>
    <col min="6395" max="6396" width="9.140625" style="90"/>
    <col min="6397" max="6397" width="9.5703125" style="90" bestFit="1" customWidth="1"/>
    <col min="6398" max="6644" width="9.140625" style="90"/>
    <col min="6645" max="6646" width="3.85546875" style="90" customWidth="1"/>
    <col min="6647" max="6647" width="9.5703125" style="90" bestFit="1" customWidth="1"/>
    <col min="6648" max="6648" width="5.5703125" style="90" customWidth="1"/>
    <col min="6649" max="6649" width="6.42578125" style="90" customWidth="1"/>
    <col min="6650" max="6650" width="41.28515625" style="90" customWidth="1"/>
    <col min="6651" max="6652" width="9.140625" style="90"/>
    <col min="6653" max="6653" width="9.5703125" style="90" bestFit="1" customWidth="1"/>
    <col min="6654" max="6900" width="9.140625" style="90"/>
    <col min="6901" max="6902" width="3.85546875" style="90" customWidth="1"/>
    <col min="6903" max="6903" width="9.5703125" style="90" bestFit="1" customWidth="1"/>
    <col min="6904" max="6904" width="5.5703125" style="90" customWidth="1"/>
    <col min="6905" max="6905" width="6.42578125" style="90" customWidth="1"/>
    <col min="6906" max="6906" width="41.28515625" style="90" customWidth="1"/>
    <col min="6907" max="6908" width="9.140625" style="90"/>
    <col min="6909" max="6909" width="9.5703125" style="90" bestFit="1" customWidth="1"/>
    <col min="6910" max="7156" width="9.140625" style="90"/>
    <col min="7157" max="7158" width="3.85546875" style="90" customWidth="1"/>
    <col min="7159" max="7159" width="9.5703125" style="90" bestFit="1" customWidth="1"/>
    <col min="7160" max="7160" width="5.5703125" style="90" customWidth="1"/>
    <col min="7161" max="7161" width="6.42578125" style="90" customWidth="1"/>
    <col min="7162" max="7162" width="41.28515625" style="90" customWidth="1"/>
    <col min="7163" max="7164" width="9.140625" style="90"/>
    <col min="7165" max="7165" width="9.5703125" style="90" bestFit="1" customWidth="1"/>
    <col min="7166" max="7412" width="9.140625" style="90"/>
    <col min="7413" max="7414" width="3.85546875" style="90" customWidth="1"/>
    <col min="7415" max="7415" width="9.5703125" style="90" bestFit="1" customWidth="1"/>
    <col min="7416" max="7416" width="5.5703125" style="90" customWidth="1"/>
    <col min="7417" max="7417" width="6.42578125" style="90" customWidth="1"/>
    <col min="7418" max="7418" width="41.28515625" style="90" customWidth="1"/>
    <col min="7419" max="7420" width="9.140625" style="90"/>
    <col min="7421" max="7421" width="9.5703125" style="90" bestFit="1" customWidth="1"/>
    <col min="7422" max="7668" width="9.140625" style="90"/>
    <col min="7669" max="7670" width="3.85546875" style="90" customWidth="1"/>
    <col min="7671" max="7671" width="9.5703125" style="90" bestFit="1" customWidth="1"/>
    <col min="7672" max="7672" width="5.5703125" style="90" customWidth="1"/>
    <col min="7673" max="7673" width="6.42578125" style="90" customWidth="1"/>
    <col min="7674" max="7674" width="41.28515625" style="90" customWidth="1"/>
    <col min="7675" max="7676" width="9.140625" style="90"/>
    <col min="7677" max="7677" width="9.5703125" style="90" bestFit="1" customWidth="1"/>
    <col min="7678" max="7924" width="9.140625" style="90"/>
    <col min="7925" max="7926" width="3.85546875" style="90" customWidth="1"/>
    <col min="7927" max="7927" width="9.5703125" style="90" bestFit="1" customWidth="1"/>
    <col min="7928" max="7928" width="5.5703125" style="90" customWidth="1"/>
    <col min="7929" max="7929" width="6.42578125" style="90" customWidth="1"/>
    <col min="7930" max="7930" width="41.28515625" style="90" customWidth="1"/>
    <col min="7931" max="7932" width="9.140625" style="90"/>
    <col min="7933" max="7933" width="9.5703125" style="90" bestFit="1" customWidth="1"/>
    <col min="7934" max="8180" width="9.140625" style="90"/>
    <col min="8181" max="8182" width="3.85546875" style="90" customWidth="1"/>
    <col min="8183" max="8183" width="9.5703125" style="90" bestFit="1" customWidth="1"/>
    <col min="8184" max="8184" width="5.5703125" style="90" customWidth="1"/>
    <col min="8185" max="8185" width="6.42578125" style="90" customWidth="1"/>
    <col min="8186" max="8186" width="41.28515625" style="90" customWidth="1"/>
    <col min="8187" max="8188" width="9.140625" style="90"/>
    <col min="8189" max="8189" width="9.5703125" style="90" bestFit="1" customWidth="1"/>
    <col min="8190" max="8436" width="9.140625" style="90"/>
    <col min="8437" max="8438" width="3.85546875" style="90" customWidth="1"/>
    <col min="8439" max="8439" width="9.5703125" style="90" bestFit="1" customWidth="1"/>
    <col min="8440" max="8440" width="5.5703125" style="90" customWidth="1"/>
    <col min="8441" max="8441" width="6.42578125" style="90" customWidth="1"/>
    <col min="8442" max="8442" width="41.28515625" style="90" customWidth="1"/>
    <col min="8443" max="8444" width="9.140625" style="90"/>
    <col min="8445" max="8445" width="9.5703125" style="90" bestFit="1" customWidth="1"/>
    <col min="8446" max="8692" width="9.140625" style="90"/>
    <col min="8693" max="8694" width="3.85546875" style="90" customWidth="1"/>
    <col min="8695" max="8695" width="9.5703125" style="90" bestFit="1" customWidth="1"/>
    <col min="8696" max="8696" width="5.5703125" style="90" customWidth="1"/>
    <col min="8697" max="8697" width="6.42578125" style="90" customWidth="1"/>
    <col min="8698" max="8698" width="41.28515625" style="90" customWidth="1"/>
    <col min="8699" max="8700" width="9.140625" style="90"/>
    <col min="8701" max="8701" width="9.5703125" style="90" bestFit="1" customWidth="1"/>
    <col min="8702" max="8948" width="9.140625" style="90"/>
    <col min="8949" max="8950" width="3.85546875" style="90" customWidth="1"/>
    <col min="8951" max="8951" width="9.5703125" style="90" bestFit="1" customWidth="1"/>
    <col min="8952" max="8952" width="5.5703125" style="90" customWidth="1"/>
    <col min="8953" max="8953" width="6.42578125" style="90" customWidth="1"/>
    <col min="8954" max="8954" width="41.28515625" style="90" customWidth="1"/>
    <col min="8955" max="8956" width="9.140625" style="90"/>
    <col min="8957" max="8957" width="9.5703125" style="90" bestFit="1" customWidth="1"/>
    <col min="8958" max="9204" width="9.140625" style="90"/>
    <col min="9205" max="9206" width="3.85546875" style="90" customWidth="1"/>
    <col min="9207" max="9207" width="9.5703125" style="90" bestFit="1" customWidth="1"/>
    <col min="9208" max="9208" width="5.5703125" style="90" customWidth="1"/>
    <col min="9209" max="9209" width="6.42578125" style="90" customWidth="1"/>
    <col min="9210" max="9210" width="41.28515625" style="90" customWidth="1"/>
    <col min="9211" max="9212" width="9.140625" style="90"/>
    <col min="9213" max="9213" width="9.5703125" style="90" bestFit="1" customWidth="1"/>
    <col min="9214" max="9460" width="9.140625" style="90"/>
    <col min="9461" max="9462" width="3.85546875" style="90" customWidth="1"/>
    <col min="9463" max="9463" width="9.5703125" style="90" bestFit="1" customWidth="1"/>
    <col min="9464" max="9464" width="5.5703125" style="90" customWidth="1"/>
    <col min="9465" max="9465" width="6.42578125" style="90" customWidth="1"/>
    <col min="9466" max="9466" width="41.28515625" style="90" customWidth="1"/>
    <col min="9467" max="9468" width="9.140625" style="90"/>
    <col min="9469" max="9469" width="9.5703125" style="90" bestFit="1" customWidth="1"/>
    <col min="9470" max="9716" width="9.140625" style="90"/>
    <col min="9717" max="9718" width="3.85546875" style="90" customWidth="1"/>
    <col min="9719" max="9719" width="9.5703125" style="90" bestFit="1" customWidth="1"/>
    <col min="9720" max="9720" width="5.5703125" style="90" customWidth="1"/>
    <col min="9721" max="9721" width="6.42578125" style="90" customWidth="1"/>
    <col min="9722" max="9722" width="41.28515625" style="90" customWidth="1"/>
    <col min="9723" max="9724" width="9.140625" style="90"/>
    <col min="9725" max="9725" width="9.5703125" style="90" bestFit="1" customWidth="1"/>
    <col min="9726" max="9972" width="9.140625" style="90"/>
    <col min="9973" max="9974" width="3.85546875" style="90" customWidth="1"/>
    <col min="9975" max="9975" width="9.5703125" style="90" bestFit="1" customWidth="1"/>
    <col min="9976" max="9976" width="5.5703125" style="90" customWidth="1"/>
    <col min="9977" max="9977" width="6.42578125" style="90" customWidth="1"/>
    <col min="9978" max="9978" width="41.28515625" style="90" customWidth="1"/>
    <col min="9979" max="9980" width="9.140625" style="90"/>
    <col min="9981" max="9981" width="9.5703125" style="90" bestFit="1" customWidth="1"/>
    <col min="9982" max="10228" width="9.140625" style="90"/>
    <col min="10229" max="10230" width="3.85546875" style="90" customWidth="1"/>
    <col min="10231" max="10231" width="9.5703125" style="90" bestFit="1" customWidth="1"/>
    <col min="10232" max="10232" width="5.5703125" style="90" customWidth="1"/>
    <col min="10233" max="10233" width="6.42578125" style="90" customWidth="1"/>
    <col min="10234" max="10234" width="41.28515625" style="90" customWidth="1"/>
    <col min="10235" max="10236" width="9.140625" style="90"/>
    <col min="10237" max="10237" width="9.5703125" style="90" bestFit="1" customWidth="1"/>
    <col min="10238" max="10484" width="9.140625" style="90"/>
    <col min="10485" max="10486" width="3.85546875" style="90" customWidth="1"/>
    <col min="10487" max="10487" width="9.5703125" style="90" bestFit="1" customWidth="1"/>
    <col min="10488" max="10488" width="5.5703125" style="90" customWidth="1"/>
    <col min="10489" max="10489" width="6.42578125" style="90" customWidth="1"/>
    <col min="10490" max="10490" width="41.28515625" style="90" customWidth="1"/>
    <col min="10491" max="10492" width="9.140625" style="90"/>
    <col min="10493" max="10493" width="9.5703125" style="90" bestFit="1" customWidth="1"/>
    <col min="10494" max="10740" width="9.140625" style="90"/>
    <col min="10741" max="10742" width="3.85546875" style="90" customWidth="1"/>
    <col min="10743" max="10743" width="9.5703125" style="90" bestFit="1" customWidth="1"/>
    <col min="10744" max="10744" width="5.5703125" style="90" customWidth="1"/>
    <col min="10745" max="10745" width="6.42578125" style="90" customWidth="1"/>
    <col min="10746" max="10746" width="41.28515625" style="90" customWidth="1"/>
    <col min="10747" max="10748" width="9.140625" style="90"/>
    <col min="10749" max="10749" width="9.5703125" style="90" bestFit="1" customWidth="1"/>
    <col min="10750" max="10996" width="9.140625" style="90"/>
    <col min="10997" max="10998" width="3.85546875" style="90" customWidth="1"/>
    <col min="10999" max="10999" width="9.5703125" style="90" bestFit="1" customWidth="1"/>
    <col min="11000" max="11000" width="5.5703125" style="90" customWidth="1"/>
    <col min="11001" max="11001" width="6.42578125" style="90" customWidth="1"/>
    <col min="11002" max="11002" width="41.28515625" style="90" customWidth="1"/>
    <col min="11003" max="11004" width="9.140625" style="90"/>
    <col min="11005" max="11005" width="9.5703125" style="90" bestFit="1" customWidth="1"/>
    <col min="11006" max="11252" width="9.140625" style="90"/>
    <col min="11253" max="11254" width="3.85546875" style="90" customWidth="1"/>
    <col min="11255" max="11255" width="9.5703125" style="90" bestFit="1" customWidth="1"/>
    <col min="11256" max="11256" width="5.5703125" style="90" customWidth="1"/>
    <col min="11257" max="11257" width="6.42578125" style="90" customWidth="1"/>
    <col min="11258" max="11258" width="41.28515625" style="90" customWidth="1"/>
    <col min="11259" max="11260" width="9.140625" style="90"/>
    <col min="11261" max="11261" width="9.5703125" style="90" bestFit="1" customWidth="1"/>
    <col min="11262" max="11508" width="9.140625" style="90"/>
    <col min="11509" max="11510" width="3.85546875" style="90" customWidth="1"/>
    <col min="11511" max="11511" width="9.5703125" style="90" bestFit="1" customWidth="1"/>
    <col min="11512" max="11512" width="5.5703125" style="90" customWidth="1"/>
    <col min="11513" max="11513" width="6.42578125" style="90" customWidth="1"/>
    <col min="11514" max="11514" width="41.28515625" style="90" customWidth="1"/>
    <col min="11515" max="11516" width="9.140625" style="90"/>
    <col min="11517" max="11517" width="9.5703125" style="90" bestFit="1" customWidth="1"/>
    <col min="11518" max="11764" width="9.140625" style="90"/>
    <col min="11765" max="11766" width="3.85546875" style="90" customWidth="1"/>
    <col min="11767" max="11767" width="9.5703125" style="90" bestFit="1" customWidth="1"/>
    <col min="11768" max="11768" width="5.5703125" style="90" customWidth="1"/>
    <col min="11769" max="11769" width="6.42578125" style="90" customWidth="1"/>
    <col min="11770" max="11770" width="41.28515625" style="90" customWidth="1"/>
    <col min="11771" max="11772" width="9.140625" style="90"/>
    <col min="11773" max="11773" width="9.5703125" style="90" bestFit="1" customWidth="1"/>
    <col min="11774" max="12020" width="9.140625" style="90"/>
    <col min="12021" max="12022" width="3.85546875" style="90" customWidth="1"/>
    <col min="12023" max="12023" width="9.5703125" style="90" bestFit="1" customWidth="1"/>
    <col min="12024" max="12024" width="5.5703125" style="90" customWidth="1"/>
    <col min="12025" max="12025" width="6.42578125" style="90" customWidth="1"/>
    <col min="12026" max="12026" width="41.28515625" style="90" customWidth="1"/>
    <col min="12027" max="12028" width="9.140625" style="90"/>
    <col min="12029" max="12029" width="9.5703125" style="90" bestFit="1" customWidth="1"/>
    <col min="12030" max="12276" width="9.140625" style="90"/>
    <col min="12277" max="12278" width="3.85546875" style="90" customWidth="1"/>
    <col min="12279" max="12279" width="9.5703125" style="90" bestFit="1" customWidth="1"/>
    <col min="12280" max="12280" width="5.5703125" style="90" customWidth="1"/>
    <col min="12281" max="12281" width="6.42578125" style="90" customWidth="1"/>
    <col min="12282" max="12282" width="41.28515625" style="90" customWidth="1"/>
    <col min="12283" max="12284" width="9.140625" style="90"/>
    <col min="12285" max="12285" width="9.5703125" style="90" bestFit="1" customWidth="1"/>
    <col min="12286" max="12532" width="9.140625" style="90"/>
    <col min="12533" max="12534" width="3.85546875" style="90" customWidth="1"/>
    <col min="12535" max="12535" width="9.5703125" style="90" bestFit="1" customWidth="1"/>
    <col min="12536" max="12536" width="5.5703125" style="90" customWidth="1"/>
    <col min="12537" max="12537" width="6.42578125" style="90" customWidth="1"/>
    <col min="12538" max="12538" width="41.28515625" style="90" customWidth="1"/>
    <col min="12539" max="12540" width="9.140625" style="90"/>
    <col min="12541" max="12541" width="9.5703125" style="90" bestFit="1" customWidth="1"/>
    <col min="12542" max="12788" width="9.140625" style="90"/>
    <col min="12789" max="12790" width="3.85546875" style="90" customWidth="1"/>
    <col min="12791" max="12791" width="9.5703125" style="90" bestFit="1" customWidth="1"/>
    <col min="12792" max="12792" width="5.5703125" style="90" customWidth="1"/>
    <col min="12793" max="12793" width="6.42578125" style="90" customWidth="1"/>
    <col min="12794" max="12794" width="41.28515625" style="90" customWidth="1"/>
    <col min="12795" max="12796" width="9.140625" style="90"/>
    <col min="12797" max="12797" width="9.5703125" style="90" bestFit="1" customWidth="1"/>
    <col min="12798" max="13044" width="9.140625" style="90"/>
    <col min="13045" max="13046" width="3.85546875" style="90" customWidth="1"/>
    <col min="13047" max="13047" width="9.5703125" style="90" bestFit="1" customWidth="1"/>
    <col min="13048" max="13048" width="5.5703125" style="90" customWidth="1"/>
    <col min="13049" max="13049" width="6.42578125" style="90" customWidth="1"/>
    <col min="13050" max="13050" width="41.28515625" style="90" customWidth="1"/>
    <col min="13051" max="13052" width="9.140625" style="90"/>
    <col min="13053" max="13053" width="9.5703125" style="90" bestFit="1" customWidth="1"/>
    <col min="13054" max="13300" width="9.140625" style="90"/>
    <col min="13301" max="13302" width="3.85546875" style="90" customWidth="1"/>
    <col min="13303" max="13303" width="9.5703125" style="90" bestFit="1" customWidth="1"/>
    <col min="13304" max="13304" width="5.5703125" style="90" customWidth="1"/>
    <col min="13305" max="13305" width="6.42578125" style="90" customWidth="1"/>
    <col min="13306" max="13306" width="41.28515625" style="90" customWidth="1"/>
    <col min="13307" max="13308" width="9.140625" style="90"/>
    <col min="13309" max="13309" width="9.5703125" style="90" bestFit="1" customWidth="1"/>
    <col min="13310" max="13556" width="9.140625" style="90"/>
    <col min="13557" max="13558" width="3.85546875" style="90" customWidth="1"/>
    <col min="13559" max="13559" width="9.5703125" style="90" bestFit="1" customWidth="1"/>
    <col min="13560" max="13560" width="5.5703125" style="90" customWidth="1"/>
    <col min="13561" max="13561" width="6.42578125" style="90" customWidth="1"/>
    <col min="13562" max="13562" width="41.28515625" style="90" customWidth="1"/>
    <col min="13563" max="13564" width="9.140625" style="90"/>
    <col min="13565" max="13565" width="9.5703125" style="90" bestFit="1" customWidth="1"/>
    <col min="13566" max="13812" width="9.140625" style="90"/>
    <col min="13813" max="13814" width="3.85546875" style="90" customWidth="1"/>
    <col min="13815" max="13815" width="9.5703125" style="90" bestFit="1" customWidth="1"/>
    <col min="13816" max="13816" width="5.5703125" style="90" customWidth="1"/>
    <col min="13817" max="13817" width="6.42578125" style="90" customWidth="1"/>
    <col min="13818" max="13818" width="41.28515625" style="90" customWidth="1"/>
    <col min="13819" max="13820" width="9.140625" style="90"/>
    <col min="13821" max="13821" width="9.5703125" style="90" bestFit="1" customWidth="1"/>
    <col min="13822" max="14068" width="9.140625" style="90"/>
    <col min="14069" max="14070" width="3.85546875" style="90" customWidth="1"/>
    <col min="14071" max="14071" width="9.5703125" style="90" bestFit="1" customWidth="1"/>
    <col min="14072" max="14072" width="5.5703125" style="90" customWidth="1"/>
    <col min="14073" max="14073" width="6.42578125" style="90" customWidth="1"/>
    <col min="14074" max="14074" width="41.28515625" style="90" customWidth="1"/>
    <col min="14075" max="14076" width="9.140625" style="90"/>
    <col min="14077" max="14077" width="9.5703125" style="90" bestFit="1" customWidth="1"/>
    <col min="14078" max="14324" width="9.140625" style="90"/>
    <col min="14325" max="14326" width="3.85546875" style="90" customWidth="1"/>
    <col min="14327" max="14327" width="9.5703125" style="90" bestFit="1" customWidth="1"/>
    <col min="14328" max="14328" width="5.5703125" style="90" customWidth="1"/>
    <col min="14329" max="14329" width="6.42578125" style="90" customWidth="1"/>
    <col min="14330" max="14330" width="41.28515625" style="90" customWidth="1"/>
    <col min="14331" max="14332" width="9.140625" style="90"/>
    <col min="14333" max="14333" width="9.5703125" style="90" bestFit="1" customWidth="1"/>
    <col min="14334" max="14580" width="9.140625" style="90"/>
    <col min="14581" max="14582" width="3.85546875" style="90" customWidth="1"/>
    <col min="14583" max="14583" width="9.5703125" style="90" bestFit="1" customWidth="1"/>
    <col min="14584" max="14584" width="5.5703125" style="90" customWidth="1"/>
    <col min="14585" max="14585" width="6.42578125" style="90" customWidth="1"/>
    <col min="14586" max="14586" width="41.28515625" style="90" customWidth="1"/>
    <col min="14587" max="14588" width="9.140625" style="90"/>
    <col min="14589" max="14589" width="9.5703125" style="90" bestFit="1" customWidth="1"/>
    <col min="14590" max="14836" width="9.140625" style="90"/>
    <col min="14837" max="14838" width="3.85546875" style="90" customWidth="1"/>
    <col min="14839" max="14839" width="9.5703125" style="90" bestFit="1" customWidth="1"/>
    <col min="14840" max="14840" width="5.5703125" style="90" customWidth="1"/>
    <col min="14841" max="14841" width="6.42578125" style="90" customWidth="1"/>
    <col min="14842" max="14842" width="41.28515625" style="90" customWidth="1"/>
    <col min="14843" max="14844" width="9.140625" style="90"/>
    <col min="14845" max="14845" width="9.5703125" style="90" bestFit="1" customWidth="1"/>
    <col min="14846" max="15092" width="9.140625" style="90"/>
    <col min="15093" max="15094" width="3.85546875" style="90" customWidth="1"/>
    <col min="15095" max="15095" width="9.5703125" style="90" bestFit="1" customWidth="1"/>
    <col min="15096" max="15096" width="5.5703125" style="90" customWidth="1"/>
    <col min="15097" max="15097" width="6.42578125" style="90" customWidth="1"/>
    <col min="15098" max="15098" width="41.28515625" style="90" customWidth="1"/>
    <col min="15099" max="15100" width="9.140625" style="90"/>
    <col min="15101" max="15101" width="9.5703125" style="90" bestFit="1" customWidth="1"/>
    <col min="15102" max="15348" width="9.140625" style="90"/>
    <col min="15349" max="15350" width="3.85546875" style="90" customWidth="1"/>
    <col min="15351" max="15351" width="9.5703125" style="90" bestFit="1" customWidth="1"/>
    <col min="15352" max="15352" width="5.5703125" style="90" customWidth="1"/>
    <col min="15353" max="15353" width="6.42578125" style="90" customWidth="1"/>
    <col min="15354" max="15354" width="41.28515625" style="90" customWidth="1"/>
    <col min="15355" max="15356" width="9.140625" style="90"/>
    <col min="15357" max="15357" width="9.5703125" style="90" bestFit="1" customWidth="1"/>
    <col min="15358" max="15604" width="9.140625" style="90"/>
    <col min="15605" max="15606" width="3.85546875" style="90" customWidth="1"/>
    <col min="15607" max="15607" width="9.5703125" style="90" bestFit="1" customWidth="1"/>
    <col min="15608" max="15608" width="5.5703125" style="90" customWidth="1"/>
    <col min="15609" max="15609" width="6.42578125" style="90" customWidth="1"/>
    <col min="15610" max="15610" width="41.28515625" style="90" customWidth="1"/>
    <col min="15611" max="15612" width="9.140625" style="90"/>
    <col min="15613" max="15613" width="9.5703125" style="90" bestFit="1" customWidth="1"/>
    <col min="15614" max="15860" width="9.140625" style="90"/>
    <col min="15861" max="15862" width="3.85546875" style="90" customWidth="1"/>
    <col min="15863" max="15863" width="9.5703125" style="90" bestFit="1" customWidth="1"/>
    <col min="15864" max="15864" width="5.5703125" style="90" customWidth="1"/>
    <col min="15865" max="15865" width="6.42578125" style="90" customWidth="1"/>
    <col min="15866" max="15866" width="41.28515625" style="90" customWidth="1"/>
    <col min="15867" max="15868" width="9.140625" style="90"/>
    <col min="15869" max="15869" width="9.5703125" style="90" bestFit="1" customWidth="1"/>
    <col min="15870" max="16116" width="9.140625" style="90"/>
    <col min="16117" max="16118" width="3.85546875" style="90" customWidth="1"/>
    <col min="16119" max="16119" width="9.5703125" style="90" bestFit="1" customWidth="1"/>
    <col min="16120" max="16120" width="5.5703125" style="90" customWidth="1"/>
    <col min="16121" max="16121" width="6.42578125" style="90" customWidth="1"/>
    <col min="16122" max="16122" width="41.28515625" style="90" customWidth="1"/>
    <col min="16123" max="16124" width="9.140625" style="90"/>
    <col min="16125" max="16125" width="9.5703125" style="90" bestFit="1" customWidth="1"/>
    <col min="16126" max="16384" width="9.140625" style="90"/>
  </cols>
  <sheetData>
    <row r="1" spans="1:9" x14ac:dyDescent="0.2">
      <c r="G1" s="495" t="s">
        <v>9</v>
      </c>
      <c r="H1" s="495"/>
      <c r="I1" s="495"/>
    </row>
    <row r="3" spans="1:9" ht="18" x14ac:dyDescent="0.25">
      <c r="A3" s="496" t="s">
        <v>8</v>
      </c>
      <c r="B3" s="496"/>
      <c r="C3" s="496"/>
      <c r="D3" s="496"/>
      <c r="E3" s="496"/>
      <c r="F3" s="496"/>
      <c r="G3" s="496"/>
      <c r="H3" s="496"/>
      <c r="I3" s="496"/>
    </row>
    <row r="5" spans="1:9" ht="15.75" x14ac:dyDescent="0.25">
      <c r="A5" s="503" t="s">
        <v>34</v>
      </c>
      <c r="B5" s="503"/>
      <c r="C5" s="503"/>
      <c r="D5" s="503"/>
      <c r="E5" s="503"/>
      <c r="F5" s="503"/>
      <c r="G5" s="503"/>
      <c r="H5" s="503"/>
      <c r="I5" s="503"/>
    </row>
    <row r="6" spans="1:9" x14ac:dyDescent="0.25">
      <c r="A6" s="77"/>
      <c r="B6" s="77"/>
      <c r="C6" s="77"/>
      <c r="D6" s="77"/>
      <c r="E6" s="77"/>
      <c r="F6" s="77"/>
      <c r="G6" s="88"/>
      <c r="H6" s="88"/>
      <c r="I6" s="88"/>
    </row>
    <row r="7" spans="1:9" ht="15.75" x14ac:dyDescent="0.25">
      <c r="A7" s="494" t="s">
        <v>132</v>
      </c>
      <c r="B7" s="494"/>
      <c r="C7" s="494"/>
      <c r="D7" s="494"/>
      <c r="E7" s="494"/>
      <c r="F7" s="494"/>
      <c r="G7" s="494"/>
      <c r="H7" s="494"/>
      <c r="I7" s="494"/>
    </row>
    <row r="8" spans="1:9" ht="12" customHeight="1" thickBot="1" x14ac:dyDescent="0.3">
      <c r="A8" s="91"/>
      <c r="B8" s="91"/>
      <c r="C8" s="91"/>
      <c r="D8" s="91"/>
      <c r="E8" s="91"/>
      <c r="F8" s="91"/>
      <c r="G8" s="91"/>
      <c r="H8" s="91"/>
      <c r="I8" s="92" t="s">
        <v>12</v>
      </c>
    </row>
    <row r="9" spans="1:9" ht="12.75" customHeight="1" x14ac:dyDescent="0.25">
      <c r="A9" s="501" t="s">
        <v>0</v>
      </c>
      <c r="B9" s="488" t="s">
        <v>1</v>
      </c>
      <c r="C9" s="488" t="s">
        <v>2</v>
      </c>
      <c r="D9" s="488" t="s">
        <v>3</v>
      </c>
      <c r="E9" s="497" t="s">
        <v>133</v>
      </c>
      <c r="F9" s="484" t="s">
        <v>13</v>
      </c>
      <c r="G9" s="486" t="s">
        <v>36</v>
      </c>
      <c r="H9" s="468" t="s">
        <v>10</v>
      </c>
      <c r="I9" s="470" t="s">
        <v>37</v>
      </c>
    </row>
    <row r="10" spans="1:9" ht="12.75" customHeight="1" thickBot="1" x14ac:dyDescent="0.3">
      <c r="A10" s="502"/>
      <c r="B10" s="489"/>
      <c r="C10" s="489"/>
      <c r="D10" s="489"/>
      <c r="E10" s="498"/>
      <c r="F10" s="485"/>
      <c r="G10" s="487"/>
      <c r="H10" s="469"/>
      <c r="I10" s="471"/>
    </row>
    <row r="11" spans="1:9" ht="12.75" customHeight="1" thickBot="1" x14ac:dyDescent="0.3">
      <c r="A11" s="208" t="s">
        <v>6</v>
      </c>
      <c r="B11" s="209" t="s">
        <v>7</v>
      </c>
      <c r="C11" s="209" t="s">
        <v>7</v>
      </c>
      <c r="D11" s="209" t="s">
        <v>7</v>
      </c>
      <c r="E11" s="210" t="s">
        <v>134</v>
      </c>
      <c r="F11" s="322">
        <f>F12+F32+F40</f>
        <v>551619.18000000005</v>
      </c>
      <c r="G11" s="314">
        <f>G12+G32+G40</f>
        <v>715150.25</v>
      </c>
      <c r="H11" s="458">
        <f>H12+H32+H40</f>
        <v>-15500</v>
      </c>
      <c r="I11" s="333">
        <f>I12+I32+I40</f>
        <v>699650.25</v>
      </c>
    </row>
    <row r="12" spans="1:9" ht="12.75" customHeight="1" thickBot="1" x14ac:dyDescent="0.3">
      <c r="A12" s="438" t="s">
        <v>135</v>
      </c>
      <c r="B12" s="211" t="s">
        <v>7</v>
      </c>
      <c r="C12" s="212" t="s">
        <v>7</v>
      </c>
      <c r="D12" s="212" t="s">
        <v>7</v>
      </c>
      <c r="E12" s="213" t="s">
        <v>136</v>
      </c>
      <c r="F12" s="323">
        <f>F13+F19+F22+F25+F27+F30</f>
        <v>2320</v>
      </c>
      <c r="G12" s="315">
        <f>G13+G19+G22+G25+G27+G30</f>
        <v>3177.9</v>
      </c>
      <c r="H12" s="323">
        <f>H13+H19+H22+H25+H27+H30</f>
        <v>0</v>
      </c>
      <c r="I12" s="334">
        <f>I13+I19+I22+I25+I27+I30</f>
        <v>3177.9</v>
      </c>
    </row>
    <row r="13" spans="1:9" ht="12.75" customHeight="1" x14ac:dyDescent="0.25">
      <c r="A13" s="439" t="s">
        <v>137</v>
      </c>
      <c r="B13" s="214" t="s">
        <v>138</v>
      </c>
      <c r="C13" s="215">
        <v>2229</v>
      </c>
      <c r="D13" s="215" t="s">
        <v>7</v>
      </c>
      <c r="E13" s="216" t="s">
        <v>139</v>
      </c>
      <c r="F13" s="324">
        <f>SUM(F14:F18)</f>
        <v>1320</v>
      </c>
      <c r="G13" s="338">
        <f>SUM(G14:G18)</f>
        <v>1657.55</v>
      </c>
      <c r="H13" s="324">
        <f>SUM(H14:H18)</f>
        <v>0</v>
      </c>
      <c r="I13" s="316">
        <f>SUM(I14:I18)</f>
        <v>1657.55</v>
      </c>
    </row>
    <row r="14" spans="1:9" ht="12.75" customHeight="1" x14ac:dyDescent="0.25">
      <c r="A14" s="440"/>
      <c r="B14" s="217"/>
      <c r="C14" s="218"/>
      <c r="D14" s="219">
        <v>5122</v>
      </c>
      <c r="E14" s="220" t="s">
        <v>140</v>
      </c>
      <c r="F14" s="325">
        <v>0</v>
      </c>
      <c r="G14" s="339">
        <v>40</v>
      </c>
      <c r="H14" s="327"/>
      <c r="I14" s="335">
        <f>G14+H14</f>
        <v>40</v>
      </c>
    </row>
    <row r="15" spans="1:9" ht="12.75" customHeight="1" x14ac:dyDescent="0.25">
      <c r="A15" s="440"/>
      <c r="B15" s="217"/>
      <c r="C15" s="218"/>
      <c r="D15" s="221">
        <v>5139</v>
      </c>
      <c r="E15" s="222" t="s">
        <v>141</v>
      </c>
      <c r="F15" s="325">
        <v>50</v>
      </c>
      <c r="G15" s="339">
        <v>50</v>
      </c>
      <c r="H15" s="327"/>
      <c r="I15" s="335">
        <f>G15+H15</f>
        <v>50</v>
      </c>
    </row>
    <row r="16" spans="1:9" ht="12.75" customHeight="1" x14ac:dyDescent="0.25">
      <c r="A16" s="440"/>
      <c r="B16" s="217"/>
      <c r="C16" s="218"/>
      <c r="D16" s="223">
        <v>5166</v>
      </c>
      <c r="E16" s="222" t="s">
        <v>142</v>
      </c>
      <c r="F16" s="325">
        <v>750</v>
      </c>
      <c r="G16" s="339">
        <v>750</v>
      </c>
      <c r="H16" s="327"/>
      <c r="I16" s="335">
        <f>G16+H16</f>
        <v>750</v>
      </c>
    </row>
    <row r="17" spans="1:9" ht="12.75" customHeight="1" x14ac:dyDescent="0.25">
      <c r="A17" s="440"/>
      <c r="B17" s="217"/>
      <c r="C17" s="218"/>
      <c r="D17" s="221">
        <v>5168</v>
      </c>
      <c r="E17" s="224" t="s">
        <v>143</v>
      </c>
      <c r="F17" s="325">
        <v>100</v>
      </c>
      <c r="G17" s="339">
        <v>100</v>
      </c>
      <c r="H17" s="327"/>
      <c r="I17" s="335">
        <f>G17+H17</f>
        <v>100</v>
      </c>
    </row>
    <row r="18" spans="1:9" ht="12.75" customHeight="1" x14ac:dyDescent="0.25">
      <c r="A18" s="440"/>
      <c r="B18" s="217"/>
      <c r="C18" s="218"/>
      <c r="D18" s="223">
        <v>5169</v>
      </c>
      <c r="E18" s="224" t="s">
        <v>144</v>
      </c>
      <c r="F18" s="325">
        <v>420</v>
      </c>
      <c r="G18" s="339">
        <f>420+337.55-40</f>
        <v>717.55</v>
      </c>
      <c r="H18" s="327"/>
      <c r="I18" s="335">
        <f>G18+H18</f>
        <v>717.55</v>
      </c>
    </row>
    <row r="19" spans="1:9" ht="12.75" customHeight="1" x14ac:dyDescent="0.25">
      <c r="A19" s="441" t="s">
        <v>137</v>
      </c>
      <c r="B19" s="225" t="s">
        <v>145</v>
      </c>
      <c r="C19" s="226">
        <v>2229</v>
      </c>
      <c r="D19" s="226" t="s">
        <v>7</v>
      </c>
      <c r="E19" s="227" t="s">
        <v>146</v>
      </c>
      <c r="F19" s="326">
        <f>SUM(F20:F21)</f>
        <v>50</v>
      </c>
      <c r="G19" s="340">
        <f>SUM(G20:G21)</f>
        <v>50</v>
      </c>
      <c r="H19" s="326">
        <f>SUM(H20:H21)</f>
        <v>0</v>
      </c>
      <c r="I19" s="317">
        <f>SUM(I20:I21)</f>
        <v>50</v>
      </c>
    </row>
    <row r="20" spans="1:9" ht="12.75" customHeight="1" x14ac:dyDescent="0.25">
      <c r="A20" s="442"/>
      <c r="B20" s="228"/>
      <c r="C20" s="221"/>
      <c r="D20" s="221">
        <v>5167</v>
      </c>
      <c r="E20" s="220" t="s">
        <v>147</v>
      </c>
      <c r="F20" s="325">
        <v>10</v>
      </c>
      <c r="G20" s="339">
        <v>10</v>
      </c>
      <c r="H20" s="327"/>
      <c r="I20" s="335">
        <f>G20+H20</f>
        <v>10</v>
      </c>
    </row>
    <row r="21" spans="1:9" ht="12.75" customHeight="1" x14ac:dyDescent="0.25">
      <c r="A21" s="441"/>
      <c r="B21" s="225"/>
      <c r="C21" s="226"/>
      <c r="D21" s="221">
        <v>5169</v>
      </c>
      <c r="E21" s="224" t="s">
        <v>144</v>
      </c>
      <c r="F21" s="325">
        <v>40</v>
      </c>
      <c r="G21" s="339">
        <v>40</v>
      </c>
      <c r="H21" s="327"/>
      <c r="I21" s="335">
        <f>G21+H21</f>
        <v>40</v>
      </c>
    </row>
    <row r="22" spans="1:9" ht="12.75" customHeight="1" x14ac:dyDescent="0.25">
      <c r="A22" s="443" t="s">
        <v>137</v>
      </c>
      <c r="B22" s="225" t="s">
        <v>148</v>
      </c>
      <c r="C22" s="226">
        <v>2219</v>
      </c>
      <c r="D22" s="226" t="s">
        <v>7</v>
      </c>
      <c r="E22" s="227" t="s">
        <v>149</v>
      </c>
      <c r="F22" s="326">
        <f>SUM(F23:F24)</f>
        <v>250</v>
      </c>
      <c r="G22" s="340">
        <f>SUM(G23:G24)</f>
        <v>770.35</v>
      </c>
      <c r="H22" s="326">
        <f>SUM(H23:H24)</f>
        <v>0</v>
      </c>
      <c r="I22" s="317">
        <f>SUM(I23:I24)</f>
        <v>770.35</v>
      </c>
    </row>
    <row r="23" spans="1:9" ht="12.75" customHeight="1" x14ac:dyDescent="0.25">
      <c r="A23" s="440"/>
      <c r="B23" s="217"/>
      <c r="C23" s="218"/>
      <c r="D23" s="223">
        <v>5166</v>
      </c>
      <c r="E23" s="222" t="s">
        <v>142</v>
      </c>
      <c r="F23" s="325">
        <v>0</v>
      </c>
      <c r="G23" s="320">
        <v>490.35</v>
      </c>
      <c r="H23" s="327"/>
      <c r="I23" s="335">
        <f>G23+H23</f>
        <v>490.35</v>
      </c>
    </row>
    <row r="24" spans="1:9" ht="12.75" customHeight="1" x14ac:dyDescent="0.25">
      <c r="A24" s="444"/>
      <c r="B24" s="229"/>
      <c r="C24" s="226"/>
      <c r="D24" s="218">
        <v>5169</v>
      </c>
      <c r="E24" s="230" t="s">
        <v>144</v>
      </c>
      <c r="F24" s="327">
        <v>250</v>
      </c>
      <c r="G24" s="320">
        <f>250+30</f>
        <v>280</v>
      </c>
      <c r="H24" s="327"/>
      <c r="I24" s="335">
        <f>G24+H24</f>
        <v>280</v>
      </c>
    </row>
    <row r="25" spans="1:9" ht="12.75" customHeight="1" x14ac:dyDescent="0.25">
      <c r="A25" s="443" t="s">
        <v>137</v>
      </c>
      <c r="B25" s="225" t="s">
        <v>150</v>
      </c>
      <c r="C25" s="226">
        <v>2229</v>
      </c>
      <c r="D25" s="226" t="s">
        <v>7</v>
      </c>
      <c r="E25" s="227" t="s">
        <v>151</v>
      </c>
      <c r="F25" s="326">
        <f>SUM(F26:F26)</f>
        <v>500</v>
      </c>
      <c r="G25" s="340">
        <f>SUM(G26:G26)</f>
        <v>500</v>
      </c>
      <c r="H25" s="326">
        <f>SUM(H26:H26)</f>
        <v>0</v>
      </c>
      <c r="I25" s="317">
        <f>SUM(I26:I26)</f>
        <v>500</v>
      </c>
    </row>
    <row r="26" spans="1:9" ht="12.75" customHeight="1" x14ac:dyDescent="0.25">
      <c r="A26" s="444"/>
      <c r="B26" s="229"/>
      <c r="C26" s="226"/>
      <c r="D26" s="219">
        <v>5909</v>
      </c>
      <c r="E26" s="231" t="s">
        <v>152</v>
      </c>
      <c r="F26" s="327">
        <v>500</v>
      </c>
      <c r="G26" s="320">
        <v>500</v>
      </c>
      <c r="H26" s="327"/>
      <c r="I26" s="335">
        <f>G26+H26</f>
        <v>500</v>
      </c>
    </row>
    <row r="27" spans="1:9" ht="12.75" customHeight="1" x14ac:dyDescent="0.25">
      <c r="A27" s="443" t="s">
        <v>137</v>
      </c>
      <c r="B27" s="225" t="s">
        <v>153</v>
      </c>
      <c r="C27" s="226">
        <v>2291</v>
      </c>
      <c r="D27" s="226" t="s">
        <v>7</v>
      </c>
      <c r="E27" s="227" t="s">
        <v>154</v>
      </c>
      <c r="F27" s="326">
        <f>SUM(F28:F29)</f>
        <v>50</v>
      </c>
      <c r="G27" s="340">
        <f>SUM(G28:G29)</f>
        <v>50</v>
      </c>
      <c r="H27" s="326">
        <f>SUM(H28:H29)</f>
        <v>0</v>
      </c>
      <c r="I27" s="317">
        <f>SUM(I28:I29)</f>
        <v>50</v>
      </c>
    </row>
    <row r="28" spans="1:9" ht="12.75" customHeight="1" x14ac:dyDescent="0.25">
      <c r="A28" s="444"/>
      <c r="B28" s="229"/>
      <c r="C28" s="232"/>
      <c r="D28" s="221">
        <v>5169</v>
      </c>
      <c r="E28" s="222" t="s">
        <v>155</v>
      </c>
      <c r="F28" s="328">
        <v>30</v>
      </c>
      <c r="G28" s="341">
        <v>30</v>
      </c>
      <c r="H28" s="328"/>
      <c r="I28" s="335">
        <f>G28+H28</f>
        <v>30</v>
      </c>
    </row>
    <row r="29" spans="1:9" ht="12.75" customHeight="1" x14ac:dyDescent="0.25">
      <c r="A29" s="445"/>
      <c r="B29" s="228"/>
      <c r="C29" s="221"/>
      <c r="D29" s="221">
        <v>5175</v>
      </c>
      <c r="E29" s="222" t="s">
        <v>156</v>
      </c>
      <c r="F29" s="327">
        <v>20</v>
      </c>
      <c r="G29" s="320">
        <v>20</v>
      </c>
      <c r="H29" s="327"/>
      <c r="I29" s="318">
        <f>G29+H29</f>
        <v>20</v>
      </c>
    </row>
    <row r="30" spans="1:9" ht="12.75" customHeight="1" x14ac:dyDescent="0.25">
      <c r="A30" s="446" t="s">
        <v>137</v>
      </c>
      <c r="B30" s="233" t="s">
        <v>157</v>
      </c>
      <c r="C30" s="234">
        <v>6310</v>
      </c>
      <c r="D30" s="235" t="s">
        <v>7</v>
      </c>
      <c r="E30" s="236" t="s">
        <v>158</v>
      </c>
      <c r="F30" s="329">
        <f>SUM(F31:F31)</f>
        <v>150</v>
      </c>
      <c r="G30" s="342">
        <f>SUM(G31:G31)</f>
        <v>150</v>
      </c>
      <c r="H30" s="331">
        <f>SUM(H31:H31)</f>
        <v>0</v>
      </c>
      <c r="I30" s="321">
        <f>SUM(I31:I31)</f>
        <v>150</v>
      </c>
    </row>
    <row r="31" spans="1:9" ht="12.75" customHeight="1" thickBot="1" x14ac:dyDescent="0.3">
      <c r="A31" s="444"/>
      <c r="B31" s="229"/>
      <c r="C31" s="226"/>
      <c r="D31" s="237">
        <v>5163</v>
      </c>
      <c r="E31" s="105" t="s">
        <v>159</v>
      </c>
      <c r="F31" s="325">
        <v>150</v>
      </c>
      <c r="G31" s="339">
        <v>150</v>
      </c>
      <c r="H31" s="327"/>
      <c r="I31" s="335">
        <f>G31+H31</f>
        <v>150</v>
      </c>
    </row>
    <row r="32" spans="1:9" ht="12.75" customHeight="1" thickBot="1" x14ac:dyDescent="0.3">
      <c r="A32" s="447" t="s">
        <v>135</v>
      </c>
      <c r="B32" s="211" t="s">
        <v>7</v>
      </c>
      <c r="C32" s="212" t="s">
        <v>7</v>
      </c>
      <c r="D32" s="212" t="s">
        <v>7</v>
      </c>
      <c r="E32" s="213" t="s">
        <v>160</v>
      </c>
      <c r="F32" s="323">
        <f>F33+F37</f>
        <v>2372</v>
      </c>
      <c r="G32" s="315">
        <f>G33+G37</f>
        <v>2487.5</v>
      </c>
      <c r="H32" s="323">
        <f>H33+H37</f>
        <v>0</v>
      </c>
      <c r="I32" s="334">
        <f>I33+I37</f>
        <v>2487.5</v>
      </c>
    </row>
    <row r="33" spans="1:9" ht="12.75" customHeight="1" x14ac:dyDescent="0.25">
      <c r="A33" s="448" t="s">
        <v>137</v>
      </c>
      <c r="B33" s="214" t="s">
        <v>161</v>
      </c>
      <c r="C33" s="215">
        <v>2223</v>
      </c>
      <c r="D33" s="215" t="s">
        <v>7</v>
      </c>
      <c r="E33" s="216" t="s">
        <v>162</v>
      </c>
      <c r="F33" s="324">
        <f>SUM(F34:F36)</f>
        <v>2000</v>
      </c>
      <c r="G33" s="338">
        <f>SUM(G34:G36)</f>
        <v>2115.5</v>
      </c>
      <c r="H33" s="324">
        <f>SUM(H34:H36)</f>
        <v>0</v>
      </c>
      <c r="I33" s="316">
        <f>SUM(I34:I36)</f>
        <v>2115.5</v>
      </c>
    </row>
    <row r="34" spans="1:9" s="238" customFormat="1" ht="12.75" customHeight="1" x14ac:dyDescent="0.25">
      <c r="A34" s="445"/>
      <c r="B34" s="228"/>
      <c r="C34" s="221"/>
      <c r="D34" s="221">
        <v>5139</v>
      </c>
      <c r="E34" s="222" t="s">
        <v>141</v>
      </c>
      <c r="F34" s="330">
        <v>100</v>
      </c>
      <c r="G34" s="343">
        <f>100+30</f>
        <v>130</v>
      </c>
      <c r="H34" s="345"/>
      <c r="I34" s="335">
        <f>G34+H34</f>
        <v>130</v>
      </c>
    </row>
    <row r="35" spans="1:9" s="238" customFormat="1" ht="12.75" customHeight="1" x14ac:dyDescent="0.25">
      <c r="A35" s="445"/>
      <c r="B35" s="228"/>
      <c r="C35" s="221"/>
      <c r="D35" s="221">
        <v>5169</v>
      </c>
      <c r="E35" s="224" t="s">
        <v>144</v>
      </c>
      <c r="F35" s="330">
        <v>1880</v>
      </c>
      <c r="G35" s="343">
        <f>1880+115.5-30</f>
        <v>1965.5</v>
      </c>
      <c r="H35" s="345"/>
      <c r="I35" s="335">
        <f>G35+H35</f>
        <v>1965.5</v>
      </c>
    </row>
    <row r="36" spans="1:9" s="238" customFormat="1" ht="12.75" customHeight="1" x14ac:dyDescent="0.25">
      <c r="A36" s="445"/>
      <c r="B36" s="228"/>
      <c r="C36" s="221"/>
      <c r="D36" s="221">
        <v>5175</v>
      </c>
      <c r="E36" s="222" t="s">
        <v>156</v>
      </c>
      <c r="F36" s="330">
        <v>20</v>
      </c>
      <c r="G36" s="343">
        <v>20</v>
      </c>
      <c r="H36" s="345"/>
      <c r="I36" s="335">
        <f>G36+H36</f>
        <v>20</v>
      </c>
    </row>
    <row r="37" spans="1:9" s="238" customFormat="1" ht="12.75" customHeight="1" x14ac:dyDescent="0.25">
      <c r="A37" s="446" t="s">
        <v>137</v>
      </c>
      <c r="B37" s="233" t="s">
        <v>163</v>
      </c>
      <c r="C37" s="234">
        <v>2223</v>
      </c>
      <c r="D37" s="234" t="s">
        <v>7</v>
      </c>
      <c r="E37" s="239" t="s">
        <v>164</v>
      </c>
      <c r="F37" s="331">
        <f>SUM(F38:F39)</f>
        <v>372</v>
      </c>
      <c r="G37" s="319">
        <f>SUM(G38:G39)</f>
        <v>372</v>
      </c>
      <c r="H37" s="331">
        <f>SUM(H38:H39)</f>
        <v>0</v>
      </c>
      <c r="I37" s="317">
        <f>SUM(I38:I39)</f>
        <v>372</v>
      </c>
    </row>
    <row r="38" spans="1:9" s="238" customFormat="1" ht="12.75" customHeight="1" x14ac:dyDescent="0.25">
      <c r="A38" s="446"/>
      <c r="B38" s="233"/>
      <c r="C38" s="234"/>
      <c r="D38" s="221">
        <v>5164</v>
      </c>
      <c r="E38" s="224" t="s">
        <v>165</v>
      </c>
      <c r="F38" s="330">
        <v>180</v>
      </c>
      <c r="G38" s="343">
        <f>180-4</f>
        <v>176</v>
      </c>
      <c r="H38" s="345"/>
      <c r="I38" s="335">
        <f>G38+H38</f>
        <v>176</v>
      </c>
    </row>
    <row r="39" spans="1:9" s="238" customFormat="1" ht="12.75" customHeight="1" thickBot="1" x14ac:dyDescent="0.3">
      <c r="A39" s="445"/>
      <c r="B39" s="228"/>
      <c r="C39" s="221"/>
      <c r="D39" s="221">
        <v>5169</v>
      </c>
      <c r="E39" s="224" t="s">
        <v>144</v>
      </c>
      <c r="F39" s="330">
        <v>192</v>
      </c>
      <c r="G39" s="343">
        <f>192+4</f>
        <v>196</v>
      </c>
      <c r="H39" s="345"/>
      <c r="I39" s="335">
        <f>G39+H39</f>
        <v>196</v>
      </c>
    </row>
    <row r="40" spans="1:9" ht="12.75" customHeight="1" thickBot="1" x14ac:dyDescent="0.3">
      <c r="A40" s="438" t="s">
        <v>135</v>
      </c>
      <c r="B40" s="211" t="s">
        <v>7</v>
      </c>
      <c r="C40" s="212" t="s">
        <v>7</v>
      </c>
      <c r="D40" s="212" t="s">
        <v>7</v>
      </c>
      <c r="E40" s="213" t="s">
        <v>166</v>
      </c>
      <c r="F40" s="323">
        <f>F41+F43+F45+F48+F50+F52+F58</f>
        <v>546927.18000000005</v>
      </c>
      <c r="G40" s="315">
        <f>G41+G43+G45+G48+G50+G52+G58</f>
        <v>709484.85</v>
      </c>
      <c r="H40" s="323">
        <f>H41+H43+H45+H48+H50+H52+H58</f>
        <v>-15500</v>
      </c>
      <c r="I40" s="334">
        <f>I41+I43+I45+I48+I50+I52+I58</f>
        <v>693984.85</v>
      </c>
    </row>
    <row r="41" spans="1:9" ht="12.75" customHeight="1" x14ac:dyDescent="0.25">
      <c r="A41" s="439" t="s">
        <v>137</v>
      </c>
      <c r="B41" s="214" t="s">
        <v>167</v>
      </c>
      <c r="C41" s="215">
        <v>2292</v>
      </c>
      <c r="D41" s="215" t="s">
        <v>7</v>
      </c>
      <c r="E41" s="216" t="s">
        <v>168</v>
      </c>
      <c r="F41" s="324">
        <f>SUM(F42)</f>
        <v>235000</v>
      </c>
      <c r="G41" s="338">
        <f>SUM(G42)</f>
        <v>235000</v>
      </c>
      <c r="H41" s="324">
        <f>SUM(H42)</f>
        <v>0</v>
      </c>
      <c r="I41" s="316">
        <f>SUM(I42)</f>
        <v>235000</v>
      </c>
    </row>
    <row r="42" spans="1:9" ht="12.75" customHeight="1" x14ac:dyDescent="0.25">
      <c r="A42" s="442"/>
      <c r="B42" s="228"/>
      <c r="C42" s="221"/>
      <c r="D42" s="221">
        <v>5193</v>
      </c>
      <c r="E42" s="222" t="s">
        <v>169</v>
      </c>
      <c r="F42" s="325">
        <v>235000</v>
      </c>
      <c r="G42" s="339">
        <v>235000</v>
      </c>
      <c r="H42" s="327"/>
      <c r="I42" s="335">
        <f>G42+H42</f>
        <v>235000</v>
      </c>
    </row>
    <row r="43" spans="1:9" ht="22.5" x14ac:dyDescent="0.25">
      <c r="A43" s="449" t="s">
        <v>137</v>
      </c>
      <c r="B43" s="426" t="s">
        <v>170</v>
      </c>
      <c r="C43" s="427">
        <v>2292</v>
      </c>
      <c r="D43" s="427" t="s">
        <v>7</v>
      </c>
      <c r="E43" s="428" t="s">
        <v>171</v>
      </c>
      <c r="F43" s="429">
        <f>SUM(F44:F44)</f>
        <v>0</v>
      </c>
      <c r="G43" s="430">
        <f>SUM(G44:G44)</f>
        <v>65500</v>
      </c>
      <c r="H43" s="429">
        <f>SUM(H44:H44)</f>
        <v>-15500</v>
      </c>
      <c r="I43" s="431">
        <f>SUM(I44:I44)</f>
        <v>50000</v>
      </c>
    </row>
    <row r="44" spans="1:9" ht="12.75" customHeight="1" x14ac:dyDescent="0.25">
      <c r="A44" s="450"/>
      <c r="B44" s="432"/>
      <c r="C44" s="433"/>
      <c r="D44" s="433">
        <v>5193</v>
      </c>
      <c r="E44" s="434" t="s">
        <v>169</v>
      </c>
      <c r="F44" s="435">
        <v>0</v>
      </c>
      <c r="G44" s="436">
        <f>60000+5500</f>
        <v>65500</v>
      </c>
      <c r="H44" s="435">
        <v>-15500</v>
      </c>
      <c r="I44" s="437">
        <f>G44+H44</f>
        <v>50000</v>
      </c>
    </row>
    <row r="45" spans="1:9" ht="12.75" customHeight="1" x14ac:dyDescent="0.25">
      <c r="A45" s="441" t="s">
        <v>137</v>
      </c>
      <c r="B45" s="225" t="s">
        <v>173</v>
      </c>
      <c r="C45" s="226">
        <v>2292</v>
      </c>
      <c r="D45" s="226" t="s">
        <v>7</v>
      </c>
      <c r="E45" s="240" t="s">
        <v>174</v>
      </c>
      <c r="F45" s="331">
        <f>SUM(F46:F47)</f>
        <v>295000</v>
      </c>
      <c r="G45" s="319">
        <f>SUM(G46:G47)</f>
        <v>389519.77</v>
      </c>
      <c r="H45" s="331">
        <f>SUM(H46:H47)</f>
        <v>0</v>
      </c>
      <c r="I45" s="317">
        <f>SUM(I46:I47)</f>
        <v>389519.77</v>
      </c>
    </row>
    <row r="46" spans="1:9" ht="12.75" customHeight="1" x14ac:dyDescent="0.25">
      <c r="A46" s="442"/>
      <c r="B46" s="228"/>
      <c r="C46" s="221"/>
      <c r="D46" s="221">
        <v>5193</v>
      </c>
      <c r="E46" s="222" t="s">
        <v>172</v>
      </c>
      <c r="F46" s="327">
        <v>295000</v>
      </c>
      <c r="G46" s="320">
        <v>295000</v>
      </c>
      <c r="H46" s="327"/>
      <c r="I46" s="335">
        <f>G46+H46</f>
        <v>295000</v>
      </c>
    </row>
    <row r="47" spans="1:9" ht="12" customHeight="1" x14ac:dyDescent="0.2">
      <c r="A47" s="442"/>
      <c r="B47" s="241" t="s">
        <v>175</v>
      </c>
      <c r="C47" s="221"/>
      <c r="D47" s="221">
        <v>5193</v>
      </c>
      <c r="E47" s="222" t="s">
        <v>176</v>
      </c>
      <c r="F47" s="327">
        <v>0</v>
      </c>
      <c r="G47" s="320">
        <v>94519.77</v>
      </c>
      <c r="H47" s="346"/>
      <c r="I47" s="336">
        <f>G47+H47</f>
        <v>94519.77</v>
      </c>
    </row>
    <row r="48" spans="1:9" s="238" customFormat="1" ht="12.75" customHeight="1" x14ac:dyDescent="0.25">
      <c r="A48" s="441" t="s">
        <v>137</v>
      </c>
      <c r="B48" s="225" t="s">
        <v>177</v>
      </c>
      <c r="C48" s="226">
        <v>2292</v>
      </c>
      <c r="D48" s="226" t="s">
        <v>7</v>
      </c>
      <c r="E48" s="242" t="s">
        <v>178</v>
      </c>
      <c r="F48" s="326">
        <f>SUM(F49)</f>
        <v>9500</v>
      </c>
      <c r="G48" s="340">
        <f>SUM(G49)</f>
        <v>9500</v>
      </c>
      <c r="H48" s="331">
        <f>SUM(H49)</f>
        <v>0</v>
      </c>
      <c r="I48" s="317">
        <f>SUM(I49:I49)</f>
        <v>9500</v>
      </c>
    </row>
    <row r="49" spans="1:9" s="238" customFormat="1" ht="12.75" customHeight="1" x14ac:dyDescent="0.25">
      <c r="A49" s="442"/>
      <c r="B49" s="228"/>
      <c r="C49" s="221"/>
      <c r="D49" s="221">
        <v>5193</v>
      </c>
      <c r="E49" s="222" t="s">
        <v>179</v>
      </c>
      <c r="F49" s="327">
        <v>9500</v>
      </c>
      <c r="G49" s="320">
        <v>9500</v>
      </c>
      <c r="H49" s="327"/>
      <c r="I49" s="335">
        <f>G49+H49</f>
        <v>9500</v>
      </c>
    </row>
    <row r="50" spans="1:9" ht="12.75" customHeight="1" x14ac:dyDescent="0.25">
      <c r="A50" s="441" t="s">
        <v>137</v>
      </c>
      <c r="B50" s="225" t="s">
        <v>180</v>
      </c>
      <c r="C50" s="226">
        <v>2299</v>
      </c>
      <c r="D50" s="226" t="s">
        <v>7</v>
      </c>
      <c r="E50" s="227" t="s">
        <v>181</v>
      </c>
      <c r="F50" s="326">
        <f>SUM(F51:F51)</f>
        <v>10</v>
      </c>
      <c r="G50" s="340">
        <f>SUM(G51:G51)</f>
        <v>10</v>
      </c>
      <c r="H50" s="326">
        <f>SUM(H51:H51)</f>
        <v>0</v>
      </c>
      <c r="I50" s="317">
        <f>SUM(I51:I51)</f>
        <v>10</v>
      </c>
    </row>
    <row r="51" spans="1:9" ht="12.75" customHeight="1" x14ac:dyDescent="0.25">
      <c r="A51" s="451"/>
      <c r="B51" s="243"/>
      <c r="C51" s="232"/>
      <c r="D51" s="232">
        <v>5175</v>
      </c>
      <c r="E51" s="222" t="s">
        <v>156</v>
      </c>
      <c r="F51" s="327">
        <v>10</v>
      </c>
      <c r="G51" s="320">
        <v>10</v>
      </c>
      <c r="H51" s="327"/>
      <c r="I51" s="335">
        <f>G51+H51</f>
        <v>10</v>
      </c>
    </row>
    <row r="52" spans="1:9" ht="12.75" customHeight="1" x14ac:dyDescent="0.25">
      <c r="A52" s="441" t="s">
        <v>137</v>
      </c>
      <c r="B52" s="225" t="s">
        <v>182</v>
      </c>
      <c r="C52" s="226">
        <v>2299</v>
      </c>
      <c r="D52" s="226" t="s">
        <v>7</v>
      </c>
      <c r="E52" s="227" t="s">
        <v>183</v>
      </c>
      <c r="F52" s="326">
        <f>SUM(F53:F57)</f>
        <v>7417.18</v>
      </c>
      <c r="G52" s="340">
        <f>SUM(G53:G57)</f>
        <v>6955.08</v>
      </c>
      <c r="H52" s="326">
        <f>SUM(H53:H57)</f>
        <v>0</v>
      </c>
      <c r="I52" s="317">
        <f>SUM(I53:I57)</f>
        <v>6955.08</v>
      </c>
    </row>
    <row r="53" spans="1:9" s="238" customFormat="1" ht="12.75" customHeight="1" x14ac:dyDescent="0.25">
      <c r="A53" s="451"/>
      <c r="B53" s="243"/>
      <c r="C53" s="232"/>
      <c r="D53" s="218">
        <v>5139</v>
      </c>
      <c r="E53" s="230" t="s">
        <v>141</v>
      </c>
      <c r="F53" s="325">
        <v>200</v>
      </c>
      <c r="G53" s="339">
        <v>200</v>
      </c>
      <c r="H53" s="347"/>
      <c r="I53" s="335">
        <f>G53+H53</f>
        <v>200</v>
      </c>
    </row>
    <row r="54" spans="1:9" s="238" customFormat="1" ht="12.75" customHeight="1" x14ac:dyDescent="0.25">
      <c r="A54" s="451"/>
      <c r="B54" s="243"/>
      <c r="C54" s="232"/>
      <c r="D54" s="232">
        <v>5166</v>
      </c>
      <c r="E54" s="222" t="s">
        <v>142</v>
      </c>
      <c r="F54" s="325">
        <v>100</v>
      </c>
      <c r="G54" s="339">
        <v>100</v>
      </c>
      <c r="H54" s="347"/>
      <c r="I54" s="335">
        <f>G54+H54</f>
        <v>100</v>
      </c>
    </row>
    <row r="55" spans="1:9" s="238" customFormat="1" ht="12.75" customHeight="1" x14ac:dyDescent="0.25">
      <c r="A55" s="451"/>
      <c r="B55" s="243"/>
      <c r="C55" s="232"/>
      <c r="D55" s="232">
        <v>5168</v>
      </c>
      <c r="E55" s="222" t="s">
        <v>143</v>
      </c>
      <c r="F55" s="325">
        <v>1500</v>
      </c>
      <c r="G55" s="339">
        <f>1500+358.9-300</f>
        <v>1558.9</v>
      </c>
      <c r="H55" s="347"/>
      <c r="I55" s="335">
        <f>G55+H55</f>
        <v>1558.9</v>
      </c>
    </row>
    <row r="56" spans="1:9" s="238" customFormat="1" ht="12.75" customHeight="1" x14ac:dyDescent="0.25">
      <c r="A56" s="451"/>
      <c r="B56" s="243"/>
      <c r="C56" s="232"/>
      <c r="D56" s="232">
        <v>5169</v>
      </c>
      <c r="E56" s="222" t="s">
        <v>144</v>
      </c>
      <c r="F56" s="325">
        <v>5607.18</v>
      </c>
      <c r="G56" s="339">
        <f>5607.18-521</f>
        <v>5086.18</v>
      </c>
      <c r="H56" s="347"/>
      <c r="I56" s="335">
        <f>G56+H56</f>
        <v>5086.18</v>
      </c>
    </row>
    <row r="57" spans="1:9" s="238" customFormat="1" ht="12.75" customHeight="1" x14ac:dyDescent="0.25">
      <c r="A57" s="442"/>
      <c r="B57" s="228"/>
      <c r="C57" s="221"/>
      <c r="D57" s="221">
        <v>5175</v>
      </c>
      <c r="E57" s="222" t="s">
        <v>156</v>
      </c>
      <c r="F57" s="325">
        <v>10</v>
      </c>
      <c r="G57" s="339">
        <v>10</v>
      </c>
      <c r="H57" s="345"/>
      <c r="I57" s="335">
        <f>G57+H57</f>
        <v>10</v>
      </c>
    </row>
    <row r="58" spans="1:9" ht="12.75" customHeight="1" x14ac:dyDescent="0.25">
      <c r="A58" s="452" t="s">
        <v>137</v>
      </c>
      <c r="B58" s="233" t="s">
        <v>184</v>
      </c>
      <c r="C58" s="234">
        <v>2299</v>
      </c>
      <c r="D58" s="234" t="s">
        <v>7</v>
      </c>
      <c r="E58" s="244" t="s">
        <v>185</v>
      </c>
      <c r="F58" s="331">
        <f>SUM(F59:F59)</f>
        <v>0</v>
      </c>
      <c r="G58" s="319">
        <f>SUM(G59:G59)</f>
        <v>3000</v>
      </c>
      <c r="H58" s="331">
        <f>SUM(H59:H59)</f>
        <v>0</v>
      </c>
      <c r="I58" s="321">
        <f>SUM(I59:I59)</f>
        <v>3000</v>
      </c>
    </row>
    <row r="59" spans="1:9" ht="12.75" customHeight="1" thickBot="1" x14ac:dyDescent="0.3">
      <c r="A59" s="453"/>
      <c r="B59" s="245"/>
      <c r="C59" s="246"/>
      <c r="D59" s="246">
        <v>5166</v>
      </c>
      <c r="E59" s="247" t="s">
        <v>142</v>
      </c>
      <c r="F59" s="332">
        <v>0</v>
      </c>
      <c r="G59" s="344">
        <v>3000</v>
      </c>
      <c r="H59" s="332"/>
      <c r="I59" s="337">
        <f>G59+H59</f>
        <v>3000</v>
      </c>
    </row>
    <row r="65" spans="1:9" x14ac:dyDescent="0.2">
      <c r="G65" s="495" t="s">
        <v>9</v>
      </c>
      <c r="H65" s="495"/>
      <c r="I65" s="495"/>
    </row>
    <row r="67" spans="1:9" ht="18" x14ac:dyDescent="0.25">
      <c r="A67" s="496" t="s">
        <v>8</v>
      </c>
      <c r="B67" s="496"/>
      <c r="C67" s="496"/>
      <c r="D67" s="496"/>
      <c r="E67" s="496"/>
      <c r="F67" s="496"/>
      <c r="G67" s="496"/>
      <c r="H67" s="496"/>
      <c r="I67" s="496"/>
    </row>
    <row r="69" spans="1:9" ht="15.75" x14ac:dyDescent="0.25">
      <c r="A69" s="494" t="s">
        <v>193</v>
      </c>
      <c r="B69" s="494"/>
      <c r="C69" s="494"/>
      <c r="D69" s="494"/>
      <c r="E69" s="494"/>
      <c r="F69" s="494"/>
      <c r="G69" s="494"/>
      <c r="H69" s="494"/>
      <c r="I69" s="494"/>
    </row>
    <row r="71" spans="1:9" ht="15.75" x14ac:dyDescent="0.25">
      <c r="A71" s="494" t="s">
        <v>207</v>
      </c>
      <c r="B71" s="494"/>
      <c r="C71" s="494"/>
      <c r="D71" s="494"/>
      <c r="E71" s="494"/>
      <c r="F71" s="494"/>
      <c r="G71" s="494"/>
      <c r="H71" s="494"/>
      <c r="I71" s="494"/>
    </row>
    <row r="72" spans="1:9" ht="13.5" thickBot="1" x14ac:dyDescent="0.3">
      <c r="A72" s="91"/>
      <c r="B72" s="91"/>
      <c r="C72" s="91"/>
      <c r="D72" s="91"/>
      <c r="E72" s="91"/>
      <c r="F72" s="91"/>
      <c r="G72" s="91"/>
      <c r="H72" s="91"/>
      <c r="I72" s="92" t="s">
        <v>12</v>
      </c>
    </row>
    <row r="73" spans="1:9" ht="12.75" customHeight="1" x14ac:dyDescent="0.25">
      <c r="A73" s="501" t="s">
        <v>0</v>
      </c>
      <c r="B73" s="488" t="s">
        <v>1</v>
      </c>
      <c r="C73" s="488" t="s">
        <v>2</v>
      </c>
      <c r="D73" s="488" t="s">
        <v>3</v>
      </c>
      <c r="E73" s="497" t="s">
        <v>133</v>
      </c>
      <c r="F73" s="499" t="s">
        <v>13</v>
      </c>
      <c r="G73" s="484" t="s">
        <v>36</v>
      </c>
      <c r="H73" s="490" t="s">
        <v>10</v>
      </c>
      <c r="I73" s="492" t="s">
        <v>37</v>
      </c>
    </row>
    <row r="74" spans="1:9" ht="12.75" customHeight="1" thickBot="1" x14ac:dyDescent="0.3">
      <c r="A74" s="502"/>
      <c r="B74" s="489"/>
      <c r="C74" s="489"/>
      <c r="D74" s="489"/>
      <c r="E74" s="498"/>
      <c r="F74" s="500"/>
      <c r="G74" s="485"/>
      <c r="H74" s="491"/>
      <c r="I74" s="493"/>
    </row>
    <row r="75" spans="1:9" ht="13.5" thickBot="1" x14ac:dyDescent="0.25">
      <c r="A75" s="248" t="s">
        <v>6</v>
      </c>
      <c r="B75" s="209" t="s">
        <v>7</v>
      </c>
      <c r="C75" s="209" t="s">
        <v>7</v>
      </c>
      <c r="D75" s="209" t="s">
        <v>7</v>
      </c>
      <c r="E75" s="249" t="s">
        <v>126</v>
      </c>
      <c r="F75" s="250">
        <f>F76</f>
        <v>3000</v>
      </c>
      <c r="G75" s="302">
        <f>G76</f>
        <v>3000</v>
      </c>
      <c r="H75" s="466">
        <f>H76</f>
        <v>1500</v>
      </c>
      <c r="I75" s="307">
        <f>I76</f>
        <v>4500</v>
      </c>
    </row>
    <row r="76" spans="1:9" x14ac:dyDescent="0.2">
      <c r="A76" s="417" t="s">
        <v>135</v>
      </c>
      <c r="B76" s="418" t="s">
        <v>194</v>
      </c>
      <c r="C76" s="419" t="s">
        <v>7</v>
      </c>
      <c r="D76" s="420" t="s">
        <v>7</v>
      </c>
      <c r="E76" s="421" t="s">
        <v>186</v>
      </c>
      <c r="F76" s="422">
        <f>SUM(F77:F83)</f>
        <v>3000</v>
      </c>
      <c r="G76" s="423">
        <f>SUM(G77:G83)</f>
        <v>3000</v>
      </c>
      <c r="H76" s="424">
        <f>SUM(H77:H83)</f>
        <v>1500</v>
      </c>
      <c r="I76" s="425">
        <f>SUM(I77:I83)</f>
        <v>4500</v>
      </c>
    </row>
    <row r="77" spans="1:9" x14ac:dyDescent="0.2">
      <c r="A77" s="392"/>
      <c r="B77" s="393"/>
      <c r="C77" s="394" t="s">
        <v>187</v>
      </c>
      <c r="D77" s="395">
        <v>5166</v>
      </c>
      <c r="E77" s="396" t="s">
        <v>142</v>
      </c>
      <c r="F77" s="397">
        <v>500</v>
      </c>
      <c r="G77" s="398">
        <v>1200</v>
      </c>
      <c r="H77" s="399">
        <v>1500</v>
      </c>
      <c r="I77" s="400">
        <f>SUM(G77:H77)</f>
        <v>2700</v>
      </c>
    </row>
    <row r="78" spans="1:9" x14ac:dyDescent="0.2">
      <c r="A78" s="255"/>
      <c r="B78" s="256"/>
      <c r="C78" s="257">
        <v>6172</v>
      </c>
      <c r="D78" s="258">
        <v>5169</v>
      </c>
      <c r="E78" s="259" t="s">
        <v>144</v>
      </c>
      <c r="F78" s="295">
        <v>5</v>
      </c>
      <c r="G78" s="300">
        <v>5</v>
      </c>
      <c r="H78" s="305"/>
      <c r="I78" s="308">
        <f t="shared" ref="I78:I83" si="0">SUM(G78:H78)</f>
        <v>5</v>
      </c>
    </row>
    <row r="79" spans="1:9" x14ac:dyDescent="0.2">
      <c r="A79" s="251"/>
      <c r="B79" s="260"/>
      <c r="C79" s="252" t="s">
        <v>187</v>
      </c>
      <c r="D79" s="253">
        <v>5192</v>
      </c>
      <c r="E79" s="254" t="s">
        <v>188</v>
      </c>
      <c r="F79" s="294">
        <v>1915</v>
      </c>
      <c r="G79" s="299">
        <v>1215</v>
      </c>
      <c r="H79" s="304"/>
      <c r="I79" s="308">
        <f t="shared" si="0"/>
        <v>1215</v>
      </c>
    </row>
    <row r="80" spans="1:9" x14ac:dyDescent="0.2">
      <c r="A80" s="261"/>
      <c r="B80" s="262"/>
      <c r="C80" s="263">
        <v>6172</v>
      </c>
      <c r="D80" s="264">
        <v>5361</v>
      </c>
      <c r="E80" s="265" t="s">
        <v>189</v>
      </c>
      <c r="F80" s="296">
        <v>50</v>
      </c>
      <c r="G80" s="301">
        <v>50</v>
      </c>
      <c r="H80" s="306"/>
      <c r="I80" s="308">
        <f t="shared" si="0"/>
        <v>50</v>
      </c>
    </row>
    <row r="81" spans="1:9" x14ac:dyDescent="0.2">
      <c r="A81" s="266"/>
      <c r="B81" s="267"/>
      <c r="C81" s="303">
        <v>6172</v>
      </c>
      <c r="D81" s="80">
        <v>5362</v>
      </c>
      <c r="E81" s="81" t="s">
        <v>190</v>
      </c>
      <c r="F81" s="297">
        <v>500</v>
      </c>
      <c r="G81" s="268">
        <v>500</v>
      </c>
      <c r="H81" s="297"/>
      <c r="I81" s="308">
        <f t="shared" si="0"/>
        <v>500</v>
      </c>
    </row>
    <row r="82" spans="1:9" x14ac:dyDescent="0.2">
      <c r="A82" s="266"/>
      <c r="B82" s="348"/>
      <c r="C82" s="80">
        <v>6172</v>
      </c>
      <c r="D82" s="80">
        <v>5363</v>
      </c>
      <c r="E82" s="81" t="s">
        <v>191</v>
      </c>
      <c r="F82" s="297">
        <v>10</v>
      </c>
      <c r="G82" s="268">
        <v>10</v>
      </c>
      <c r="H82" s="297"/>
      <c r="I82" s="308">
        <f t="shared" si="0"/>
        <v>10</v>
      </c>
    </row>
    <row r="83" spans="1:9" ht="13.5" thickBot="1" x14ac:dyDescent="0.25">
      <c r="A83" s="269"/>
      <c r="B83" s="309"/>
      <c r="C83" s="270">
        <v>6172</v>
      </c>
      <c r="D83" s="270">
        <v>5021</v>
      </c>
      <c r="E83" s="271" t="s">
        <v>192</v>
      </c>
      <c r="F83" s="298">
        <v>20</v>
      </c>
      <c r="G83" s="272">
        <v>20</v>
      </c>
      <c r="H83" s="298"/>
      <c r="I83" s="349">
        <f t="shared" si="0"/>
        <v>20</v>
      </c>
    </row>
    <row r="84" spans="1:9" x14ac:dyDescent="0.25">
      <c r="A84" s="289"/>
      <c r="B84" s="290"/>
      <c r="C84" s="289"/>
      <c r="D84" s="289"/>
      <c r="E84" s="291"/>
      <c r="F84" s="292"/>
      <c r="G84" s="292"/>
      <c r="H84" s="293"/>
      <c r="I84" s="293"/>
    </row>
  </sheetData>
  <mergeCells count="26">
    <mergeCell ref="G1:I1"/>
    <mergeCell ref="A3:I3"/>
    <mergeCell ref="E73:E74"/>
    <mergeCell ref="F73:F74"/>
    <mergeCell ref="G73:G74"/>
    <mergeCell ref="A9:A10"/>
    <mergeCell ref="B9:B10"/>
    <mergeCell ref="C9:C10"/>
    <mergeCell ref="D9:D10"/>
    <mergeCell ref="E9:E10"/>
    <mergeCell ref="F9:F10"/>
    <mergeCell ref="A5:I5"/>
    <mergeCell ref="A7:I7"/>
    <mergeCell ref="A69:I69"/>
    <mergeCell ref="A73:A74"/>
    <mergeCell ref="B73:B74"/>
    <mergeCell ref="C73:C74"/>
    <mergeCell ref="D73:D74"/>
    <mergeCell ref="H73:H74"/>
    <mergeCell ref="I73:I74"/>
    <mergeCell ref="G9:G10"/>
    <mergeCell ref="A71:I71"/>
    <mergeCell ref="G65:I65"/>
    <mergeCell ref="A67:I67"/>
    <mergeCell ref="H9:H10"/>
    <mergeCell ref="I9:I10"/>
  </mergeCells>
  <printOptions horizontalCentered="1"/>
  <pageMargins left="0.19685039370078741" right="0.19685039370078741" top="0.59055118110236227" bottom="0.39370078740157483" header="0" footer="0"/>
  <pageSetup paperSize="9" scale="9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L20"/>
  <sheetViews>
    <sheetView zoomScaleNormal="100" workbookViewId="0">
      <selection activeCell="H37" sqref="H37"/>
    </sheetView>
  </sheetViews>
  <sheetFormatPr defaultRowHeight="12.75" x14ac:dyDescent="0.2"/>
  <cols>
    <col min="1" max="1" width="3.140625" style="180" customWidth="1"/>
    <col min="2" max="2" width="6.140625" style="180" bestFit="1" customWidth="1"/>
    <col min="3" max="5" width="4.7109375" style="180" customWidth="1"/>
    <col min="6" max="6" width="40.85546875" style="180" customWidth="1"/>
    <col min="7" max="7" width="8.7109375" style="201" customWidth="1"/>
    <col min="8" max="8" width="8.7109375" style="180" customWidth="1"/>
    <col min="9" max="9" width="9.7109375" style="180" customWidth="1"/>
    <col min="10" max="10" width="9.42578125" style="180" bestFit="1" customWidth="1"/>
    <col min="11" max="256" width="9.140625" style="180"/>
    <col min="257" max="257" width="3.140625" style="180" customWidth="1"/>
    <col min="258" max="258" width="6.140625" style="180" bestFit="1" customWidth="1"/>
    <col min="259" max="260" width="4.7109375" style="180" customWidth="1"/>
    <col min="261" max="261" width="4.42578125" style="180" bestFit="1" customWidth="1"/>
    <col min="262" max="262" width="38.7109375" style="180" customWidth="1"/>
    <col min="263" max="263" width="9.28515625" style="180" customWidth="1"/>
    <col min="264" max="264" width="9.28515625" style="180" bestFit="1" customWidth="1"/>
    <col min="265" max="265" width="8.85546875" style="180" customWidth="1"/>
    <col min="266" max="512" width="9.140625" style="180"/>
    <col min="513" max="513" width="3.140625" style="180" customWidth="1"/>
    <col min="514" max="514" width="6.140625" style="180" bestFit="1" customWidth="1"/>
    <col min="515" max="516" width="4.7109375" style="180" customWidth="1"/>
    <col min="517" max="517" width="4.42578125" style="180" bestFit="1" customWidth="1"/>
    <col min="518" max="518" width="38.7109375" style="180" customWidth="1"/>
    <col min="519" max="519" width="9.28515625" style="180" customWidth="1"/>
    <col min="520" max="520" width="9.28515625" style="180" bestFit="1" customWidth="1"/>
    <col min="521" max="521" width="8.85546875" style="180" customWidth="1"/>
    <col min="522" max="768" width="9.140625" style="180"/>
    <col min="769" max="769" width="3.140625" style="180" customWidth="1"/>
    <col min="770" max="770" width="6.140625" style="180" bestFit="1" customWidth="1"/>
    <col min="771" max="772" width="4.7109375" style="180" customWidth="1"/>
    <col min="773" max="773" width="4.42578125" style="180" bestFit="1" customWidth="1"/>
    <col min="774" max="774" width="38.7109375" style="180" customWidth="1"/>
    <col min="775" max="775" width="9.28515625" style="180" customWidth="1"/>
    <col min="776" max="776" width="9.28515625" style="180" bestFit="1" customWidth="1"/>
    <col min="777" max="777" width="8.85546875" style="180" customWidth="1"/>
    <col min="778" max="1024" width="9.140625" style="180"/>
    <col min="1025" max="1025" width="3.140625" style="180" customWidth="1"/>
    <col min="1026" max="1026" width="6.140625" style="180" bestFit="1" customWidth="1"/>
    <col min="1027" max="1028" width="4.7109375" style="180" customWidth="1"/>
    <col min="1029" max="1029" width="4.42578125" style="180" bestFit="1" customWidth="1"/>
    <col min="1030" max="1030" width="38.7109375" style="180" customWidth="1"/>
    <col min="1031" max="1031" width="9.28515625" style="180" customWidth="1"/>
    <col min="1032" max="1032" width="9.28515625" style="180" bestFit="1" customWidth="1"/>
    <col min="1033" max="1033" width="8.85546875" style="180" customWidth="1"/>
    <col min="1034" max="1280" width="9.140625" style="180"/>
    <col min="1281" max="1281" width="3.140625" style="180" customWidth="1"/>
    <col min="1282" max="1282" width="6.140625" style="180" bestFit="1" customWidth="1"/>
    <col min="1283" max="1284" width="4.7109375" style="180" customWidth="1"/>
    <col min="1285" max="1285" width="4.42578125" style="180" bestFit="1" customWidth="1"/>
    <col min="1286" max="1286" width="38.7109375" style="180" customWidth="1"/>
    <col min="1287" max="1287" width="9.28515625" style="180" customWidth="1"/>
    <col min="1288" max="1288" width="9.28515625" style="180" bestFit="1" customWidth="1"/>
    <col min="1289" max="1289" width="8.85546875" style="180" customWidth="1"/>
    <col min="1290" max="1536" width="9.140625" style="180"/>
    <col min="1537" max="1537" width="3.140625" style="180" customWidth="1"/>
    <col min="1538" max="1538" width="6.140625" style="180" bestFit="1" customWidth="1"/>
    <col min="1539" max="1540" width="4.7109375" style="180" customWidth="1"/>
    <col min="1541" max="1541" width="4.42578125" style="180" bestFit="1" customWidth="1"/>
    <col min="1542" max="1542" width="38.7109375" style="180" customWidth="1"/>
    <col min="1543" max="1543" width="9.28515625" style="180" customWidth="1"/>
    <col min="1544" max="1544" width="9.28515625" style="180" bestFit="1" customWidth="1"/>
    <col min="1545" max="1545" width="8.85546875" style="180" customWidth="1"/>
    <col min="1546" max="1792" width="9.140625" style="180"/>
    <col min="1793" max="1793" width="3.140625" style="180" customWidth="1"/>
    <col min="1794" max="1794" width="6.140625" style="180" bestFit="1" customWidth="1"/>
    <col min="1795" max="1796" width="4.7109375" style="180" customWidth="1"/>
    <col min="1797" max="1797" width="4.42578125" style="180" bestFit="1" customWidth="1"/>
    <col min="1798" max="1798" width="38.7109375" style="180" customWidth="1"/>
    <col min="1799" max="1799" width="9.28515625" style="180" customWidth="1"/>
    <col min="1800" max="1800" width="9.28515625" style="180" bestFit="1" customWidth="1"/>
    <col min="1801" max="1801" width="8.85546875" style="180" customWidth="1"/>
    <col min="1802" max="2048" width="9.140625" style="180"/>
    <col min="2049" max="2049" width="3.140625" style="180" customWidth="1"/>
    <col min="2050" max="2050" width="6.140625" style="180" bestFit="1" customWidth="1"/>
    <col min="2051" max="2052" width="4.7109375" style="180" customWidth="1"/>
    <col min="2053" max="2053" width="4.42578125" style="180" bestFit="1" customWidth="1"/>
    <col min="2054" max="2054" width="38.7109375" style="180" customWidth="1"/>
    <col min="2055" max="2055" width="9.28515625" style="180" customWidth="1"/>
    <col min="2056" max="2056" width="9.28515625" style="180" bestFit="1" customWidth="1"/>
    <col min="2057" max="2057" width="8.85546875" style="180" customWidth="1"/>
    <col min="2058" max="2304" width="9.140625" style="180"/>
    <col min="2305" max="2305" width="3.140625" style="180" customWidth="1"/>
    <col min="2306" max="2306" width="6.140625" style="180" bestFit="1" customWidth="1"/>
    <col min="2307" max="2308" width="4.7109375" style="180" customWidth="1"/>
    <col min="2309" max="2309" width="4.42578125" style="180" bestFit="1" customWidth="1"/>
    <col min="2310" max="2310" width="38.7109375" style="180" customWidth="1"/>
    <col min="2311" max="2311" width="9.28515625" style="180" customWidth="1"/>
    <col min="2312" max="2312" width="9.28515625" style="180" bestFit="1" customWidth="1"/>
    <col min="2313" max="2313" width="8.85546875" style="180" customWidth="1"/>
    <col min="2314" max="2560" width="9.140625" style="180"/>
    <col min="2561" max="2561" width="3.140625" style="180" customWidth="1"/>
    <col min="2562" max="2562" width="6.140625" style="180" bestFit="1" customWidth="1"/>
    <col min="2563" max="2564" width="4.7109375" style="180" customWidth="1"/>
    <col min="2565" max="2565" width="4.42578125" style="180" bestFit="1" customWidth="1"/>
    <col min="2566" max="2566" width="38.7109375" style="180" customWidth="1"/>
    <col min="2567" max="2567" width="9.28515625" style="180" customWidth="1"/>
    <col min="2568" max="2568" width="9.28515625" style="180" bestFit="1" customWidth="1"/>
    <col min="2569" max="2569" width="8.85546875" style="180" customWidth="1"/>
    <col min="2570" max="2816" width="9.140625" style="180"/>
    <col min="2817" max="2817" width="3.140625" style="180" customWidth="1"/>
    <col min="2818" max="2818" width="6.140625" style="180" bestFit="1" customWidth="1"/>
    <col min="2819" max="2820" width="4.7109375" style="180" customWidth="1"/>
    <col min="2821" max="2821" width="4.42578125" style="180" bestFit="1" customWidth="1"/>
    <col min="2822" max="2822" width="38.7109375" style="180" customWidth="1"/>
    <col min="2823" max="2823" width="9.28515625" style="180" customWidth="1"/>
    <col min="2824" max="2824" width="9.28515625" style="180" bestFit="1" customWidth="1"/>
    <col min="2825" max="2825" width="8.85546875" style="180" customWidth="1"/>
    <col min="2826" max="3072" width="9.140625" style="180"/>
    <col min="3073" max="3073" width="3.140625" style="180" customWidth="1"/>
    <col min="3074" max="3074" width="6.140625" style="180" bestFit="1" customWidth="1"/>
    <col min="3075" max="3076" width="4.7109375" style="180" customWidth="1"/>
    <col min="3077" max="3077" width="4.42578125" style="180" bestFit="1" customWidth="1"/>
    <col min="3078" max="3078" width="38.7109375" style="180" customWidth="1"/>
    <col min="3079" max="3079" width="9.28515625" style="180" customWidth="1"/>
    <col min="3080" max="3080" width="9.28515625" style="180" bestFit="1" customWidth="1"/>
    <col min="3081" max="3081" width="8.85546875" style="180" customWidth="1"/>
    <col min="3082" max="3328" width="9.140625" style="180"/>
    <col min="3329" max="3329" width="3.140625" style="180" customWidth="1"/>
    <col min="3330" max="3330" width="6.140625" style="180" bestFit="1" customWidth="1"/>
    <col min="3331" max="3332" width="4.7109375" style="180" customWidth="1"/>
    <col min="3333" max="3333" width="4.42578125" style="180" bestFit="1" customWidth="1"/>
    <col min="3334" max="3334" width="38.7109375" style="180" customWidth="1"/>
    <col min="3335" max="3335" width="9.28515625" style="180" customWidth="1"/>
    <col min="3336" max="3336" width="9.28515625" style="180" bestFit="1" customWidth="1"/>
    <col min="3337" max="3337" width="8.85546875" style="180" customWidth="1"/>
    <col min="3338" max="3584" width="9.140625" style="180"/>
    <col min="3585" max="3585" width="3.140625" style="180" customWidth="1"/>
    <col min="3586" max="3586" width="6.140625" style="180" bestFit="1" customWidth="1"/>
    <col min="3587" max="3588" width="4.7109375" style="180" customWidth="1"/>
    <col min="3589" max="3589" width="4.42578125" style="180" bestFit="1" customWidth="1"/>
    <col min="3590" max="3590" width="38.7109375" style="180" customWidth="1"/>
    <col min="3591" max="3591" width="9.28515625" style="180" customWidth="1"/>
    <col min="3592" max="3592" width="9.28515625" style="180" bestFit="1" customWidth="1"/>
    <col min="3593" max="3593" width="8.85546875" style="180" customWidth="1"/>
    <col min="3594" max="3840" width="9.140625" style="180"/>
    <col min="3841" max="3841" width="3.140625" style="180" customWidth="1"/>
    <col min="3842" max="3842" width="6.140625" style="180" bestFit="1" customWidth="1"/>
    <col min="3843" max="3844" width="4.7109375" style="180" customWidth="1"/>
    <col min="3845" max="3845" width="4.42578125" style="180" bestFit="1" customWidth="1"/>
    <col min="3846" max="3846" width="38.7109375" style="180" customWidth="1"/>
    <col min="3847" max="3847" width="9.28515625" style="180" customWidth="1"/>
    <col min="3848" max="3848" width="9.28515625" style="180" bestFit="1" customWidth="1"/>
    <col min="3849" max="3849" width="8.85546875" style="180" customWidth="1"/>
    <col min="3850" max="4096" width="9.140625" style="180"/>
    <col min="4097" max="4097" width="3.140625" style="180" customWidth="1"/>
    <col min="4098" max="4098" width="6.140625" style="180" bestFit="1" customWidth="1"/>
    <col min="4099" max="4100" width="4.7109375" style="180" customWidth="1"/>
    <col min="4101" max="4101" width="4.42578125" style="180" bestFit="1" customWidth="1"/>
    <col min="4102" max="4102" width="38.7109375" style="180" customWidth="1"/>
    <col min="4103" max="4103" width="9.28515625" style="180" customWidth="1"/>
    <col min="4104" max="4104" width="9.28515625" style="180" bestFit="1" customWidth="1"/>
    <col min="4105" max="4105" width="8.85546875" style="180" customWidth="1"/>
    <col min="4106" max="4352" width="9.140625" style="180"/>
    <col min="4353" max="4353" width="3.140625" style="180" customWidth="1"/>
    <col min="4354" max="4354" width="6.140625" style="180" bestFit="1" customWidth="1"/>
    <col min="4355" max="4356" width="4.7109375" style="180" customWidth="1"/>
    <col min="4357" max="4357" width="4.42578125" style="180" bestFit="1" customWidth="1"/>
    <col min="4358" max="4358" width="38.7109375" style="180" customWidth="1"/>
    <col min="4359" max="4359" width="9.28515625" style="180" customWidth="1"/>
    <col min="4360" max="4360" width="9.28515625" style="180" bestFit="1" customWidth="1"/>
    <col min="4361" max="4361" width="8.85546875" style="180" customWidth="1"/>
    <col min="4362" max="4608" width="9.140625" style="180"/>
    <col min="4609" max="4609" width="3.140625" style="180" customWidth="1"/>
    <col min="4610" max="4610" width="6.140625" style="180" bestFit="1" customWidth="1"/>
    <col min="4611" max="4612" width="4.7109375" style="180" customWidth="1"/>
    <col min="4613" max="4613" width="4.42578125" style="180" bestFit="1" customWidth="1"/>
    <col min="4614" max="4614" width="38.7109375" style="180" customWidth="1"/>
    <col min="4615" max="4615" width="9.28515625" style="180" customWidth="1"/>
    <col min="4616" max="4616" width="9.28515625" style="180" bestFit="1" customWidth="1"/>
    <col min="4617" max="4617" width="8.85546875" style="180" customWidth="1"/>
    <col min="4618" max="4864" width="9.140625" style="180"/>
    <col min="4865" max="4865" width="3.140625" style="180" customWidth="1"/>
    <col min="4866" max="4866" width="6.140625" style="180" bestFit="1" customWidth="1"/>
    <col min="4867" max="4868" width="4.7109375" style="180" customWidth="1"/>
    <col min="4869" max="4869" width="4.42578125" style="180" bestFit="1" customWidth="1"/>
    <col min="4870" max="4870" width="38.7109375" style="180" customWidth="1"/>
    <col min="4871" max="4871" width="9.28515625" style="180" customWidth="1"/>
    <col min="4872" max="4872" width="9.28515625" style="180" bestFit="1" customWidth="1"/>
    <col min="4873" max="4873" width="8.85546875" style="180" customWidth="1"/>
    <col min="4874" max="5120" width="9.140625" style="180"/>
    <col min="5121" max="5121" width="3.140625" style="180" customWidth="1"/>
    <col min="5122" max="5122" width="6.140625" style="180" bestFit="1" customWidth="1"/>
    <col min="5123" max="5124" width="4.7109375" style="180" customWidth="1"/>
    <col min="5125" max="5125" width="4.42578125" style="180" bestFit="1" customWidth="1"/>
    <col min="5126" max="5126" width="38.7109375" style="180" customWidth="1"/>
    <col min="5127" max="5127" width="9.28515625" style="180" customWidth="1"/>
    <col min="5128" max="5128" width="9.28515625" style="180" bestFit="1" customWidth="1"/>
    <col min="5129" max="5129" width="8.85546875" style="180" customWidth="1"/>
    <col min="5130" max="5376" width="9.140625" style="180"/>
    <col min="5377" max="5377" width="3.140625" style="180" customWidth="1"/>
    <col min="5378" max="5378" width="6.140625" style="180" bestFit="1" customWidth="1"/>
    <col min="5379" max="5380" width="4.7109375" style="180" customWidth="1"/>
    <col min="5381" max="5381" width="4.42578125" style="180" bestFit="1" customWidth="1"/>
    <col min="5382" max="5382" width="38.7109375" style="180" customWidth="1"/>
    <col min="5383" max="5383" width="9.28515625" style="180" customWidth="1"/>
    <col min="5384" max="5384" width="9.28515625" style="180" bestFit="1" customWidth="1"/>
    <col min="5385" max="5385" width="8.85546875" style="180" customWidth="1"/>
    <col min="5386" max="5632" width="9.140625" style="180"/>
    <col min="5633" max="5633" width="3.140625" style="180" customWidth="1"/>
    <col min="5634" max="5634" width="6.140625" style="180" bestFit="1" customWidth="1"/>
    <col min="5635" max="5636" width="4.7109375" style="180" customWidth="1"/>
    <col min="5637" max="5637" width="4.42578125" style="180" bestFit="1" customWidth="1"/>
    <col min="5638" max="5638" width="38.7109375" style="180" customWidth="1"/>
    <col min="5639" max="5639" width="9.28515625" style="180" customWidth="1"/>
    <col min="5640" max="5640" width="9.28515625" style="180" bestFit="1" customWidth="1"/>
    <col min="5641" max="5641" width="8.85546875" style="180" customWidth="1"/>
    <col min="5642" max="5888" width="9.140625" style="180"/>
    <col min="5889" max="5889" width="3.140625" style="180" customWidth="1"/>
    <col min="5890" max="5890" width="6.140625" style="180" bestFit="1" customWidth="1"/>
    <col min="5891" max="5892" width="4.7109375" style="180" customWidth="1"/>
    <col min="5893" max="5893" width="4.42578125" style="180" bestFit="1" customWidth="1"/>
    <col min="5894" max="5894" width="38.7109375" style="180" customWidth="1"/>
    <col min="5895" max="5895" width="9.28515625" style="180" customWidth="1"/>
    <col min="5896" max="5896" width="9.28515625" style="180" bestFit="1" customWidth="1"/>
    <col min="5897" max="5897" width="8.85546875" style="180" customWidth="1"/>
    <col min="5898" max="6144" width="9.140625" style="180"/>
    <col min="6145" max="6145" width="3.140625" style="180" customWidth="1"/>
    <col min="6146" max="6146" width="6.140625" style="180" bestFit="1" customWidth="1"/>
    <col min="6147" max="6148" width="4.7109375" style="180" customWidth="1"/>
    <col min="6149" max="6149" width="4.42578125" style="180" bestFit="1" customWidth="1"/>
    <col min="6150" max="6150" width="38.7109375" style="180" customWidth="1"/>
    <col min="6151" max="6151" width="9.28515625" style="180" customWidth="1"/>
    <col min="6152" max="6152" width="9.28515625" style="180" bestFit="1" customWidth="1"/>
    <col min="6153" max="6153" width="8.85546875" style="180" customWidth="1"/>
    <col min="6154" max="6400" width="9.140625" style="180"/>
    <col min="6401" max="6401" width="3.140625" style="180" customWidth="1"/>
    <col min="6402" max="6402" width="6.140625" style="180" bestFit="1" customWidth="1"/>
    <col min="6403" max="6404" width="4.7109375" style="180" customWidth="1"/>
    <col min="6405" max="6405" width="4.42578125" style="180" bestFit="1" customWidth="1"/>
    <col min="6406" max="6406" width="38.7109375" style="180" customWidth="1"/>
    <col min="6407" max="6407" width="9.28515625" style="180" customWidth="1"/>
    <col min="6408" max="6408" width="9.28515625" style="180" bestFit="1" customWidth="1"/>
    <col min="6409" max="6409" width="8.85546875" style="180" customWidth="1"/>
    <col min="6410" max="6656" width="9.140625" style="180"/>
    <col min="6657" max="6657" width="3.140625" style="180" customWidth="1"/>
    <col min="6658" max="6658" width="6.140625" style="180" bestFit="1" customWidth="1"/>
    <col min="6659" max="6660" width="4.7109375" style="180" customWidth="1"/>
    <col min="6661" max="6661" width="4.42578125" style="180" bestFit="1" customWidth="1"/>
    <col min="6662" max="6662" width="38.7109375" style="180" customWidth="1"/>
    <col min="6663" max="6663" width="9.28515625" style="180" customWidth="1"/>
    <col min="6664" max="6664" width="9.28515625" style="180" bestFit="1" customWidth="1"/>
    <col min="6665" max="6665" width="8.85546875" style="180" customWidth="1"/>
    <col min="6666" max="6912" width="9.140625" style="180"/>
    <col min="6913" max="6913" width="3.140625" style="180" customWidth="1"/>
    <col min="6914" max="6914" width="6.140625" style="180" bestFit="1" customWidth="1"/>
    <col min="6915" max="6916" width="4.7109375" style="180" customWidth="1"/>
    <col min="6917" max="6917" width="4.42578125" style="180" bestFit="1" customWidth="1"/>
    <col min="6918" max="6918" width="38.7109375" style="180" customWidth="1"/>
    <col min="6919" max="6919" width="9.28515625" style="180" customWidth="1"/>
    <col min="6920" max="6920" width="9.28515625" style="180" bestFit="1" customWidth="1"/>
    <col min="6921" max="6921" width="8.85546875" style="180" customWidth="1"/>
    <col min="6922" max="7168" width="9.140625" style="180"/>
    <col min="7169" max="7169" width="3.140625" style="180" customWidth="1"/>
    <col min="7170" max="7170" width="6.140625" style="180" bestFit="1" customWidth="1"/>
    <col min="7171" max="7172" width="4.7109375" style="180" customWidth="1"/>
    <col min="7173" max="7173" width="4.42578125" style="180" bestFit="1" customWidth="1"/>
    <col min="7174" max="7174" width="38.7109375" style="180" customWidth="1"/>
    <col min="7175" max="7175" width="9.28515625" style="180" customWidth="1"/>
    <col min="7176" max="7176" width="9.28515625" style="180" bestFit="1" customWidth="1"/>
    <col min="7177" max="7177" width="8.85546875" style="180" customWidth="1"/>
    <col min="7178" max="7424" width="9.140625" style="180"/>
    <col min="7425" max="7425" width="3.140625" style="180" customWidth="1"/>
    <col min="7426" max="7426" width="6.140625" style="180" bestFit="1" customWidth="1"/>
    <col min="7427" max="7428" width="4.7109375" style="180" customWidth="1"/>
    <col min="7429" max="7429" width="4.42578125" style="180" bestFit="1" customWidth="1"/>
    <col min="7430" max="7430" width="38.7109375" style="180" customWidth="1"/>
    <col min="7431" max="7431" width="9.28515625" style="180" customWidth="1"/>
    <col min="7432" max="7432" width="9.28515625" style="180" bestFit="1" customWidth="1"/>
    <col min="7433" max="7433" width="8.85546875" style="180" customWidth="1"/>
    <col min="7434" max="7680" width="9.140625" style="180"/>
    <col min="7681" max="7681" width="3.140625" style="180" customWidth="1"/>
    <col min="7682" max="7682" width="6.140625" style="180" bestFit="1" customWidth="1"/>
    <col min="7683" max="7684" width="4.7109375" style="180" customWidth="1"/>
    <col min="7685" max="7685" width="4.42578125" style="180" bestFit="1" customWidth="1"/>
    <col min="7686" max="7686" width="38.7109375" style="180" customWidth="1"/>
    <col min="7687" max="7687" width="9.28515625" style="180" customWidth="1"/>
    <col min="7688" max="7688" width="9.28515625" style="180" bestFit="1" customWidth="1"/>
    <col min="7689" max="7689" width="8.85546875" style="180" customWidth="1"/>
    <col min="7690" max="7936" width="9.140625" style="180"/>
    <col min="7937" max="7937" width="3.140625" style="180" customWidth="1"/>
    <col min="7938" max="7938" width="6.140625" style="180" bestFit="1" customWidth="1"/>
    <col min="7939" max="7940" width="4.7109375" style="180" customWidth="1"/>
    <col min="7941" max="7941" width="4.42578125" style="180" bestFit="1" customWidth="1"/>
    <col min="7942" max="7942" width="38.7109375" style="180" customWidth="1"/>
    <col min="7943" max="7943" width="9.28515625" style="180" customWidth="1"/>
    <col min="7944" max="7944" width="9.28515625" style="180" bestFit="1" customWidth="1"/>
    <col min="7945" max="7945" width="8.85546875" style="180" customWidth="1"/>
    <col min="7946" max="8192" width="9.140625" style="180"/>
    <col min="8193" max="8193" width="3.140625" style="180" customWidth="1"/>
    <col min="8194" max="8194" width="6.140625" style="180" bestFit="1" customWidth="1"/>
    <col min="8195" max="8196" width="4.7109375" style="180" customWidth="1"/>
    <col min="8197" max="8197" width="4.42578125" style="180" bestFit="1" customWidth="1"/>
    <col min="8198" max="8198" width="38.7109375" style="180" customWidth="1"/>
    <col min="8199" max="8199" width="9.28515625" style="180" customWidth="1"/>
    <col min="8200" max="8200" width="9.28515625" style="180" bestFit="1" customWidth="1"/>
    <col min="8201" max="8201" width="8.85546875" style="180" customWidth="1"/>
    <col min="8202" max="8448" width="9.140625" style="180"/>
    <col min="8449" max="8449" width="3.140625" style="180" customWidth="1"/>
    <col min="8450" max="8450" width="6.140625" style="180" bestFit="1" customWidth="1"/>
    <col min="8451" max="8452" width="4.7109375" style="180" customWidth="1"/>
    <col min="8453" max="8453" width="4.42578125" style="180" bestFit="1" customWidth="1"/>
    <col min="8454" max="8454" width="38.7109375" style="180" customWidth="1"/>
    <col min="8455" max="8455" width="9.28515625" style="180" customWidth="1"/>
    <col min="8456" max="8456" width="9.28515625" style="180" bestFit="1" customWidth="1"/>
    <col min="8457" max="8457" width="8.85546875" style="180" customWidth="1"/>
    <col min="8458" max="8704" width="9.140625" style="180"/>
    <col min="8705" max="8705" width="3.140625" style="180" customWidth="1"/>
    <col min="8706" max="8706" width="6.140625" style="180" bestFit="1" customWidth="1"/>
    <col min="8707" max="8708" width="4.7109375" style="180" customWidth="1"/>
    <col min="8709" max="8709" width="4.42578125" style="180" bestFit="1" customWidth="1"/>
    <col min="8710" max="8710" width="38.7109375" style="180" customWidth="1"/>
    <col min="8711" max="8711" width="9.28515625" style="180" customWidth="1"/>
    <col min="8712" max="8712" width="9.28515625" style="180" bestFit="1" customWidth="1"/>
    <col min="8713" max="8713" width="8.85546875" style="180" customWidth="1"/>
    <col min="8714" max="8960" width="9.140625" style="180"/>
    <col min="8961" max="8961" width="3.140625" style="180" customWidth="1"/>
    <col min="8962" max="8962" width="6.140625" style="180" bestFit="1" customWidth="1"/>
    <col min="8963" max="8964" width="4.7109375" style="180" customWidth="1"/>
    <col min="8965" max="8965" width="4.42578125" style="180" bestFit="1" customWidth="1"/>
    <col min="8966" max="8966" width="38.7109375" style="180" customWidth="1"/>
    <col min="8967" max="8967" width="9.28515625" style="180" customWidth="1"/>
    <col min="8968" max="8968" width="9.28515625" style="180" bestFit="1" customWidth="1"/>
    <col min="8969" max="8969" width="8.85546875" style="180" customWidth="1"/>
    <col min="8970" max="9216" width="9.140625" style="180"/>
    <col min="9217" max="9217" width="3.140625" style="180" customWidth="1"/>
    <col min="9218" max="9218" width="6.140625" style="180" bestFit="1" customWidth="1"/>
    <col min="9219" max="9220" width="4.7109375" style="180" customWidth="1"/>
    <col min="9221" max="9221" width="4.42578125" style="180" bestFit="1" customWidth="1"/>
    <col min="9222" max="9222" width="38.7109375" style="180" customWidth="1"/>
    <col min="9223" max="9223" width="9.28515625" style="180" customWidth="1"/>
    <col min="9224" max="9224" width="9.28515625" style="180" bestFit="1" customWidth="1"/>
    <col min="9225" max="9225" width="8.85546875" style="180" customWidth="1"/>
    <col min="9226" max="9472" width="9.140625" style="180"/>
    <col min="9473" max="9473" width="3.140625" style="180" customWidth="1"/>
    <col min="9474" max="9474" width="6.140625" style="180" bestFit="1" customWidth="1"/>
    <col min="9475" max="9476" width="4.7109375" style="180" customWidth="1"/>
    <col min="9477" max="9477" width="4.42578125" style="180" bestFit="1" customWidth="1"/>
    <col min="9478" max="9478" width="38.7109375" style="180" customWidth="1"/>
    <col min="9479" max="9479" width="9.28515625" style="180" customWidth="1"/>
    <col min="9480" max="9480" width="9.28515625" style="180" bestFit="1" customWidth="1"/>
    <col min="9481" max="9481" width="8.85546875" style="180" customWidth="1"/>
    <col min="9482" max="9728" width="9.140625" style="180"/>
    <col min="9729" max="9729" width="3.140625" style="180" customWidth="1"/>
    <col min="9730" max="9730" width="6.140625" style="180" bestFit="1" customWidth="1"/>
    <col min="9731" max="9732" width="4.7109375" style="180" customWidth="1"/>
    <col min="9733" max="9733" width="4.42578125" style="180" bestFit="1" customWidth="1"/>
    <col min="9734" max="9734" width="38.7109375" style="180" customWidth="1"/>
    <col min="9735" max="9735" width="9.28515625" style="180" customWidth="1"/>
    <col min="9736" max="9736" width="9.28515625" style="180" bestFit="1" customWidth="1"/>
    <col min="9737" max="9737" width="8.85546875" style="180" customWidth="1"/>
    <col min="9738" max="9984" width="9.140625" style="180"/>
    <col min="9985" max="9985" width="3.140625" style="180" customWidth="1"/>
    <col min="9986" max="9986" width="6.140625" style="180" bestFit="1" customWidth="1"/>
    <col min="9987" max="9988" width="4.7109375" style="180" customWidth="1"/>
    <col min="9989" max="9989" width="4.42578125" style="180" bestFit="1" customWidth="1"/>
    <col min="9990" max="9990" width="38.7109375" style="180" customWidth="1"/>
    <col min="9991" max="9991" width="9.28515625" style="180" customWidth="1"/>
    <col min="9992" max="9992" width="9.28515625" style="180" bestFit="1" customWidth="1"/>
    <col min="9993" max="9993" width="8.85546875" style="180" customWidth="1"/>
    <col min="9994" max="10240" width="9.140625" style="180"/>
    <col min="10241" max="10241" width="3.140625" style="180" customWidth="1"/>
    <col min="10242" max="10242" width="6.140625" style="180" bestFit="1" customWidth="1"/>
    <col min="10243" max="10244" width="4.7109375" style="180" customWidth="1"/>
    <col min="10245" max="10245" width="4.42578125" style="180" bestFit="1" customWidth="1"/>
    <col min="10246" max="10246" width="38.7109375" style="180" customWidth="1"/>
    <col min="10247" max="10247" width="9.28515625" style="180" customWidth="1"/>
    <col min="10248" max="10248" width="9.28515625" style="180" bestFit="1" customWidth="1"/>
    <col min="10249" max="10249" width="8.85546875" style="180" customWidth="1"/>
    <col min="10250" max="10496" width="9.140625" style="180"/>
    <col min="10497" max="10497" width="3.140625" style="180" customWidth="1"/>
    <col min="10498" max="10498" width="6.140625" style="180" bestFit="1" customWidth="1"/>
    <col min="10499" max="10500" width="4.7109375" style="180" customWidth="1"/>
    <col min="10501" max="10501" width="4.42578125" style="180" bestFit="1" customWidth="1"/>
    <col min="10502" max="10502" width="38.7109375" style="180" customWidth="1"/>
    <col min="10503" max="10503" width="9.28515625" style="180" customWidth="1"/>
    <col min="10504" max="10504" width="9.28515625" style="180" bestFit="1" customWidth="1"/>
    <col min="10505" max="10505" width="8.85546875" style="180" customWidth="1"/>
    <col min="10506" max="10752" width="9.140625" style="180"/>
    <col min="10753" max="10753" width="3.140625" style="180" customWidth="1"/>
    <col min="10754" max="10754" width="6.140625" style="180" bestFit="1" customWidth="1"/>
    <col min="10755" max="10756" width="4.7109375" style="180" customWidth="1"/>
    <col min="10757" max="10757" width="4.42578125" style="180" bestFit="1" customWidth="1"/>
    <col min="10758" max="10758" width="38.7109375" style="180" customWidth="1"/>
    <col min="10759" max="10759" width="9.28515625" style="180" customWidth="1"/>
    <col min="10760" max="10760" width="9.28515625" style="180" bestFit="1" customWidth="1"/>
    <col min="10761" max="10761" width="8.85546875" style="180" customWidth="1"/>
    <col min="10762" max="11008" width="9.140625" style="180"/>
    <col min="11009" max="11009" width="3.140625" style="180" customWidth="1"/>
    <col min="11010" max="11010" width="6.140625" style="180" bestFit="1" customWidth="1"/>
    <col min="11011" max="11012" width="4.7109375" style="180" customWidth="1"/>
    <col min="11013" max="11013" width="4.42578125" style="180" bestFit="1" customWidth="1"/>
    <col min="11014" max="11014" width="38.7109375" style="180" customWidth="1"/>
    <col min="11015" max="11015" width="9.28515625" style="180" customWidth="1"/>
    <col min="11016" max="11016" width="9.28515625" style="180" bestFit="1" customWidth="1"/>
    <col min="11017" max="11017" width="8.85546875" style="180" customWidth="1"/>
    <col min="11018" max="11264" width="9.140625" style="180"/>
    <col min="11265" max="11265" width="3.140625" style="180" customWidth="1"/>
    <col min="11266" max="11266" width="6.140625" style="180" bestFit="1" customWidth="1"/>
    <col min="11267" max="11268" width="4.7109375" style="180" customWidth="1"/>
    <col min="11269" max="11269" width="4.42578125" style="180" bestFit="1" customWidth="1"/>
    <col min="11270" max="11270" width="38.7109375" style="180" customWidth="1"/>
    <col min="11271" max="11271" width="9.28515625" style="180" customWidth="1"/>
    <col min="11272" max="11272" width="9.28515625" style="180" bestFit="1" customWidth="1"/>
    <col min="11273" max="11273" width="8.85546875" style="180" customWidth="1"/>
    <col min="11274" max="11520" width="9.140625" style="180"/>
    <col min="11521" max="11521" width="3.140625" style="180" customWidth="1"/>
    <col min="11522" max="11522" width="6.140625" style="180" bestFit="1" customWidth="1"/>
    <col min="11523" max="11524" width="4.7109375" style="180" customWidth="1"/>
    <col min="11525" max="11525" width="4.42578125" style="180" bestFit="1" customWidth="1"/>
    <col min="11526" max="11526" width="38.7109375" style="180" customWidth="1"/>
    <col min="11527" max="11527" width="9.28515625" style="180" customWidth="1"/>
    <col min="11528" max="11528" width="9.28515625" style="180" bestFit="1" customWidth="1"/>
    <col min="11529" max="11529" width="8.85546875" style="180" customWidth="1"/>
    <col min="11530" max="11776" width="9.140625" style="180"/>
    <col min="11777" max="11777" width="3.140625" style="180" customWidth="1"/>
    <col min="11778" max="11778" width="6.140625" style="180" bestFit="1" customWidth="1"/>
    <col min="11779" max="11780" width="4.7109375" style="180" customWidth="1"/>
    <col min="11781" max="11781" width="4.42578125" style="180" bestFit="1" customWidth="1"/>
    <col min="11782" max="11782" width="38.7109375" style="180" customWidth="1"/>
    <col min="11783" max="11783" width="9.28515625" style="180" customWidth="1"/>
    <col min="11784" max="11784" width="9.28515625" style="180" bestFit="1" customWidth="1"/>
    <col min="11785" max="11785" width="8.85546875" style="180" customWidth="1"/>
    <col min="11786" max="12032" width="9.140625" style="180"/>
    <col min="12033" max="12033" width="3.140625" style="180" customWidth="1"/>
    <col min="12034" max="12034" width="6.140625" style="180" bestFit="1" customWidth="1"/>
    <col min="12035" max="12036" width="4.7109375" style="180" customWidth="1"/>
    <col min="12037" max="12037" width="4.42578125" style="180" bestFit="1" customWidth="1"/>
    <col min="12038" max="12038" width="38.7109375" style="180" customWidth="1"/>
    <col min="12039" max="12039" width="9.28515625" style="180" customWidth="1"/>
    <col min="12040" max="12040" width="9.28515625" style="180" bestFit="1" customWidth="1"/>
    <col min="12041" max="12041" width="8.85546875" style="180" customWidth="1"/>
    <col min="12042" max="12288" width="9.140625" style="180"/>
    <col min="12289" max="12289" width="3.140625" style="180" customWidth="1"/>
    <col min="12290" max="12290" width="6.140625" style="180" bestFit="1" customWidth="1"/>
    <col min="12291" max="12292" width="4.7109375" style="180" customWidth="1"/>
    <col min="12293" max="12293" width="4.42578125" style="180" bestFit="1" customWidth="1"/>
    <col min="12294" max="12294" width="38.7109375" style="180" customWidth="1"/>
    <col min="12295" max="12295" width="9.28515625" style="180" customWidth="1"/>
    <col min="12296" max="12296" width="9.28515625" style="180" bestFit="1" customWidth="1"/>
    <col min="12297" max="12297" width="8.85546875" style="180" customWidth="1"/>
    <col min="12298" max="12544" width="9.140625" style="180"/>
    <col min="12545" max="12545" width="3.140625" style="180" customWidth="1"/>
    <col min="12546" max="12546" width="6.140625" style="180" bestFit="1" customWidth="1"/>
    <col min="12547" max="12548" width="4.7109375" style="180" customWidth="1"/>
    <col min="12549" max="12549" width="4.42578125" style="180" bestFit="1" customWidth="1"/>
    <col min="12550" max="12550" width="38.7109375" style="180" customWidth="1"/>
    <col min="12551" max="12551" width="9.28515625" style="180" customWidth="1"/>
    <col min="12552" max="12552" width="9.28515625" style="180" bestFit="1" customWidth="1"/>
    <col min="12553" max="12553" width="8.85546875" style="180" customWidth="1"/>
    <col min="12554" max="12800" width="9.140625" style="180"/>
    <col min="12801" max="12801" width="3.140625" style="180" customWidth="1"/>
    <col min="12802" max="12802" width="6.140625" style="180" bestFit="1" customWidth="1"/>
    <col min="12803" max="12804" width="4.7109375" style="180" customWidth="1"/>
    <col min="12805" max="12805" width="4.42578125" style="180" bestFit="1" customWidth="1"/>
    <col min="12806" max="12806" width="38.7109375" style="180" customWidth="1"/>
    <col min="12807" max="12807" width="9.28515625" style="180" customWidth="1"/>
    <col min="12808" max="12808" width="9.28515625" style="180" bestFit="1" customWidth="1"/>
    <col min="12809" max="12809" width="8.85546875" style="180" customWidth="1"/>
    <col min="12810" max="13056" width="9.140625" style="180"/>
    <col min="13057" max="13057" width="3.140625" style="180" customWidth="1"/>
    <col min="13058" max="13058" width="6.140625" style="180" bestFit="1" customWidth="1"/>
    <col min="13059" max="13060" width="4.7109375" style="180" customWidth="1"/>
    <col min="13061" max="13061" width="4.42578125" style="180" bestFit="1" customWidth="1"/>
    <col min="13062" max="13062" width="38.7109375" style="180" customWidth="1"/>
    <col min="13063" max="13063" width="9.28515625" style="180" customWidth="1"/>
    <col min="13064" max="13064" width="9.28515625" style="180" bestFit="1" customWidth="1"/>
    <col min="13065" max="13065" width="8.85546875" style="180" customWidth="1"/>
    <col min="13066" max="13312" width="9.140625" style="180"/>
    <col min="13313" max="13313" width="3.140625" style="180" customWidth="1"/>
    <col min="13314" max="13314" width="6.140625" style="180" bestFit="1" customWidth="1"/>
    <col min="13315" max="13316" width="4.7109375" style="180" customWidth="1"/>
    <col min="13317" max="13317" width="4.42578125" style="180" bestFit="1" customWidth="1"/>
    <col min="13318" max="13318" width="38.7109375" style="180" customWidth="1"/>
    <col min="13319" max="13319" width="9.28515625" style="180" customWidth="1"/>
    <col min="13320" max="13320" width="9.28515625" style="180" bestFit="1" customWidth="1"/>
    <col min="13321" max="13321" width="8.85546875" style="180" customWidth="1"/>
    <col min="13322" max="13568" width="9.140625" style="180"/>
    <col min="13569" max="13569" width="3.140625" style="180" customWidth="1"/>
    <col min="13570" max="13570" width="6.140625" style="180" bestFit="1" customWidth="1"/>
    <col min="13571" max="13572" width="4.7109375" style="180" customWidth="1"/>
    <col min="13573" max="13573" width="4.42578125" style="180" bestFit="1" customWidth="1"/>
    <col min="13574" max="13574" width="38.7109375" style="180" customWidth="1"/>
    <col min="13575" max="13575" width="9.28515625" style="180" customWidth="1"/>
    <col min="13576" max="13576" width="9.28515625" style="180" bestFit="1" customWidth="1"/>
    <col min="13577" max="13577" width="8.85546875" style="180" customWidth="1"/>
    <col min="13578" max="13824" width="9.140625" style="180"/>
    <col min="13825" max="13825" width="3.140625" style="180" customWidth="1"/>
    <col min="13826" max="13826" width="6.140625" style="180" bestFit="1" customWidth="1"/>
    <col min="13827" max="13828" width="4.7109375" style="180" customWidth="1"/>
    <col min="13829" max="13829" width="4.42578125" style="180" bestFit="1" customWidth="1"/>
    <col min="13830" max="13830" width="38.7109375" style="180" customWidth="1"/>
    <col min="13831" max="13831" width="9.28515625" style="180" customWidth="1"/>
    <col min="13832" max="13832" width="9.28515625" style="180" bestFit="1" customWidth="1"/>
    <col min="13833" max="13833" width="8.85546875" style="180" customWidth="1"/>
    <col min="13834" max="14080" width="9.140625" style="180"/>
    <col min="14081" max="14081" width="3.140625" style="180" customWidth="1"/>
    <col min="14082" max="14082" width="6.140625" style="180" bestFit="1" customWidth="1"/>
    <col min="14083" max="14084" width="4.7109375" style="180" customWidth="1"/>
    <col min="14085" max="14085" width="4.42578125" style="180" bestFit="1" customWidth="1"/>
    <col min="14086" max="14086" width="38.7109375" style="180" customWidth="1"/>
    <col min="14087" max="14087" width="9.28515625" style="180" customWidth="1"/>
    <col min="14088" max="14088" width="9.28515625" style="180" bestFit="1" customWidth="1"/>
    <col min="14089" max="14089" width="8.85546875" style="180" customWidth="1"/>
    <col min="14090" max="14336" width="9.140625" style="180"/>
    <col min="14337" max="14337" width="3.140625" style="180" customWidth="1"/>
    <col min="14338" max="14338" width="6.140625" style="180" bestFit="1" customWidth="1"/>
    <col min="14339" max="14340" width="4.7109375" style="180" customWidth="1"/>
    <col min="14341" max="14341" width="4.42578125" style="180" bestFit="1" customWidth="1"/>
    <col min="14342" max="14342" width="38.7109375" style="180" customWidth="1"/>
    <col min="14343" max="14343" width="9.28515625" style="180" customWidth="1"/>
    <col min="14344" max="14344" width="9.28515625" style="180" bestFit="1" customWidth="1"/>
    <col min="14345" max="14345" width="8.85546875" style="180" customWidth="1"/>
    <col min="14346" max="14592" width="9.140625" style="180"/>
    <col min="14593" max="14593" width="3.140625" style="180" customWidth="1"/>
    <col min="14594" max="14594" width="6.140625" style="180" bestFit="1" customWidth="1"/>
    <col min="14595" max="14596" width="4.7109375" style="180" customWidth="1"/>
    <col min="14597" max="14597" width="4.42578125" style="180" bestFit="1" customWidth="1"/>
    <col min="14598" max="14598" width="38.7109375" style="180" customWidth="1"/>
    <col min="14599" max="14599" width="9.28515625" style="180" customWidth="1"/>
    <col min="14600" max="14600" width="9.28515625" style="180" bestFit="1" customWidth="1"/>
    <col min="14601" max="14601" width="8.85546875" style="180" customWidth="1"/>
    <col min="14602" max="14848" width="9.140625" style="180"/>
    <col min="14849" max="14849" width="3.140625" style="180" customWidth="1"/>
    <col min="14850" max="14850" width="6.140625" style="180" bestFit="1" customWidth="1"/>
    <col min="14851" max="14852" width="4.7109375" style="180" customWidth="1"/>
    <col min="14853" max="14853" width="4.42578125" style="180" bestFit="1" customWidth="1"/>
    <col min="14854" max="14854" width="38.7109375" style="180" customWidth="1"/>
    <col min="14855" max="14855" width="9.28515625" style="180" customWidth="1"/>
    <col min="14856" max="14856" width="9.28515625" style="180" bestFit="1" customWidth="1"/>
    <col min="14857" max="14857" width="8.85546875" style="180" customWidth="1"/>
    <col min="14858" max="15104" width="9.140625" style="180"/>
    <col min="15105" max="15105" width="3.140625" style="180" customWidth="1"/>
    <col min="15106" max="15106" width="6.140625" style="180" bestFit="1" customWidth="1"/>
    <col min="15107" max="15108" width="4.7109375" style="180" customWidth="1"/>
    <col min="15109" max="15109" width="4.42578125" style="180" bestFit="1" customWidth="1"/>
    <col min="15110" max="15110" width="38.7109375" style="180" customWidth="1"/>
    <col min="15111" max="15111" width="9.28515625" style="180" customWidth="1"/>
    <col min="15112" max="15112" width="9.28515625" style="180" bestFit="1" customWidth="1"/>
    <col min="15113" max="15113" width="8.85546875" style="180" customWidth="1"/>
    <col min="15114" max="15360" width="9.140625" style="180"/>
    <col min="15361" max="15361" width="3.140625" style="180" customWidth="1"/>
    <col min="15362" max="15362" width="6.140625" style="180" bestFit="1" customWidth="1"/>
    <col min="15363" max="15364" width="4.7109375" style="180" customWidth="1"/>
    <col min="15365" max="15365" width="4.42578125" style="180" bestFit="1" customWidth="1"/>
    <col min="15366" max="15366" width="38.7109375" style="180" customWidth="1"/>
    <col min="15367" max="15367" width="9.28515625" style="180" customWidth="1"/>
    <col min="15368" max="15368" width="9.28515625" style="180" bestFit="1" customWidth="1"/>
    <col min="15369" max="15369" width="8.85546875" style="180" customWidth="1"/>
    <col min="15370" max="15616" width="9.140625" style="180"/>
    <col min="15617" max="15617" width="3.140625" style="180" customWidth="1"/>
    <col min="15618" max="15618" width="6.140625" style="180" bestFit="1" customWidth="1"/>
    <col min="15619" max="15620" width="4.7109375" style="180" customWidth="1"/>
    <col min="15621" max="15621" width="4.42578125" style="180" bestFit="1" customWidth="1"/>
    <col min="15622" max="15622" width="38.7109375" style="180" customWidth="1"/>
    <col min="15623" max="15623" width="9.28515625" style="180" customWidth="1"/>
    <col min="15624" max="15624" width="9.28515625" style="180" bestFit="1" customWidth="1"/>
    <col min="15625" max="15625" width="8.85546875" style="180" customWidth="1"/>
    <col min="15626" max="15872" width="9.140625" style="180"/>
    <col min="15873" max="15873" width="3.140625" style="180" customWidth="1"/>
    <col min="15874" max="15874" width="6.140625" style="180" bestFit="1" customWidth="1"/>
    <col min="15875" max="15876" width="4.7109375" style="180" customWidth="1"/>
    <col min="15877" max="15877" width="4.42578125" style="180" bestFit="1" customWidth="1"/>
    <col min="15878" max="15878" width="38.7109375" style="180" customWidth="1"/>
    <col min="15879" max="15879" width="9.28515625" style="180" customWidth="1"/>
    <col min="15880" max="15880" width="9.28515625" style="180" bestFit="1" customWidth="1"/>
    <col min="15881" max="15881" width="8.85546875" style="180" customWidth="1"/>
    <col min="15882" max="16128" width="9.140625" style="180"/>
    <col min="16129" max="16129" width="3.140625" style="180" customWidth="1"/>
    <col min="16130" max="16130" width="6.140625" style="180" bestFit="1" customWidth="1"/>
    <col min="16131" max="16132" width="4.7109375" style="180" customWidth="1"/>
    <col min="16133" max="16133" width="4.42578125" style="180" bestFit="1" customWidth="1"/>
    <col min="16134" max="16134" width="38.7109375" style="180" customWidth="1"/>
    <col min="16135" max="16135" width="9.28515625" style="180" customWidth="1"/>
    <col min="16136" max="16136" width="9.28515625" style="180" bestFit="1" customWidth="1"/>
    <col min="16137" max="16137" width="8.85546875" style="180" customWidth="1"/>
    <col min="16138" max="16384" width="9.140625" style="180"/>
  </cols>
  <sheetData>
    <row r="1" spans="1:12" s="11" customFormat="1" x14ac:dyDescent="0.2">
      <c r="F1" s="177"/>
      <c r="H1" s="495" t="s">
        <v>9</v>
      </c>
      <c r="I1" s="495"/>
      <c r="J1" s="495"/>
    </row>
    <row r="2" spans="1:12" s="11" customFormat="1" x14ac:dyDescent="0.2">
      <c r="F2" s="177"/>
      <c r="H2" s="177"/>
      <c r="I2" s="178"/>
    </row>
    <row r="3" spans="1:12" s="11" customFormat="1" ht="18" x14ac:dyDescent="0.25">
      <c r="A3" s="477" t="s">
        <v>8</v>
      </c>
      <c r="B3" s="477"/>
      <c r="C3" s="477"/>
      <c r="D3" s="477"/>
      <c r="E3" s="477"/>
      <c r="F3" s="477"/>
      <c r="G3" s="477"/>
      <c r="H3" s="477"/>
      <c r="I3" s="477"/>
    </row>
    <row r="4" spans="1:12" x14ac:dyDescent="0.2">
      <c r="A4" s="1"/>
      <c r="B4" s="1"/>
      <c r="C4" s="1"/>
      <c r="D4" s="1"/>
      <c r="E4" s="1"/>
      <c r="F4" s="1"/>
      <c r="G4" s="1"/>
      <c r="H4" s="179"/>
      <c r="I4" s="179"/>
    </row>
    <row r="5" spans="1:12" ht="15.75" x14ac:dyDescent="0.25">
      <c r="A5" s="514" t="s">
        <v>122</v>
      </c>
      <c r="B5" s="514"/>
      <c r="C5" s="514"/>
      <c r="D5" s="514"/>
      <c r="E5" s="514"/>
      <c r="F5" s="514"/>
      <c r="G5" s="514"/>
      <c r="H5" s="514"/>
      <c r="I5" s="514"/>
    </row>
    <row r="6" spans="1:12" x14ac:dyDescent="0.2">
      <c r="A6" s="1"/>
      <c r="B6" s="1"/>
      <c r="C6" s="1"/>
      <c r="D6" s="1"/>
      <c r="E6" s="1"/>
      <c r="F6" s="1"/>
      <c r="G6" s="1"/>
      <c r="H6" s="179"/>
      <c r="I6" s="179"/>
    </row>
    <row r="7" spans="1:12" ht="15.75" x14ac:dyDescent="0.25">
      <c r="A7" s="478" t="s">
        <v>123</v>
      </c>
      <c r="B7" s="478"/>
      <c r="C7" s="478"/>
      <c r="D7" s="478"/>
      <c r="E7" s="478"/>
      <c r="F7" s="478"/>
      <c r="G7" s="478"/>
      <c r="H7" s="478"/>
      <c r="I7" s="478"/>
    </row>
    <row r="8" spans="1:12" s="184" customFormat="1" ht="13.5" thickBot="1" x14ac:dyDescent="0.25">
      <c r="A8" s="181"/>
      <c r="B8" s="181"/>
      <c r="C8" s="181"/>
      <c r="D8" s="181"/>
      <c r="E8" s="181"/>
      <c r="F8" s="181"/>
      <c r="G8" s="182"/>
      <c r="H8" s="183"/>
      <c r="J8" s="183" t="s">
        <v>124</v>
      </c>
    </row>
    <row r="9" spans="1:12" s="185" customFormat="1" ht="12.75" customHeight="1" x14ac:dyDescent="0.25">
      <c r="A9" s="504" t="s">
        <v>0</v>
      </c>
      <c r="B9" s="506" t="s">
        <v>1</v>
      </c>
      <c r="C9" s="507"/>
      <c r="D9" s="510" t="s">
        <v>2</v>
      </c>
      <c r="E9" s="510" t="s">
        <v>3</v>
      </c>
      <c r="F9" s="510" t="s">
        <v>125</v>
      </c>
      <c r="G9" s="484" t="s">
        <v>13</v>
      </c>
      <c r="H9" s="486" t="s">
        <v>36</v>
      </c>
      <c r="I9" s="490" t="s">
        <v>10</v>
      </c>
      <c r="J9" s="492" t="s">
        <v>37</v>
      </c>
    </row>
    <row r="10" spans="1:12" s="185" customFormat="1" ht="12.75" customHeight="1" thickBot="1" x14ac:dyDescent="0.3">
      <c r="A10" s="505"/>
      <c r="B10" s="508"/>
      <c r="C10" s="509"/>
      <c r="D10" s="511"/>
      <c r="E10" s="511"/>
      <c r="F10" s="511"/>
      <c r="G10" s="485"/>
      <c r="H10" s="487"/>
      <c r="I10" s="491"/>
      <c r="J10" s="493"/>
    </row>
    <row r="11" spans="1:12" s="184" customFormat="1" ht="13.5" thickBot="1" x14ac:dyDescent="0.25">
      <c r="A11" s="186" t="s">
        <v>6</v>
      </c>
      <c r="B11" s="512" t="s">
        <v>7</v>
      </c>
      <c r="C11" s="513"/>
      <c r="D11" s="187" t="s">
        <v>7</v>
      </c>
      <c r="E11" s="188" t="s">
        <v>7</v>
      </c>
      <c r="F11" s="189" t="s">
        <v>126</v>
      </c>
      <c r="G11" s="190">
        <f>G12+G14</f>
        <v>26600</v>
      </c>
      <c r="H11" s="190">
        <f>H12+H14</f>
        <v>5108.1000000000004</v>
      </c>
      <c r="I11" s="459">
        <f>I12+I14</f>
        <v>10000</v>
      </c>
      <c r="J11" s="352">
        <f>J12+J14</f>
        <v>15108.1</v>
      </c>
    </row>
    <row r="12" spans="1:12" s="184" customFormat="1" x14ac:dyDescent="0.2">
      <c r="A12" s="191" t="s">
        <v>6</v>
      </c>
      <c r="B12" s="42" t="s">
        <v>127</v>
      </c>
      <c r="C12" s="43" t="s">
        <v>15</v>
      </c>
      <c r="D12" s="106" t="s">
        <v>7</v>
      </c>
      <c r="E12" s="192" t="s">
        <v>7</v>
      </c>
      <c r="F12" s="193" t="s">
        <v>128</v>
      </c>
      <c r="G12" s="194">
        <f>G13</f>
        <v>26600</v>
      </c>
      <c r="H12" s="194">
        <f>H13</f>
        <v>4634.1000000000004</v>
      </c>
      <c r="I12" s="350"/>
      <c r="J12" s="353">
        <f>J13</f>
        <v>4634.1000000000004</v>
      </c>
    </row>
    <row r="13" spans="1:12" s="184" customFormat="1" ht="12.75" customHeight="1" thickBot="1" x14ac:dyDescent="0.25">
      <c r="A13" s="195"/>
      <c r="B13" s="50"/>
      <c r="C13" s="51"/>
      <c r="D13" s="196">
        <v>6172</v>
      </c>
      <c r="E13" s="197" t="s">
        <v>129</v>
      </c>
      <c r="F13" s="198" t="s">
        <v>45</v>
      </c>
      <c r="G13" s="199">
        <v>26600</v>
      </c>
      <c r="H13" s="199">
        <v>4634.1000000000004</v>
      </c>
      <c r="I13" s="351"/>
      <c r="J13" s="354">
        <f>SUM(H13:I13)</f>
        <v>4634.1000000000004</v>
      </c>
    </row>
    <row r="14" spans="1:12" s="184" customFormat="1" ht="12.75" customHeight="1" x14ac:dyDescent="0.2">
      <c r="A14" s="206" t="s">
        <v>6</v>
      </c>
      <c r="B14" s="410" t="s">
        <v>130</v>
      </c>
      <c r="C14" s="411" t="s">
        <v>15</v>
      </c>
      <c r="D14" s="127" t="s">
        <v>7</v>
      </c>
      <c r="E14" s="412" t="s">
        <v>7</v>
      </c>
      <c r="F14" s="413" t="s">
        <v>131</v>
      </c>
      <c r="G14" s="414">
        <f>G15</f>
        <v>0</v>
      </c>
      <c r="H14" s="414">
        <f>H15</f>
        <v>474</v>
      </c>
      <c r="I14" s="415">
        <f>I15</f>
        <v>10000</v>
      </c>
      <c r="J14" s="416">
        <f>J15</f>
        <v>10474</v>
      </c>
    </row>
    <row r="15" spans="1:12" s="184" customFormat="1" ht="12.75" customHeight="1" thickBot="1" x14ac:dyDescent="0.25">
      <c r="A15" s="401"/>
      <c r="B15" s="402"/>
      <c r="C15" s="403"/>
      <c r="D15" s="404">
        <v>6172</v>
      </c>
      <c r="E15" s="405" t="s">
        <v>129</v>
      </c>
      <c r="F15" s="406" t="s">
        <v>45</v>
      </c>
      <c r="G15" s="407">
        <v>0</v>
      </c>
      <c r="H15" s="407">
        <v>474</v>
      </c>
      <c r="I15" s="408">
        <v>10000</v>
      </c>
      <c r="J15" s="409">
        <f>SUM(H15:I15)</f>
        <v>10474</v>
      </c>
      <c r="L15" s="200"/>
    </row>
    <row r="20" spans="12:12" x14ac:dyDescent="0.2">
      <c r="L20" s="201"/>
    </row>
  </sheetData>
  <mergeCells count="14">
    <mergeCell ref="B11:C11"/>
    <mergeCell ref="G9:G10"/>
    <mergeCell ref="H9:H10"/>
    <mergeCell ref="I9:I10"/>
    <mergeCell ref="H1:J1"/>
    <mergeCell ref="J9:J10"/>
    <mergeCell ref="A3:I3"/>
    <mergeCell ref="A5:I5"/>
    <mergeCell ref="A7:I7"/>
    <mergeCell ref="A9:A10"/>
    <mergeCell ref="B9:C10"/>
    <mergeCell ref="D9:D10"/>
    <mergeCell ref="E9:E10"/>
    <mergeCell ref="F9:F10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46"/>
  <sheetViews>
    <sheetView zoomScaleNormal="100" workbookViewId="0">
      <selection activeCell="N34" sqref="N34"/>
    </sheetView>
  </sheetViews>
  <sheetFormatPr defaultRowHeight="12.75" x14ac:dyDescent="0.2"/>
  <cols>
    <col min="1" max="1" width="3.140625" style="11" customWidth="1"/>
    <col min="2" max="2" width="6.140625" style="11" customWidth="1"/>
    <col min="3" max="3" width="4.42578125" style="11" customWidth="1"/>
    <col min="4" max="5" width="4.7109375" style="11" customWidth="1"/>
    <col min="6" max="6" width="40.7109375" style="11" customWidth="1"/>
    <col min="7" max="8" width="8.7109375" style="89" customWidth="1"/>
    <col min="9" max="9" width="9.7109375" style="11" customWidth="1"/>
    <col min="10" max="10" width="8.7109375" style="11" customWidth="1"/>
    <col min="11" max="11" width="9.140625" style="11"/>
    <col min="12" max="12" width="9.5703125" style="11" bestFit="1" customWidth="1"/>
    <col min="13" max="13" width="10.140625" style="11" bestFit="1" customWidth="1"/>
    <col min="14" max="16384" width="9.140625" style="11"/>
  </cols>
  <sheetData>
    <row r="1" spans="1:13" s="5" customFormat="1" x14ac:dyDescent="0.2">
      <c r="A1" s="2"/>
      <c r="B1" s="2"/>
      <c r="C1" s="2"/>
      <c r="D1" s="2"/>
      <c r="E1" s="2"/>
      <c r="F1" s="2"/>
      <c r="G1" s="3"/>
      <c r="H1" s="495" t="s">
        <v>9</v>
      </c>
      <c r="I1" s="495"/>
      <c r="J1" s="495"/>
      <c r="K1" s="4"/>
      <c r="M1" s="6"/>
    </row>
    <row r="2" spans="1:13" s="5" customFormat="1" x14ac:dyDescent="0.2">
      <c r="A2" s="2"/>
      <c r="B2" s="2"/>
      <c r="C2" s="2"/>
      <c r="D2" s="2"/>
      <c r="E2" s="2"/>
      <c r="F2" s="2"/>
      <c r="G2" s="3"/>
      <c r="H2" s="3"/>
      <c r="I2" s="3"/>
      <c r="J2" s="2"/>
      <c r="K2" s="7"/>
      <c r="M2" s="6"/>
    </row>
    <row r="3" spans="1:13" s="5" customFormat="1" ht="18" x14ac:dyDescent="0.25">
      <c r="A3" s="477" t="s">
        <v>8</v>
      </c>
      <c r="B3" s="477"/>
      <c r="C3" s="477"/>
      <c r="D3" s="477"/>
      <c r="E3" s="477"/>
      <c r="F3" s="477"/>
      <c r="G3" s="477"/>
      <c r="H3" s="477"/>
      <c r="I3" s="477"/>
      <c r="J3" s="477"/>
      <c r="K3" s="8"/>
      <c r="M3" s="6"/>
    </row>
    <row r="4" spans="1:13" s="5" customFormat="1" ht="12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8"/>
      <c r="M4" s="6"/>
    </row>
    <row r="5" spans="1:13" ht="15.75" x14ac:dyDescent="0.25">
      <c r="A5" s="517" t="s">
        <v>11</v>
      </c>
      <c r="B5" s="517"/>
      <c r="C5" s="517"/>
      <c r="D5" s="517"/>
      <c r="E5" s="517"/>
      <c r="F5" s="517"/>
      <c r="G5" s="517"/>
      <c r="H5" s="517"/>
      <c r="I5" s="517"/>
      <c r="J5" s="517"/>
      <c r="K5" s="10"/>
    </row>
    <row r="6" spans="1:13" x14ac:dyDescent="0.2">
      <c r="A6" s="1"/>
      <c r="B6" s="1"/>
      <c r="C6" s="1"/>
      <c r="D6" s="1"/>
      <c r="E6" s="1"/>
      <c r="F6" s="1"/>
      <c r="G6" s="1"/>
      <c r="H6" s="1"/>
      <c r="I6" s="12"/>
      <c r="J6" s="12"/>
      <c r="K6" s="13"/>
    </row>
    <row r="7" spans="1:13" ht="15.75" x14ac:dyDescent="0.2">
      <c r="A7" s="518" t="s">
        <v>16</v>
      </c>
      <c r="B7" s="518"/>
      <c r="C7" s="518"/>
      <c r="D7" s="518"/>
      <c r="E7" s="518"/>
      <c r="F7" s="518"/>
      <c r="G7" s="518"/>
      <c r="H7" s="518"/>
      <c r="I7" s="518"/>
      <c r="J7" s="518"/>
    </row>
    <row r="8" spans="1:13" ht="12.75" customHeight="1" thickBot="1" x14ac:dyDescent="0.25">
      <c r="A8" s="31"/>
      <c r="B8" s="32"/>
      <c r="C8" s="32"/>
      <c r="D8" s="32"/>
      <c r="E8" s="32"/>
      <c r="F8" s="32"/>
      <c r="G8" s="33"/>
      <c r="H8" s="33"/>
      <c r="I8" s="32"/>
      <c r="J8" s="33" t="s">
        <v>12</v>
      </c>
    </row>
    <row r="9" spans="1:13" ht="23.25" thickBot="1" x14ac:dyDescent="0.25">
      <c r="A9" s="17" t="s">
        <v>0</v>
      </c>
      <c r="B9" s="519" t="s">
        <v>1</v>
      </c>
      <c r="C9" s="520"/>
      <c r="D9" s="18" t="s">
        <v>2</v>
      </c>
      <c r="E9" s="19" t="s">
        <v>3</v>
      </c>
      <c r="F9" s="18" t="s">
        <v>17</v>
      </c>
      <c r="G9" s="14" t="s">
        <v>13</v>
      </c>
      <c r="H9" s="15" t="s">
        <v>4</v>
      </c>
      <c r="I9" s="15" t="s">
        <v>10</v>
      </c>
      <c r="J9" s="16" t="s">
        <v>5</v>
      </c>
    </row>
    <row r="10" spans="1:13" ht="13.5" thickBot="1" x14ac:dyDescent="0.25">
      <c r="A10" s="34" t="s">
        <v>6</v>
      </c>
      <c r="B10" s="521" t="s">
        <v>7</v>
      </c>
      <c r="C10" s="521"/>
      <c r="D10" s="35" t="s">
        <v>7</v>
      </c>
      <c r="E10" s="36" t="s">
        <v>7</v>
      </c>
      <c r="F10" s="37" t="s">
        <v>18</v>
      </c>
      <c r="G10" s="38">
        <f>G11+G13</f>
        <v>80000</v>
      </c>
      <c r="H10" s="39">
        <f>H11+H13+H15+H17+H19+H21</f>
        <v>145354.1</v>
      </c>
      <c r="I10" s="460">
        <f>I11+I13+I15+I17+I19+I21</f>
        <v>-20000</v>
      </c>
      <c r="J10" s="40">
        <f>J11+J13+J15+J17+J19+J21</f>
        <v>125354.1</v>
      </c>
    </row>
    <row r="11" spans="1:13" ht="12.75" customHeight="1" x14ac:dyDescent="0.2">
      <c r="A11" s="41" t="s">
        <v>6</v>
      </c>
      <c r="B11" s="42" t="s">
        <v>19</v>
      </c>
      <c r="C11" s="43" t="s">
        <v>15</v>
      </c>
      <c r="D11" s="44" t="s">
        <v>7</v>
      </c>
      <c r="E11" s="45" t="s">
        <v>7</v>
      </c>
      <c r="F11" s="46" t="s">
        <v>20</v>
      </c>
      <c r="G11" s="47">
        <v>50000</v>
      </c>
      <c r="H11" s="47">
        <v>50000</v>
      </c>
      <c r="I11" s="23">
        <v>0</v>
      </c>
      <c r="J11" s="48">
        <v>50000</v>
      </c>
    </row>
    <row r="12" spans="1:13" ht="12.75" customHeight="1" thickBot="1" x14ac:dyDescent="0.25">
      <c r="A12" s="49"/>
      <c r="B12" s="50"/>
      <c r="C12" s="51"/>
      <c r="D12" s="52">
        <v>3522</v>
      </c>
      <c r="E12" s="53">
        <v>6202</v>
      </c>
      <c r="F12" s="54" t="s">
        <v>21</v>
      </c>
      <c r="G12" s="27">
        <v>50000</v>
      </c>
      <c r="H12" s="55">
        <v>50000</v>
      </c>
      <c r="I12" s="56">
        <v>0</v>
      </c>
      <c r="J12" s="57">
        <v>50000</v>
      </c>
    </row>
    <row r="13" spans="1:13" ht="12.75" customHeight="1" x14ac:dyDescent="0.2">
      <c r="A13" s="41" t="s">
        <v>6</v>
      </c>
      <c r="B13" s="42" t="s">
        <v>22</v>
      </c>
      <c r="C13" s="43" t="s">
        <v>15</v>
      </c>
      <c r="D13" s="44" t="s">
        <v>7</v>
      </c>
      <c r="E13" s="45" t="s">
        <v>7</v>
      </c>
      <c r="F13" s="46" t="s">
        <v>23</v>
      </c>
      <c r="G13" s="47">
        <v>30000</v>
      </c>
      <c r="H13" s="47">
        <v>30000</v>
      </c>
      <c r="I13" s="23">
        <v>0</v>
      </c>
      <c r="J13" s="48">
        <v>30000</v>
      </c>
    </row>
    <row r="14" spans="1:13" ht="12.75" customHeight="1" thickBot="1" x14ac:dyDescent="0.25">
      <c r="A14" s="58"/>
      <c r="B14" s="59"/>
      <c r="C14" s="60"/>
      <c r="D14" s="61">
        <v>3522</v>
      </c>
      <c r="E14" s="62">
        <v>6202</v>
      </c>
      <c r="F14" s="54" t="s">
        <v>21</v>
      </c>
      <c r="G14" s="63">
        <v>30000</v>
      </c>
      <c r="H14" s="64">
        <v>30000</v>
      </c>
      <c r="I14" s="65">
        <v>0</v>
      </c>
      <c r="J14" s="66">
        <v>30000</v>
      </c>
    </row>
    <row r="15" spans="1:13" s="25" customFormat="1" ht="11.25" x14ac:dyDescent="0.25">
      <c r="A15" s="85" t="s">
        <v>6</v>
      </c>
      <c r="B15" s="119" t="s">
        <v>24</v>
      </c>
      <c r="C15" s="119" t="s">
        <v>15</v>
      </c>
      <c r="D15" s="83" t="s">
        <v>7</v>
      </c>
      <c r="E15" s="83" t="s">
        <v>7</v>
      </c>
      <c r="F15" s="84" t="s">
        <v>25</v>
      </c>
      <c r="G15" s="29">
        <v>0</v>
      </c>
      <c r="H15" s="29">
        <v>20000</v>
      </c>
      <c r="I15" s="29">
        <f>I16</f>
        <v>-20000</v>
      </c>
      <c r="J15" s="30">
        <f>J16</f>
        <v>0</v>
      </c>
      <c r="K15" s="71"/>
      <c r="L15" s="71"/>
    </row>
    <row r="16" spans="1:13" s="77" customFormat="1" ht="12" thickBot="1" x14ac:dyDescent="0.3">
      <c r="A16" s="120"/>
      <c r="B16" s="121"/>
      <c r="C16" s="121"/>
      <c r="D16" s="122">
        <v>3522</v>
      </c>
      <c r="E16" s="122">
        <v>6202</v>
      </c>
      <c r="F16" s="123" t="s">
        <v>21</v>
      </c>
      <c r="G16" s="124">
        <v>0</v>
      </c>
      <c r="H16" s="124">
        <v>20000</v>
      </c>
      <c r="I16" s="124">
        <v>-20000</v>
      </c>
      <c r="J16" s="125">
        <f>H16+I16</f>
        <v>0</v>
      </c>
      <c r="K16" s="76"/>
      <c r="L16" s="76"/>
    </row>
    <row r="17" spans="1:13" s="25" customFormat="1" ht="11.25" x14ac:dyDescent="0.25">
      <c r="A17" s="67" t="s">
        <v>6</v>
      </c>
      <c r="B17" s="68" t="s">
        <v>26</v>
      </c>
      <c r="C17" s="68" t="s">
        <v>15</v>
      </c>
      <c r="D17" s="69" t="s">
        <v>7</v>
      </c>
      <c r="E17" s="69" t="s">
        <v>7</v>
      </c>
      <c r="F17" s="70" t="s">
        <v>27</v>
      </c>
      <c r="G17" s="23">
        <v>0</v>
      </c>
      <c r="H17" s="23">
        <v>3754.1</v>
      </c>
      <c r="I17" s="23">
        <v>0</v>
      </c>
      <c r="J17" s="26">
        <v>3754.1</v>
      </c>
      <c r="K17" s="71"/>
      <c r="L17" s="71"/>
    </row>
    <row r="18" spans="1:13" s="77" customFormat="1" ht="12" thickBot="1" x14ac:dyDescent="0.3">
      <c r="A18" s="78"/>
      <c r="B18" s="79"/>
      <c r="C18" s="79"/>
      <c r="D18" s="80">
        <v>3533</v>
      </c>
      <c r="E18" s="80">
        <v>6130</v>
      </c>
      <c r="F18" s="81" t="s">
        <v>28</v>
      </c>
      <c r="G18" s="65">
        <v>0</v>
      </c>
      <c r="H18" s="65">
        <v>3754.1</v>
      </c>
      <c r="I18" s="65">
        <v>0</v>
      </c>
      <c r="J18" s="82">
        <v>3754.1</v>
      </c>
      <c r="K18" s="76"/>
      <c r="L18" s="76"/>
    </row>
    <row r="19" spans="1:13" s="25" customFormat="1" ht="11.25" x14ac:dyDescent="0.25">
      <c r="A19" s="113" t="s">
        <v>6</v>
      </c>
      <c r="B19" s="20" t="s">
        <v>29</v>
      </c>
      <c r="C19" s="21" t="s">
        <v>15</v>
      </c>
      <c r="D19" s="114" t="s">
        <v>7</v>
      </c>
      <c r="E19" s="114" t="s">
        <v>7</v>
      </c>
      <c r="F19" s="115" t="s">
        <v>30</v>
      </c>
      <c r="G19" s="22">
        <v>0</v>
      </c>
      <c r="H19" s="22">
        <f>H20</f>
        <v>1600</v>
      </c>
      <c r="I19" s="22">
        <f>I20</f>
        <v>0</v>
      </c>
      <c r="J19" s="24">
        <v>1600</v>
      </c>
      <c r="K19" s="71"/>
      <c r="L19" s="71"/>
    </row>
    <row r="20" spans="1:13" s="77" customFormat="1" ht="12" thickBot="1" x14ac:dyDescent="0.3">
      <c r="A20" s="72"/>
      <c r="B20" s="73"/>
      <c r="C20" s="73"/>
      <c r="D20" s="74">
        <v>3533</v>
      </c>
      <c r="E20" s="74">
        <v>6130</v>
      </c>
      <c r="F20" s="54" t="s">
        <v>28</v>
      </c>
      <c r="G20" s="56">
        <v>0</v>
      </c>
      <c r="H20" s="56">
        <v>1600</v>
      </c>
      <c r="I20" s="56">
        <v>0</v>
      </c>
      <c r="J20" s="75">
        <v>1600</v>
      </c>
      <c r="K20" s="76"/>
      <c r="L20" s="76"/>
    </row>
    <row r="21" spans="1:13" s="25" customFormat="1" ht="33.75" x14ac:dyDescent="0.25">
      <c r="A21" s="116" t="s">
        <v>6</v>
      </c>
      <c r="B21" s="117" t="s">
        <v>31</v>
      </c>
      <c r="C21" s="28" t="s">
        <v>15</v>
      </c>
      <c r="D21" s="114" t="s">
        <v>7</v>
      </c>
      <c r="E21" s="114" t="s">
        <v>7</v>
      </c>
      <c r="F21" s="118" t="s">
        <v>32</v>
      </c>
      <c r="G21" s="22">
        <v>0</v>
      </c>
      <c r="H21" s="22">
        <f>H22</f>
        <v>40000</v>
      </c>
      <c r="I21" s="22">
        <f>I22</f>
        <v>0</v>
      </c>
      <c r="J21" s="24">
        <v>40000</v>
      </c>
      <c r="K21" s="71"/>
      <c r="L21" s="71"/>
    </row>
    <row r="22" spans="1:13" s="77" customFormat="1" ht="12.75" customHeight="1" thickBot="1" x14ac:dyDescent="0.3">
      <c r="A22" s="72"/>
      <c r="B22" s="86"/>
      <c r="C22" s="87"/>
      <c r="D22" s="54">
        <v>3522</v>
      </c>
      <c r="E22" s="74">
        <v>6202</v>
      </c>
      <c r="F22" s="54" t="s">
        <v>21</v>
      </c>
      <c r="G22" s="56">
        <v>0</v>
      </c>
      <c r="H22" s="56">
        <v>40000</v>
      </c>
      <c r="I22" s="56">
        <v>0</v>
      </c>
      <c r="J22" s="75">
        <v>40000</v>
      </c>
      <c r="K22" s="76"/>
      <c r="L22" s="76"/>
    </row>
    <row r="23" spans="1:13" s="77" customFormat="1" ht="13.5" customHeight="1" x14ac:dyDescent="0.25">
      <c r="G23" s="88"/>
      <c r="H23" s="88"/>
      <c r="I23" s="88"/>
      <c r="J23" s="88"/>
      <c r="M23" s="79"/>
    </row>
    <row r="24" spans="1:13" s="77" customFormat="1" ht="13.5" customHeight="1" x14ac:dyDescent="0.25">
      <c r="G24" s="88"/>
      <c r="H24" s="88"/>
      <c r="I24" s="88"/>
      <c r="J24" s="88"/>
      <c r="M24" s="79"/>
    </row>
    <row r="25" spans="1:13" s="90" customFormat="1" ht="15.75" x14ac:dyDescent="0.25">
      <c r="A25" s="503" t="s">
        <v>34</v>
      </c>
      <c r="B25" s="503"/>
      <c r="C25" s="503"/>
      <c r="D25" s="503"/>
      <c r="E25" s="503"/>
      <c r="F25" s="503"/>
      <c r="G25" s="503"/>
      <c r="H25" s="503"/>
      <c r="I25" s="503"/>
      <c r="J25" s="503"/>
    </row>
    <row r="26" spans="1:13" s="77" customFormat="1" ht="12.75" customHeight="1" x14ac:dyDescent="0.25">
      <c r="G26" s="88"/>
      <c r="H26" s="88"/>
      <c r="I26" s="88"/>
      <c r="J26" s="88"/>
    </row>
    <row r="27" spans="1:13" s="90" customFormat="1" ht="15.75" x14ac:dyDescent="0.25">
      <c r="A27" s="494" t="s">
        <v>33</v>
      </c>
      <c r="B27" s="494"/>
      <c r="C27" s="494"/>
      <c r="D27" s="494"/>
      <c r="E27" s="494"/>
      <c r="F27" s="494"/>
      <c r="G27" s="494"/>
      <c r="H27" s="494"/>
      <c r="I27" s="494"/>
      <c r="J27" s="494"/>
    </row>
    <row r="28" spans="1:13" s="77" customFormat="1" ht="12.75" customHeight="1" thickBot="1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2" t="s">
        <v>12</v>
      </c>
    </row>
    <row r="29" spans="1:13" s="77" customFormat="1" ht="12.75" customHeight="1" x14ac:dyDescent="0.25">
      <c r="A29" s="515" t="s">
        <v>0</v>
      </c>
      <c r="B29" s="522" t="s">
        <v>1</v>
      </c>
      <c r="C29" s="528"/>
      <c r="D29" s="526" t="s">
        <v>2</v>
      </c>
      <c r="E29" s="526" t="s">
        <v>3</v>
      </c>
      <c r="F29" s="522" t="s">
        <v>35</v>
      </c>
      <c r="G29" s="484" t="s">
        <v>13</v>
      </c>
      <c r="H29" s="499" t="s">
        <v>36</v>
      </c>
      <c r="I29" s="490" t="s">
        <v>10</v>
      </c>
      <c r="J29" s="492" t="s">
        <v>37</v>
      </c>
    </row>
    <row r="30" spans="1:13" s="77" customFormat="1" ht="12.75" customHeight="1" thickBot="1" x14ac:dyDescent="0.3">
      <c r="A30" s="516"/>
      <c r="B30" s="523"/>
      <c r="C30" s="529"/>
      <c r="D30" s="527"/>
      <c r="E30" s="527"/>
      <c r="F30" s="523"/>
      <c r="G30" s="485"/>
      <c r="H30" s="500"/>
      <c r="I30" s="491"/>
      <c r="J30" s="493"/>
    </row>
    <row r="31" spans="1:13" s="77" customFormat="1" ht="12.75" customHeight="1" thickBot="1" x14ac:dyDescent="0.3">
      <c r="A31" s="93" t="s">
        <v>6</v>
      </c>
      <c r="B31" s="530" t="s">
        <v>7</v>
      </c>
      <c r="C31" s="531"/>
      <c r="D31" s="94" t="s">
        <v>2</v>
      </c>
      <c r="E31" s="94" t="s">
        <v>3</v>
      </c>
      <c r="F31" s="95" t="s">
        <v>38</v>
      </c>
      <c r="G31" s="273">
        <f>G32+G34+G36+G38+G40+G42+G44+G45+G46</f>
        <v>104000</v>
      </c>
      <c r="H31" s="277">
        <f>H32+H34+H36+H38+H40+H42+H44+H45+H46</f>
        <v>490524.05100000004</v>
      </c>
      <c r="I31" s="461">
        <f>I32+I34+I36+I38+I40+I42+I44+I45+I46</f>
        <v>44000</v>
      </c>
      <c r="J31" s="286">
        <f>J32+J34+J36+J38+J40+J42+J44+J45+J46</f>
        <v>534524.05099999998</v>
      </c>
      <c r="L31" s="131"/>
    </row>
    <row r="32" spans="1:13" s="77" customFormat="1" ht="12.75" customHeight="1" x14ac:dyDescent="0.25">
      <c r="A32" s="202" t="s">
        <v>6</v>
      </c>
      <c r="B32" s="532" t="s">
        <v>39</v>
      </c>
      <c r="C32" s="533"/>
      <c r="D32" s="96" t="s">
        <v>7</v>
      </c>
      <c r="E32" s="96" t="s">
        <v>7</v>
      </c>
      <c r="F32" s="97" t="s">
        <v>40</v>
      </c>
      <c r="G32" s="47">
        <f>SUM(G33:G33)</f>
        <v>3000</v>
      </c>
      <c r="H32" s="278">
        <f>SUM(H33:H33)</f>
        <v>3000</v>
      </c>
      <c r="I32" s="282">
        <f>SUM(I33:I33)</f>
        <v>0</v>
      </c>
      <c r="J32" s="275">
        <f>SUM(J33:J33)</f>
        <v>3000</v>
      </c>
    </row>
    <row r="33" spans="1:13" s="77" customFormat="1" ht="12.75" customHeight="1" thickBot="1" x14ac:dyDescent="0.3">
      <c r="A33" s="203"/>
      <c r="B33" s="132"/>
      <c r="C33" s="98"/>
      <c r="D33" s="99">
        <v>2212</v>
      </c>
      <c r="E33" s="99">
        <v>6130</v>
      </c>
      <c r="F33" s="100" t="s">
        <v>28</v>
      </c>
      <c r="G33" s="27">
        <v>3000</v>
      </c>
      <c r="H33" s="279">
        <v>3000</v>
      </c>
      <c r="I33" s="283"/>
      <c r="J33" s="274">
        <f>H33+I33</f>
        <v>3000</v>
      </c>
    </row>
    <row r="34" spans="1:13" s="77" customFormat="1" ht="12.75" customHeight="1" x14ac:dyDescent="0.25">
      <c r="A34" s="191" t="s">
        <v>6</v>
      </c>
      <c r="B34" s="524" t="s">
        <v>41</v>
      </c>
      <c r="C34" s="525"/>
      <c r="D34" s="101" t="s">
        <v>7</v>
      </c>
      <c r="E34" s="101" t="s">
        <v>7</v>
      </c>
      <c r="F34" s="102" t="s">
        <v>42</v>
      </c>
      <c r="G34" s="47">
        <f>SUM(G35:G35)</f>
        <v>1000</v>
      </c>
      <c r="H34" s="278">
        <f>SUM(H35:H35)</f>
        <v>0</v>
      </c>
      <c r="I34" s="282">
        <f>SUM(I35:I35)</f>
        <v>0</v>
      </c>
      <c r="J34" s="275">
        <f>J35</f>
        <v>0</v>
      </c>
    </row>
    <row r="35" spans="1:13" s="77" customFormat="1" ht="12.75" customHeight="1" thickBot="1" x14ac:dyDescent="0.3">
      <c r="A35" s="204"/>
      <c r="B35" s="132"/>
      <c r="C35" s="98"/>
      <c r="D35" s="103">
        <v>2212</v>
      </c>
      <c r="E35" s="104">
        <v>5331</v>
      </c>
      <c r="F35" s="105" t="s">
        <v>14</v>
      </c>
      <c r="G35" s="27">
        <v>1000</v>
      </c>
      <c r="H35" s="279">
        <f>1000-1000</f>
        <v>0</v>
      </c>
      <c r="I35" s="279"/>
      <c r="J35" s="274">
        <f>H35+I35</f>
        <v>0</v>
      </c>
    </row>
    <row r="36" spans="1:13" s="77" customFormat="1" ht="12.75" customHeight="1" x14ac:dyDescent="0.25">
      <c r="A36" s="191" t="s">
        <v>6</v>
      </c>
      <c r="B36" s="524" t="s">
        <v>43</v>
      </c>
      <c r="C36" s="525"/>
      <c r="D36" s="106" t="s">
        <v>7</v>
      </c>
      <c r="E36" s="106" t="s">
        <v>7</v>
      </c>
      <c r="F36" s="107" t="s">
        <v>44</v>
      </c>
      <c r="G36" s="47">
        <f>SUM(G37:G37)</f>
        <v>15566</v>
      </c>
      <c r="H36" s="278">
        <f>SUM(H37:H37)</f>
        <v>0</v>
      </c>
      <c r="I36" s="282">
        <f>SUM(I37:I37)</f>
        <v>0</v>
      </c>
      <c r="J36" s="275">
        <f>SUM(J37:J37)</f>
        <v>0</v>
      </c>
    </row>
    <row r="37" spans="1:13" ht="12.75" customHeight="1" thickBot="1" x14ac:dyDescent="0.25">
      <c r="A37" s="205"/>
      <c r="B37" s="132"/>
      <c r="C37" s="98"/>
      <c r="D37" s="108">
        <v>2212</v>
      </c>
      <c r="E37" s="108">
        <v>5901</v>
      </c>
      <c r="F37" s="109" t="s">
        <v>45</v>
      </c>
      <c r="G37" s="27">
        <v>15566</v>
      </c>
      <c r="H37" s="279">
        <f>15566+116897-267.579-8578.993-29366.02+13200-565.404-1131.655-4000-51658.577-18083.359-32011.413</f>
        <v>0</v>
      </c>
      <c r="I37" s="283"/>
      <c r="J37" s="287">
        <f>H37+I37</f>
        <v>0</v>
      </c>
    </row>
    <row r="38" spans="1:13" ht="22.5" x14ac:dyDescent="0.2">
      <c r="A38" s="191" t="s">
        <v>6</v>
      </c>
      <c r="B38" s="524" t="s">
        <v>46</v>
      </c>
      <c r="C38" s="525"/>
      <c r="D38" s="106" t="s">
        <v>7</v>
      </c>
      <c r="E38" s="106" t="s">
        <v>7</v>
      </c>
      <c r="F38" s="102" t="s">
        <v>47</v>
      </c>
      <c r="G38" s="47">
        <f>SUM(G39:G39)</f>
        <v>0</v>
      </c>
      <c r="H38" s="278">
        <f>SUM(H39:H39)</f>
        <v>118.58</v>
      </c>
      <c r="I38" s="282">
        <f>SUM(I39:I39)</f>
        <v>0</v>
      </c>
      <c r="J38" s="275">
        <f>SUM(J39:J39)</f>
        <v>118.58</v>
      </c>
    </row>
    <row r="39" spans="1:13" ht="12.75" customHeight="1" thickBot="1" x14ac:dyDescent="0.25">
      <c r="A39" s="205"/>
      <c r="B39" s="132"/>
      <c r="C39" s="98"/>
      <c r="D39" s="108">
        <v>2212</v>
      </c>
      <c r="E39" s="108">
        <v>6121</v>
      </c>
      <c r="F39" s="110" t="s">
        <v>48</v>
      </c>
      <c r="G39" s="55">
        <v>0</v>
      </c>
      <c r="H39" s="279">
        <v>118.58</v>
      </c>
      <c r="I39" s="283"/>
      <c r="J39" s="287">
        <f>H39+I39</f>
        <v>118.58</v>
      </c>
    </row>
    <row r="40" spans="1:13" ht="12.75" customHeight="1" x14ac:dyDescent="0.2">
      <c r="A40" s="191" t="s">
        <v>6</v>
      </c>
      <c r="B40" s="524" t="s">
        <v>49</v>
      </c>
      <c r="C40" s="525"/>
      <c r="D40" s="106" t="s">
        <v>7</v>
      </c>
      <c r="E40" s="106" t="s">
        <v>7</v>
      </c>
      <c r="F40" s="107" t="s">
        <v>50</v>
      </c>
      <c r="G40" s="47">
        <f>SUM(G41:G41)</f>
        <v>0</v>
      </c>
      <c r="H40" s="278">
        <f>SUM(H41:H41)</f>
        <v>5000</v>
      </c>
      <c r="I40" s="282">
        <f>SUM(I41:I41)</f>
        <v>0</v>
      </c>
      <c r="J40" s="275">
        <f>SUM(J41:J41)</f>
        <v>5000</v>
      </c>
      <c r="M40" s="126"/>
    </row>
    <row r="41" spans="1:13" ht="12.75" customHeight="1" thickBot="1" x14ac:dyDescent="0.25">
      <c r="A41" s="205"/>
      <c r="B41" s="132"/>
      <c r="C41" s="98"/>
      <c r="D41" s="111">
        <v>2219</v>
      </c>
      <c r="E41" s="112">
        <v>5901</v>
      </c>
      <c r="F41" s="310" t="s">
        <v>45</v>
      </c>
      <c r="G41" s="27">
        <v>0</v>
      </c>
      <c r="H41" s="279">
        <v>5000</v>
      </c>
      <c r="I41" s="283"/>
      <c r="J41" s="287">
        <f>H41+I41</f>
        <v>5000</v>
      </c>
    </row>
    <row r="42" spans="1:13" ht="12.75" customHeight="1" x14ac:dyDescent="0.2">
      <c r="A42" s="206" t="s">
        <v>6</v>
      </c>
      <c r="B42" s="536" t="s">
        <v>54</v>
      </c>
      <c r="C42" s="537"/>
      <c r="D42" s="127" t="s">
        <v>7</v>
      </c>
      <c r="E42" s="127" t="s">
        <v>7</v>
      </c>
      <c r="F42" s="128" t="s">
        <v>55</v>
      </c>
      <c r="G42" s="312">
        <f>SUM(G43:G43)</f>
        <v>0</v>
      </c>
      <c r="H42" s="280">
        <f>SUM(H43:H43)</f>
        <v>0</v>
      </c>
      <c r="I42" s="284">
        <f>SUM(I43:I43)</f>
        <v>44000</v>
      </c>
      <c r="J42" s="276">
        <f>SUM(J43:J43)</f>
        <v>44000</v>
      </c>
    </row>
    <row r="43" spans="1:13" ht="12.75" customHeight="1" thickBot="1" x14ac:dyDescent="0.25">
      <c r="A43" s="207"/>
      <c r="B43" s="133"/>
      <c r="C43" s="134"/>
      <c r="D43" s="129">
        <v>2221</v>
      </c>
      <c r="E43" s="130">
        <v>6202</v>
      </c>
      <c r="F43" s="311" t="s">
        <v>21</v>
      </c>
      <c r="G43" s="313">
        <v>0</v>
      </c>
      <c r="H43" s="281">
        <f>30000-1556.588-3114.877-25328.535</f>
        <v>0</v>
      </c>
      <c r="I43" s="285">
        <v>44000</v>
      </c>
      <c r="J43" s="288">
        <f>H43+I43</f>
        <v>44000</v>
      </c>
    </row>
    <row r="44" spans="1:13" ht="23.25" thickBot="1" x14ac:dyDescent="0.25">
      <c r="A44" s="462" t="s">
        <v>6</v>
      </c>
      <c r="B44" s="534" t="s">
        <v>7</v>
      </c>
      <c r="C44" s="535"/>
      <c r="D44" s="463" t="s">
        <v>7</v>
      </c>
      <c r="E44" s="463" t="s">
        <v>7</v>
      </c>
      <c r="F44" s="464" t="s">
        <v>51</v>
      </c>
      <c r="G44" s="273">
        <v>0</v>
      </c>
      <c r="H44" s="277">
        <v>592.23299999999995</v>
      </c>
      <c r="I44" s="465">
        <v>0</v>
      </c>
      <c r="J44" s="286">
        <v>592.23299999999995</v>
      </c>
    </row>
    <row r="45" spans="1:13" ht="23.25" thickBot="1" x14ac:dyDescent="0.25">
      <c r="A45" s="462" t="s">
        <v>6</v>
      </c>
      <c r="B45" s="534" t="s">
        <v>7</v>
      </c>
      <c r="C45" s="535"/>
      <c r="D45" s="463" t="s">
        <v>7</v>
      </c>
      <c r="E45" s="463" t="s">
        <v>7</v>
      </c>
      <c r="F45" s="464" t="s">
        <v>52</v>
      </c>
      <c r="G45" s="273">
        <v>0</v>
      </c>
      <c r="H45" s="277">
        <v>88332.344000000012</v>
      </c>
      <c r="I45" s="465">
        <v>0</v>
      </c>
      <c r="J45" s="286">
        <f>H45+I45</f>
        <v>88332.344000000012</v>
      </c>
    </row>
    <row r="46" spans="1:13" ht="23.25" thickBot="1" x14ac:dyDescent="0.25">
      <c r="A46" s="462" t="s">
        <v>6</v>
      </c>
      <c r="B46" s="534" t="s">
        <v>7</v>
      </c>
      <c r="C46" s="535"/>
      <c r="D46" s="463" t="s">
        <v>7</v>
      </c>
      <c r="E46" s="463" t="s">
        <v>7</v>
      </c>
      <c r="F46" s="464" t="s">
        <v>53</v>
      </c>
      <c r="G46" s="273">
        <f>81063+3371</f>
        <v>84434</v>
      </c>
      <c r="H46" s="277">
        <v>393480.89400000003</v>
      </c>
      <c r="I46" s="465">
        <v>0</v>
      </c>
      <c r="J46" s="286">
        <v>393480.89400000003</v>
      </c>
    </row>
  </sheetData>
  <mergeCells count="27">
    <mergeCell ref="B46:C46"/>
    <mergeCell ref="B45:C45"/>
    <mergeCell ref="B40:C40"/>
    <mergeCell ref="B42:C42"/>
    <mergeCell ref="B44:C44"/>
    <mergeCell ref="B34:C34"/>
    <mergeCell ref="B36:C36"/>
    <mergeCell ref="B38:C38"/>
    <mergeCell ref="D29:D30"/>
    <mergeCell ref="E29:E30"/>
    <mergeCell ref="B29:C30"/>
    <mergeCell ref="B31:C31"/>
    <mergeCell ref="B32:C32"/>
    <mergeCell ref="A29:A30"/>
    <mergeCell ref="H1:J1"/>
    <mergeCell ref="A3:J3"/>
    <mergeCell ref="A5:J5"/>
    <mergeCell ref="A7:J7"/>
    <mergeCell ref="B9:C9"/>
    <mergeCell ref="B10:C10"/>
    <mergeCell ref="A25:J25"/>
    <mergeCell ref="A27:J27"/>
    <mergeCell ref="J29:J30"/>
    <mergeCell ref="I29:I30"/>
    <mergeCell ref="F29:F30"/>
    <mergeCell ref="G29:G30"/>
    <mergeCell ref="H29:H30"/>
  </mergeCells>
  <printOptions horizontalCentered="1"/>
  <pageMargins left="0.19685039370078741" right="0.19685039370078741" top="0.39370078740157483" bottom="0.39370078740157483" header="0.51181102362204722" footer="0.51181102362204722"/>
  <pageSetup scale="95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Bilance PaV</vt:lpstr>
      <vt:lpstr>Příjmy 2017</vt:lpstr>
      <vt:lpstr>Kap. 914</vt:lpstr>
      <vt:lpstr>Kap. 919 03</vt:lpstr>
      <vt:lpstr>Kap. 920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Klima Jan</cp:lastModifiedBy>
  <cp:lastPrinted>2017-08-24T13:58:04Z</cp:lastPrinted>
  <dcterms:created xsi:type="dcterms:W3CDTF">2017-08-21T05:37:38Z</dcterms:created>
  <dcterms:modified xsi:type="dcterms:W3CDTF">2017-08-25T13:02:38Z</dcterms:modified>
</cp:coreProperties>
</file>