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95" yWindow="0" windowWidth="7305" windowHeight="8880"/>
  </bookViews>
  <sheets>
    <sheet name="modelace další postup 18.8.2017" sheetId="4" r:id="rId1"/>
  </sheets>
  <calcPr calcId="145621"/>
</workbook>
</file>

<file path=xl/calcChain.xml><?xml version="1.0" encoding="utf-8"?>
<calcChain xmlns="http://schemas.openxmlformats.org/spreadsheetml/2006/main">
  <c r="M21" i="4" l="1"/>
  <c r="M20" i="4"/>
  <c r="L20" i="4"/>
  <c r="J21" i="4"/>
  <c r="J20" i="4"/>
  <c r="I20" i="4"/>
  <c r="G21" i="4"/>
  <c r="G20" i="4"/>
  <c r="F20" i="4"/>
  <c r="M18" i="4"/>
  <c r="M7" i="4"/>
  <c r="M8" i="4"/>
  <c r="M9" i="4"/>
  <c r="M10" i="4"/>
  <c r="M11" i="4"/>
  <c r="M12" i="4"/>
  <c r="M13" i="4"/>
  <c r="M14" i="4"/>
  <c r="M15" i="4"/>
  <c r="M16" i="4"/>
  <c r="M17" i="4"/>
  <c r="M6" i="4"/>
  <c r="L18" i="4"/>
  <c r="L7" i="4"/>
  <c r="L8" i="4"/>
  <c r="L9" i="4"/>
  <c r="L10" i="4"/>
  <c r="L11" i="4"/>
  <c r="L12" i="4"/>
  <c r="L13" i="4"/>
  <c r="L14" i="4"/>
  <c r="L15" i="4"/>
  <c r="L16" i="4"/>
  <c r="L17" i="4"/>
  <c r="L6" i="4"/>
  <c r="K13" i="4"/>
  <c r="K12" i="4"/>
  <c r="K11" i="4"/>
  <c r="K10" i="4"/>
  <c r="K9" i="4"/>
  <c r="K8" i="4"/>
  <c r="K7" i="4"/>
  <c r="K6" i="4"/>
  <c r="J6" i="4"/>
  <c r="J18" i="4"/>
  <c r="J7" i="4"/>
  <c r="J8" i="4"/>
  <c r="J9" i="4"/>
  <c r="J10" i="4"/>
  <c r="J11" i="4"/>
  <c r="J12" i="4"/>
  <c r="J13" i="4"/>
  <c r="J14" i="4"/>
  <c r="J15" i="4"/>
  <c r="J16" i="4"/>
  <c r="J17" i="4"/>
  <c r="I18" i="4"/>
  <c r="I7" i="4"/>
  <c r="I8" i="4"/>
  <c r="I9" i="4"/>
  <c r="I10" i="4"/>
  <c r="I11" i="4"/>
  <c r="I12" i="4"/>
  <c r="I13" i="4"/>
  <c r="I14" i="4"/>
  <c r="I15" i="4"/>
  <c r="I16" i="4"/>
  <c r="I17" i="4"/>
  <c r="I6" i="4"/>
  <c r="H11" i="4"/>
  <c r="H12" i="4"/>
  <c r="H13" i="4"/>
  <c r="H14" i="4"/>
  <c r="H15" i="4"/>
  <c r="H16" i="4"/>
  <c r="H17" i="4"/>
  <c r="H10" i="4"/>
  <c r="H9" i="4"/>
  <c r="H8" i="4"/>
  <c r="H7" i="4"/>
  <c r="H6" i="4"/>
  <c r="G18" i="4"/>
  <c r="G7" i="4"/>
  <c r="G8" i="4"/>
  <c r="G9" i="4"/>
  <c r="G10" i="4"/>
  <c r="G11" i="4"/>
  <c r="G12" i="4"/>
  <c r="G13" i="4"/>
  <c r="G14" i="4"/>
  <c r="G15" i="4"/>
  <c r="G16" i="4"/>
  <c r="G17" i="4"/>
  <c r="G6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17" i="4"/>
  <c r="E16" i="4"/>
  <c r="E15" i="4"/>
  <c r="E13" i="4"/>
  <c r="E12" i="4"/>
  <c r="E11" i="4"/>
  <c r="E10" i="4"/>
  <c r="E9" i="4"/>
  <c r="E8" i="4"/>
  <c r="E7" i="4"/>
  <c r="E6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12" i="4"/>
  <c r="C7" i="4"/>
  <c r="C8" i="4"/>
  <c r="C9" i="4"/>
  <c r="C10" i="4"/>
  <c r="C11" i="4"/>
  <c r="C6" i="4"/>
  <c r="B18" i="4"/>
  <c r="B15" i="4"/>
  <c r="B16" i="4" s="1"/>
  <c r="B17" i="4" s="1"/>
  <c r="B14" i="4"/>
  <c r="B13" i="4"/>
</calcChain>
</file>

<file path=xl/comments1.xml><?xml version="1.0" encoding="utf-8"?>
<comments xmlns="http://schemas.openxmlformats.org/spreadsheetml/2006/main">
  <authors>
    <author>Sulcova Monika</author>
  </authors>
  <commentList>
    <comment ref="B13" authorId="0">
      <text>
        <r>
          <rPr>
            <b/>
            <sz val="9"/>
            <color indexed="81"/>
            <rFont val="Tahoma"/>
            <family val="2"/>
            <charset val="238"/>
          </rPr>
          <t>Sulcova Monika:</t>
        </r>
        <r>
          <rPr>
            <sz val="9"/>
            <color indexed="81"/>
            <rFont val="Tahoma"/>
            <family val="2"/>
            <charset val="238"/>
          </rPr>
          <t xml:space="preserve">
odhad, průměr dle ročního předpokladu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Sulcova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rozdíl oproti CDV 26,80 bez navýšení o mzdový příplatek dle metodiky AKČR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Sulcova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rozdíl oproti CDV 26,80 bez navýšení o mzdový příplatek dle metodiky AKČR</t>
        </r>
      </text>
    </comment>
    <comment ref="M20" authorId="0">
      <text>
        <r>
          <rPr>
            <b/>
            <sz val="9"/>
            <color indexed="81"/>
            <rFont val="Tahoma"/>
            <family val="2"/>
            <charset val="238"/>
          </rPr>
          <t>Sulcova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rozdíl oproti CDV 26,80 bez navýšení o mzdový příplatek dle metodiky AKČR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38"/>
          </rPr>
          <t>Sulcova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rozdíl oproti CDV 29,74 včetně navýšení o mzdový příplatek dle metodiky AKČR</t>
        </r>
      </text>
    </comment>
    <comment ref="J21" authorId="0">
      <text>
        <r>
          <rPr>
            <b/>
            <sz val="9"/>
            <color indexed="81"/>
            <rFont val="Tahoma"/>
            <family val="2"/>
            <charset val="238"/>
          </rPr>
          <t>Sulcova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rozdíl oproti CDV 29,74 včetně navýšení o mzdový příplatek dle metodiky AKČR</t>
        </r>
      </text>
    </commen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Sulcova Monika:</t>
        </r>
        <r>
          <rPr>
            <sz val="9"/>
            <color indexed="81"/>
            <rFont val="Tahoma"/>
            <family val="2"/>
            <charset val="238"/>
          </rPr>
          <t xml:space="preserve">
r</t>
        </r>
        <r>
          <rPr>
            <sz val="8"/>
            <color indexed="81"/>
            <rFont val="Tahoma"/>
            <family val="2"/>
            <charset val="238"/>
          </rPr>
          <t>ozdíl oproti CDV 29,74 včetně navýšení o mzdový příplatek dle metodiky AKČR</t>
        </r>
      </text>
    </comment>
  </commentList>
</comments>
</file>

<file path=xl/sharedStrings.xml><?xml version="1.0" encoding="utf-8"?>
<sst xmlns="http://schemas.openxmlformats.org/spreadsheetml/2006/main" count="38" uniqueCount="30">
  <si>
    <t>km</t>
  </si>
  <si>
    <t>CELKEM 2017</t>
  </si>
  <si>
    <t>01/2017</t>
  </si>
  <si>
    <t>02/2017</t>
  </si>
  <si>
    <t>03/2017</t>
  </si>
  <si>
    <t>04/2017</t>
  </si>
  <si>
    <t>05/2017</t>
  </si>
  <si>
    <t>06/2017</t>
  </si>
  <si>
    <t>07/2017</t>
  </si>
  <si>
    <t>08/2017</t>
  </si>
  <si>
    <t>09/2017</t>
  </si>
  <si>
    <t>10/2017</t>
  </si>
  <si>
    <t>11/2017</t>
  </si>
  <si>
    <t>12/2017</t>
  </si>
  <si>
    <t>CDV (Kč/km)</t>
  </si>
  <si>
    <t>A) varianta stávající smlouva s ČSAD Liberec bez dalšího navýšení do 31.12.2017</t>
  </si>
  <si>
    <t>navýšení oproti variantě A) v Kč</t>
  </si>
  <si>
    <t>C) varianta smlouva s ČSAD Liberec do 30.4.2017 + od 1.5.2017 smlouva s BusLine JŘBU I</t>
  </si>
  <si>
    <r>
      <t xml:space="preserve">náklady (Kč) </t>
    </r>
    <r>
      <rPr>
        <b/>
        <sz val="8"/>
        <color theme="1"/>
        <rFont val="Calibri"/>
        <family val="2"/>
        <charset val="238"/>
        <scheme val="minor"/>
      </rPr>
      <t>- bez odečtení tržeb</t>
    </r>
  </si>
  <si>
    <t>D) varianta smlouva s ČSAD Liberec do 30.8.2017 + od 1.9.2017 mimořádná situace-smlouva dle Z 194/2010 s ČSAD Liberec</t>
  </si>
  <si>
    <t xml:space="preserve"> - </t>
  </si>
  <si>
    <t>Rok 2018</t>
  </si>
  <si>
    <t>rok 2017</t>
  </si>
  <si>
    <t>Oblast SEVER - zjednodušený výpočet odhadu finančních dopadů variant A) - D) dle požadavku p. hejtmana ze dne 18.8.2017</t>
  </si>
  <si>
    <t xml:space="preserve">B) varianta smlouva s ČSAD Liberec do 31.8.2017 + od 1.9.2017 smlouva s BusLine JŘBU I </t>
  </si>
  <si>
    <t>varianta reálná v případě, že dopravce ČSAD Liberec bude zajišťovat DO na základě stávající smlouvy</t>
  </si>
  <si>
    <r>
      <t xml:space="preserve">varianta reálná </t>
    </r>
    <r>
      <rPr>
        <b/>
        <i/>
        <u/>
        <sz val="8"/>
        <color theme="1"/>
        <rFont val="Calibri"/>
        <family val="2"/>
        <charset val="238"/>
        <scheme val="minor"/>
      </rPr>
      <t>pouze</t>
    </r>
    <r>
      <rPr>
        <b/>
        <i/>
        <sz val="8"/>
        <color theme="1"/>
        <rFont val="Calibri"/>
        <family val="2"/>
        <charset val="238"/>
        <scheme val="minor"/>
      </rPr>
      <t xml:space="preserve"> v případě, že by nebylo zrušeno JŘBU I a smlouva s BL byla uzavřena v 04-05/2017 (disponibilita licencí)</t>
    </r>
  </si>
  <si>
    <t>varianta nereálná, pouze hypotetický modelový výpočet</t>
  </si>
  <si>
    <t>CDV pro přímé zadání pouze pro možnost srovnání stanovena ve výši limitu stanoveného pro JŘBU II</t>
  </si>
  <si>
    <r>
      <t xml:space="preserve">náklady (Kč)            </t>
    </r>
    <r>
      <rPr>
        <b/>
        <sz val="8"/>
        <color theme="1"/>
        <rFont val="Calibri"/>
        <family val="2"/>
        <charset val="238"/>
        <scheme val="minor"/>
      </rPr>
      <t>- bez odečtení tržeb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</si>
</sst>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u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3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15" xfId="0" applyNumberFormat="1" applyBorder="1"/>
    <xf numFmtId="3" fontId="0" fillId="0" borderId="16" xfId="0" applyNumberFormat="1" applyBorder="1"/>
    <xf numFmtId="3" fontId="0" fillId="0" borderId="22" xfId="0" applyNumberFormat="1" applyBorder="1"/>
    <xf numFmtId="3" fontId="2" fillId="0" borderId="6" xfId="0" applyNumberFormat="1" applyFont="1" applyBorder="1"/>
    <xf numFmtId="49" fontId="0" fillId="0" borderId="0" xfId="0" applyNumberFormat="1"/>
    <xf numFmtId="3" fontId="5" fillId="0" borderId="0" xfId="0" applyNumberFormat="1" applyFont="1"/>
    <xf numFmtId="0" fontId="10" fillId="0" borderId="0" xfId="0" applyFont="1" applyAlignment="1">
      <alignment horizontal="center"/>
    </xf>
    <xf numFmtId="3" fontId="1" fillId="0" borderId="29" xfId="0" applyNumberFormat="1" applyFont="1" applyBorder="1"/>
    <xf numFmtId="3" fontId="1" fillId="0" borderId="32" xfId="0" applyNumberFormat="1" applyFont="1" applyBorder="1"/>
    <xf numFmtId="3" fontId="1" fillId="0" borderId="34" xfId="0" applyNumberFormat="1" applyFont="1" applyBorder="1"/>
    <xf numFmtId="3" fontId="5" fillId="0" borderId="7" xfId="0" applyNumberFormat="1" applyFont="1" applyBorder="1"/>
    <xf numFmtId="49" fontId="2" fillId="0" borderId="19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0" fillId="0" borderId="38" xfId="0" applyNumberFormat="1" applyBorder="1"/>
    <xf numFmtId="3" fontId="0" fillId="0" borderId="39" xfId="0" applyNumberFormat="1" applyBorder="1"/>
    <xf numFmtId="3" fontId="3" fillId="0" borderId="39" xfId="0" applyNumberFormat="1" applyFont="1" applyBorder="1"/>
    <xf numFmtId="3" fontId="3" fillId="0" borderId="40" xfId="0" applyNumberFormat="1" applyFont="1" applyBorder="1"/>
    <xf numFmtId="3" fontId="2" fillId="0" borderId="41" xfId="0" applyNumberFormat="1" applyFont="1" applyBorder="1"/>
    <xf numFmtId="0" fontId="0" fillId="2" borderId="17" xfId="0" applyFill="1" applyBorder="1"/>
    <xf numFmtId="0" fontId="0" fillId="2" borderId="18" xfId="0" applyFill="1" applyBorder="1"/>
    <xf numFmtId="2" fontId="0" fillId="2" borderId="18" xfId="0" applyNumberFormat="1" applyFill="1" applyBorder="1"/>
    <xf numFmtId="0" fontId="0" fillId="3" borderId="18" xfId="0" applyFill="1" applyBorder="1"/>
    <xf numFmtId="0" fontId="0" fillId="3" borderId="21" xfId="0" applyFill="1" applyBorder="1"/>
    <xf numFmtId="0" fontId="2" fillId="0" borderId="8" xfId="0" applyFont="1" applyBorder="1"/>
    <xf numFmtId="0" fontId="0" fillId="2" borderId="31" xfId="0" applyFill="1" applyBorder="1"/>
    <xf numFmtId="3" fontId="0" fillId="0" borderId="32" xfId="0" applyNumberFormat="1" applyBorder="1"/>
    <xf numFmtId="0" fontId="0" fillId="2" borderId="28" xfId="0" applyFill="1" applyBorder="1"/>
    <xf numFmtId="3" fontId="0" fillId="0" borderId="29" xfId="0" applyNumberFormat="1" applyBorder="1"/>
    <xf numFmtId="2" fontId="0" fillId="2" borderId="28" xfId="0" applyNumberFormat="1" applyFill="1" applyBorder="1"/>
    <xf numFmtId="2" fontId="0" fillId="2" borderId="33" xfId="0" applyNumberFormat="1" applyFill="1" applyBorder="1"/>
    <xf numFmtId="3" fontId="0" fillId="0" borderId="34" xfId="0" applyNumberFormat="1" applyBorder="1"/>
    <xf numFmtId="0" fontId="2" fillId="0" borderId="35" xfId="0" applyFont="1" applyBorder="1"/>
    <xf numFmtId="3" fontId="2" fillId="0" borderId="7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5" fillId="0" borderId="23" xfId="0" applyNumberFormat="1" applyFont="1" applyBorder="1"/>
    <xf numFmtId="0" fontId="0" fillId="3" borderId="28" xfId="0" applyFill="1" applyBorder="1"/>
    <xf numFmtId="0" fontId="0" fillId="3" borderId="33" xfId="0" applyFill="1" applyBorder="1"/>
    <xf numFmtId="0" fontId="0" fillId="4" borderId="35" xfId="0" applyFill="1" applyBorder="1"/>
    <xf numFmtId="2" fontId="0" fillId="5" borderId="28" xfId="0" applyNumberFormat="1" applyFill="1" applyBorder="1"/>
    <xf numFmtId="2" fontId="0" fillId="5" borderId="33" xfId="0" applyNumberFormat="1" applyFill="1" applyBorder="1"/>
    <xf numFmtId="3" fontId="2" fillId="0" borderId="44" xfId="0" applyNumberFormat="1" applyFont="1" applyBorder="1"/>
    <xf numFmtId="0" fontId="0" fillId="3" borderId="8" xfId="0" applyFont="1" applyFill="1" applyBorder="1"/>
    <xf numFmtId="0" fontId="2" fillId="0" borderId="35" xfId="0" applyFont="1" applyBorder="1" applyAlignment="1">
      <alignment horizontal="center"/>
    </xf>
    <xf numFmtId="2" fontId="0" fillId="5" borderId="8" xfId="0" applyNumberFormat="1" applyFill="1" applyBorder="1"/>
    <xf numFmtId="0" fontId="0" fillId="3" borderId="35" xfId="0" applyFont="1" applyFill="1" applyBorder="1"/>
    <xf numFmtId="0" fontId="2" fillId="0" borderId="30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4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3" fontId="2" fillId="0" borderId="36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2" fontId="11" fillId="0" borderId="46" xfId="0" applyNumberFormat="1" applyFont="1" applyBorder="1" applyAlignment="1">
      <alignment horizontal="center" vertical="center" wrapText="1"/>
    </xf>
    <xf numFmtId="2" fontId="11" fillId="0" borderId="39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>
      <selection activeCell="K34" sqref="K34"/>
    </sheetView>
  </sheetViews>
  <sheetFormatPr defaultRowHeight="15" x14ac:dyDescent="0.25"/>
  <cols>
    <col min="1" max="1" width="13.7109375" customWidth="1"/>
    <col min="2" max="2" width="8.85546875" style="2"/>
    <col min="3" max="4" width="16.28515625" customWidth="1"/>
    <col min="5" max="5" width="11.85546875" customWidth="1"/>
    <col min="6" max="6" width="14.28515625" customWidth="1"/>
    <col min="7" max="7" width="15.28515625" customWidth="1"/>
    <col min="8" max="8" width="12.28515625" customWidth="1"/>
    <col min="9" max="9" width="13.7109375" customWidth="1"/>
    <col min="10" max="10" width="15.85546875" customWidth="1"/>
    <col min="11" max="11" width="11.7109375" customWidth="1"/>
    <col min="12" max="12" width="12.85546875" customWidth="1"/>
    <col min="13" max="13" width="14.7109375" customWidth="1"/>
  </cols>
  <sheetData>
    <row r="1" spans="1:13" ht="15.75" x14ac:dyDescent="0.25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7.15" customHeight="1" thickBot="1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51.6" customHeight="1" x14ac:dyDescent="0.25">
      <c r="A3" s="67" t="s">
        <v>22</v>
      </c>
      <c r="B3" s="64" t="s">
        <v>0</v>
      </c>
      <c r="C3" s="61" t="s">
        <v>15</v>
      </c>
      <c r="D3" s="63"/>
      <c r="E3" s="74" t="s">
        <v>24</v>
      </c>
      <c r="F3" s="62"/>
      <c r="G3" s="75"/>
      <c r="H3" s="61" t="s">
        <v>17</v>
      </c>
      <c r="I3" s="62"/>
      <c r="J3" s="63"/>
      <c r="K3" s="61" t="s">
        <v>19</v>
      </c>
      <c r="L3" s="62"/>
      <c r="M3" s="63"/>
    </row>
    <row r="4" spans="1:13" ht="21.6" customHeight="1" x14ac:dyDescent="0.25">
      <c r="A4" s="68"/>
      <c r="B4" s="65"/>
      <c r="C4" s="71" t="s">
        <v>25</v>
      </c>
      <c r="D4" s="72"/>
      <c r="E4" s="71" t="s">
        <v>26</v>
      </c>
      <c r="F4" s="72"/>
      <c r="G4" s="73"/>
      <c r="H4" s="71" t="s">
        <v>27</v>
      </c>
      <c r="I4" s="72"/>
      <c r="J4" s="73"/>
      <c r="K4" s="71" t="s">
        <v>28</v>
      </c>
      <c r="L4" s="72"/>
      <c r="M4" s="73"/>
    </row>
    <row r="5" spans="1:13" s="4" customFormat="1" ht="28.15" customHeight="1" thickBot="1" x14ac:dyDescent="0.3">
      <c r="A5" s="69"/>
      <c r="B5" s="66"/>
      <c r="C5" s="55" t="s">
        <v>14</v>
      </c>
      <c r="D5" s="56" t="s">
        <v>29</v>
      </c>
      <c r="E5" s="57" t="s">
        <v>14</v>
      </c>
      <c r="F5" s="58" t="s">
        <v>18</v>
      </c>
      <c r="G5" s="59" t="s">
        <v>16</v>
      </c>
      <c r="H5" s="55" t="s">
        <v>14</v>
      </c>
      <c r="I5" s="58" t="s">
        <v>18</v>
      </c>
      <c r="J5" s="60" t="s">
        <v>16</v>
      </c>
      <c r="K5" s="55" t="s">
        <v>14</v>
      </c>
      <c r="L5" s="58" t="s">
        <v>18</v>
      </c>
      <c r="M5" s="60" t="s">
        <v>16</v>
      </c>
    </row>
    <row r="6" spans="1:13" ht="14.45" x14ac:dyDescent="0.3">
      <c r="A6" s="16" t="s">
        <v>2</v>
      </c>
      <c r="B6" s="21">
        <v>320694</v>
      </c>
      <c r="C6" s="32">
        <f>26.8+2.94</f>
        <v>29.740000000000002</v>
      </c>
      <c r="D6" s="33">
        <f t="shared" ref="D6:D17" si="0">B6*C6</f>
        <v>9537439.5600000005</v>
      </c>
      <c r="E6" s="26">
        <f t="shared" ref="E6:F13" si="1">C6</f>
        <v>29.740000000000002</v>
      </c>
      <c r="F6" s="6">
        <f t="shared" si="1"/>
        <v>9537439.5600000005</v>
      </c>
      <c r="G6" s="41">
        <f>F6-D6</f>
        <v>0</v>
      </c>
      <c r="H6" s="32">
        <f>C6</f>
        <v>29.740000000000002</v>
      </c>
      <c r="I6" s="6">
        <f>H6*B6</f>
        <v>9537439.5600000005</v>
      </c>
      <c r="J6" s="13">
        <f>I6-D6</f>
        <v>0</v>
      </c>
      <c r="K6" s="32">
        <f t="shared" ref="K6:K13" si="2">C6</f>
        <v>29.740000000000002</v>
      </c>
      <c r="L6" s="6">
        <f>K6*B6</f>
        <v>9537439.5600000005</v>
      </c>
      <c r="M6" s="13">
        <f>L6-D6</f>
        <v>0</v>
      </c>
    </row>
    <row r="7" spans="1:13" ht="14.45" x14ac:dyDescent="0.3">
      <c r="A7" s="17" t="s">
        <v>3</v>
      </c>
      <c r="B7" s="22">
        <v>291387</v>
      </c>
      <c r="C7" s="34">
        <f t="shared" ref="C7:C11" si="3">26.8+2.94</f>
        <v>29.740000000000002</v>
      </c>
      <c r="D7" s="35">
        <f t="shared" si="0"/>
        <v>8665849.3800000008</v>
      </c>
      <c r="E7" s="27">
        <f t="shared" si="1"/>
        <v>29.740000000000002</v>
      </c>
      <c r="F7" s="5">
        <f t="shared" si="1"/>
        <v>8665849.3800000008</v>
      </c>
      <c r="G7" s="42">
        <f t="shared" ref="G7:G17" si="4">F7-D7</f>
        <v>0</v>
      </c>
      <c r="H7" s="34">
        <f>C7</f>
        <v>29.740000000000002</v>
      </c>
      <c r="I7" s="5">
        <f t="shared" ref="I7:I17" si="5">H7*B7</f>
        <v>8665849.3800000008</v>
      </c>
      <c r="J7" s="12">
        <f t="shared" ref="J7:J17" si="6">I7-D7</f>
        <v>0</v>
      </c>
      <c r="K7" s="34">
        <f t="shared" si="2"/>
        <v>29.740000000000002</v>
      </c>
      <c r="L7" s="5">
        <f t="shared" ref="L7:L17" si="7">K7*B7</f>
        <v>8665849.3800000008</v>
      </c>
      <c r="M7" s="12">
        <f t="shared" ref="M7:M17" si="8">L7-D7</f>
        <v>0</v>
      </c>
    </row>
    <row r="8" spans="1:13" ht="14.45" x14ac:dyDescent="0.3">
      <c r="A8" s="17" t="s">
        <v>4</v>
      </c>
      <c r="B8" s="22">
        <v>331125</v>
      </c>
      <c r="C8" s="34">
        <f t="shared" si="3"/>
        <v>29.740000000000002</v>
      </c>
      <c r="D8" s="35">
        <f t="shared" si="0"/>
        <v>9847657.5</v>
      </c>
      <c r="E8" s="27">
        <f t="shared" si="1"/>
        <v>29.740000000000002</v>
      </c>
      <c r="F8" s="5">
        <f t="shared" si="1"/>
        <v>9847657.5</v>
      </c>
      <c r="G8" s="42">
        <f t="shared" si="4"/>
        <v>0</v>
      </c>
      <c r="H8" s="34">
        <f>C8</f>
        <v>29.740000000000002</v>
      </c>
      <c r="I8" s="5">
        <f t="shared" si="5"/>
        <v>9847657.5</v>
      </c>
      <c r="J8" s="12">
        <f t="shared" si="6"/>
        <v>0</v>
      </c>
      <c r="K8" s="34">
        <f t="shared" si="2"/>
        <v>29.740000000000002</v>
      </c>
      <c r="L8" s="5">
        <f t="shared" si="7"/>
        <v>9847657.5</v>
      </c>
      <c r="M8" s="12">
        <f t="shared" si="8"/>
        <v>0</v>
      </c>
    </row>
    <row r="9" spans="1:13" ht="14.45" x14ac:dyDescent="0.3">
      <c r="A9" s="17" t="s">
        <v>5</v>
      </c>
      <c r="B9" s="22">
        <v>275650</v>
      </c>
      <c r="C9" s="34">
        <f t="shared" si="3"/>
        <v>29.740000000000002</v>
      </c>
      <c r="D9" s="35">
        <f t="shared" si="0"/>
        <v>8197831.0000000009</v>
      </c>
      <c r="E9" s="27">
        <f t="shared" si="1"/>
        <v>29.740000000000002</v>
      </c>
      <c r="F9" s="5">
        <f t="shared" si="1"/>
        <v>8197831.0000000009</v>
      </c>
      <c r="G9" s="42">
        <f t="shared" si="4"/>
        <v>0</v>
      </c>
      <c r="H9" s="34">
        <f>C9</f>
        <v>29.740000000000002</v>
      </c>
      <c r="I9" s="5">
        <f t="shared" si="5"/>
        <v>8197831.0000000009</v>
      </c>
      <c r="J9" s="12">
        <f t="shared" si="6"/>
        <v>0</v>
      </c>
      <c r="K9" s="34">
        <f t="shared" si="2"/>
        <v>29.740000000000002</v>
      </c>
      <c r="L9" s="5">
        <f t="shared" si="7"/>
        <v>8197831.0000000009</v>
      </c>
      <c r="M9" s="12">
        <f t="shared" si="8"/>
        <v>0</v>
      </c>
    </row>
    <row r="10" spans="1:13" ht="14.45" x14ac:dyDescent="0.3">
      <c r="A10" s="17" t="s">
        <v>6</v>
      </c>
      <c r="B10" s="22">
        <v>313637</v>
      </c>
      <c r="C10" s="34">
        <f t="shared" si="3"/>
        <v>29.740000000000002</v>
      </c>
      <c r="D10" s="35">
        <f t="shared" si="0"/>
        <v>9327564.3800000008</v>
      </c>
      <c r="E10" s="27">
        <f t="shared" si="1"/>
        <v>29.740000000000002</v>
      </c>
      <c r="F10" s="5">
        <f t="shared" si="1"/>
        <v>9327564.3800000008</v>
      </c>
      <c r="G10" s="42">
        <f t="shared" si="4"/>
        <v>0</v>
      </c>
      <c r="H10" s="45">
        <f>32.79</f>
        <v>32.79</v>
      </c>
      <c r="I10" s="5">
        <f t="shared" si="5"/>
        <v>10284157.23</v>
      </c>
      <c r="J10" s="12">
        <f t="shared" si="6"/>
        <v>956592.84999999963</v>
      </c>
      <c r="K10" s="34">
        <f t="shared" si="2"/>
        <v>29.740000000000002</v>
      </c>
      <c r="L10" s="5">
        <f t="shared" si="7"/>
        <v>9327564.3800000008</v>
      </c>
      <c r="M10" s="12">
        <f t="shared" si="8"/>
        <v>0</v>
      </c>
    </row>
    <row r="11" spans="1:13" ht="14.45" x14ac:dyDescent="0.3">
      <c r="A11" s="17" t="s">
        <v>7</v>
      </c>
      <c r="B11" s="22">
        <v>320114</v>
      </c>
      <c r="C11" s="34">
        <f t="shared" si="3"/>
        <v>29.740000000000002</v>
      </c>
      <c r="D11" s="35">
        <f t="shared" si="0"/>
        <v>9520190.3600000013</v>
      </c>
      <c r="E11" s="27">
        <f t="shared" si="1"/>
        <v>29.740000000000002</v>
      </c>
      <c r="F11" s="5">
        <f t="shared" si="1"/>
        <v>9520190.3600000013</v>
      </c>
      <c r="G11" s="42">
        <f t="shared" si="4"/>
        <v>0</v>
      </c>
      <c r="H11" s="45">
        <f t="shared" ref="H11:H17" si="9">32.79</f>
        <v>32.79</v>
      </c>
      <c r="I11" s="5">
        <f t="shared" si="5"/>
        <v>10496538.060000001</v>
      </c>
      <c r="J11" s="12">
        <f t="shared" si="6"/>
        <v>976347.69999999925</v>
      </c>
      <c r="K11" s="34">
        <f t="shared" si="2"/>
        <v>29.740000000000002</v>
      </c>
      <c r="L11" s="5">
        <f t="shared" si="7"/>
        <v>9520190.3600000013</v>
      </c>
      <c r="M11" s="12">
        <f t="shared" si="8"/>
        <v>0</v>
      </c>
    </row>
    <row r="12" spans="1:13" ht="14.45" x14ac:dyDescent="0.3">
      <c r="A12" s="17" t="s">
        <v>8</v>
      </c>
      <c r="B12" s="22">
        <v>279829</v>
      </c>
      <c r="C12" s="36">
        <f>26.8+0.926764</f>
        <v>27.726763999999999</v>
      </c>
      <c r="D12" s="35">
        <f t="shared" si="0"/>
        <v>7758752.6433560001</v>
      </c>
      <c r="E12" s="28">
        <f t="shared" si="1"/>
        <v>27.726763999999999</v>
      </c>
      <c r="F12" s="5">
        <f t="shared" si="1"/>
        <v>7758752.6433560001</v>
      </c>
      <c r="G12" s="42">
        <f t="shared" si="4"/>
        <v>0</v>
      </c>
      <c r="H12" s="45">
        <f t="shared" si="9"/>
        <v>32.79</v>
      </c>
      <c r="I12" s="5">
        <f t="shared" si="5"/>
        <v>9175592.9100000001</v>
      </c>
      <c r="J12" s="12">
        <f t="shared" si="6"/>
        <v>1416840.2666440001</v>
      </c>
      <c r="K12" s="36">
        <f t="shared" si="2"/>
        <v>27.726763999999999</v>
      </c>
      <c r="L12" s="5">
        <f t="shared" si="7"/>
        <v>7758752.6433560001</v>
      </c>
      <c r="M12" s="12">
        <f t="shared" si="8"/>
        <v>0</v>
      </c>
    </row>
    <row r="13" spans="1:13" ht="14.45" x14ac:dyDescent="0.3">
      <c r="A13" s="18" t="s">
        <v>9</v>
      </c>
      <c r="B13" s="23">
        <f>(3750400-(B6+B7+B8+B9+B10+B11+B12))/5</f>
        <v>323592.8</v>
      </c>
      <c r="C13" s="36">
        <v>26.8</v>
      </c>
      <c r="D13" s="35">
        <f t="shared" si="0"/>
        <v>8672287.0399999991</v>
      </c>
      <c r="E13" s="28">
        <f t="shared" si="1"/>
        <v>26.8</v>
      </c>
      <c r="F13" s="5">
        <f t="shared" si="1"/>
        <v>8672287.0399999991</v>
      </c>
      <c r="G13" s="42">
        <f t="shared" si="4"/>
        <v>0</v>
      </c>
      <c r="H13" s="45">
        <f t="shared" si="9"/>
        <v>32.79</v>
      </c>
      <c r="I13" s="5">
        <f t="shared" si="5"/>
        <v>10610607.911999999</v>
      </c>
      <c r="J13" s="12">
        <f t="shared" si="6"/>
        <v>1938320.8719999995</v>
      </c>
      <c r="K13" s="36">
        <f t="shared" si="2"/>
        <v>26.8</v>
      </c>
      <c r="L13" s="5">
        <f t="shared" si="7"/>
        <v>8672287.0399999991</v>
      </c>
      <c r="M13" s="12">
        <f t="shared" si="8"/>
        <v>0</v>
      </c>
    </row>
    <row r="14" spans="1:13" ht="14.45" x14ac:dyDescent="0.3">
      <c r="A14" s="18" t="s">
        <v>10</v>
      </c>
      <c r="B14" s="23">
        <f>B13</f>
        <v>323592.8</v>
      </c>
      <c r="C14" s="36">
        <v>26.8</v>
      </c>
      <c r="D14" s="35">
        <f t="shared" si="0"/>
        <v>8672287.0399999991</v>
      </c>
      <c r="E14" s="29">
        <v>32.79</v>
      </c>
      <c r="F14" s="5">
        <f>B14*E14</f>
        <v>10610607.911999999</v>
      </c>
      <c r="G14" s="42">
        <f t="shared" si="4"/>
        <v>1938320.8719999995</v>
      </c>
      <c r="H14" s="45">
        <f t="shared" si="9"/>
        <v>32.79</v>
      </c>
      <c r="I14" s="5">
        <f t="shared" si="5"/>
        <v>10610607.911999999</v>
      </c>
      <c r="J14" s="12">
        <f t="shared" si="6"/>
        <v>1938320.8719999995</v>
      </c>
      <c r="K14" s="48">
        <v>31.1</v>
      </c>
      <c r="L14" s="5">
        <f t="shared" si="7"/>
        <v>10063736.08</v>
      </c>
      <c r="M14" s="12">
        <f t="shared" si="8"/>
        <v>1391449.040000001</v>
      </c>
    </row>
    <row r="15" spans="1:13" ht="14.45" x14ac:dyDescent="0.3">
      <c r="A15" s="18" t="s">
        <v>11</v>
      </c>
      <c r="B15" s="23">
        <f t="shared" ref="B15:B17" si="10">B14</f>
        <v>323592.8</v>
      </c>
      <c r="C15" s="36">
        <v>26.8</v>
      </c>
      <c r="D15" s="35">
        <f t="shared" si="0"/>
        <v>8672287.0399999991</v>
      </c>
      <c r="E15" s="29">
        <f>E14</f>
        <v>32.79</v>
      </c>
      <c r="F15" s="5">
        <f>B15*E15</f>
        <v>10610607.911999999</v>
      </c>
      <c r="G15" s="42">
        <f t="shared" si="4"/>
        <v>1938320.8719999995</v>
      </c>
      <c r="H15" s="45">
        <f t="shared" si="9"/>
        <v>32.79</v>
      </c>
      <c r="I15" s="5">
        <f t="shared" si="5"/>
        <v>10610607.911999999</v>
      </c>
      <c r="J15" s="12">
        <f t="shared" si="6"/>
        <v>1938320.8719999995</v>
      </c>
      <c r="K15" s="48">
        <v>31.1</v>
      </c>
      <c r="L15" s="5">
        <f t="shared" si="7"/>
        <v>10063736.08</v>
      </c>
      <c r="M15" s="12">
        <f t="shared" si="8"/>
        <v>1391449.040000001</v>
      </c>
    </row>
    <row r="16" spans="1:13" ht="14.45" x14ac:dyDescent="0.3">
      <c r="A16" s="18" t="s">
        <v>12</v>
      </c>
      <c r="B16" s="23">
        <f t="shared" si="10"/>
        <v>323592.8</v>
      </c>
      <c r="C16" s="36">
        <v>26.8</v>
      </c>
      <c r="D16" s="35">
        <f t="shared" si="0"/>
        <v>8672287.0399999991</v>
      </c>
      <c r="E16" s="29">
        <f>E15</f>
        <v>32.79</v>
      </c>
      <c r="F16" s="5">
        <f>B16*E16</f>
        <v>10610607.911999999</v>
      </c>
      <c r="G16" s="42">
        <f t="shared" si="4"/>
        <v>1938320.8719999995</v>
      </c>
      <c r="H16" s="45">
        <f t="shared" si="9"/>
        <v>32.79</v>
      </c>
      <c r="I16" s="5">
        <f t="shared" si="5"/>
        <v>10610607.911999999</v>
      </c>
      <c r="J16" s="12">
        <f t="shared" si="6"/>
        <v>1938320.8719999995</v>
      </c>
      <c r="K16" s="48">
        <v>31.1</v>
      </c>
      <c r="L16" s="5">
        <f t="shared" si="7"/>
        <v>10063736.08</v>
      </c>
      <c r="M16" s="12">
        <f t="shared" si="8"/>
        <v>1391449.040000001</v>
      </c>
    </row>
    <row r="17" spans="1:13" thickBot="1" x14ac:dyDescent="0.35">
      <c r="A17" s="19" t="s">
        <v>13</v>
      </c>
      <c r="B17" s="24">
        <f t="shared" si="10"/>
        <v>323592.8</v>
      </c>
      <c r="C17" s="37">
        <v>26.8</v>
      </c>
      <c r="D17" s="38">
        <f t="shared" si="0"/>
        <v>8672287.0399999991</v>
      </c>
      <c r="E17" s="30">
        <f>E16</f>
        <v>32.79</v>
      </c>
      <c r="F17" s="7">
        <f>B17*E17</f>
        <v>10610607.911999999</v>
      </c>
      <c r="G17" s="43">
        <f t="shared" si="4"/>
        <v>1938320.8719999995</v>
      </c>
      <c r="H17" s="46">
        <f t="shared" si="9"/>
        <v>32.79</v>
      </c>
      <c r="I17" s="7">
        <f t="shared" si="5"/>
        <v>10610607.911999999</v>
      </c>
      <c r="J17" s="14">
        <f t="shared" si="6"/>
        <v>1938320.8719999995</v>
      </c>
      <c r="K17" s="49">
        <v>31.1</v>
      </c>
      <c r="L17" s="7">
        <f t="shared" si="7"/>
        <v>10063736.08</v>
      </c>
      <c r="M17" s="14">
        <f t="shared" si="8"/>
        <v>1391449.040000001</v>
      </c>
    </row>
    <row r="18" spans="1:13" s="1" customFormat="1" thickBot="1" x14ac:dyDescent="0.35">
      <c r="A18" s="20" t="s">
        <v>1</v>
      </c>
      <c r="B18" s="25">
        <f>SUM(B6:B17)</f>
        <v>3750399.9999999991</v>
      </c>
      <c r="C18" s="39"/>
      <c r="D18" s="40">
        <f>SUM(D6:D17)</f>
        <v>106216720.02335599</v>
      </c>
      <c r="E18" s="31"/>
      <c r="F18" s="8">
        <f>SUM(F6:F17)</f>
        <v>113970003.51135601</v>
      </c>
      <c r="G18" s="44">
        <f>SUM(G6:G17)</f>
        <v>7753283.487999998</v>
      </c>
      <c r="H18" s="47"/>
      <c r="I18" s="8">
        <f>SUM(I6:I17)</f>
        <v>119258105.2</v>
      </c>
      <c r="J18" s="15">
        <f>SUM(J6:J17)</f>
        <v>13041385.176643997</v>
      </c>
      <c r="K18" s="39"/>
      <c r="L18" s="8">
        <f>SUM(L6:L17)</f>
        <v>111782516.183356</v>
      </c>
      <c r="M18" s="15">
        <f>SUM(M6:M17)</f>
        <v>5565796.1600000039</v>
      </c>
    </row>
    <row r="19" spans="1:13" thickBot="1" x14ac:dyDescent="0.35">
      <c r="A19" s="9"/>
    </row>
    <row r="20" spans="1:13" s="1" customFormat="1" thickBot="1" x14ac:dyDescent="0.35">
      <c r="A20" s="20" t="s">
        <v>21</v>
      </c>
      <c r="B20" s="50">
        <v>3755810</v>
      </c>
      <c r="C20" s="52" t="s">
        <v>20</v>
      </c>
      <c r="D20" s="3" t="s">
        <v>20</v>
      </c>
      <c r="E20" s="51">
        <v>32.79</v>
      </c>
      <c r="F20" s="8">
        <f>E20*B20</f>
        <v>123153009.89999999</v>
      </c>
      <c r="G20" s="44">
        <f>F20-B20*C13</f>
        <v>22497301.899999991</v>
      </c>
      <c r="H20" s="54">
        <v>32.79</v>
      </c>
      <c r="I20" s="8">
        <f>H20*B20</f>
        <v>123153009.89999999</v>
      </c>
      <c r="J20" s="15">
        <f>I20-B20*C13</f>
        <v>22497301.899999991</v>
      </c>
      <c r="K20" s="53">
        <v>31.1</v>
      </c>
      <c r="L20" s="8">
        <f>K20*B20</f>
        <v>116805691</v>
      </c>
      <c r="M20" s="15">
        <f>L20-B20*C13</f>
        <v>16149983</v>
      </c>
    </row>
    <row r="21" spans="1:13" ht="14.45" x14ac:dyDescent="0.3">
      <c r="A21" s="9"/>
      <c r="G21" s="10">
        <f>F20-B20*C6</f>
        <v>11455220.499999985</v>
      </c>
      <c r="J21" s="10">
        <f>I20-B20*C6</f>
        <v>11455220.499999985</v>
      </c>
      <c r="M21" s="10">
        <f>L20-B20*C9</f>
        <v>5107901.599999994</v>
      </c>
    </row>
    <row r="22" spans="1:13" ht="14.45" x14ac:dyDescent="0.3">
      <c r="A22" s="9"/>
    </row>
    <row r="23" spans="1:13" ht="14.45" x14ac:dyDescent="0.3">
      <c r="A23" s="9"/>
    </row>
    <row r="24" spans="1:13" ht="14.45" x14ac:dyDescent="0.3">
      <c r="A24" s="9"/>
    </row>
  </sheetData>
  <mergeCells count="11">
    <mergeCell ref="K3:M3"/>
    <mergeCell ref="B3:B5"/>
    <mergeCell ref="A3:A5"/>
    <mergeCell ref="A1:M1"/>
    <mergeCell ref="C4:D4"/>
    <mergeCell ref="E4:G4"/>
    <mergeCell ref="H4:J4"/>
    <mergeCell ref="K4:M4"/>
    <mergeCell ref="C3:D3"/>
    <mergeCell ref="E3:G3"/>
    <mergeCell ref="H3:J3"/>
  </mergeCells>
  <pageMargins left="0.7" right="0.7" top="0.78740157499999996" bottom="0.78740157499999996" header="0.3" footer="0.3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modelace další postup 18.8.2017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Monika</dc:creator>
  <cp:lastModifiedBy>Teufl Leoš</cp:lastModifiedBy>
  <cp:lastPrinted>2017-08-18T13:12:43Z</cp:lastPrinted>
  <dcterms:created xsi:type="dcterms:W3CDTF">2017-05-31T07:46:47Z</dcterms:created>
  <dcterms:modified xsi:type="dcterms:W3CDTF">2017-08-27T08:52:57Z</dcterms:modified>
</cp:coreProperties>
</file>