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352_18 ke schválení" sheetId="1" r:id="rId1"/>
  </sheets>
  <definedNames>
    <definedName name="Excel_BuiltIn__FilterDatabase_3" localSheetId="0">#REF!</definedName>
    <definedName name="Excel_BuiltIn__FilterDatabase_3">#REF!</definedName>
  </definedNames>
  <calcPr calcId="145621"/>
</workbook>
</file>

<file path=xl/calcChain.xml><?xml version="1.0" encoding="utf-8"?>
<calcChain xmlns="http://schemas.openxmlformats.org/spreadsheetml/2006/main">
  <c r="J96" i="1" l="1"/>
  <c r="J97" i="1" s="1"/>
  <c r="G96" i="1"/>
  <c r="I95" i="1"/>
  <c r="J95" i="1" s="1"/>
  <c r="I94" i="1"/>
  <c r="I93" i="1" s="1"/>
  <c r="G93" i="1"/>
  <c r="G92" i="1" s="1"/>
  <c r="I91" i="1"/>
  <c r="J91" i="1" s="1"/>
  <c r="I90" i="1"/>
  <c r="J90" i="1" s="1"/>
  <c r="I89" i="1"/>
  <c r="I88" i="1" s="1"/>
  <c r="G89" i="1"/>
  <c r="G88" i="1"/>
  <c r="I87" i="1"/>
  <c r="J87" i="1" s="1"/>
  <c r="I86" i="1"/>
  <c r="I85" i="1" s="1"/>
  <c r="G85" i="1"/>
  <c r="G84" i="1" s="1"/>
  <c r="I83" i="1"/>
  <c r="J83" i="1" s="1"/>
  <c r="I82" i="1"/>
  <c r="J82" i="1" s="1"/>
  <c r="I81" i="1"/>
  <c r="I80" i="1" s="1"/>
  <c r="G81" i="1"/>
  <c r="G80" i="1"/>
  <c r="I79" i="1"/>
  <c r="J79" i="1" s="1"/>
  <c r="I78" i="1"/>
  <c r="I77" i="1" s="1"/>
  <c r="G77" i="1"/>
  <c r="G76" i="1" s="1"/>
  <c r="I75" i="1"/>
  <c r="J75" i="1" s="1"/>
  <c r="I74" i="1"/>
  <c r="J74" i="1" s="1"/>
  <c r="I73" i="1"/>
  <c r="J73" i="1" s="1"/>
  <c r="J72" i="1" s="1"/>
  <c r="G73" i="1"/>
  <c r="G72" i="1"/>
  <c r="I71" i="1"/>
  <c r="J71" i="1" s="1"/>
  <c r="I70" i="1"/>
  <c r="I69" i="1" s="1"/>
  <c r="G69" i="1"/>
  <c r="G68" i="1" s="1"/>
  <c r="I67" i="1"/>
  <c r="J67" i="1" s="1"/>
  <c r="I66" i="1"/>
  <c r="J66" i="1" s="1"/>
  <c r="I65" i="1"/>
  <c r="I64" i="1" s="1"/>
  <c r="G65" i="1"/>
  <c r="G64" i="1"/>
  <c r="I63" i="1"/>
  <c r="J63" i="1" s="1"/>
  <c r="I62" i="1"/>
  <c r="I61" i="1" s="1"/>
  <c r="G61" i="1"/>
  <c r="G60" i="1" s="1"/>
  <c r="J49" i="1"/>
  <c r="J48" i="1"/>
  <c r="I48" i="1"/>
  <c r="J47" i="1"/>
  <c r="G47" i="1"/>
  <c r="G46" i="1" s="1"/>
  <c r="J46" i="1"/>
  <c r="I46" i="1"/>
  <c r="I45" i="1"/>
  <c r="I43" i="1" s="1"/>
  <c r="I44" i="1"/>
  <c r="J44" i="1" s="1"/>
  <c r="G43" i="1"/>
  <c r="G42" i="1"/>
  <c r="I41" i="1"/>
  <c r="J41" i="1" s="1"/>
  <c r="I40" i="1"/>
  <c r="I39" i="1" s="1"/>
  <c r="G39" i="1"/>
  <c r="G38" i="1" s="1"/>
  <c r="I37" i="1"/>
  <c r="J37" i="1" s="1"/>
  <c r="I36" i="1"/>
  <c r="J36" i="1" s="1"/>
  <c r="G35" i="1"/>
  <c r="G34" i="1"/>
  <c r="I33" i="1"/>
  <c r="J33" i="1" s="1"/>
  <c r="I32" i="1"/>
  <c r="I31" i="1" s="1"/>
  <c r="G31" i="1"/>
  <c r="G30" i="1" s="1"/>
  <c r="I29" i="1"/>
  <c r="J29" i="1" s="1"/>
  <c r="J28" i="1"/>
  <c r="I28" i="1"/>
  <c r="I27" i="1"/>
  <c r="J27" i="1" s="1"/>
  <c r="J26" i="1" s="1"/>
  <c r="G27" i="1"/>
  <c r="G26" i="1"/>
  <c r="J25" i="1"/>
  <c r="I25" i="1"/>
  <c r="I24" i="1"/>
  <c r="I23" i="1" s="1"/>
  <c r="G23" i="1"/>
  <c r="G22" i="1" s="1"/>
  <c r="I21" i="1"/>
  <c r="J21" i="1" s="1"/>
  <c r="J20" i="1"/>
  <c r="I20" i="1"/>
  <c r="I19" i="1"/>
  <c r="I18" i="1" s="1"/>
  <c r="G19" i="1"/>
  <c r="G18" i="1"/>
  <c r="J17" i="1"/>
  <c r="I17" i="1"/>
  <c r="I16" i="1"/>
  <c r="I15" i="1" s="1"/>
  <c r="G15" i="1"/>
  <c r="G14" i="1" s="1"/>
  <c r="I13" i="1"/>
  <c r="J13" i="1" s="1"/>
  <c r="J12" i="1"/>
  <c r="I12" i="1"/>
  <c r="I11" i="1"/>
  <c r="J11" i="1" s="1"/>
  <c r="J10" i="1" s="1"/>
  <c r="G11" i="1"/>
  <c r="G10" i="1"/>
  <c r="H9" i="1"/>
  <c r="H99" i="1" s="1"/>
  <c r="J23" i="1" l="1"/>
  <c r="J22" i="1" s="1"/>
  <c r="I22" i="1"/>
  <c r="J15" i="1"/>
  <c r="J14" i="1" s="1"/>
  <c r="I14" i="1"/>
  <c r="J31" i="1"/>
  <c r="J30" i="1" s="1"/>
  <c r="I30" i="1"/>
  <c r="J43" i="1"/>
  <c r="J42" i="1" s="1"/>
  <c r="I42" i="1"/>
  <c r="J61" i="1"/>
  <c r="J60" i="1" s="1"/>
  <c r="I60" i="1"/>
  <c r="J69" i="1"/>
  <c r="J68" i="1" s="1"/>
  <c r="I68" i="1"/>
  <c r="J77" i="1"/>
  <c r="J76" i="1" s="1"/>
  <c r="I76" i="1"/>
  <c r="J85" i="1"/>
  <c r="J84" i="1" s="1"/>
  <c r="I84" i="1"/>
  <c r="J93" i="1"/>
  <c r="J92" i="1" s="1"/>
  <c r="I92" i="1"/>
  <c r="G9" i="1"/>
  <c r="G99" i="1" s="1"/>
  <c r="J39" i="1"/>
  <c r="J38" i="1" s="1"/>
  <c r="I38" i="1"/>
  <c r="I35" i="1"/>
  <c r="I10" i="1"/>
  <c r="J16" i="1"/>
  <c r="J19" i="1"/>
  <c r="J18" i="1" s="1"/>
  <c r="J24" i="1"/>
  <c r="I26" i="1"/>
  <c r="J45" i="1"/>
  <c r="J62" i="1"/>
  <c r="J65" i="1"/>
  <c r="J64" i="1" s="1"/>
  <c r="J70" i="1"/>
  <c r="I72" i="1"/>
  <c r="J78" i="1"/>
  <c r="J81" i="1"/>
  <c r="J80" i="1" s="1"/>
  <c r="J86" i="1"/>
  <c r="J89" i="1"/>
  <c r="J88" i="1" s="1"/>
  <c r="J32" i="1"/>
  <c r="J40" i="1"/>
  <c r="J94" i="1"/>
  <c r="I9" i="1" l="1"/>
  <c r="I99" i="1" s="1"/>
  <c r="J35" i="1"/>
  <c r="J34" i="1" s="1"/>
  <c r="J9" i="1" s="1"/>
  <c r="J99" i="1" s="1"/>
  <c r="I34" i="1"/>
</calcChain>
</file>

<file path=xl/sharedStrings.xml><?xml version="1.0" encoding="utf-8"?>
<sst xmlns="http://schemas.openxmlformats.org/spreadsheetml/2006/main" count="213" uniqueCount="65">
  <si>
    <t>Odbor sociálních věcí</t>
  </si>
  <si>
    <t>Kapitola 913 05 - Příspěvkové organizace</t>
  </si>
  <si>
    <t>tis.Kč</t>
  </si>
  <si>
    <t>uk.</t>
  </si>
  <si>
    <t>ORG.</t>
  </si>
  <si>
    <t>§</t>
  </si>
  <si>
    <t>pol.</t>
  </si>
  <si>
    <t>91305 - P Ř Í S P Ě V K O V É  O R G A N I Z A C E</t>
  </si>
  <si>
    <t>SR 2018</t>
  </si>
  <si>
    <t>UR V 2018</t>
  </si>
  <si>
    <t>UR VI 2018</t>
  </si>
  <si>
    <t>SU</t>
  </si>
  <si>
    <t>x</t>
  </si>
  <si>
    <t>Provozní příspěvky PO v resortu celkem</t>
  </si>
  <si>
    <t>DU</t>
  </si>
  <si>
    <t>1501</t>
  </si>
  <si>
    <t>Jedličkův ústav Liberec</t>
  </si>
  <si>
    <t>provozní příspěvek celkem</t>
  </si>
  <si>
    <t>v tom</t>
  </si>
  <si>
    <t>na odpisy majetku ve vlastnictví kraje</t>
  </si>
  <si>
    <t>na provoz</t>
  </si>
  <si>
    <t>1502</t>
  </si>
  <si>
    <t>Centrum intervenčních a psych. služeb LK</t>
  </si>
  <si>
    <t>1504</t>
  </si>
  <si>
    <t>OSTARA Cvikov</t>
  </si>
  <si>
    <t>Domov Sluneční dvůr Jestřebí</t>
  </si>
  <si>
    <t>1507</t>
  </si>
  <si>
    <t>Denní a pobytové sociální služby Česká Lípa</t>
  </si>
  <si>
    <t>1508</t>
  </si>
  <si>
    <t>Služby sociální péče TEREZA Benešov u Semil</t>
  </si>
  <si>
    <t>1509</t>
  </si>
  <si>
    <t>Domov důchodců Sloup v Čechách</t>
  </si>
  <si>
    <t>1510</t>
  </si>
  <si>
    <t>Domov důchodců Rokytnice nad Jizerou</t>
  </si>
  <si>
    <t>1512</t>
  </si>
  <si>
    <t>Domov důchodců Jablonecké Paseky</t>
  </si>
  <si>
    <t>1513</t>
  </si>
  <si>
    <t>Domov důchodců Velké Hamry</t>
  </si>
  <si>
    <t>tis. Kč</t>
  </si>
  <si>
    <t>UR IV 2018</t>
  </si>
  <si>
    <t>pokračování</t>
  </si>
  <si>
    <t>1514</t>
  </si>
  <si>
    <t>Domov pro seniory Vratislavice nad Nisou</t>
  </si>
  <si>
    <t>1515</t>
  </si>
  <si>
    <t>Domov důchodců Český Dub</t>
  </si>
  <si>
    <t>1516</t>
  </si>
  <si>
    <t>Domov důchodců Jindřichovice pod Smrkem</t>
  </si>
  <si>
    <t>1517</t>
  </si>
  <si>
    <t>Dům seniorů Liberec - Františkov</t>
  </si>
  <si>
    <t>1519</t>
  </si>
  <si>
    <t>Domov Raspenava</t>
  </si>
  <si>
    <t>1520</t>
  </si>
  <si>
    <t>APOSS Liberec</t>
  </si>
  <si>
    <t>1521</t>
  </si>
  <si>
    <t>Domov a Centrum aktivity Hodkovice nad Mohelkou</t>
  </si>
  <si>
    <t>1522</t>
  </si>
  <si>
    <t>Domov a Centrum denních služeb Jablonec n.N.</t>
  </si>
  <si>
    <t>1523</t>
  </si>
  <si>
    <t>Dětské centrum Liberec</t>
  </si>
  <si>
    <t>0000013050000</t>
  </si>
  <si>
    <t>Finanční rezerva PO</t>
  </si>
  <si>
    <t>nespecifikovaná rezerva</t>
  </si>
  <si>
    <t>Příspěvek PO celkem</t>
  </si>
  <si>
    <t>ZMĚNA ROZPOČTU - ROZPOČTOVÉ OPATŘENÍ Č. 352/18</t>
  </si>
  <si>
    <t>ZR-RO č. 352/18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</si>
</sst>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_-* #,##0.00,_K_č_-;\-* #,##0.00,_K_č_-;_-* \-??\ _K_č_-;_-@_-"/>
    <numFmt numFmtId="165" formatCode="#,##0.000"/>
  </numFmts>
  <fonts count="2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sz val="11"/>
      <color rgb="FF000000"/>
      <name val="Calibri"/>
      <family val="2"/>
      <charset val="238"/>
    </font>
    <font>
      <sz val="11"/>
      <name val="Arial CE"/>
      <charset val="238"/>
    </font>
    <font>
      <b/>
      <sz val="14"/>
      <name val="Arial CE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  <charset val="1"/>
    </font>
    <font>
      <b/>
      <sz val="8"/>
      <name val="Arial CE"/>
      <family val="2"/>
      <charset val="238"/>
    </font>
    <font>
      <b/>
      <sz val="8"/>
      <color rgb="FF000080"/>
      <name val="Arial"/>
      <family val="2"/>
      <charset val="238"/>
    </font>
    <font>
      <b/>
      <sz val="8"/>
      <color rgb="FF000080"/>
      <name val="Arial CE"/>
      <family val="2"/>
      <charset val="238"/>
    </font>
    <font>
      <b/>
      <sz val="10"/>
      <color rgb="FF000080"/>
      <name val="Arial"/>
      <family val="2"/>
      <charset val="238"/>
    </font>
    <font>
      <sz val="8"/>
      <color rgb="FF333399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sz val="8"/>
      <color rgb="FF000000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 CE"/>
      <family val="2"/>
      <charset val="238"/>
    </font>
    <font>
      <i/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11"/>
      <color rgb="FFFF0000"/>
      <name val="Calibri"/>
      <family val="2"/>
      <charset val="238"/>
    </font>
    <font>
      <b/>
      <i/>
      <sz val="8"/>
      <name val="Arial CE"/>
      <family val="2"/>
      <charset val="238"/>
    </font>
    <font>
      <b/>
      <i/>
      <sz val="8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1F5FF"/>
        <bgColor rgb="FFCCFFFF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164" fontId="3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</cellStyleXfs>
  <cellXfs count="112">
    <xf numFmtId="0" fontId="0" fillId="0" borderId="0" xfId="0"/>
    <xf numFmtId="0" fontId="3" fillId="0" borderId="0" xfId="2"/>
    <xf numFmtId="0" fontId="4" fillId="0" borderId="0" xfId="3" applyNumberFormat="1" applyFont="1" applyBorder="1" applyAlignment="1">
      <alignment horizontal="left"/>
    </xf>
    <xf numFmtId="0" fontId="5" fillId="0" borderId="0" xfId="3" applyNumberFormat="1" applyFont="1" applyBorder="1" applyAlignment="1">
      <alignment horizontal="center"/>
    </xf>
    <xf numFmtId="0" fontId="6" fillId="0" borderId="0" xfId="3" applyNumberFormat="1" applyFont="1" applyBorder="1" applyAlignment="1">
      <alignment horizontal="center"/>
    </xf>
    <xf numFmtId="0" fontId="7" fillId="0" borderId="0" xfId="3" applyNumberFormat="1" applyFont="1" applyBorder="1" applyAlignment="1">
      <alignment wrapText="1"/>
    </xf>
    <xf numFmtId="0" fontId="8" fillId="0" borderId="0" xfId="3" applyNumberFormat="1" applyFont="1" applyBorder="1" applyAlignment="1">
      <alignment horizontal="center"/>
    </xf>
    <xf numFmtId="0" fontId="9" fillId="0" borderId="1" xfId="3" applyNumberFormat="1" applyFont="1" applyBorder="1" applyAlignment="1">
      <alignment horizontal="center" vertical="center"/>
    </xf>
    <xf numFmtId="0" fontId="9" fillId="0" borderId="3" xfId="3" applyNumberFormat="1" applyFont="1" applyBorder="1" applyAlignment="1">
      <alignment horizontal="center" vertical="center"/>
    </xf>
    <xf numFmtId="0" fontId="9" fillId="0" borderId="4" xfId="3" applyNumberFormat="1" applyFont="1" applyBorder="1" applyAlignment="1">
      <alignment horizontal="center" vertical="center"/>
    </xf>
    <xf numFmtId="0" fontId="8" fillId="0" borderId="4" xfId="3" applyNumberFormat="1" applyFont="1" applyBorder="1" applyAlignment="1">
      <alignment horizontal="center" vertical="center"/>
    </xf>
    <xf numFmtId="0" fontId="8" fillId="0" borderId="3" xfId="3" applyNumberFormat="1" applyFont="1" applyBorder="1" applyAlignment="1">
      <alignment horizontal="center" vertical="center" wrapText="1"/>
    </xf>
    <xf numFmtId="0" fontId="8" fillId="0" borderId="5" xfId="3" applyNumberFormat="1" applyFont="1" applyBorder="1" applyAlignment="1">
      <alignment horizontal="center" vertical="center" wrapText="1"/>
    </xf>
    <xf numFmtId="0" fontId="9" fillId="0" borderId="6" xfId="3" applyNumberFormat="1" applyFont="1" applyBorder="1" applyAlignment="1">
      <alignment horizontal="center" vertical="center"/>
    </xf>
    <xf numFmtId="0" fontId="9" fillId="0" borderId="8" xfId="3" applyNumberFormat="1" applyFont="1" applyBorder="1" applyAlignment="1">
      <alignment horizontal="center" vertical="center"/>
    </xf>
    <xf numFmtId="0" fontId="9" fillId="0" borderId="7" xfId="3" applyNumberFormat="1" applyFont="1" applyBorder="1" applyAlignment="1">
      <alignment horizontal="center" vertical="center"/>
    </xf>
    <xf numFmtId="0" fontId="9" fillId="0" borderId="7" xfId="3" applyNumberFormat="1" applyFont="1" applyBorder="1" applyAlignment="1">
      <alignment horizontal="left" vertical="center"/>
    </xf>
    <xf numFmtId="165" fontId="8" fillId="0" borderId="8" xfId="3" applyNumberFormat="1" applyFont="1" applyBorder="1" applyAlignment="1">
      <alignment vertical="center"/>
    </xf>
    <xf numFmtId="165" fontId="3" fillId="0" borderId="0" xfId="2" applyNumberFormat="1"/>
    <xf numFmtId="0" fontId="11" fillId="2" borderId="9" xfId="3" applyNumberFormat="1" applyFont="1" applyFill="1" applyBorder="1" applyAlignment="1">
      <alignment horizontal="center" vertical="center"/>
    </xf>
    <xf numFmtId="0" fontId="11" fillId="2" borderId="11" xfId="3" applyNumberFormat="1" applyFont="1" applyFill="1" applyBorder="1" applyAlignment="1">
      <alignment horizontal="center" vertical="center"/>
    </xf>
    <xf numFmtId="0" fontId="11" fillId="2" borderId="12" xfId="3" applyNumberFormat="1" applyFont="1" applyFill="1" applyBorder="1" applyAlignment="1">
      <alignment horizontal="center" vertical="center"/>
    </xf>
    <xf numFmtId="0" fontId="12" fillId="2" borderId="12" xfId="3" applyNumberFormat="1" applyFont="1" applyFill="1" applyBorder="1" applyAlignment="1">
      <alignment horizontal="left" vertical="center"/>
    </xf>
    <xf numFmtId="165" fontId="11" fillId="2" borderId="11" xfId="3" applyNumberFormat="1" applyFont="1" applyFill="1" applyBorder="1" applyAlignment="1">
      <alignment vertical="center"/>
    </xf>
    <xf numFmtId="165" fontId="11" fillId="2" borderId="13" xfId="3" applyNumberFormat="1" applyFont="1" applyFill="1" applyBorder="1" applyAlignment="1">
      <alignment vertical="center"/>
    </xf>
    <xf numFmtId="165" fontId="11" fillId="2" borderId="14" xfId="3" applyNumberFormat="1" applyFont="1" applyFill="1" applyBorder="1" applyAlignment="1">
      <alignment vertical="center"/>
    </xf>
    <xf numFmtId="0" fontId="13" fillId="0" borderId="0" xfId="3" applyNumberFormat="1" applyFont="1" applyBorder="1" applyAlignment="1"/>
    <xf numFmtId="0" fontId="14" fillId="0" borderId="15" xfId="3" applyNumberFormat="1" applyFont="1" applyBorder="1" applyAlignment="1">
      <alignment horizontal="center" vertical="center"/>
    </xf>
    <xf numFmtId="0" fontId="15" fillId="0" borderId="17" xfId="3" applyNumberFormat="1" applyFont="1" applyBorder="1" applyAlignment="1">
      <alignment horizontal="center" vertical="center"/>
    </xf>
    <xf numFmtId="0" fontId="15" fillId="0" borderId="18" xfId="3" applyNumberFormat="1" applyFont="1" applyBorder="1" applyAlignment="1">
      <alignment horizontal="center" vertical="center"/>
    </xf>
    <xf numFmtId="0" fontId="16" fillId="0" borderId="18" xfId="3" applyNumberFormat="1" applyFont="1" applyBorder="1" applyAlignment="1">
      <alignment horizontal="left" vertical="center"/>
    </xf>
    <xf numFmtId="165" fontId="17" fillId="0" borderId="17" xfId="3" applyNumberFormat="1" applyFont="1" applyBorder="1" applyAlignment="1">
      <alignment vertical="center"/>
    </xf>
    <xf numFmtId="165" fontId="17" fillId="0" borderId="19" xfId="3" applyNumberFormat="1" applyFont="1" applyBorder="1" applyAlignment="1">
      <alignment vertical="center"/>
    </xf>
    <xf numFmtId="165" fontId="17" fillId="0" borderId="20" xfId="3" applyNumberFormat="1" applyFont="1" applyBorder="1" applyAlignment="1">
      <alignment vertical="center"/>
    </xf>
    <xf numFmtId="0" fontId="18" fillId="0" borderId="15" xfId="3" applyNumberFormat="1" applyFont="1" applyBorder="1" applyAlignment="1">
      <alignment horizontal="center" vertical="center"/>
    </xf>
    <xf numFmtId="0" fontId="18" fillId="0" borderId="17" xfId="3" applyNumberFormat="1" applyFont="1" applyBorder="1" applyAlignment="1">
      <alignment horizontal="center" vertical="center"/>
    </xf>
    <xf numFmtId="0" fontId="18" fillId="0" borderId="18" xfId="3" applyNumberFormat="1" applyFont="1" applyBorder="1" applyAlignment="1">
      <alignment horizontal="center" vertical="center"/>
    </xf>
    <xf numFmtId="0" fontId="19" fillId="0" borderId="18" xfId="3" applyNumberFormat="1" applyFont="1" applyBorder="1" applyAlignment="1">
      <alignment horizontal="left" vertical="center"/>
    </xf>
    <xf numFmtId="165" fontId="20" fillId="0" borderId="17" xfId="3" applyNumberFormat="1" applyFont="1" applyBorder="1" applyAlignment="1">
      <alignment vertical="center"/>
    </xf>
    <xf numFmtId="165" fontId="20" fillId="0" borderId="19" xfId="3" applyNumberFormat="1" applyFont="1" applyBorder="1" applyAlignment="1">
      <alignment vertical="center"/>
    </xf>
    <xf numFmtId="165" fontId="18" fillId="0" borderId="20" xfId="3" applyNumberFormat="1" applyFont="1" applyBorder="1" applyAlignment="1">
      <alignment vertical="center"/>
    </xf>
    <xf numFmtId="0" fontId="18" fillId="0" borderId="21" xfId="3" applyNumberFormat="1" applyFont="1" applyBorder="1" applyAlignment="1">
      <alignment horizontal="center" vertical="center"/>
    </xf>
    <xf numFmtId="0" fontId="18" fillId="0" borderId="23" xfId="3" applyNumberFormat="1" applyFont="1" applyBorder="1" applyAlignment="1">
      <alignment horizontal="center" vertical="center"/>
    </xf>
    <xf numFmtId="0" fontId="18" fillId="0" borderId="24" xfId="3" applyNumberFormat="1" applyFont="1" applyBorder="1" applyAlignment="1">
      <alignment horizontal="center" vertical="center"/>
    </xf>
    <xf numFmtId="0" fontId="19" fillId="0" borderId="24" xfId="3" applyNumberFormat="1" applyFont="1" applyBorder="1" applyAlignment="1">
      <alignment horizontal="left" vertical="center"/>
    </xf>
    <xf numFmtId="165" fontId="20" fillId="0" borderId="23" xfId="3" applyNumberFormat="1" applyFont="1" applyBorder="1" applyAlignment="1">
      <alignment vertical="center"/>
    </xf>
    <xf numFmtId="165" fontId="20" fillId="0" borderId="25" xfId="3" applyNumberFormat="1" applyFont="1" applyBorder="1" applyAlignment="1">
      <alignment vertical="center"/>
    </xf>
    <xf numFmtId="165" fontId="18" fillId="0" borderId="26" xfId="3" applyNumberFormat="1" applyFont="1" applyBorder="1" applyAlignment="1">
      <alignment vertical="center"/>
    </xf>
    <xf numFmtId="0" fontId="3" fillId="0" borderId="0" xfId="2" applyFill="1"/>
    <xf numFmtId="0" fontId="11" fillId="2" borderId="27" xfId="3" applyNumberFormat="1" applyFont="1" applyFill="1" applyBorder="1" applyAlignment="1">
      <alignment horizontal="center" vertical="center"/>
    </xf>
    <xf numFmtId="0" fontId="11" fillId="2" borderId="29" xfId="3" applyNumberFormat="1" applyFont="1" applyFill="1" applyBorder="1" applyAlignment="1">
      <alignment horizontal="center" vertical="center"/>
    </xf>
    <xf numFmtId="0" fontId="11" fillId="2" borderId="30" xfId="3" applyNumberFormat="1" applyFont="1" applyFill="1" applyBorder="1" applyAlignment="1">
      <alignment horizontal="center" vertical="center"/>
    </xf>
    <xf numFmtId="0" fontId="12" fillId="2" borderId="30" xfId="3" applyNumberFormat="1" applyFont="1" applyFill="1" applyBorder="1" applyAlignment="1">
      <alignment horizontal="left" vertical="center"/>
    </xf>
    <xf numFmtId="0" fontId="22" fillId="0" borderId="0" xfId="2" applyFont="1"/>
    <xf numFmtId="0" fontId="15" fillId="0" borderId="15" xfId="3" applyNumberFormat="1" applyFont="1" applyBorder="1" applyAlignment="1">
      <alignment horizontal="center" vertical="center"/>
    </xf>
    <xf numFmtId="0" fontId="18" fillId="0" borderId="31" xfId="3" applyNumberFormat="1" applyFont="1" applyBorder="1" applyAlignment="1">
      <alignment horizontal="center" vertical="center"/>
    </xf>
    <xf numFmtId="0" fontId="18" fillId="0" borderId="32" xfId="3" applyNumberFormat="1" applyFont="1" applyBorder="1" applyAlignment="1">
      <alignment horizontal="center" vertical="center"/>
    </xf>
    <xf numFmtId="0" fontId="18" fillId="0" borderId="33" xfId="3" applyNumberFormat="1" applyFont="1" applyBorder="1" applyAlignment="1">
      <alignment horizontal="center" vertical="center"/>
    </xf>
    <xf numFmtId="0" fontId="19" fillId="0" borderId="33" xfId="3" applyNumberFormat="1" applyFont="1" applyBorder="1" applyAlignment="1">
      <alignment horizontal="left" vertical="center"/>
    </xf>
    <xf numFmtId="165" fontId="20" fillId="0" borderId="34" xfId="3" applyNumberFormat="1" applyFont="1" applyBorder="1" applyAlignment="1">
      <alignment vertical="center"/>
    </xf>
    <xf numFmtId="0" fontId="18" fillId="0" borderId="0" xfId="3" applyNumberFormat="1" applyFont="1" applyBorder="1" applyAlignment="1">
      <alignment horizontal="center" vertical="center"/>
    </xf>
    <xf numFmtId="49" fontId="21" fillId="0" borderId="0" xfId="3" applyNumberFormat="1" applyFont="1" applyBorder="1" applyAlignment="1">
      <alignment horizontal="center" vertical="center"/>
    </xf>
    <xf numFmtId="0" fontId="19" fillId="0" borderId="0" xfId="3" applyNumberFormat="1" applyFont="1" applyBorder="1" applyAlignment="1">
      <alignment horizontal="left" vertical="center"/>
    </xf>
    <xf numFmtId="165" fontId="20" fillId="0" borderId="0" xfId="3" applyNumberFormat="1" applyFont="1" applyBorder="1" applyAlignment="1">
      <alignment vertical="center"/>
    </xf>
    <xf numFmtId="165" fontId="18" fillId="0" borderId="0" xfId="3" applyNumberFormat="1" applyFont="1" applyBorder="1" applyAlignment="1">
      <alignment vertical="center"/>
    </xf>
    <xf numFmtId="0" fontId="3" fillId="0" borderId="0" xfId="2" applyBorder="1"/>
    <xf numFmtId="165" fontId="6" fillId="0" borderId="0" xfId="3" applyNumberFormat="1" applyFont="1" applyBorder="1" applyAlignment="1">
      <alignment horizontal="center"/>
    </xf>
    <xf numFmtId="165" fontId="8" fillId="0" borderId="0" xfId="3" applyNumberFormat="1" applyFont="1" applyBorder="1" applyAlignment="1">
      <alignment horizontal="center"/>
    </xf>
    <xf numFmtId="0" fontId="9" fillId="0" borderId="35" xfId="3" applyNumberFormat="1" applyFont="1" applyBorder="1" applyAlignment="1">
      <alignment horizontal="center" vertical="center"/>
    </xf>
    <xf numFmtId="0" fontId="9" fillId="0" borderId="36" xfId="3" applyNumberFormat="1" applyFont="1" applyBorder="1" applyAlignment="1">
      <alignment horizontal="center" vertical="center"/>
    </xf>
    <xf numFmtId="0" fontId="9" fillId="0" borderId="37" xfId="3" applyNumberFormat="1" applyFont="1" applyBorder="1" applyAlignment="1">
      <alignment horizontal="center" vertical="center"/>
    </xf>
    <xf numFmtId="0" fontId="9" fillId="0" borderId="4" xfId="3" applyNumberFormat="1" applyFont="1" applyBorder="1" applyAlignment="1">
      <alignment horizontal="left" vertical="center"/>
    </xf>
    <xf numFmtId="0" fontId="11" fillId="2" borderId="10" xfId="3" applyNumberFormat="1" applyFont="1" applyFill="1" applyBorder="1" applyAlignment="1">
      <alignment horizontal="center" vertical="center"/>
    </xf>
    <xf numFmtId="0" fontId="15" fillId="0" borderId="16" xfId="3" applyNumberFormat="1" applyFont="1" applyBorder="1" applyAlignment="1">
      <alignment horizontal="center" vertical="center"/>
    </xf>
    <xf numFmtId="0" fontId="18" fillId="0" borderId="16" xfId="3" applyNumberFormat="1" applyFont="1" applyBorder="1" applyAlignment="1">
      <alignment horizontal="center" vertical="center"/>
    </xf>
    <xf numFmtId="0" fontId="18" fillId="0" borderId="22" xfId="3" applyNumberFormat="1" applyFont="1" applyBorder="1" applyAlignment="1">
      <alignment horizontal="center" vertical="center"/>
    </xf>
    <xf numFmtId="0" fontId="18" fillId="0" borderId="39" xfId="3" applyNumberFormat="1" applyFont="1" applyBorder="1" applyAlignment="1">
      <alignment horizontal="center" vertical="center"/>
    </xf>
    <xf numFmtId="0" fontId="14" fillId="0" borderId="16" xfId="3" applyNumberFormat="1" applyFont="1" applyBorder="1" applyAlignment="1">
      <alignment horizontal="center" vertical="center"/>
    </xf>
    <xf numFmtId="0" fontId="11" fillId="2" borderId="28" xfId="3" applyNumberFormat="1" applyFont="1" applyFill="1" applyBorder="1" applyAlignment="1">
      <alignment horizontal="center" vertical="center"/>
    </xf>
    <xf numFmtId="0" fontId="15" fillId="0" borderId="22" xfId="3" applyNumberFormat="1" applyFont="1" applyBorder="1" applyAlignment="1">
      <alignment horizontal="center" vertical="center"/>
    </xf>
    <xf numFmtId="0" fontId="15" fillId="0" borderId="23" xfId="3" applyNumberFormat="1" applyFont="1" applyBorder="1" applyAlignment="1">
      <alignment horizontal="center" vertical="center"/>
    </xf>
    <xf numFmtId="0" fontId="15" fillId="0" borderId="24" xfId="3" applyNumberFormat="1" applyFont="1" applyBorder="1" applyAlignment="1">
      <alignment horizontal="center" vertical="center"/>
    </xf>
    <xf numFmtId="0" fontId="16" fillId="0" borderId="24" xfId="3" applyNumberFormat="1" applyFont="1" applyBorder="1" applyAlignment="1">
      <alignment horizontal="left" vertical="center"/>
    </xf>
    <xf numFmtId="165" fontId="17" fillId="0" borderId="23" xfId="3" applyNumberFormat="1" applyFont="1" applyBorder="1" applyAlignment="1">
      <alignment vertical="center"/>
    </xf>
    <xf numFmtId="165" fontId="17" fillId="0" borderId="34" xfId="3" applyNumberFormat="1" applyFont="1" applyBorder="1" applyAlignment="1">
      <alignment vertical="center"/>
    </xf>
    <xf numFmtId="165" fontId="17" fillId="0" borderId="26" xfId="3" applyNumberFormat="1" applyFont="1" applyBorder="1" applyAlignment="1">
      <alignment vertical="center"/>
    </xf>
    <xf numFmtId="0" fontId="15" fillId="0" borderId="0" xfId="0" applyFont="1"/>
    <xf numFmtId="4" fontId="20" fillId="0" borderId="0" xfId="3" applyNumberFormat="1" applyFont="1" applyBorder="1" applyAlignment="1">
      <alignment vertical="center"/>
    </xf>
    <xf numFmtId="0" fontId="23" fillId="0" borderId="0" xfId="3" applyNumberFormat="1" applyFont="1" applyBorder="1" applyAlignment="1">
      <alignment horizontal="left" vertical="center"/>
    </xf>
    <xf numFmtId="4" fontId="24" fillId="0" borderId="0" xfId="3" applyNumberFormat="1" applyFont="1" applyBorder="1" applyAlignment="1">
      <alignment vertical="center"/>
    </xf>
    <xf numFmtId="49" fontId="11" fillId="0" borderId="23" xfId="3" applyNumberFormat="1" applyFont="1" applyBorder="1" applyAlignment="1">
      <alignment horizontal="center" vertical="center"/>
    </xf>
    <xf numFmtId="49" fontId="21" fillId="0" borderId="17" xfId="3" applyNumberFormat="1" applyFont="1" applyBorder="1" applyAlignment="1">
      <alignment horizontal="center" vertical="center"/>
    </xf>
    <xf numFmtId="49" fontId="21" fillId="0" borderId="23" xfId="3" applyNumberFormat="1" applyFont="1" applyBorder="1" applyAlignment="1">
      <alignment horizontal="center" vertical="center"/>
    </xf>
    <xf numFmtId="49" fontId="11" fillId="2" borderId="11" xfId="3" applyNumberFormat="1" applyFont="1" applyFill="1" applyBorder="1" applyAlignment="1">
      <alignment horizontal="center" vertical="center"/>
    </xf>
    <xf numFmtId="49" fontId="21" fillId="0" borderId="16" xfId="3" applyNumberFormat="1" applyFont="1" applyBorder="1" applyAlignment="1">
      <alignment horizontal="center" vertical="center"/>
    </xf>
    <xf numFmtId="49" fontId="21" fillId="0" borderId="22" xfId="3" applyNumberFormat="1" applyFont="1" applyBorder="1" applyAlignment="1">
      <alignment horizontal="center" vertical="center"/>
    </xf>
    <xf numFmtId="0" fontId="4" fillId="0" borderId="0" xfId="3" applyNumberFormat="1" applyFont="1" applyBorder="1" applyAlignment="1">
      <alignment horizontal="right"/>
    </xf>
    <xf numFmtId="0" fontId="6" fillId="0" borderId="0" xfId="3" applyNumberFormat="1" applyFont="1" applyBorder="1" applyAlignment="1">
      <alignment horizontal="center"/>
    </xf>
    <xf numFmtId="0" fontId="6" fillId="0" borderId="0" xfId="3" applyNumberFormat="1" applyFont="1" applyBorder="1" applyAlignment="1">
      <alignment horizontal="center" vertical="center"/>
    </xf>
    <xf numFmtId="0" fontId="10" fillId="0" borderId="2" xfId="3" applyNumberFormat="1" applyFont="1" applyBorder="1" applyAlignment="1">
      <alignment horizontal="center" vertical="center"/>
    </xf>
    <xf numFmtId="0" fontId="10" fillId="0" borderId="3" xfId="3" applyNumberFormat="1" applyFont="1" applyBorder="1" applyAlignment="1">
      <alignment horizontal="center" vertical="center"/>
    </xf>
    <xf numFmtId="0" fontId="8" fillId="0" borderId="4" xfId="3" applyNumberFormat="1" applyFont="1" applyBorder="1" applyAlignment="1">
      <alignment horizontal="center" vertical="center"/>
    </xf>
    <xf numFmtId="165" fontId="8" fillId="0" borderId="38" xfId="3" applyNumberFormat="1" applyFont="1" applyBorder="1" applyAlignment="1">
      <alignment horizontal="center" vertical="center"/>
    </xf>
    <xf numFmtId="49" fontId="11" fillId="2" borderId="10" xfId="3" applyNumberFormat="1" applyFont="1" applyFill="1" applyBorder="1" applyAlignment="1">
      <alignment horizontal="center" vertical="center"/>
    </xf>
    <xf numFmtId="49" fontId="11" fillId="2" borderId="28" xfId="3" applyNumberFormat="1" applyFont="1" applyFill="1" applyBorder="1" applyAlignment="1">
      <alignment horizontal="center" vertical="center"/>
    </xf>
    <xf numFmtId="49" fontId="11" fillId="2" borderId="29" xfId="3" applyNumberFormat="1" applyFont="1" applyFill="1" applyBorder="1" applyAlignment="1">
      <alignment horizontal="center" vertical="center"/>
    </xf>
    <xf numFmtId="49" fontId="11" fillId="0" borderId="16" xfId="3" applyNumberFormat="1" applyFont="1" applyBorder="1" applyAlignment="1">
      <alignment horizontal="center" vertical="center"/>
    </xf>
    <xf numFmtId="49" fontId="11" fillId="0" borderId="17" xfId="3" applyNumberFormat="1" applyFont="1" applyBorder="1" applyAlignment="1">
      <alignment horizontal="center" vertical="center"/>
    </xf>
    <xf numFmtId="49" fontId="11" fillId="0" borderId="22" xfId="3" applyNumberFormat="1" applyFont="1" applyBorder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0" fontId="8" fillId="0" borderId="6" xfId="3" applyNumberFormat="1" applyFont="1" applyBorder="1" applyAlignment="1">
      <alignment horizontal="center" vertical="center"/>
    </xf>
    <xf numFmtId="0" fontId="8" fillId="0" borderId="7" xfId="3" applyNumberFormat="1" applyFont="1" applyBorder="1" applyAlignment="1">
      <alignment horizontal="center" vertical="center"/>
    </xf>
  </cellXfs>
  <cellStyles count="9">
    <cellStyle name="čárky 3" xfId="4"/>
    <cellStyle name="Normální" xfId="0" builtinId="0"/>
    <cellStyle name="normální 2" xfId="5"/>
    <cellStyle name="Normální 3" xfId="6"/>
    <cellStyle name="Normální 3 2" xfId="7"/>
    <cellStyle name="Normální 4" xfId="8"/>
    <cellStyle name="Normální 5" xfId="2"/>
    <cellStyle name="normální_2. Rozpočet 2007 - tabulky" xfId="1"/>
    <cellStyle name="TableStyleLigh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L108"/>
  <sheetViews>
    <sheetView tabSelected="1" view="pageLayout" zoomScaleNormal="100" workbookViewId="0">
      <selection activeCell="A4" sqref="A4:J4"/>
    </sheetView>
  </sheetViews>
  <sheetFormatPr defaultRowHeight="15" x14ac:dyDescent="0.25"/>
  <cols>
    <col min="1" max="1" width="3.42578125" style="1" bestFit="1" customWidth="1"/>
    <col min="2" max="2" width="3.5703125" style="1" customWidth="1"/>
    <col min="3" max="3" width="2.28515625" style="1" customWidth="1"/>
    <col min="4" max="4" width="4.42578125" style="1" bestFit="1" customWidth="1"/>
    <col min="5" max="5" width="5.28515625" style="1" bestFit="1" customWidth="1"/>
    <col min="6" max="6" width="36.28515625" style="1" customWidth="1"/>
    <col min="7" max="8" width="9.85546875" style="1" customWidth="1"/>
    <col min="9" max="9" width="10" style="1" customWidth="1"/>
    <col min="10" max="10" width="11.42578125" style="1" customWidth="1"/>
    <col min="11" max="11" width="11" style="1" bestFit="1" customWidth="1"/>
    <col min="12" max="16384" width="9.140625" style="1"/>
  </cols>
  <sheetData>
    <row r="2" spans="1:11" ht="17.25" customHeight="1" x14ac:dyDescent="0.25">
      <c r="A2" s="109" t="s">
        <v>63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1" ht="12.75" customHeight="1" x14ac:dyDescent="0.25">
      <c r="A3" s="2"/>
      <c r="B3" s="3"/>
      <c r="C3" s="3"/>
      <c r="D3" s="3"/>
      <c r="E3" s="3"/>
      <c r="F3" s="3"/>
      <c r="G3" s="3"/>
      <c r="H3" s="3"/>
      <c r="I3" s="3"/>
      <c r="J3" s="3"/>
    </row>
    <row r="4" spans="1:11" ht="15.75" x14ac:dyDescent="0.25">
      <c r="A4" s="97" t="s">
        <v>0</v>
      </c>
      <c r="B4" s="97"/>
      <c r="C4" s="97"/>
      <c r="D4" s="97"/>
      <c r="E4" s="97"/>
      <c r="F4" s="97"/>
      <c r="G4" s="97"/>
      <c r="H4" s="97"/>
      <c r="I4" s="97"/>
      <c r="J4" s="97"/>
    </row>
    <row r="5" spans="1:11" ht="12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1" s="5" customFormat="1" ht="15.75" x14ac:dyDescent="0.2">
      <c r="A6" s="98" t="s">
        <v>1</v>
      </c>
      <c r="B6" s="98"/>
      <c r="C6" s="98"/>
      <c r="D6" s="98"/>
      <c r="E6" s="98"/>
      <c r="F6" s="98"/>
      <c r="G6" s="98"/>
      <c r="H6" s="98"/>
      <c r="I6" s="98"/>
      <c r="J6" s="98"/>
    </row>
    <row r="7" spans="1:11" ht="13.5" customHeight="1" thickBot="1" x14ac:dyDescent="0.3">
      <c r="A7" s="4"/>
      <c r="B7" s="4"/>
      <c r="C7" s="4"/>
      <c r="D7" s="4"/>
      <c r="E7" s="4"/>
      <c r="F7" s="4"/>
      <c r="G7" s="4"/>
      <c r="H7" s="4"/>
      <c r="I7" s="4"/>
      <c r="J7" s="6" t="s">
        <v>2</v>
      </c>
    </row>
    <row r="8" spans="1:11" ht="23.25" thickBot="1" x14ac:dyDescent="0.3">
      <c r="A8" s="7" t="s">
        <v>3</v>
      </c>
      <c r="B8" s="99" t="s">
        <v>4</v>
      </c>
      <c r="C8" s="100"/>
      <c r="D8" s="8" t="s">
        <v>5</v>
      </c>
      <c r="E8" s="9" t="s">
        <v>6</v>
      </c>
      <c r="F8" s="10" t="s">
        <v>7</v>
      </c>
      <c r="G8" s="11" t="s">
        <v>8</v>
      </c>
      <c r="H8" s="11" t="s">
        <v>9</v>
      </c>
      <c r="I8" s="11" t="s">
        <v>64</v>
      </c>
      <c r="J8" s="12" t="s">
        <v>10</v>
      </c>
    </row>
    <row r="9" spans="1:11" ht="15.75" thickBot="1" x14ac:dyDescent="0.3">
      <c r="A9" s="13" t="s">
        <v>11</v>
      </c>
      <c r="B9" s="110" t="s">
        <v>12</v>
      </c>
      <c r="C9" s="111"/>
      <c r="D9" s="14" t="s">
        <v>12</v>
      </c>
      <c r="E9" s="15" t="s">
        <v>12</v>
      </c>
      <c r="F9" s="16" t="s">
        <v>13</v>
      </c>
      <c r="G9" s="17">
        <f>G10+G14+G18+G22+G26+G30+G34+G38+G42+G46+G60+G64+G68+G72+G76+G80+G84+G88+G92+G96</f>
        <v>167624.64000000001</v>
      </c>
      <c r="H9" s="17">
        <f>H10+H14+H18+H22+H26+H30+H34+H38+H42+H46+H60+H64+H68+H72+H76+H80+H84+H88+H92+H96</f>
        <v>143016.66899999999</v>
      </c>
      <c r="I9" s="17">
        <f>I10+I14+I18+I22+I26+I30+I34+I38+I42+I46+I60+I64+I68+I72+I76+I80+I84+I88+I92+I96</f>
        <v>-3461</v>
      </c>
      <c r="J9" s="17">
        <f>J10+J14+J18+J22+J26+J30+J34+J38+J42+J46+J60+J64+J68+J72+J76+J80+J84+J88+J92+J96</f>
        <v>139555.66899999999</v>
      </c>
      <c r="K9" s="18"/>
    </row>
    <row r="10" spans="1:11" s="26" customFormat="1" x14ac:dyDescent="0.25">
      <c r="A10" s="19" t="s">
        <v>14</v>
      </c>
      <c r="B10" s="103" t="s">
        <v>15</v>
      </c>
      <c r="C10" s="93"/>
      <c r="D10" s="20" t="s">
        <v>12</v>
      </c>
      <c r="E10" s="21" t="s">
        <v>12</v>
      </c>
      <c r="F10" s="22" t="s">
        <v>16</v>
      </c>
      <c r="G10" s="23">
        <f t="shared" ref="G10" si="0">G11</f>
        <v>18131</v>
      </c>
      <c r="H10" s="24">
        <v>11949.766</v>
      </c>
      <c r="I10" s="24">
        <f>I11</f>
        <v>0</v>
      </c>
      <c r="J10" s="25">
        <f>J11</f>
        <v>11949.766</v>
      </c>
      <c r="K10" s="18"/>
    </row>
    <row r="11" spans="1:11" x14ac:dyDescent="0.25">
      <c r="A11" s="27"/>
      <c r="B11" s="106"/>
      <c r="C11" s="107"/>
      <c r="D11" s="28">
        <v>4357</v>
      </c>
      <c r="E11" s="29">
        <v>5331</v>
      </c>
      <c r="F11" s="30" t="s">
        <v>17</v>
      </c>
      <c r="G11" s="31">
        <f t="shared" ref="G11" si="1">G12+G13</f>
        <v>18131</v>
      </c>
      <c r="H11" s="32">
        <v>11949.766</v>
      </c>
      <c r="I11" s="32">
        <f>SUM(I12:I13)</f>
        <v>0</v>
      </c>
      <c r="J11" s="33">
        <f>+H11+I11</f>
        <v>11949.766</v>
      </c>
    </row>
    <row r="12" spans="1:11" x14ac:dyDescent="0.25">
      <c r="A12" s="34"/>
      <c r="B12" s="106"/>
      <c r="C12" s="107"/>
      <c r="D12" s="35"/>
      <c r="E12" s="36" t="s">
        <v>18</v>
      </c>
      <c r="F12" s="37" t="s">
        <v>19</v>
      </c>
      <c r="G12" s="38">
        <v>0</v>
      </c>
      <c r="H12" s="39">
        <v>1560</v>
      </c>
      <c r="I12" s="39">
        <f>1560-H12</f>
        <v>0</v>
      </c>
      <c r="J12" s="40">
        <f>H12+I12</f>
        <v>1560</v>
      </c>
    </row>
    <row r="13" spans="1:11" ht="15.75" thickBot="1" x14ac:dyDescent="0.3">
      <c r="A13" s="41"/>
      <c r="B13" s="108"/>
      <c r="C13" s="90"/>
      <c r="D13" s="42"/>
      <c r="E13" s="43"/>
      <c r="F13" s="44" t="s">
        <v>20</v>
      </c>
      <c r="G13" s="45">
        <v>18131</v>
      </c>
      <c r="H13" s="46">
        <v>10389.766</v>
      </c>
      <c r="I13" s="39">
        <f>10389.766-H13</f>
        <v>0</v>
      </c>
      <c r="J13" s="47">
        <f>H13+I13</f>
        <v>10389.766</v>
      </c>
    </row>
    <row r="14" spans="1:11" s="26" customFormat="1" x14ac:dyDescent="0.25">
      <c r="A14" s="19" t="s">
        <v>14</v>
      </c>
      <c r="B14" s="103" t="s">
        <v>21</v>
      </c>
      <c r="C14" s="93"/>
      <c r="D14" s="20" t="s">
        <v>12</v>
      </c>
      <c r="E14" s="21" t="s">
        <v>12</v>
      </c>
      <c r="F14" s="22" t="s">
        <v>22</v>
      </c>
      <c r="G14" s="23">
        <f t="shared" ref="G14:J46" si="2">G15</f>
        <v>5980</v>
      </c>
      <c r="H14" s="24">
        <v>6351.027</v>
      </c>
      <c r="I14" s="24">
        <f>I15</f>
        <v>0</v>
      </c>
      <c r="J14" s="25">
        <f>J15</f>
        <v>6351.027</v>
      </c>
      <c r="K14" s="18"/>
    </row>
    <row r="15" spans="1:11" x14ac:dyDescent="0.25">
      <c r="A15" s="27"/>
      <c r="B15" s="106"/>
      <c r="C15" s="107"/>
      <c r="D15" s="28">
        <v>4311</v>
      </c>
      <c r="E15" s="29">
        <v>5331</v>
      </c>
      <c r="F15" s="30" t="s">
        <v>17</v>
      </c>
      <c r="G15" s="31">
        <f t="shared" ref="G15" si="3">G16+G17</f>
        <v>5980</v>
      </c>
      <c r="H15" s="32">
        <v>6351.027</v>
      </c>
      <c r="I15" s="32">
        <f>SUM(I16:I17)</f>
        <v>0</v>
      </c>
      <c r="J15" s="33">
        <f>+H15+I15</f>
        <v>6351.027</v>
      </c>
    </row>
    <row r="16" spans="1:11" x14ac:dyDescent="0.25">
      <c r="A16" s="34"/>
      <c r="B16" s="106"/>
      <c r="C16" s="107"/>
      <c r="D16" s="35"/>
      <c r="E16" s="36" t="s">
        <v>18</v>
      </c>
      <c r="F16" s="37" t="s">
        <v>19</v>
      </c>
      <c r="G16" s="38">
        <v>0</v>
      </c>
      <c r="H16" s="39">
        <v>153.14400000000001</v>
      </c>
      <c r="I16" s="39">
        <f>153.144-H16</f>
        <v>0</v>
      </c>
      <c r="J16" s="40">
        <f>H16+I16</f>
        <v>153.14400000000001</v>
      </c>
    </row>
    <row r="17" spans="1:12" ht="15.75" thickBot="1" x14ac:dyDescent="0.3">
      <c r="A17" s="41"/>
      <c r="B17" s="108"/>
      <c r="C17" s="90"/>
      <c r="D17" s="42"/>
      <c r="E17" s="43"/>
      <c r="F17" s="44" t="s">
        <v>20</v>
      </c>
      <c r="G17" s="45">
        <v>5980</v>
      </c>
      <c r="H17" s="46">
        <v>6197.8829999999998</v>
      </c>
      <c r="I17" s="39">
        <f>6197.883-H17</f>
        <v>0</v>
      </c>
      <c r="J17" s="47">
        <f>H17+I17</f>
        <v>6197.8829999999998</v>
      </c>
      <c r="K17" s="48"/>
    </row>
    <row r="18" spans="1:12" s="26" customFormat="1" x14ac:dyDescent="0.25">
      <c r="A18" s="19" t="s">
        <v>14</v>
      </c>
      <c r="B18" s="103" t="s">
        <v>23</v>
      </c>
      <c r="C18" s="93"/>
      <c r="D18" s="20" t="s">
        <v>12</v>
      </c>
      <c r="E18" s="21" t="s">
        <v>12</v>
      </c>
      <c r="F18" s="22" t="s">
        <v>24</v>
      </c>
      <c r="G18" s="23">
        <f t="shared" si="2"/>
        <v>6827</v>
      </c>
      <c r="H18" s="24">
        <v>7155.9999999999991</v>
      </c>
      <c r="I18" s="24">
        <f t="shared" si="2"/>
        <v>0</v>
      </c>
      <c r="J18" s="25">
        <f t="shared" si="2"/>
        <v>7155.9999999999991</v>
      </c>
      <c r="K18" s="18"/>
    </row>
    <row r="19" spans="1:12" x14ac:dyDescent="0.25">
      <c r="A19" s="27"/>
      <c r="B19" s="106"/>
      <c r="C19" s="107"/>
      <c r="D19" s="28">
        <v>4357</v>
      </c>
      <c r="E19" s="29">
        <v>5331</v>
      </c>
      <c r="F19" s="30" t="s">
        <v>17</v>
      </c>
      <c r="G19" s="31">
        <f t="shared" ref="G19" si="4">G20+G21</f>
        <v>6827</v>
      </c>
      <c r="H19" s="32">
        <v>7155.9999999999991</v>
      </c>
      <c r="I19" s="32">
        <f>SUM(I20:I21)</f>
        <v>0</v>
      </c>
      <c r="J19" s="33">
        <f>+H19+I19</f>
        <v>7155.9999999999991</v>
      </c>
    </row>
    <row r="20" spans="1:12" x14ac:dyDescent="0.25">
      <c r="A20" s="34"/>
      <c r="B20" s="106"/>
      <c r="C20" s="107"/>
      <c r="D20" s="35"/>
      <c r="E20" s="36" t="s">
        <v>18</v>
      </c>
      <c r="F20" s="37" t="s">
        <v>19</v>
      </c>
      <c r="G20" s="38">
        <v>0</v>
      </c>
      <c r="H20" s="39">
        <v>635.05999999999995</v>
      </c>
      <c r="I20" s="39">
        <f>635.06-H20</f>
        <v>0</v>
      </c>
      <c r="J20" s="40">
        <f>H20+I20</f>
        <v>635.05999999999995</v>
      </c>
    </row>
    <row r="21" spans="1:12" ht="15.75" thickBot="1" x14ac:dyDescent="0.3">
      <c r="A21" s="41"/>
      <c r="B21" s="108"/>
      <c r="C21" s="90"/>
      <c r="D21" s="42"/>
      <c r="E21" s="43"/>
      <c r="F21" s="44" t="s">
        <v>20</v>
      </c>
      <c r="G21" s="45">
        <v>6827</v>
      </c>
      <c r="H21" s="46">
        <v>6520.94</v>
      </c>
      <c r="I21" s="39">
        <f>6520.94-H21</f>
        <v>0</v>
      </c>
      <c r="J21" s="47">
        <f>H21+I21</f>
        <v>6520.94</v>
      </c>
    </row>
    <row r="22" spans="1:12" s="26" customFormat="1" x14ac:dyDescent="0.25">
      <c r="A22" s="19" t="s">
        <v>14</v>
      </c>
      <c r="B22" s="103">
        <v>1505</v>
      </c>
      <c r="C22" s="93"/>
      <c r="D22" s="20" t="s">
        <v>12</v>
      </c>
      <c r="E22" s="21" t="s">
        <v>12</v>
      </c>
      <c r="F22" s="22" t="s">
        <v>25</v>
      </c>
      <c r="G22" s="23">
        <f t="shared" si="2"/>
        <v>7663</v>
      </c>
      <c r="H22" s="24">
        <v>1715.3439999999998</v>
      </c>
      <c r="I22" s="24">
        <f t="shared" si="2"/>
        <v>0</v>
      </c>
      <c r="J22" s="25">
        <f t="shared" si="2"/>
        <v>1715.3439999999998</v>
      </c>
      <c r="K22" s="18"/>
    </row>
    <row r="23" spans="1:12" x14ac:dyDescent="0.25">
      <c r="A23" s="27"/>
      <c r="B23" s="106"/>
      <c r="C23" s="107"/>
      <c r="D23" s="28">
        <v>4357</v>
      </c>
      <c r="E23" s="29">
        <v>5331</v>
      </c>
      <c r="F23" s="30" t="s">
        <v>17</v>
      </c>
      <c r="G23" s="31">
        <f t="shared" ref="G23" si="5">G24+G25</f>
        <v>7663</v>
      </c>
      <c r="H23" s="32">
        <v>1715.3439999999998</v>
      </c>
      <c r="I23" s="32">
        <f>SUM(I24:I25)</f>
        <v>0</v>
      </c>
      <c r="J23" s="33">
        <f>+H23+I23</f>
        <v>1715.3439999999998</v>
      </c>
    </row>
    <row r="24" spans="1:12" x14ac:dyDescent="0.25">
      <c r="A24" s="34"/>
      <c r="B24" s="106"/>
      <c r="C24" s="107"/>
      <c r="D24" s="35"/>
      <c r="E24" s="36" t="s">
        <v>18</v>
      </c>
      <c r="F24" s="37" t="s">
        <v>19</v>
      </c>
      <c r="G24" s="38">
        <v>0</v>
      </c>
      <c r="H24" s="39">
        <v>434.774</v>
      </c>
      <c r="I24" s="39">
        <f>434.774-H24</f>
        <v>0</v>
      </c>
      <c r="J24" s="40">
        <f>H24+I24</f>
        <v>434.774</v>
      </c>
    </row>
    <row r="25" spans="1:12" ht="15.75" thickBot="1" x14ac:dyDescent="0.3">
      <c r="A25" s="41"/>
      <c r="B25" s="108"/>
      <c r="C25" s="90"/>
      <c r="D25" s="42"/>
      <c r="E25" s="43"/>
      <c r="F25" s="44" t="s">
        <v>20</v>
      </c>
      <c r="G25" s="45">
        <v>7663</v>
      </c>
      <c r="H25" s="46">
        <v>1280.57</v>
      </c>
      <c r="I25" s="39">
        <f>1280.57-H25</f>
        <v>0</v>
      </c>
      <c r="J25" s="47">
        <f>H25+I25</f>
        <v>1280.57</v>
      </c>
    </row>
    <row r="26" spans="1:12" s="26" customFormat="1" x14ac:dyDescent="0.25">
      <c r="A26" s="19" t="s">
        <v>14</v>
      </c>
      <c r="B26" s="103" t="s">
        <v>26</v>
      </c>
      <c r="C26" s="93"/>
      <c r="D26" s="20" t="s">
        <v>12</v>
      </c>
      <c r="E26" s="21" t="s">
        <v>12</v>
      </c>
      <c r="F26" s="22" t="s">
        <v>27</v>
      </c>
      <c r="G26" s="23">
        <f t="shared" si="2"/>
        <v>3107</v>
      </c>
      <c r="H26" s="24">
        <v>2442.4</v>
      </c>
      <c r="I26" s="24">
        <f t="shared" si="2"/>
        <v>0</v>
      </c>
      <c r="J26" s="25">
        <f t="shared" si="2"/>
        <v>2442.4</v>
      </c>
      <c r="K26" s="18"/>
    </row>
    <row r="27" spans="1:12" x14ac:dyDescent="0.25">
      <c r="A27" s="27"/>
      <c r="B27" s="106"/>
      <c r="C27" s="107"/>
      <c r="D27" s="28">
        <v>4356</v>
      </c>
      <c r="E27" s="29">
        <v>5331</v>
      </c>
      <c r="F27" s="30" t="s">
        <v>17</v>
      </c>
      <c r="G27" s="31">
        <f t="shared" ref="G27" si="6">G28+G29</f>
        <v>3107</v>
      </c>
      <c r="H27" s="32">
        <v>2442.4</v>
      </c>
      <c r="I27" s="32">
        <f>SUM(I28:I29)</f>
        <v>0</v>
      </c>
      <c r="J27" s="33">
        <f>+H27+I27</f>
        <v>2442.4</v>
      </c>
    </row>
    <row r="28" spans="1:12" x14ac:dyDescent="0.25">
      <c r="A28" s="34"/>
      <c r="B28" s="106"/>
      <c r="C28" s="107"/>
      <c r="D28" s="35"/>
      <c r="E28" s="36" t="s">
        <v>18</v>
      </c>
      <c r="F28" s="37" t="s">
        <v>19</v>
      </c>
      <c r="G28" s="38">
        <v>0</v>
      </c>
      <c r="H28" s="39">
        <v>30.388000000000002</v>
      </c>
      <c r="I28" s="39">
        <f>30.388-H28</f>
        <v>0</v>
      </c>
      <c r="J28" s="40">
        <f>H28+I28</f>
        <v>30.388000000000002</v>
      </c>
    </row>
    <row r="29" spans="1:12" ht="15.75" thickBot="1" x14ac:dyDescent="0.3">
      <c r="A29" s="41"/>
      <c r="B29" s="108"/>
      <c r="C29" s="90"/>
      <c r="D29" s="42"/>
      <c r="E29" s="43"/>
      <c r="F29" s="44" t="s">
        <v>20</v>
      </c>
      <c r="G29" s="45">
        <v>3107</v>
      </c>
      <c r="H29" s="46">
        <v>2412.0120000000002</v>
      </c>
      <c r="I29" s="39">
        <f>2412.012-H29</f>
        <v>0</v>
      </c>
      <c r="J29" s="47">
        <f>H29+I29</f>
        <v>2412.0120000000002</v>
      </c>
    </row>
    <row r="30" spans="1:12" s="26" customFormat="1" x14ac:dyDescent="0.25">
      <c r="A30" s="19" t="s">
        <v>14</v>
      </c>
      <c r="B30" s="103" t="s">
        <v>28</v>
      </c>
      <c r="C30" s="93"/>
      <c r="D30" s="20" t="s">
        <v>12</v>
      </c>
      <c r="E30" s="21" t="s">
        <v>12</v>
      </c>
      <c r="F30" s="22" t="s">
        <v>29</v>
      </c>
      <c r="G30" s="23">
        <f t="shared" si="2"/>
        <v>4357</v>
      </c>
      <c r="H30" s="24">
        <v>2787.7130000000002</v>
      </c>
      <c r="I30" s="24">
        <f t="shared" si="2"/>
        <v>0</v>
      </c>
      <c r="J30" s="25">
        <f t="shared" si="2"/>
        <v>2787.7130000000002</v>
      </c>
      <c r="K30" s="18"/>
    </row>
    <row r="31" spans="1:12" x14ac:dyDescent="0.25">
      <c r="A31" s="27"/>
      <c r="B31" s="94"/>
      <c r="C31" s="91"/>
      <c r="D31" s="28">
        <v>4357</v>
      </c>
      <c r="E31" s="29">
        <v>5331</v>
      </c>
      <c r="F31" s="30" t="s">
        <v>17</v>
      </c>
      <c r="G31" s="31">
        <f t="shared" ref="G31" si="7">G32+G33</f>
        <v>4357</v>
      </c>
      <c r="H31" s="32">
        <v>2787.7130000000002</v>
      </c>
      <c r="I31" s="32">
        <f>SUM(I32:I33)</f>
        <v>0</v>
      </c>
      <c r="J31" s="33">
        <f>+H31+I31</f>
        <v>2787.7130000000002</v>
      </c>
    </row>
    <row r="32" spans="1:12" x14ac:dyDescent="0.25">
      <c r="A32" s="34"/>
      <c r="B32" s="94"/>
      <c r="C32" s="91"/>
      <c r="D32" s="35"/>
      <c r="E32" s="36" t="s">
        <v>18</v>
      </c>
      <c r="F32" s="37" t="s">
        <v>19</v>
      </c>
      <c r="G32" s="38">
        <v>0</v>
      </c>
      <c r="H32" s="39">
        <v>201.24700000000001</v>
      </c>
      <c r="I32" s="39">
        <f>201.247-H32</f>
        <v>0</v>
      </c>
      <c r="J32" s="40">
        <f>H32+I32</f>
        <v>201.24700000000001</v>
      </c>
      <c r="L32" s="18"/>
    </row>
    <row r="33" spans="1:11" ht="15.75" thickBot="1" x14ac:dyDescent="0.3">
      <c r="A33" s="41"/>
      <c r="B33" s="95"/>
      <c r="C33" s="92"/>
      <c r="D33" s="42"/>
      <c r="E33" s="43"/>
      <c r="F33" s="44" t="s">
        <v>20</v>
      </c>
      <c r="G33" s="45">
        <v>4357</v>
      </c>
      <c r="H33" s="46">
        <v>2586.4659999999999</v>
      </c>
      <c r="I33" s="39">
        <f>2586.466-H33</f>
        <v>0</v>
      </c>
      <c r="J33" s="47">
        <f>H33+I33</f>
        <v>2586.4659999999999</v>
      </c>
    </row>
    <row r="34" spans="1:11" x14ac:dyDescent="0.25">
      <c r="A34" s="49" t="s">
        <v>14</v>
      </c>
      <c r="B34" s="104" t="s">
        <v>30</v>
      </c>
      <c r="C34" s="105"/>
      <c r="D34" s="50" t="s">
        <v>12</v>
      </c>
      <c r="E34" s="51" t="s">
        <v>12</v>
      </c>
      <c r="F34" s="52" t="s">
        <v>31</v>
      </c>
      <c r="G34" s="23">
        <f t="shared" si="2"/>
        <v>7154</v>
      </c>
      <c r="H34" s="24">
        <v>7139.8230000000003</v>
      </c>
      <c r="I34" s="24">
        <f t="shared" si="2"/>
        <v>0</v>
      </c>
      <c r="J34" s="25">
        <f t="shared" si="2"/>
        <v>7139.8230000000003</v>
      </c>
      <c r="K34" s="18"/>
    </row>
    <row r="35" spans="1:11" x14ac:dyDescent="0.25">
      <c r="A35" s="27"/>
      <c r="B35" s="94"/>
      <c r="C35" s="91"/>
      <c r="D35" s="28">
        <v>4357</v>
      </c>
      <c r="E35" s="29">
        <v>5331</v>
      </c>
      <c r="F35" s="30" t="s">
        <v>17</v>
      </c>
      <c r="G35" s="31">
        <f t="shared" ref="G35" si="8">G36+G37</f>
        <v>7154</v>
      </c>
      <c r="H35" s="32">
        <v>7139.8230000000003</v>
      </c>
      <c r="I35" s="32">
        <f>SUM(I36:I37)</f>
        <v>0</v>
      </c>
      <c r="J35" s="33">
        <f>+H35+I35</f>
        <v>7139.8230000000003</v>
      </c>
    </row>
    <row r="36" spans="1:11" x14ac:dyDescent="0.25">
      <c r="A36" s="34"/>
      <c r="B36" s="94"/>
      <c r="C36" s="91"/>
      <c r="D36" s="35"/>
      <c r="E36" s="36" t="s">
        <v>18</v>
      </c>
      <c r="F36" s="37" t="s">
        <v>19</v>
      </c>
      <c r="G36" s="38">
        <v>0</v>
      </c>
      <c r="H36" s="39">
        <v>445.423</v>
      </c>
      <c r="I36" s="39">
        <f>445.423-H36</f>
        <v>0</v>
      </c>
      <c r="J36" s="40">
        <f>H36+I36</f>
        <v>445.423</v>
      </c>
      <c r="K36" s="53"/>
    </row>
    <row r="37" spans="1:11" ht="15.75" thickBot="1" x14ac:dyDescent="0.3">
      <c r="A37" s="41"/>
      <c r="B37" s="95"/>
      <c r="C37" s="92"/>
      <c r="D37" s="42"/>
      <c r="E37" s="43"/>
      <c r="F37" s="44" t="s">
        <v>20</v>
      </c>
      <c r="G37" s="45">
        <v>7154</v>
      </c>
      <c r="H37" s="46">
        <v>6694.4</v>
      </c>
      <c r="I37" s="39">
        <f>6987.933-H37-293.533</f>
        <v>0</v>
      </c>
      <c r="J37" s="47">
        <f>H37+I37</f>
        <v>6694.4</v>
      </c>
      <c r="K37" s="48"/>
    </row>
    <row r="38" spans="1:11" x14ac:dyDescent="0.25">
      <c r="A38" s="49" t="s">
        <v>14</v>
      </c>
      <c r="B38" s="103" t="s">
        <v>32</v>
      </c>
      <c r="C38" s="93"/>
      <c r="D38" s="50" t="s">
        <v>12</v>
      </c>
      <c r="E38" s="51" t="s">
        <v>12</v>
      </c>
      <c r="F38" s="52" t="s">
        <v>33</v>
      </c>
      <c r="G38" s="23">
        <f t="shared" si="2"/>
        <v>8053</v>
      </c>
      <c r="H38" s="24">
        <v>6348.1119999999992</v>
      </c>
      <c r="I38" s="24">
        <f t="shared" si="2"/>
        <v>0</v>
      </c>
      <c r="J38" s="25">
        <f t="shared" si="2"/>
        <v>6348.1119999999992</v>
      </c>
      <c r="K38" s="18"/>
    </row>
    <row r="39" spans="1:11" x14ac:dyDescent="0.25">
      <c r="A39" s="54"/>
      <c r="B39" s="94"/>
      <c r="C39" s="91"/>
      <c r="D39" s="28">
        <v>4357</v>
      </c>
      <c r="E39" s="29">
        <v>5331</v>
      </c>
      <c r="F39" s="30" t="s">
        <v>17</v>
      </c>
      <c r="G39" s="31">
        <f t="shared" ref="G39" si="9">G40+G41</f>
        <v>8053</v>
      </c>
      <c r="H39" s="32">
        <v>6348.1119999999992</v>
      </c>
      <c r="I39" s="32">
        <f>SUM(I40:I41)</f>
        <v>0</v>
      </c>
      <c r="J39" s="33">
        <f>+H39+I39</f>
        <v>6348.1119999999992</v>
      </c>
    </row>
    <row r="40" spans="1:11" x14ac:dyDescent="0.25">
      <c r="A40" s="34"/>
      <c r="B40" s="94"/>
      <c r="C40" s="91"/>
      <c r="D40" s="35"/>
      <c r="E40" s="36" t="s">
        <v>18</v>
      </c>
      <c r="F40" s="37" t="s">
        <v>19</v>
      </c>
      <c r="G40" s="38">
        <v>0</v>
      </c>
      <c r="H40" s="39">
        <v>1117.4469999999999</v>
      </c>
      <c r="I40" s="39">
        <f>1117.447-H40</f>
        <v>0</v>
      </c>
      <c r="J40" s="40">
        <f>H40+I40</f>
        <v>1117.4469999999999</v>
      </c>
    </row>
    <row r="41" spans="1:11" ht="15.75" thickBot="1" x14ac:dyDescent="0.3">
      <c r="A41" s="55"/>
      <c r="B41" s="95"/>
      <c r="C41" s="92"/>
      <c r="D41" s="56"/>
      <c r="E41" s="57"/>
      <c r="F41" s="58" t="s">
        <v>20</v>
      </c>
      <c r="G41" s="45">
        <v>8053</v>
      </c>
      <c r="H41" s="46">
        <v>5230.665</v>
      </c>
      <c r="I41" s="39">
        <f>6348.112-1117.447-H41</f>
        <v>0</v>
      </c>
      <c r="J41" s="47">
        <f>H41+I41</f>
        <v>5230.665</v>
      </c>
    </row>
    <row r="42" spans="1:11" s="26" customFormat="1" x14ac:dyDescent="0.25">
      <c r="A42" s="19" t="s">
        <v>14</v>
      </c>
      <c r="B42" s="103" t="s">
        <v>34</v>
      </c>
      <c r="C42" s="93"/>
      <c r="D42" s="20" t="s">
        <v>12</v>
      </c>
      <c r="E42" s="21" t="s">
        <v>12</v>
      </c>
      <c r="F42" s="22" t="s">
        <v>35</v>
      </c>
      <c r="G42" s="23">
        <f t="shared" si="2"/>
        <v>5172</v>
      </c>
      <c r="H42" s="24">
        <v>2374.3409999999999</v>
      </c>
      <c r="I42" s="24">
        <f t="shared" si="2"/>
        <v>0</v>
      </c>
      <c r="J42" s="25">
        <f t="shared" si="2"/>
        <v>2374.3409999999999</v>
      </c>
      <c r="K42" s="18"/>
    </row>
    <row r="43" spans="1:11" x14ac:dyDescent="0.25">
      <c r="A43" s="27"/>
      <c r="B43" s="94"/>
      <c r="C43" s="91"/>
      <c r="D43" s="28">
        <v>4357</v>
      </c>
      <c r="E43" s="29">
        <v>5331</v>
      </c>
      <c r="F43" s="30" t="s">
        <v>17</v>
      </c>
      <c r="G43" s="31">
        <f t="shared" ref="G43" si="10">G44+G45</f>
        <v>5172</v>
      </c>
      <c r="H43" s="32">
        <v>2374.3409999999999</v>
      </c>
      <c r="I43" s="32">
        <f>SUM(I44:I45)</f>
        <v>0</v>
      </c>
      <c r="J43" s="33">
        <f>+H43+I43</f>
        <v>2374.3409999999999</v>
      </c>
    </row>
    <row r="44" spans="1:11" x14ac:dyDescent="0.25">
      <c r="A44" s="34"/>
      <c r="B44" s="94"/>
      <c r="C44" s="91"/>
      <c r="D44" s="35"/>
      <c r="E44" s="36" t="s">
        <v>18</v>
      </c>
      <c r="F44" s="37" t="s">
        <v>19</v>
      </c>
      <c r="G44" s="38">
        <v>0</v>
      </c>
      <c r="H44" s="39">
        <v>672.697</v>
      </c>
      <c r="I44" s="39">
        <f>672.697-H44</f>
        <v>0</v>
      </c>
      <c r="J44" s="40">
        <f>H44+I44</f>
        <v>672.697</v>
      </c>
    </row>
    <row r="45" spans="1:11" ht="15.75" thickBot="1" x14ac:dyDescent="0.3">
      <c r="A45" s="41"/>
      <c r="B45" s="95"/>
      <c r="C45" s="92"/>
      <c r="D45" s="42"/>
      <c r="E45" s="43"/>
      <c r="F45" s="44" t="s">
        <v>20</v>
      </c>
      <c r="G45" s="45">
        <v>5172</v>
      </c>
      <c r="H45" s="46">
        <v>1701.6439999999998</v>
      </c>
      <c r="I45" s="39">
        <f>2374.341-672.697-H45</f>
        <v>0</v>
      </c>
      <c r="J45" s="47">
        <f>H45+I45</f>
        <v>1701.6439999999998</v>
      </c>
    </row>
    <row r="46" spans="1:11" s="26" customFormat="1" x14ac:dyDescent="0.25">
      <c r="A46" s="49" t="s">
        <v>14</v>
      </c>
      <c r="B46" s="103" t="s">
        <v>36</v>
      </c>
      <c r="C46" s="93"/>
      <c r="D46" s="50" t="s">
        <v>12</v>
      </c>
      <c r="E46" s="51" t="s">
        <v>12</v>
      </c>
      <c r="F46" s="52" t="s">
        <v>37</v>
      </c>
      <c r="G46" s="23">
        <f t="shared" si="2"/>
        <v>10147</v>
      </c>
      <c r="H46" s="24">
        <v>8197.5769999999993</v>
      </c>
      <c r="I46" s="24">
        <f t="shared" si="2"/>
        <v>0</v>
      </c>
      <c r="J46" s="25">
        <f t="shared" si="2"/>
        <v>8197.5769999999993</v>
      </c>
      <c r="K46" s="18"/>
    </row>
    <row r="47" spans="1:11" x14ac:dyDescent="0.25">
      <c r="A47" s="27"/>
      <c r="B47" s="94"/>
      <c r="C47" s="91"/>
      <c r="D47" s="28">
        <v>4357</v>
      </c>
      <c r="E47" s="29">
        <v>5331</v>
      </c>
      <c r="F47" s="30" t="s">
        <v>17</v>
      </c>
      <c r="G47" s="31">
        <f t="shared" ref="G47" si="11">G48+G49</f>
        <v>10147</v>
      </c>
      <c r="H47" s="32">
        <v>8197.5769999999993</v>
      </c>
      <c r="I47" s="32">
        <v>0</v>
      </c>
      <c r="J47" s="33">
        <f>+H47+I47</f>
        <v>8197.5769999999993</v>
      </c>
    </row>
    <row r="48" spans="1:11" x14ac:dyDescent="0.25">
      <c r="A48" s="34"/>
      <c r="B48" s="94"/>
      <c r="C48" s="91"/>
      <c r="D48" s="35"/>
      <c r="E48" s="36" t="s">
        <v>18</v>
      </c>
      <c r="F48" s="37" t="s">
        <v>19</v>
      </c>
      <c r="G48" s="38">
        <v>0</v>
      </c>
      <c r="H48" s="39">
        <v>2110.8389999999999</v>
      </c>
      <c r="I48" s="39">
        <f>2110.839-H48</f>
        <v>0</v>
      </c>
      <c r="J48" s="40">
        <f>H48+I48</f>
        <v>2110.8389999999999</v>
      </c>
    </row>
    <row r="49" spans="1:11" ht="15.75" thickBot="1" x14ac:dyDescent="0.3">
      <c r="A49" s="41"/>
      <c r="B49" s="95"/>
      <c r="C49" s="92"/>
      <c r="D49" s="42"/>
      <c r="E49" s="43"/>
      <c r="F49" s="44" t="s">
        <v>20</v>
      </c>
      <c r="G49" s="45">
        <v>10147</v>
      </c>
      <c r="H49" s="59">
        <v>6489.857</v>
      </c>
      <c r="I49" s="59">
        <v>0</v>
      </c>
      <c r="J49" s="47">
        <f>H49+I49</f>
        <v>6489.857</v>
      </c>
    </row>
    <row r="50" spans="1:11" x14ac:dyDescent="0.25">
      <c r="A50" s="60"/>
      <c r="B50" s="61"/>
      <c r="C50" s="61"/>
      <c r="D50" s="60"/>
      <c r="E50" s="60"/>
      <c r="F50" s="62"/>
      <c r="G50" s="63"/>
      <c r="H50" s="63"/>
      <c r="I50" s="63"/>
      <c r="J50" s="64"/>
      <c r="K50" s="65"/>
    </row>
    <row r="51" spans="1:11" x14ac:dyDescent="0.25">
      <c r="A51" s="60"/>
      <c r="B51" s="61"/>
      <c r="C51" s="61"/>
      <c r="D51" s="60"/>
      <c r="E51" s="60"/>
      <c r="F51" s="62"/>
      <c r="G51" s="63"/>
      <c r="H51" s="63"/>
      <c r="I51" s="63"/>
      <c r="J51" s="64"/>
    </row>
    <row r="52" spans="1:11" ht="12.75" customHeight="1" x14ac:dyDescent="0.25">
      <c r="A52" s="96"/>
      <c r="B52" s="96"/>
      <c r="C52" s="96"/>
      <c r="D52" s="96"/>
      <c r="E52" s="96"/>
      <c r="F52" s="96"/>
      <c r="G52" s="96"/>
      <c r="H52" s="96"/>
      <c r="I52" s="96"/>
      <c r="J52" s="96"/>
    </row>
    <row r="54" spans="1:11" ht="12.75" customHeight="1" x14ac:dyDescent="0.25">
      <c r="A54" s="97" t="s">
        <v>0</v>
      </c>
      <c r="B54" s="97"/>
      <c r="C54" s="97"/>
      <c r="D54" s="97"/>
      <c r="E54" s="97"/>
      <c r="F54" s="97"/>
      <c r="G54" s="97"/>
      <c r="H54" s="97"/>
      <c r="I54" s="97"/>
      <c r="J54" s="97"/>
    </row>
    <row r="55" spans="1:11" s="5" customFormat="1" ht="15.75" x14ac:dyDescent="0.2">
      <c r="A55" s="98"/>
      <c r="B55" s="98"/>
      <c r="C55" s="98"/>
      <c r="D55" s="98"/>
      <c r="E55" s="98"/>
      <c r="F55" s="98"/>
      <c r="G55" s="98"/>
      <c r="H55" s="98"/>
      <c r="I55" s="98"/>
      <c r="J55" s="98"/>
    </row>
    <row r="56" spans="1:11" ht="12.75" customHeight="1" x14ac:dyDescent="0.25">
      <c r="A56" s="98" t="s">
        <v>1</v>
      </c>
      <c r="B56" s="98"/>
      <c r="C56" s="98"/>
      <c r="D56" s="98"/>
      <c r="E56" s="98"/>
      <c r="F56" s="98"/>
      <c r="G56" s="98"/>
      <c r="H56" s="98"/>
      <c r="I56" s="98"/>
      <c r="J56" s="98"/>
    </row>
    <row r="57" spans="1:11" ht="13.5" customHeight="1" thickBot="1" x14ac:dyDescent="0.3">
      <c r="A57" s="4"/>
      <c r="B57" s="4"/>
      <c r="C57" s="4"/>
      <c r="D57" s="4"/>
      <c r="E57" s="4"/>
      <c r="F57" s="4"/>
      <c r="G57" s="66"/>
      <c r="H57" s="66"/>
      <c r="I57" s="66"/>
      <c r="J57" s="67" t="s">
        <v>38</v>
      </c>
    </row>
    <row r="58" spans="1:11" ht="23.25" thickBot="1" x14ac:dyDescent="0.3">
      <c r="A58" s="7" t="s">
        <v>3</v>
      </c>
      <c r="B58" s="99" t="s">
        <v>4</v>
      </c>
      <c r="C58" s="100"/>
      <c r="D58" s="8" t="s">
        <v>5</v>
      </c>
      <c r="E58" s="9" t="s">
        <v>6</v>
      </c>
      <c r="F58" s="10" t="s">
        <v>7</v>
      </c>
      <c r="G58" s="11" t="s">
        <v>8</v>
      </c>
      <c r="H58" s="11" t="s">
        <v>39</v>
      </c>
      <c r="I58" s="11" t="s">
        <v>64</v>
      </c>
      <c r="J58" s="12" t="s">
        <v>9</v>
      </c>
    </row>
    <row r="59" spans="1:11" ht="15.75" customHeight="1" thickBot="1" x14ac:dyDescent="0.3">
      <c r="A59" s="68" t="s">
        <v>11</v>
      </c>
      <c r="B59" s="101" t="s">
        <v>12</v>
      </c>
      <c r="C59" s="101"/>
      <c r="D59" s="69" t="s">
        <v>12</v>
      </c>
      <c r="E59" s="70" t="s">
        <v>12</v>
      </c>
      <c r="F59" s="71" t="s">
        <v>13</v>
      </c>
      <c r="G59" s="102" t="s">
        <v>40</v>
      </c>
      <c r="H59" s="102"/>
      <c r="I59" s="102"/>
      <c r="J59" s="102"/>
    </row>
    <row r="60" spans="1:11" ht="15.75" customHeight="1" x14ac:dyDescent="0.25">
      <c r="A60" s="19" t="s">
        <v>14</v>
      </c>
      <c r="B60" s="103" t="s">
        <v>41</v>
      </c>
      <c r="C60" s="93"/>
      <c r="D60" s="20" t="s">
        <v>12</v>
      </c>
      <c r="E60" s="21" t="s">
        <v>12</v>
      </c>
      <c r="F60" s="22" t="s">
        <v>42</v>
      </c>
      <c r="G60" s="23">
        <f>G61</f>
        <v>11233</v>
      </c>
      <c r="H60" s="24">
        <v>10651.463</v>
      </c>
      <c r="I60" s="24">
        <f>I61</f>
        <v>0</v>
      </c>
      <c r="J60" s="25">
        <f>J61</f>
        <v>10651.463</v>
      </c>
      <c r="K60" s="18"/>
    </row>
    <row r="61" spans="1:11" ht="15.75" customHeight="1" x14ac:dyDescent="0.25">
      <c r="A61" s="27"/>
      <c r="B61" s="94"/>
      <c r="C61" s="91"/>
      <c r="D61" s="28">
        <v>4357</v>
      </c>
      <c r="E61" s="29">
        <v>5331</v>
      </c>
      <c r="F61" s="30" t="s">
        <v>17</v>
      </c>
      <c r="G61" s="31">
        <f t="shared" ref="G61" si="12">G62+G63</f>
        <v>11233</v>
      </c>
      <c r="H61" s="32">
        <v>10651.463</v>
      </c>
      <c r="I61" s="32">
        <f>SUM(I62:I63)</f>
        <v>0</v>
      </c>
      <c r="J61" s="33">
        <f>+H61+I61</f>
        <v>10651.463</v>
      </c>
    </row>
    <row r="62" spans="1:11" ht="15.75" customHeight="1" x14ac:dyDescent="0.25">
      <c r="A62" s="34"/>
      <c r="B62" s="94"/>
      <c r="C62" s="91"/>
      <c r="D62" s="35"/>
      <c r="E62" s="36" t="s">
        <v>18</v>
      </c>
      <c r="F62" s="37" t="s">
        <v>19</v>
      </c>
      <c r="G62" s="38">
        <v>0</v>
      </c>
      <c r="H62" s="39">
        <v>572.10500000000002</v>
      </c>
      <c r="I62" s="39">
        <f>572.105-H62</f>
        <v>0</v>
      </c>
      <c r="J62" s="40">
        <f>H62+I62</f>
        <v>572.10500000000002</v>
      </c>
    </row>
    <row r="63" spans="1:11" ht="15.75" customHeight="1" thickBot="1" x14ac:dyDescent="0.3">
      <c r="A63" s="41"/>
      <c r="B63" s="95"/>
      <c r="C63" s="92"/>
      <c r="D63" s="42"/>
      <c r="E63" s="43"/>
      <c r="F63" s="44" t="s">
        <v>20</v>
      </c>
      <c r="G63" s="45">
        <v>11233</v>
      </c>
      <c r="H63" s="45">
        <v>10079.358</v>
      </c>
      <c r="I63" s="45">
        <f>10651.463-572.105-H63</f>
        <v>0</v>
      </c>
      <c r="J63" s="47">
        <f>H63+I63</f>
        <v>10079.358</v>
      </c>
    </row>
    <row r="64" spans="1:11" s="26" customFormat="1" x14ac:dyDescent="0.25">
      <c r="A64" s="72" t="s">
        <v>14</v>
      </c>
      <c r="B64" s="93" t="s">
        <v>43</v>
      </c>
      <c r="C64" s="93"/>
      <c r="D64" s="20" t="s">
        <v>12</v>
      </c>
      <c r="E64" s="21" t="s">
        <v>12</v>
      </c>
      <c r="F64" s="22" t="s">
        <v>44</v>
      </c>
      <c r="G64" s="23">
        <f t="shared" ref="G64:J92" si="13">G65</f>
        <v>8420</v>
      </c>
      <c r="H64" s="24">
        <v>7277.7</v>
      </c>
      <c r="I64" s="24">
        <f t="shared" si="13"/>
        <v>0</v>
      </c>
      <c r="J64" s="25">
        <f t="shared" si="13"/>
        <v>7277.7</v>
      </c>
      <c r="K64" s="18"/>
    </row>
    <row r="65" spans="1:10" x14ac:dyDescent="0.25">
      <c r="A65" s="73"/>
      <c r="B65" s="91"/>
      <c r="C65" s="91"/>
      <c r="D65" s="28">
        <v>4357</v>
      </c>
      <c r="E65" s="29">
        <v>5331</v>
      </c>
      <c r="F65" s="30" t="s">
        <v>17</v>
      </c>
      <c r="G65" s="31">
        <f t="shared" ref="G65" si="14">G66+G67</f>
        <v>8420</v>
      </c>
      <c r="H65" s="32">
        <v>7277.7</v>
      </c>
      <c r="I65" s="32">
        <f>SUM(I66:I67)</f>
        <v>0</v>
      </c>
      <c r="J65" s="33">
        <f>+H65+I65</f>
        <v>7277.7</v>
      </c>
    </row>
    <row r="66" spans="1:10" x14ac:dyDescent="0.25">
      <c r="A66" s="74"/>
      <c r="B66" s="91"/>
      <c r="C66" s="91"/>
      <c r="D66" s="35"/>
      <c r="E66" s="36" t="s">
        <v>18</v>
      </c>
      <c r="F66" s="37" t="s">
        <v>19</v>
      </c>
      <c r="G66" s="38">
        <v>0</v>
      </c>
      <c r="H66" s="39">
        <v>395</v>
      </c>
      <c r="I66" s="39">
        <f>395-H66</f>
        <v>0</v>
      </c>
      <c r="J66" s="40">
        <f>H66+I66</f>
        <v>395</v>
      </c>
    </row>
    <row r="67" spans="1:10" ht="15.75" thickBot="1" x14ac:dyDescent="0.3">
      <c r="A67" s="75"/>
      <c r="B67" s="92"/>
      <c r="C67" s="92"/>
      <c r="D67" s="42"/>
      <c r="E67" s="43"/>
      <c r="F67" s="44" t="s">
        <v>20</v>
      </c>
      <c r="G67" s="45">
        <v>8420</v>
      </c>
      <c r="H67" s="46">
        <v>6882.7</v>
      </c>
      <c r="I67" s="39">
        <f>6882.7-H67</f>
        <v>0</v>
      </c>
      <c r="J67" s="47">
        <f>H67+I67</f>
        <v>6882.7</v>
      </c>
    </row>
    <row r="68" spans="1:10" s="26" customFormat="1" ht="12.75" x14ac:dyDescent="0.2">
      <c r="A68" s="72" t="s">
        <v>14</v>
      </c>
      <c r="B68" s="93" t="s">
        <v>45</v>
      </c>
      <c r="C68" s="93"/>
      <c r="D68" s="20" t="s">
        <v>12</v>
      </c>
      <c r="E68" s="21" t="s">
        <v>12</v>
      </c>
      <c r="F68" s="22" t="s">
        <v>46</v>
      </c>
      <c r="G68" s="23">
        <f t="shared" si="13"/>
        <v>10192</v>
      </c>
      <c r="H68" s="24">
        <v>7579.3450000000003</v>
      </c>
      <c r="I68" s="24">
        <f t="shared" si="13"/>
        <v>0</v>
      </c>
      <c r="J68" s="25">
        <f t="shared" si="13"/>
        <v>7579.3450000000003</v>
      </c>
    </row>
    <row r="69" spans="1:10" x14ac:dyDescent="0.25">
      <c r="A69" s="73"/>
      <c r="B69" s="91"/>
      <c r="C69" s="91"/>
      <c r="D69" s="28">
        <v>4357</v>
      </c>
      <c r="E69" s="29">
        <v>5331</v>
      </c>
      <c r="F69" s="30" t="s">
        <v>17</v>
      </c>
      <c r="G69" s="31">
        <f t="shared" ref="G69" si="15">G70+G71</f>
        <v>10192</v>
      </c>
      <c r="H69" s="32">
        <v>7579.3450000000003</v>
      </c>
      <c r="I69" s="32">
        <f>SUM(I70:I71)</f>
        <v>0</v>
      </c>
      <c r="J69" s="33">
        <f>+H69+I69</f>
        <v>7579.3450000000003</v>
      </c>
    </row>
    <row r="70" spans="1:10" x14ac:dyDescent="0.25">
      <c r="A70" s="74"/>
      <c r="B70" s="91"/>
      <c r="C70" s="91"/>
      <c r="D70" s="35"/>
      <c r="E70" s="36" t="s">
        <v>18</v>
      </c>
      <c r="F70" s="37" t="s">
        <v>19</v>
      </c>
      <c r="G70" s="38">
        <v>0</v>
      </c>
      <c r="H70" s="39">
        <v>1470</v>
      </c>
      <c r="I70" s="39">
        <f>1470-H70</f>
        <v>0</v>
      </c>
      <c r="J70" s="40">
        <f>H70+I70</f>
        <v>1470</v>
      </c>
    </row>
    <row r="71" spans="1:10" ht="15.75" thickBot="1" x14ac:dyDescent="0.3">
      <c r="A71" s="76"/>
      <c r="B71" s="92"/>
      <c r="C71" s="92"/>
      <c r="D71" s="56"/>
      <c r="E71" s="57"/>
      <c r="F71" s="58" t="s">
        <v>20</v>
      </c>
      <c r="G71" s="45">
        <v>10192</v>
      </c>
      <c r="H71" s="46">
        <v>6109.3450000000003</v>
      </c>
      <c r="I71" s="39">
        <f>6109.345-H71</f>
        <v>0</v>
      </c>
      <c r="J71" s="47">
        <f>H71+I71</f>
        <v>6109.3450000000003</v>
      </c>
    </row>
    <row r="72" spans="1:10" s="26" customFormat="1" ht="12.75" x14ac:dyDescent="0.2">
      <c r="A72" s="72" t="s">
        <v>14</v>
      </c>
      <c r="B72" s="93" t="s">
        <v>47</v>
      </c>
      <c r="C72" s="93"/>
      <c r="D72" s="20" t="s">
        <v>12</v>
      </c>
      <c r="E72" s="21" t="s">
        <v>12</v>
      </c>
      <c r="F72" s="22" t="s">
        <v>48</v>
      </c>
      <c r="G72" s="23">
        <f t="shared" si="13"/>
        <v>12563</v>
      </c>
      <c r="H72" s="24">
        <v>7333.25</v>
      </c>
      <c r="I72" s="24">
        <f t="shared" si="13"/>
        <v>0</v>
      </c>
      <c r="J72" s="25">
        <f t="shared" si="13"/>
        <v>7333.25</v>
      </c>
    </row>
    <row r="73" spans="1:10" x14ac:dyDescent="0.25">
      <c r="A73" s="77"/>
      <c r="B73" s="91"/>
      <c r="C73" s="91"/>
      <c r="D73" s="28">
        <v>4357</v>
      </c>
      <c r="E73" s="29">
        <v>5331</v>
      </c>
      <c r="F73" s="30" t="s">
        <v>17</v>
      </c>
      <c r="G73" s="31">
        <f t="shared" ref="G73" si="16">G74+G75</f>
        <v>12563</v>
      </c>
      <c r="H73" s="32">
        <v>7333.25</v>
      </c>
      <c r="I73" s="32">
        <f>SUM(I74:I75)</f>
        <v>0</v>
      </c>
      <c r="J73" s="33">
        <f>+H73+I73</f>
        <v>7333.25</v>
      </c>
    </row>
    <row r="74" spans="1:10" x14ac:dyDescent="0.25">
      <c r="A74" s="74"/>
      <c r="B74" s="91"/>
      <c r="C74" s="91"/>
      <c r="D74" s="35"/>
      <c r="E74" s="36" t="s">
        <v>18</v>
      </c>
      <c r="F74" s="37" t="s">
        <v>19</v>
      </c>
      <c r="G74" s="38">
        <v>0</v>
      </c>
      <c r="H74" s="39">
        <v>3497.627</v>
      </c>
      <c r="I74" s="39">
        <f>3497.627-H74</f>
        <v>0</v>
      </c>
      <c r="J74" s="40">
        <f>H74+I74</f>
        <v>3497.627</v>
      </c>
    </row>
    <row r="75" spans="1:10" ht="15.75" thickBot="1" x14ac:dyDescent="0.3">
      <c r="A75" s="75"/>
      <c r="B75" s="92"/>
      <c r="C75" s="92"/>
      <c r="D75" s="42"/>
      <c r="E75" s="43"/>
      <c r="F75" s="44" t="s">
        <v>20</v>
      </c>
      <c r="G75" s="45">
        <v>12563</v>
      </c>
      <c r="H75" s="46">
        <v>3835.623</v>
      </c>
      <c r="I75" s="39">
        <f>3835.623-H75</f>
        <v>0</v>
      </c>
      <c r="J75" s="47">
        <f>H75+I75</f>
        <v>3835.623</v>
      </c>
    </row>
    <row r="76" spans="1:10" s="26" customFormat="1" ht="12.75" x14ac:dyDescent="0.2">
      <c r="A76" s="78" t="s">
        <v>14</v>
      </c>
      <c r="B76" s="93" t="s">
        <v>49</v>
      </c>
      <c r="C76" s="93"/>
      <c r="D76" s="50" t="s">
        <v>12</v>
      </c>
      <c r="E76" s="51" t="s">
        <v>12</v>
      </c>
      <c r="F76" s="52" t="s">
        <v>50</v>
      </c>
      <c r="G76" s="23">
        <f t="shared" si="13"/>
        <v>6242.64</v>
      </c>
      <c r="H76" s="24">
        <v>5722.701</v>
      </c>
      <c r="I76" s="24">
        <f t="shared" si="13"/>
        <v>0</v>
      </c>
      <c r="J76" s="25">
        <f t="shared" si="13"/>
        <v>5722.701</v>
      </c>
    </row>
    <row r="77" spans="1:10" x14ac:dyDescent="0.25">
      <c r="A77" s="77"/>
      <c r="B77" s="91"/>
      <c r="C77" s="91"/>
      <c r="D77" s="28">
        <v>4357</v>
      </c>
      <c r="E77" s="29">
        <v>5331</v>
      </c>
      <c r="F77" s="30" t="s">
        <v>17</v>
      </c>
      <c r="G77" s="31">
        <f t="shared" ref="G77" si="17">G78+G79</f>
        <v>6242.64</v>
      </c>
      <c r="H77" s="32">
        <v>5722.701</v>
      </c>
      <c r="I77" s="32">
        <f>SUM(I78:I79)</f>
        <v>0</v>
      </c>
      <c r="J77" s="33">
        <f>+H77+I77</f>
        <v>5722.701</v>
      </c>
    </row>
    <row r="78" spans="1:10" x14ac:dyDescent="0.25">
      <c r="A78" s="74"/>
      <c r="B78" s="91"/>
      <c r="C78" s="91"/>
      <c r="D78" s="35"/>
      <c r="E78" s="36" t="s">
        <v>18</v>
      </c>
      <c r="F78" s="37" t="s">
        <v>19</v>
      </c>
      <c r="G78" s="38">
        <v>0</v>
      </c>
      <c r="H78" s="39">
        <v>134.65700000000001</v>
      </c>
      <c r="I78" s="39">
        <f>134.657-H78</f>
        <v>0</v>
      </c>
      <c r="J78" s="40">
        <f>H78+I78</f>
        <v>134.65700000000001</v>
      </c>
    </row>
    <row r="79" spans="1:10" ht="15.75" thickBot="1" x14ac:dyDescent="0.3">
      <c r="A79" s="76"/>
      <c r="B79" s="92"/>
      <c r="C79" s="92"/>
      <c r="D79" s="56"/>
      <c r="E79" s="57"/>
      <c r="F79" s="58" t="s">
        <v>20</v>
      </c>
      <c r="G79" s="45">
        <v>6242.64</v>
      </c>
      <c r="H79" s="46">
        <v>5588.0439999999999</v>
      </c>
      <c r="I79" s="39">
        <f>5588.044-H79</f>
        <v>0</v>
      </c>
      <c r="J79" s="47">
        <f>H79+I79</f>
        <v>5588.0439999999999</v>
      </c>
    </row>
    <row r="80" spans="1:10" s="26" customFormat="1" ht="12.75" x14ac:dyDescent="0.2">
      <c r="A80" s="72" t="s">
        <v>14</v>
      </c>
      <c r="B80" s="93" t="s">
        <v>51</v>
      </c>
      <c r="C80" s="93"/>
      <c r="D80" s="20" t="s">
        <v>12</v>
      </c>
      <c r="E80" s="21" t="s">
        <v>12</v>
      </c>
      <c r="F80" s="22" t="s">
        <v>52</v>
      </c>
      <c r="G80" s="23">
        <f t="shared" si="13"/>
        <v>5812</v>
      </c>
      <c r="H80" s="24">
        <v>4468.7049999999999</v>
      </c>
      <c r="I80" s="24">
        <f t="shared" si="13"/>
        <v>0</v>
      </c>
      <c r="J80" s="25">
        <f t="shared" si="13"/>
        <v>4468.7049999999999</v>
      </c>
    </row>
    <row r="81" spans="1:10" x14ac:dyDescent="0.25">
      <c r="A81" s="77"/>
      <c r="B81" s="91"/>
      <c r="C81" s="91"/>
      <c r="D81" s="28">
        <v>4356</v>
      </c>
      <c r="E81" s="29">
        <v>5331</v>
      </c>
      <c r="F81" s="30" t="s">
        <v>17</v>
      </c>
      <c r="G81" s="31">
        <f t="shared" ref="G81" si="18">G82+G83</f>
        <v>5812</v>
      </c>
      <c r="H81" s="32">
        <v>4468.7049999999999</v>
      </c>
      <c r="I81" s="32">
        <f>SUM(I82:I83)</f>
        <v>0</v>
      </c>
      <c r="J81" s="33">
        <f>+H81+I81</f>
        <v>4468.7049999999999</v>
      </c>
    </row>
    <row r="82" spans="1:10" x14ac:dyDescent="0.25">
      <c r="A82" s="74"/>
      <c r="B82" s="91"/>
      <c r="C82" s="91"/>
      <c r="D82" s="35"/>
      <c r="E82" s="36" t="s">
        <v>18</v>
      </c>
      <c r="F82" s="37" t="s">
        <v>19</v>
      </c>
      <c r="G82" s="38">
        <v>0</v>
      </c>
      <c r="H82" s="39">
        <v>228.08</v>
      </c>
      <c r="I82" s="39">
        <f>228.08-H82</f>
        <v>0</v>
      </c>
      <c r="J82" s="40">
        <f>H82+I82</f>
        <v>228.08</v>
      </c>
    </row>
    <row r="83" spans="1:10" ht="15.75" thickBot="1" x14ac:dyDescent="0.3">
      <c r="A83" s="75"/>
      <c r="B83" s="92"/>
      <c r="C83" s="92"/>
      <c r="D83" s="42"/>
      <c r="E83" s="43"/>
      <c r="F83" s="44" t="s">
        <v>20</v>
      </c>
      <c r="G83" s="45">
        <v>5812</v>
      </c>
      <c r="H83" s="46">
        <v>4240.625</v>
      </c>
      <c r="I83" s="39">
        <f>4240.625-H83</f>
        <v>0</v>
      </c>
      <c r="J83" s="47">
        <f>H83+I83</f>
        <v>4240.625</v>
      </c>
    </row>
    <row r="84" spans="1:10" s="26" customFormat="1" ht="12.75" x14ac:dyDescent="0.2">
      <c r="A84" s="72" t="s">
        <v>14</v>
      </c>
      <c r="B84" s="93" t="s">
        <v>53</v>
      </c>
      <c r="C84" s="93"/>
      <c r="D84" s="20" t="s">
        <v>12</v>
      </c>
      <c r="E84" s="21" t="s">
        <v>12</v>
      </c>
      <c r="F84" s="22" t="s">
        <v>54</v>
      </c>
      <c r="G84" s="23">
        <f t="shared" si="13"/>
        <v>4279</v>
      </c>
      <c r="H84" s="24">
        <v>1842.2870000000003</v>
      </c>
      <c r="I84" s="24">
        <f t="shared" si="13"/>
        <v>0</v>
      </c>
      <c r="J84" s="25">
        <f t="shared" si="13"/>
        <v>1842.2870000000003</v>
      </c>
    </row>
    <row r="85" spans="1:10" x14ac:dyDescent="0.25">
      <c r="A85" s="77"/>
      <c r="B85" s="91"/>
      <c r="C85" s="91"/>
      <c r="D85" s="28">
        <v>4357</v>
      </c>
      <c r="E85" s="29">
        <v>5331</v>
      </c>
      <c r="F85" s="30" t="s">
        <v>17</v>
      </c>
      <c r="G85" s="31">
        <f t="shared" ref="G85" si="19">G86+G87</f>
        <v>4279</v>
      </c>
      <c r="H85" s="32">
        <v>1842.2870000000003</v>
      </c>
      <c r="I85" s="32">
        <f>SUM(I86:I87)</f>
        <v>0</v>
      </c>
      <c r="J85" s="33">
        <f>+H85+I85</f>
        <v>1842.2870000000003</v>
      </c>
    </row>
    <row r="86" spans="1:10" x14ac:dyDescent="0.25">
      <c r="A86" s="74"/>
      <c r="B86" s="91"/>
      <c r="C86" s="91"/>
      <c r="D86" s="35"/>
      <c r="E86" s="36" t="s">
        <v>18</v>
      </c>
      <c r="F86" s="37" t="s">
        <v>19</v>
      </c>
      <c r="G86" s="38">
        <v>0</v>
      </c>
      <c r="H86" s="39">
        <v>285.46300000000002</v>
      </c>
      <c r="I86" s="39">
        <f>285.463-H86</f>
        <v>0</v>
      </c>
      <c r="J86" s="40">
        <f>H86+I86</f>
        <v>285.46300000000002</v>
      </c>
    </row>
    <row r="87" spans="1:10" ht="15.75" thickBot="1" x14ac:dyDescent="0.3">
      <c r="A87" s="75"/>
      <c r="B87" s="92"/>
      <c r="C87" s="92"/>
      <c r="D87" s="42"/>
      <c r="E87" s="43"/>
      <c r="F87" s="44" t="s">
        <v>20</v>
      </c>
      <c r="G87" s="45">
        <v>4279</v>
      </c>
      <c r="H87" s="46">
        <v>1556.8240000000001</v>
      </c>
      <c r="I87" s="39">
        <f>1556.824-H87</f>
        <v>0</v>
      </c>
      <c r="J87" s="47">
        <f>H87+I87</f>
        <v>1556.8240000000001</v>
      </c>
    </row>
    <row r="88" spans="1:10" s="26" customFormat="1" ht="12.75" x14ac:dyDescent="0.2">
      <c r="A88" s="72" t="s">
        <v>14</v>
      </c>
      <c r="B88" s="93" t="s">
        <v>55</v>
      </c>
      <c r="C88" s="93"/>
      <c r="D88" s="20" t="s">
        <v>12</v>
      </c>
      <c r="E88" s="21" t="s">
        <v>12</v>
      </c>
      <c r="F88" s="22" t="s">
        <v>56</v>
      </c>
      <c r="G88" s="23">
        <f t="shared" si="13"/>
        <v>7792</v>
      </c>
      <c r="H88" s="24">
        <v>5290.482</v>
      </c>
      <c r="I88" s="24">
        <f t="shared" si="13"/>
        <v>0</v>
      </c>
      <c r="J88" s="25">
        <f t="shared" si="13"/>
        <v>5290.482</v>
      </c>
    </row>
    <row r="89" spans="1:10" x14ac:dyDescent="0.25">
      <c r="A89" s="73"/>
      <c r="B89" s="91"/>
      <c r="C89" s="91"/>
      <c r="D89" s="28">
        <v>4357</v>
      </c>
      <c r="E89" s="29">
        <v>5331</v>
      </c>
      <c r="F89" s="30" t="s">
        <v>17</v>
      </c>
      <c r="G89" s="31">
        <f t="shared" ref="G89" si="20">G90+G91</f>
        <v>7792</v>
      </c>
      <c r="H89" s="32">
        <v>5290.482</v>
      </c>
      <c r="I89" s="32">
        <f>SUM(I90:I91)</f>
        <v>0</v>
      </c>
      <c r="J89" s="33">
        <f>+H89+I89</f>
        <v>5290.482</v>
      </c>
    </row>
    <row r="90" spans="1:10" x14ac:dyDescent="0.25">
      <c r="A90" s="74"/>
      <c r="B90" s="91"/>
      <c r="C90" s="91"/>
      <c r="D90" s="35"/>
      <c r="E90" s="36" t="s">
        <v>18</v>
      </c>
      <c r="F90" s="37" t="s">
        <v>19</v>
      </c>
      <c r="G90" s="38">
        <v>0</v>
      </c>
      <c r="H90" s="39">
        <v>432</v>
      </c>
      <c r="I90" s="39">
        <f>432-H90</f>
        <v>0</v>
      </c>
      <c r="J90" s="40">
        <f>H90+I90</f>
        <v>432</v>
      </c>
    </row>
    <row r="91" spans="1:10" ht="15.75" thickBot="1" x14ac:dyDescent="0.3">
      <c r="A91" s="75"/>
      <c r="B91" s="92"/>
      <c r="C91" s="92"/>
      <c r="D91" s="42"/>
      <c r="E91" s="43"/>
      <c r="F91" s="44" t="s">
        <v>20</v>
      </c>
      <c r="G91" s="45">
        <v>7792</v>
      </c>
      <c r="H91" s="46">
        <v>4858.482</v>
      </c>
      <c r="I91" s="39">
        <f>4858.482-H91</f>
        <v>0</v>
      </c>
      <c r="J91" s="47">
        <f>H91+I91</f>
        <v>4858.482</v>
      </c>
    </row>
    <row r="92" spans="1:10" x14ac:dyDescent="0.25">
      <c r="A92" s="72" t="s">
        <v>14</v>
      </c>
      <c r="B92" s="93" t="s">
        <v>57</v>
      </c>
      <c r="C92" s="93"/>
      <c r="D92" s="20" t="s">
        <v>12</v>
      </c>
      <c r="E92" s="21" t="s">
        <v>12</v>
      </c>
      <c r="F92" s="22" t="s">
        <v>58</v>
      </c>
      <c r="G92" s="23">
        <f t="shared" si="13"/>
        <v>24500</v>
      </c>
      <c r="H92" s="24">
        <v>27375.599999999999</v>
      </c>
      <c r="I92" s="24">
        <f t="shared" si="13"/>
        <v>0</v>
      </c>
      <c r="J92" s="25">
        <f t="shared" si="13"/>
        <v>27375.599999999999</v>
      </c>
    </row>
    <row r="93" spans="1:10" x14ac:dyDescent="0.25">
      <c r="A93" s="73"/>
      <c r="B93" s="91"/>
      <c r="C93" s="91"/>
      <c r="D93" s="28">
        <v>3529</v>
      </c>
      <c r="E93" s="29">
        <v>5331</v>
      </c>
      <c r="F93" s="30" t="s">
        <v>17</v>
      </c>
      <c r="G93" s="31">
        <f t="shared" ref="G93" si="21">G94+G95</f>
        <v>24500</v>
      </c>
      <c r="H93" s="32">
        <v>27375.599999999999</v>
      </c>
      <c r="I93" s="32">
        <f>SUM(I94:I95)</f>
        <v>0</v>
      </c>
      <c r="J93" s="33">
        <f>+H93+I93</f>
        <v>27375.599999999999</v>
      </c>
    </row>
    <row r="94" spans="1:10" x14ac:dyDescent="0.25">
      <c r="A94" s="74"/>
      <c r="B94" s="91"/>
      <c r="C94" s="91"/>
      <c r="D94" s="35"/>
      <c r="E94" s="36" t="s">
        <v>18</v>
      </c>
      <c r="F94" s="37" t="s">
        <v>19</v>
      </c>
      <c r="G94" s="38">
        <v>0</v>
      </c>
      <c r="H94" s="39">
        <v>981.50099999999998</v>
      </c>
      <c r="I94" s="39">
        <f>981.501-H94</f>
        <v>0</v>
      </c>
      <c r="J94" s="40">
        <f>H94+I94</f>
        <v>981.50099999999998</v>
      </c>
    </row>
    <row r="95" spans="1:10" ht="15.75" thickBot="1" x14ac:dyDescent="0.3">
      <c r="A95" s="75"/>
      <c r="B95" s="92"/>
      <c r="C95" s="92"/>
      <c r="D95" s="42"/>
      <c r="E95" s="43"/>
      <c r="F95" s="44" t="s">
        <v>20</v>
      </c>
      <c r="G95" s="45">
        <v>24500</v>
      </c>
      <c r="H95" s="46">
        <v>26394.098999999998</v>
      </c>
      <c r="I95" s="39">
        <f>26394.099-H95</f>
        <v>0</v>
      </c>
      <c r="J95" s="47">
        <f>H95+I95</f>
        <v>26394.098999999998</v>
      </c>
    </row>
    <row r="96" spans="1:10" x14ac:dyDescent="0.25">
      <c r="A96" s="72" t="s">
        <v>14</v>
      </c>
      <c r="B96" s="93" t="s">
        <v>59</v>
      </c>
      <c r="C96" s="93"/>
      <c r="D96" s="20" t="s">
        <v>12</v>
      </c>
      <c r="E96" s="21" t="s">
        <v>12</v>
      </c>
      <c r="F96" s="22" t="s">
        <v>60</v>
      </c>
      <c r="G96" s="23">
        <f t="shared" ref="G96" si="22">G97</f>
        <v>0</v>
      </c>
      <c r="H96" s="24">
        <v>9013.0330000000013</v>
      </c>
      <c r="I96" s="24">
        <v>-3461</v>
      </c>
      <c r="J96" s="25">
        <f>H96+I96</f>
        <v>5552.0330000000013</v>
      </c>
    </row>
    <row r="97" spans="1:11" ht="15.75" thickBot="1" x14ac:dyDescent="0.3">
      <c r="A97" s="79"/>
      <c r="B97" s="90"/>
      <c r="C97" s="90"/>
      <c r="D97" s="80">
        <v>4359</v>
      </c>
      <c r="E97" s="81">
        <v>5331</v>
      </c>
      <c r="F97" s="82" t="s">
        <v>61</v>
      </c>
      <c r="G97" s="83">
        <v>0</v>
      </c>
      <c r="H97" s="84">
        <v>9013.0330000000013</v>
      </c>
      <c r="I97" s="84">
        <v>-3461</v>
      </c>
      <c r="J97" s="85">
        <f>J96</f>
        <v>5552.0330000000013</v>
      </c>
      <c r="K97" s="86"/>
    </row>
    <row r="98" spans="1:11" x14ac:dyDescent="0.25">
      <c r="A98" s="60"/>
      <c r="B98" s="61"/>
      <c r="C98" s="61"/>
      <c r="D98" s="60"/>
      <c r="E98" s="60"/>
      <c r="F98" s="62"/>
      <c r="G98" s="87"/>
      <c r="H98" s="87"/>
      <c r="I98" s="64"/>
      <c r="J98" s="64"/>
    </row>
    <row r="99" spans="1:11" x14ac:dyDescent="0.25">
      <c r="A99" s="60"/>
      <c r="B99" s="61"/>
      <c r="C99" s="61"/>
      <c r="D99" s="60"/>
      <c r="E99" s="60"/>
      <c r="F99" s="88" t="s">
        <v>62</v>
      </c>
      <c r="G99" s="89">
        <f>G9-G96</f>
        <v>167624.64000000001</v>
      </c>
      <c r="H99" s="89">
        <f>H9-H96</f>
        <v>134003.636</v>
      </c>
      <c r="I99" s="89">
        <f>I9-I96</f>
        <v>0</v>
      </c>
      <c r="J99" s="89">
        <f>J9-J96</f>
        <v>134003.636</v>
      </c>
    </row>
    <row r="100" spans="1:11" x14ac:dyDescent="0.25">
      <c r="A100" s="60"/>
      <c r="B100" s="61"/>
      <c r="C100" s="61"/>
      <c r="D100" s="60"/>
      <c r="E100" s="60"/>
      <c r="F100" s="62"/>
      <c r="G100" s="87"/>
      <c r="H100" s="87"/>
      <c r="I100" s="64"/>
      <c r="J100" s="64"/>
    </row>
    <row r="101" spans="1:11" x14ac:dyDescent="0.25">
      <c r="A101" s="60"/>
      <c r="B101" s="61"/>
      <c r="C101" s="61"/>
      <c r="D101" s="60"/>
      <c r="E101" s="60"/>
      <c r="F101" s="62"/>
      <c r="G101" s="87"/>
      <c r="H101" s="87"/>
      <c r="I101" s="64"/>
      <c r="J101" s="64"/>
    </row>
    <row r="102" spans="1:11" x14ac:dyDescent="0.25">
      <c r="A102" s="60"/>
      <c r="B102" s="61"/>
      <c r="C102" s="61"/>
      <c r="D102" s="60"/>
      <c r="E102" s="60"/>
      <c r="F102" s="62"/>
      <c r="G102" s="87"/>
      <c r="H102" s="87"/>
      <c r="I102" s="64"/>
      <c r="J102" s="64"/>
    </row>
    <row r="103" spans="1:11" x14ac:dyDescent="0.25">
      <c r="A103" s="60"/>
      <c r="B103" s="61"/>
      <c r="C103" s="61"/>
      <c r="D103" s="60"/>
      <c r="E103" s="60"/>
      <c r="F103" s="62"/>
      <c r="G103" s="87"/>
      <c r="H103" s="87"/>
      <c r="I103" s="64"/>
      <c r="J103" s="64"/>
    </row>
    <row r="104" spans="1:11" x14ac:dyDescent="0.25">
      <c r="A104" s="60"/>
      <c r="B104" s="61"/>
      <c r="C104" s="61"/>
      <c r="D104" s="60"/>
      <c r="E104" s="60"/>
      <c r="F104" s="62"/>
      <c r="G104" s="87"/>
      <c r="H104" s="87"/>
      <c r="I104" s="64"/>
      <c r="J104" s="64"/>
    </row>
    <row r="105" spans="1:11" x14ac:dyDescent="0.25">
      <c r="A105" s="60"/>
      <c r="B105" s="61"/>
      <c r="C105" s="61"/>
      <c r="D105" s="60"/>
      <c r="E105" s="60"/>
      <c r="F105" s="62"/>
      <c r="G105" s="87"/>
      <c r="H105" s="87"/>
      <c r="I105" s="64"/>
      <c r="J105" s="64"/>
    </row>
    <row r="106" spans="1:11" x14ac:dyDescent="0.25">
      <c r="A106" s="60"/>
      <c r="B106" s="61"/>
      <c r="C106" s="61"/>
      <c r="D106" s="60"/>
      <c r="E106" s="60"/>
      <c r="F106" s="62"/>
      <c r="G106" s="87"/>
      <c r="H106" s="87"/>
      <c r="I106" s="64"/>
      <c r="J106" s="64"/>
    </row>
    <row r="107" spans="1:11" x14ac:dyDescent="0.25">
      <c r="A107" s="60"/>
      <c r="B107" s="61"/>
      <c r="C107" s="61"/>
      <c r="D107" s="60"/>
      <c r="E107" s="60"/>
      <c r="F107" s="62"/>
      <c r="G107" s="87"/>
      <c r="H107" s="87"/>
      <c r="I107" s="64"/>
      <c r="J107" s="64"/>
    </row>
    <row r="108" spans="1:11" x14ac:dyDescent="0.25">
      <c r="A108" s="60"/>
      <c r="B108" s="61"/>
      <c r="C108" s="61"/>
      <c r="D108" s="60"/>
      <c r="E108" s="60"/>
      <c r="F108" s="62"/>
      <c r="G108" s="87"/>
      <c r="H108" s="87"/>
      <c r="I108" s="64"/>
      <c r="J108" s="64"/>
    </row>
  </sheetData>
  <mergeCells count="90">
    <mergeCell ref="B10:C10"/>
    <mergeCell ref="A2:J2"/>
    <mergeCell ref="A4:J4"/>
    <mergeCell ref="A6:J6"/>
    <mergeCell ref="B8:C8"/>
    <mergeCell ref="B9:C9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46:C46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61:C61"/>
    <mergeCell ref="B47:C47"/>
    <mergeCell ref="B48:C48"/>
    <mergeCell ref="B49:C49"/>
    <mergeCell ref="A52:J52"/>
    <mergeCell ref="A54:J54"/>
    <mergeCell ref="A55:J55"/>
    <mergeCell ref="A56:J56"/>
    <mergeCell ref="B58:C58"/>
    <mergeCell ref="B59:C59"/>
    <mergeCell ref="G59:J59"/>
    <mergeCell ref="B60:C60"/>
    <mergeCell ref="B73:C73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85:C85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97:C97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</mergeCells>
  <printOptions horizontalCentered="1"/>
  <pageMargins left="0.19685039370078741" right="0.39370078740157483" top="0.59055118110236227" bottom="0.78740157480314965" header="0.51181102362204722" footer="0.51181102362204722"/>
  <pageSetup paperSize="9" firstPageNumber="0" orientation="portrait" r:id="rId1"/>
  <headerFooter>
    <oddHeader>&amp;C024_P01_Tabulkova_cast_ZRRO_352_18_91305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352_18 ke schválení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Grmelová Hana</dc:creator>
  <cp:lastModifiedBy>Kremerová Luisa</cp:lastModifiedBy>
  <cp:lastPrinted>2018-10-31T07:47:42Z</cp:lastPrinted>
  <dcterms:created xsi:type="dcterms:W3CDTF">2018-10-29T10:44:42Z</dcterms:created>
  <dcterms:modified xsi:type="dcterms:W3CDTF">2018-11-07T09:57:52Z</dcterms:modified>
</cp:coreProperties>
</file>