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7 06" sheetId="3" r:id="rId3"/>
  </sheets>
  <definedNames/>
  <calcPr fullCalcOnLoad="1"/>
</workbook>
</file>

<file path=xl/sharedStrings.xml><?xml version="1.0" encoding="utf-8"?>
<sst xmlns="http://schemas.openxmlformats.org/spreadsheetml/2006/main" count="545" uniqueCount="236">
  <si>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</si>
  <si>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</si>
  <si>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</si>
  <si>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</si>
  <si>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</si>
  <si>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</si>
  <si>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</si>
  <si>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</si>
  <si>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</si>
  <si>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</si>
  <si>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</si>
  <si>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</si>
  <si>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</si>
  <si>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</si>
  <si>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</si>
  <si>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</si>
  <si>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</si>
  <si>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</si>
  <si>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</si>
  <si>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</si>
  <si>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</si>
  <si>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</si>
  <si>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</si>
  <si>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</si>
  <si>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</si>
  <si>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</si>
  <si>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</si>
  <si>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</si>
  <si>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</si>
  <si>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</si>
  <si>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</si>
  <si>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</si>
  <si>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správce rozpočtových výdajů = odbor dopravy</t>
  </si>
  <si>
    <t>415x</t>
  </si>
  <si>
    <t>Odbor dopravy</t>
  </si>
  <si>
    <t>tis.Kč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</si>
  <si>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</si>
  <si>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</si>
  <si>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</si>
  <si>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</si>
  <si>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</si>
  <si>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</si>
  <si>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</si>
  <si>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</si>
  <si>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</si>
  <si>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</si>
  <si>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</si>
  <si>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</si>
  <si>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</si>
  <si>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</si>
  <si>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</si>
  <si>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</si>
  <si>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</si>
  <si>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</si>
  <si>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</si>
  <si>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</si>
  <si>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</si>
  <si>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</si>
  <si>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Resort. účelové dotace (ze SR, st.fondů)</t>
  </si>
  <si>
    <t xml:space="preserve">   Dotace ze zahraničí</t>
  </si>
  <si>
    <t xml:space="preserve">   Zákon o st.rozpočtu</t>
  </si>
  <si>
    <t xml:space="preserve">   Dotace od obcí</t>
  </si>
  <si>
    <t xml:space="preserve">    Dotace ze zahraničí</t>
  </si>
  <si>
    <t>423x</t>
  </si>
  <si>
    <t xml:space="preserve"> 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</si>
  <si>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</si>
  <si>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</si>
  <si>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</si>
  <si>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Dotace od regionální rady</t>
  </si>
  <si>
    <t>06</t>
  </si>
  <si>
    <t>ZDROJOVÁ  A VÝDAJOVÁ ČÁST ROZPOČTU LK 2018</t>
  </si>
  <si>
    <t>SR 2018</t>
  </si>
  <si>
    <t>UR I 2018</t>
  </si>
  <si>
    <t>UR II 2018</t>
  </si>
  <si>
    <t>1. Zapojení fondů z r. 2017</t>
  </si>
  <si>
    <t>2. Zapojení  zákl.běžného účtu z r. 2017</t>
  </si>
  <si>
    <t>3. Uhrazené splátky dlouhod.půjč.</t>
  </si>
  <si>
    <t>DU</t>
  </si>
  <si>
    <t>Příjmy a finanční zdroje odboru dopravy 2018</t>
  </si>
  <si>
    <t>Přijaté transfery (dotace a příspěvky) a zdroje (financování)</t>
  </si>
  <si>
    <t>ORJ</t>
  </si>
  <si>
    <t>ÚZ</t>
  </si>
  <si>
    <t>P Ř Í J M Y   A  T R A N S F E R Y   2 0 1 8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</si>
  <si>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</si>
  <si>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</si>
  <si>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</si>
  <si>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</si>
  <si>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</si>
  <si>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</si>
  <si>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</si>
  <si>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</si>
  <si>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2006</t>
  </si>
  <si>
    <t>0684230000</t>
  </si>
  <si>
    <t>II/290 Bílý Potok, rekonstrukce silnice</t>
  </si>
  <si>
    <t>sankční platby přijaté od jiných subjektů</t>
  </si>
  <si>
    <t>1306</t>
  </si>
  <si>
    <t>0689951601</t>
  </si>
  <si>
    <t>Krajská správa silnic LK p.o. - realizace příkazní smlouvy Silnice LK a.s. na ZIMNÍ ÚDRŽBU 2017</t>
  </si>
  <si>
    <t>ostatní přijaté vratky transferů</t>
  </si>
  <si>
    <t>přijaté nekapitálové příspěvky a náhrady</t>
  </si>
  <si>
    <t>náklady řízení</t>
  </si>
  <si>
    <t>příspěvek na dopravní obslužnost od obchodních společností</t>
  </si>
  <si>
    <t>ostatní nedaňové příjmy</t>
  </si>
  <si>
    <t>A3) vlastní příjmy - kapitálové příjmy</t>
  </si>
  <si>
    <t>41xx</t>
  </si>
  <si>
    <t>B1) Dotace a příspěvky - neinvestiční</t>
  </si>
  <si>
    <t>Financování silnic II. a III. třídy ve vlastnictví kraje</t>
  </si>
  <si>
    <t>91252</t>
  </si>
  <si>
    <t>neinvestiční přijaté transfery ze státních fondů</t>
  </si>
  <si>
    <t>neinvestiční transfery přijaté od obcí</t>
  </si>
  <si>
    <t>42xx</t>
  </si>
  <si>
    <t>B2) Dotace a příspěvky - investiční</t>
  </si>
  <si>
    <t>91628</t>
  </si>
  <si>
    <t>investiční přijaté transfery ze státních fondů</t>
  </si>
  <si>
    <t>příjmy za zkoušky z odborné způsobilosti - řidičské oprávnění</t>
  </si>
  <si>
    <t>sankční platby přijaté od státu, obcí a krajů</t>
  </si>
  <si>
    <t>2306</t>
  </si>
  <si>
    <t>ROP - III/29023 Tanvald - ul. Nemocniční a Pod Špičákem</t>
  </si>
  <si>
    <t>0650341601</t>
  </si>
  <si>
    <t>0650541601</t>
  </si>
  <si>
    <t>ROP - II/270 Mimoň-humanizace průtahu a OK Tyršovo náměstí</t>
  </si>
  <si>
    <t>06600011601</t>
  </si>
  <si>
    <t>Interreg V-A – Od zámku Frýdlant k zámku Czocha</t>
  </si>
  <si>
    <t>splátky půjčených prostředků od příspěvkových organizací</t>
  </si>
  <si>
    <t>prodej pozemků</t>
  </si>
  <si>
    <t>prodej nemovitostí</t>
  </si>
  <si>
    <t>110117051</t>
  </si>
  <si>
    <t>ostatní neinvestiční přijaté transfery ze státního rozpočtu</t>
  </si>
  <si>
    <t>ostatní investiční přijaté transfery ze státního rozpočtu</t>
  </si>
  <si>
    <t>06620020000</t>
  </si>
  <si>
    <t>IROP II/273 úsek hranice kraje - Okna</t>
  </si>
  <si>
    <t>107117968</t>
  </si>
  <si>
    <t>107517969</t>
  </si>
  <si>
    <t>06620030000</t>
  </si>
  <si>
    <t>Okružní křižovatka II/292 a II/289 Semily</t>
  </si>
  <si>
    <t>06620140000</t>
  </si>
  <si>
    <t>IROP Jablonné v Podještědí - 2. etapa</t>
  </si>
  <si>
    <t>06620035001</t>
  </si>
  <si>
    <t>IROP OK II/292 a II/289 Semily, ul. Bořkovská, Brodská</t>
  </si>
  <si>
    <t xml:space="preserve">investiční přijaté transfery od obcí </t>
  </si>
  <si>
    <t>neinvestiční převody z Národního fondu</t>
  </si>
  <si>
    <t>investiční převody z Národního fondu</t>
  </si>
  <si>
    <t>Příspěvek na ztrátu dopravce z provozu veřejné osobní drážní dopravy</t>
  </si>
  <si>
    <t>27355</t>
  </si>
  <si>
    <t>Kapitola 917 06 - Transfery</t>
  </si>
  <si>
    <t>T R A N S F E R Y</t>
  </si>
  <si>
    <t>běžné a kapitálové výdaje resortu celkem</t>
  </si>
  <si>
    <t>06700010000</t>
  </si>
  <si>
    <t>KORID LK, spol. s r.o.</t>
  </si>
  <si>
    <t>neinvestiční transfery nefinan.podnikatelským subjektům - p.o.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</si>
  <si>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</si>
  <si>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</si>
  <si>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</si>
  <si>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</si>
  <si>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</si>
  <si>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</si>
  <si>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</si>
  <si>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</si>
  <si>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</si>
  <si>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</si>
  <si>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</si>
  <si>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</si>
  <si>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</si>
  <si>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</si>
  <si>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</si>
  <si>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</si>
  <si>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</si>
  <si>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</si>
  <si>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</si>
  <si>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06800070000</t>
  </si>
  <si>
    <t>Na kole jen s přilbou</t>
  </si>
  <si>
    <t>neinvestiční transfery obecně prospěšným společnostem</t>
  </si>
  <si>
    <t>06800160000</t>
  </si>
  <si>
    <t>Zubačka 2017</t>
  </si>
  <si>
    <t>06800215103</t>
  </si>
  <si>
    <t>Jilemnice - zkapacitnění vod.zdroje Bátovka a Benecko, D.Štěpanice - likvidace odpadních vod - VHS</t>
  </si>
  <si>
    <t>ostatní investiční transfery veřejným rozpočtům územní úrovně</t>
  </si>
  <si>
    <t>06800224018</t>
  </si>
  <si>
    <t>Dubnice – projektová příprava pro smíšenou stezku pro chodce a cyklisty</t>
  </si>
  <si>
    <t>investiční transfery obcím</t>
  </si>
  <si>
    <t>06800234009</t>
  </si>
  <si>
    <t>Stavba smíšené stezky pro pěší a cyklisty přes OK mezi Stráží p./R. a Dubnicí</t>
  </si>
  <si>
    <t>06800244049</t>
  </si>
  <si>
    <t>Projekt a stavba části zelené cyklomagistrály Ploučnice v intravilánu obce Stružnice</t>
  </si>
  <si>
    <t>06800252007</t>
  </si>
  <si>
    <t>PD a získání stavebního povolení – most přes Lužickou Nisu</t>
  </si>
  <si>
    <t>06800265025</t>
  </si>
  <si>
    <t>Oprava cyklotrasy K8, úsek Jestřabí - Zabylý</t>
  </si>
  <si>
    <t>06800270000</t>
  </si>
  <si>
    <t>Dotace na nostalgické jízdy a propagaci IDOL</t>
  </si>
  <si>
    <t>nespecifikované rezervy</t>
  </si>
  <si>
    <t>06800280000</t>
  </si>
  <si>
    <t>Podpora rozvoje cyklistické dopravy v LK</t>
  </si>
  <si>
    <t>06800290000</t>
  </si>
  <si>
    <t>Zubačka 2018</t>
  </si>
  <si>
    <t>06800300000</t>
  </si>
  <si>
    <t>Jízdy historických tramvají a autobusů v roce 2018</t>
  </si>
  <si>
    <t>neinvestiční transfery spolkům</t>
  </si>
  <si>
    <t>06800310000</t>
  </si>
  <si>
    <t>Lužický motoráček 2018</t>
  </si>
  <si>
    <t>06800320000</t>
  </si>
  <si>
    <t>S IDOLem na Benátskou 2018</t>
  </si>
  <si>
    <t>06800330000</t>
  </si>
  <si>
    <t>Historickým vlakem Českým rájem, Krajské dožínky</t>
  </si>
  <si>
    <t>06800340000</t>
  </si>
  <si>
    <t>Historickým vlakem do Jindřichovic</t>
  </si>
  <si>
    <t>06800354016</t>
  </si>
  <si>
    <t>Cyklostezka Panenský potok – vyhledávací studie</t>
  </si>
  <si>
    <t>06800363030</t>
  </si>
  <si>
    <t>Oprava turistické lávky Rádlo přes I/65</t>
  </si>
  <si>
    <t>06800373030</t>
  </si>
  <si>
    <t>Napojení JBC na cyklotrasu Odra-Nisa podél I/65</t>
  </si>
  <si>
    <t>06800384018</t>
  </si>
  <si>
    <t>Smíšená stezka pro pěší a cyklisty</t>
  </si>
  <si>
    <t>06800392006</t>
  </si>
  <si>
    <t>Zastávkový informační systém v Hrádku nad Nisou</t>
  </si>
  <si>
    <t>06800402002</t>
  </si>
  <si>
    <t>Zvýšení dopravní bezpečnosti ve městě</t>
  </si>
  <si>
    <t>06800412037</t>
  </si>
  <si>
    <t>Revitalizace brownfieldu-splašková kanalizace</t>
  </si>
  <si>
    <t>06800420000</t>
  </si>
  <si>
    <t>Kurz bezpečné jízdy pro mladé řidiče</t>
  </si>
  <si>
    <t>06800432003</t>
  </si>
  <si>
    <t>Stavební úprava BUS zastávky Frýdlant,Lidový dům</t>
  </si>
  <si>
    <t>0000005107</t>
  </si>
  <si>
    <t>ost. neinvestiční přijaté transfery od rozpočtů územní úrovně</t>
  </si>
  <si>
    <t>0684522006</t>
  </si>
  <si>
    <t>III/27110 Oldřichov na Hranicích</t>
  </si>
  <si>
    <t>21.změna-RO č. 399/18</t>
  </si>
  <si>
    <t>Změna rozpočtu - rozpočtové opatření č. 399/18</t>
  </si>
  <si>
    <t>9.změna-RO č. 399/18</t>
  </si>
  <si>
    <t>Administrace a koordinace - cyklostezka Svaté Zdislavy</t>
  </si>
  <si>
    <t>ostatní neinvestiční transfery neziskovým a podobným organizacím</t>
  </si>
  <si>
    <t>06800440000</t>
  </si>
  <si>
    <t>0684990000</t>
  </si>
  <si>
    <t>III/28726 Odolenovice po křižovatku s III/03527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</si>
</sst>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4" fontId="1" fillId="0" borderId="29" xfId="51" applyNumberFormat="1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8" fillId="0" borderId="3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" fontId="1" fillId="0" borderId="29" xfId="50" applyNumberFormat="1" applyFont="1" applyFill="1" applyBorder="1" applyAlignment="1">
      <alignment vertical="center"/>
      <protection/>
    </xf>
    <xf numFmtId="0" fontId="1" fillId="0" borderId="30" xfId="51" applyFont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34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35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5" xfId="51" applyNumberFormat="1" applyFont="1" applyFill="1" applyBorder="1" applyAlignment="1">
      <alignment horizontal="center" vertical="center"/>
      <protection/>
    </xf>
    <xf numFmtId="0" fontId="4" fillId="24" borderId="33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" fontId="4" fillId="24" borderId="34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35" xfId="51" applyNumberFormat="1" applyFont="1" applyFill="1" applyBorder="1" applyAlignment="1">
      <alignment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1" fillId="0" borderId="28" xfId="49" applyFont="1" applyBorder="1" applyAlignment="1">
      <alignment horizontal="left" vertical="center"/>
      <protection/>
    </xf>
    <xf numFmtId="4" fontId="1" fillId="0" borderId="37" xfId="49" applyNumberFormat="1" applyFont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1" fillId="0" borderId="38" xfId="51" applyNumberFormat="1" applyFont="1" applyFill="1" applyBorder="1" applyAlignment="1">
      <alignment horizontal="center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30" xfId="51" applyFont="1" applyFill="1" applyBorder="1" applyAlignment="1">
      <alignment vertical="center"/>
      <protection/>
    </xf>
    <xf numFmtId="0" fontId="1" fillId="0" borderId="39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8" xfId="49" applyNumberFormat="1" applyFont="1" applyBorder="1" applyAlignment="1">
      <alignment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0" fontId="1" fillId="0" borderId="42" xfId="51" applyFont="1" applyBorder="1" applyAlignment="1">
      <alignment horizontal="center" vertical="center"/>
      <protection/>
    </xf>
    <xf numFmtId="0" fontId="1" fillId="0" borderId="42" xfId="49" applyFont="1" applyBorder="1" applyAlignment="1">
      <alignment horizontal="center" vertical="center"/>
      <protection/>
    </xf>
    <xf numFmtId="0" fontId="0" fillId="0" borderId="42" xfId="51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4" fontId="1" fillId="0" borderId="43" xfId="49" applyNumberFormat="1" applyFont="1" applyBorder="1" applyAlignment="1">
      <alignment vertical="center"/>
      <protection/>
    </xf>
    <xf numFmtId="4" fontId="1" fillId="0" borderId="43" xfId="51" applyNumberFormat="1" applyFont="1" applyFill="1" applyBorder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0" fontId="1" fillId="0" borderId="44" xfId="49" applyFont="1" applyBorder="1" applyAlignment="1">
      <alignment horizontal="center" vertical="center"/>
      <protection/>
    </xf>
    <xf numFmtId="0" fontId="0" fillId="0" borderId="44" xfId="51" applyFont="1" applyFill="1" applyBorder="1" applyAlignment="1">
      <alignment vertical="center"/>
      <protection/>
    </xf>
    <xf numFmtId="0" fontId="1" fillId="0" borderId="44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49" fontId="31" fillId="0" borderId="41" xfId="51" applyNumberFormat="1" applyFont="1" applyFill="1" applyBorder="1" applyAlignment="1">
      <alignment horizontal="center" vertical="center" wrapText="1"/>
      <protection/>
    </xf>
    <xf numFmtId="0" fontId="31" fillId="0" borderId="45" xfId="51" applyFont="1" applyFill="1" applyBorder="1" applyAlignment="1">
      <alignment horizontal="center" vertical="center" wrapText="1"/>
      <protection/>
    </xf>
    <xf numFmtId="49" fontId="31" fillId="0" borderId="46" xfId="51" applyNumberFormat="1" applyFont="1" applyFill="1" applyBorder="1" applyAlignment="1">
      <alignment horizontal="center" vertical="center" wrapText="1"/>
      <protection/>
    </xf>
    <xf numFmtId="0" fontId="31" fillId="0" borderId="46" xfId="51" applyFont="1" applyFill="1" applyBorder="1" applyAlignment="1">
      <alignment horizontal="center" vertical="center" wrapText="1"/>
      <protection/>
    </xf>
    <xf numFmtId="0" fontId="32" fillId="0" borderId="42" xfId="48" applyFont="1" applyFill="1" applyBorder="1" applyAlignment="1">
      <alignment vertical="center"/>
      <protection/>
    </xf>
    <xf numFmtId="4" fontId="31" fillId="0" borderId="43" xfId="51" applyNumberFormat="1" applyFont="1" applyFill="1" applyBorder="1" applyAlignment="1">
      <alignment vertical="center" wrapText="1"/>
      <protection/>
    </xf>
    <xf numFmtId="49" fontId="1" fillId="0" borderId="47" xfId="51" applyNumberFormat="1" applyFont="1" applyFill="1" applyBorder="1" applyAlignment="1">
      <alignment horizontal="center" vertical="center" wrapText="1"/>
      <protection/>
    </xf>
    <xf numFmtId="0" fontId="1" fillId="0" borderId="48" xfId="51" applyFont="1" applyFill="1" applyBorder="1" applyAlignment="1">
      <alignment horizontal="center" vertical="center" wrapText="1"/>
      <protection/>
    </xf>
    <xf numFmtId="49" fontId="1" fillId="0" borderId="30" xfId="51" applyNumberFormat="1" applyFont="1" applyFill="1" applyBorder="1" applyAlignment="1">
      <alignment horizontal="center" vertical="center" wrapText="1"/>
      <protection/>
    </xf>
    <xf numFmtId="0" fontId="1" fillId="0" borderId="30" xfId="51" applyFont="1" applyFill="1" applyBorder="1" applyAlignment="1">
      <alignment horizontal="center" vertical="center" wrapText="1"/>
      <protection/>
    </xf>
    <xf numFmtId="49" fontId="1" fillId="0" borderId="44" xfId="51" applyNumberFormat="1" applyFont="1" applyFill="1" applyBorder="1" applyAlignment="1">
      <alignment horizontal="center" vertical="center" wrapText="1"/>
      <protection/>
    </xf>
    <xf numFmtId="0" fontId="1" fillId="0" borderId="44" xfId="48" applyFont="1" applyFill="1" applyBorder="1" applyAlignment="1">
      <alignment vertical="center" wrapText="1"/>
      <protection/>
    </xf>
    <xf numFmtId="4" fontId="1" fillId="0" borderId="29" xfId="51" applyNumberFormat="1" applyFont="1" applyFill="1" applyBorder="1" applyAlignment="1">
      <alignment vertical="center" wrapText="1"/>
      <protection/>
    </xf>
    <xf numFmtId="4" fontId="1" fillId="0" borderId="49" xfId="51" applyNumberFormat="1" applyFont="1" applyFill="1" applyBorder="1" applyAlignment="1">
      <alignment vertical="center"/>
      <protection/>
    </xf>
    <xf numFmtId="49" fontId="38" fillId="0" borderId="50" xfId="51" applyNumberFormat="1" applyFont="1" applyFill="1" applyBorder="1" applyAlignment="1">
      <alignment horizontal="center" vertical="center"/>
      <protection/>
    </xf>
    <xf numFmtId="49" fontId="38" fillId="0" borderId="42" xfId="51" applyNumberFormat="1" applyFont="1" applyBorder="1" applyAlignment="1">
      <alignment horizontal="center" vertical="center" wrapText="1"/>
      <protection/>
    </xf>
    <xf numFmtId="49" fontId="38" fillId="0" borderId="46" xfId="49" applyNumberFormat="1" applyFont="1" applyFill="1" applyBorder="1" applyAlignment="1">
      <alignment horizontal="center" vertical="center" wrapText="1"/>
      <protection/>
    </xf>
    <xf numFmtId="0" fontId="38" fillId="0" borderId="46" xfId="51" applyFont="1" applyFill="1" applyBorder="1" applyAlignment="1">
      <alignment horizontal="center" vertical="center" wrapText="1"/>
      <protection/>
    </xf>
    <xf numFmtId="2" fontId="39" fillId="0" borderId="16" xfId="54" applyNumberFormat="1" applyFont="1" applyFill="1" applyBorder="1" applyAlignment="1">
      <alignment horizontal="left" vertical="center" wrapText="1"/>
      <protection/>
    </xf>
    <xf numFmtId="4" fontId="38" fillId="0" borderId="43" xfId="49" applyNumberFormat="1" applyFont="1" applyFill="1" applyBorder="1" applyAlignment="1">
      <alignment vertical="center" wrapText="1"/>
      <protection/>
    </xf>
    <xf numFmtId="4" fontId="38" fillId="0" borderId="51" xfId="49" applyNumberFormat="1" applyFont="1" applyFill="1" applyBorder="1" applyAlignment="1">
      <alignment vertical="center" wrapText="1"/>
      <protection/>
    </xf>
    <xf numFmtId="0" fontId="31" fillId="0" borderId="52" xfId="49" applyFont="1" applyFill="1" applyBorder="1" applyAlignment="1">
      <alignment horizontal="center" vertical="center" wrapText="1"/>
      <protection/>
    </xf>
    <xf numFmtId="49" fontId="31" fillId="0" borderId="53" xfId="49" applyNumberFormat="1" applyFont="1" applyFill="1" applyBorder="1" applyAlignment="1">
      <alignment horizontal="center" vertical="center" wrapText="1"/>
      <protection/>
    </xf>
    <xf numFmtId="49" fontId="31" fillId="0" borderId="54" xfId="49" applyNumberFormat="1" applyFont="1" applyFill="1" applyBorder="1" applyAlignment="1">
      <alignment horizontal="center" vertical="center" wrapText="1"/>
      <protection/>
    </xf>
    <xf numFmtId="4" fontId="1" fillId="0" borderId="55" xfId="51" applyNumberFormat="1" applyFont="1" applyFill="1" applyBorder="1" applyAlignment="1">
      <alignment vertical="center"/>
      <protection/>
    </xf>
    <xf numFmtId="49" fontId="31" fillId="0" borderId="41" xfId="51" applyNumberFormat="1" applyFont="1" applyFill="1" applyBorder="1" applyAlignment="1">
      <alignment horizontal="center" vertical="center"/>
      <protection/>
    </xf>
    <xf numFmtId="0" fontId="31" fillId="0" borderId="46" xfId="49" applyFont="1" applyFill="1" applyBorder="1" applyAlignment="1">
      <alignment horizontal="center" vertical="center"/>
      <protection/>
    </xf>
    <xf numFmtId="0" fontId="31" fillId="0" borderId="46" xfId="51" applyFont="1" applyFill="1" applyBorder="1" applyAlignment="1">
      <alignment horizontal="center" vertical="center"/>
      <protection/>
    </xf>
    <xf numFmtId="49" fontId="31" fillId="0" borderId="46" xfId="49" applyNumberFormat="1" applyFont="1" applyFill="1" applyBorder="1" applyAlignment="1">
      <alignment horizontal="center" vertical="center" wrapText="1"/>
      <protection/>
    </xf>
    <xf numFmtId="0" fontId="31" fillId="0" borderId="46" xfId="49" applyFont="1" applyBorder="1" applyAlignment="1">
      <alignment horizontal="center" vertical="center"/>
      <protection/>
    </xf>
    <xf numFmtId="0" fontId="31" fillId="0" borderId="16" xfId="49" applyFont="1" applyBorder="1" applyAlignment="1">
      <alignment vertical="center"/>
      <protection/>
    </xf>
    <xf numFmtId="4" fontId="31" fillId="0" borderId="50" xfId="49" applyNumberFormat="1" applyFont="1" applyBorder="1" applyAlignment="1">
      <alignment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center" vertical="center"/>
      <protection/>
    </xf>
    <xf numFmtId="0" fontId="1" fillId="0" borderId="53" xfId="51" applyFont="1" applyBorder="1" applyAlignment="1">
      <alignment horizontal="center" vertical="center"/>
      <protection/>
    </xf>
    <xf numFmtId="0" fontId="1" fillId="0" borderId="53" xfId="49" applyFont="1" applyBorder="1" applyAlignment="1">
      <alignment horizontal="center" vertical="center"/>
      <protection/>
    </xf>
    <xf numFmtId="0" fontId="0" fillId="0" borderId="53" xfId="51" applyFont="1" applyFill="1" applyBorder="1" applyAlignment="1">
      <alignment vertical="center"/>
      <protection/>
    </xf>
    <xf numFmtId="0" fontId="1" fillId="0" borderId="56" xfId="49" applyFont="1" applyBorder="1" applyAlignment="1">
      <alignment vertical="center"/>
      <protection/>
    </xf>
    <xf numFmtId="4" fontId="1" fillId="0" borderId="36" xfId="49" applyNumberFormat="1" applyFont="1" applyBorder="1" applyAlignment="1">
      <alignment vertical="center"/>
      <protection/>
    </xf>
    <xf numFmtId="0" fontId="31" fillId="0" borderId="42" xfId="48" applyFont="1" applyFill="1" applyBorder="1" applyAlignment="1">
      <alignment vertical="center" wrapText="1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3" xfId="51" applyNumberFormat="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1" fillId="0" borderId="57" xfId="51" applyNumberFormat="1" applyFont="1" applyFill="1" applyBorder="1" applyAlignment="1">
      <alignment horizontal="center" vertical="center"/>
      <protection/>
    </xf>
    <xf numFmtId="0" fontId="1" fillId="0" borderId="57" xfId="48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0" fontId="1" fillId="0" borderId="46" xfId="49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9" fontId="1" fillId="0" borderId="61" xfId="51" applyNumberFormat="1" applyFont="1" applyFill="1" applyBorder="1" applyAlignment="1">
      <alignment horizontal="center" vertical="center"/>
      <protection/>
    </xf>
    <xf numFmtId="0" fontId="1" fillId="0" borderId="62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8" xfId="51" applyNumberFormat="1" applyFont="1" applyFill="1" applyBorder="1" applyAlignment="1">
      <alignment vertical="center"/>
      <protection/>
    </xf>
    <xf numFmtId="0" fontId="31" fillId="0" borderId="16" xfId="48" applyFont="1" applyFill="1" applyBorder="1" applyAlignment="1">
      <alignment vertical="center" wrapText="1"/>
      <protection/>
    </xf>
    <xf numFmtId="4" fontId="31" fillId="0" borderId="59" xfId="51" applyNumberFormat="1" applyFont="1" applyFill="1" applyBorder="1" applyAlignment="1">
      <alignment vertical="center" wrapText="1"/>
      <protection/>
    </xf>
    <xf numFmtId="4" fontId="31" fillId="0" borderId="50" xfId="51" applyNumberFormat="1" applyFont="1" applyFill="1" applyBorder="1" applyAlignment="1">
      <alignment vertical="center" wrapText="1"/>
      <protection/>
    </xf>
    <xf numFmtId="49" fontId="1" fillId="0" borderId="52" xfId="51" applyNumberFormat="1" applyFont="1" applyFill="1" applyBorder="1" applyAlignment="1">
      <alignment horizontal="center" vertical="center" wrapText="1"/>
      <protection/>
    </xf>
    <xf numFmtId="0" fontId="1" fillId="0" borderId="54" xfId="51" applyFont="1" applyFill="1" applyBorder="1" applyAlignment="1">
      <alignment horizontal="center" vertical="center" wrapText="1"/>
      <protection/>
    </xf>
    <xf numFmtId="49" fontId="1" fillId="0" borderId="53" xfId="51" applyNumberFormat="1" applyFont="1" applyFill="1" applyBorder="1" applyAlignment="1">
      <alignment horizontal="center" vertical="center" wrapText="1"/>
      <protection/>
    </xf>
    <xf numFmtId="0" fontId="1" fillId="0" borderId="53" xfId="51" applyFont="1" applyFill="1" applyBorder="1" applyAlignment="1">
      <alignment horizontal="center" vertical="center" wrapText="1"/>
      <protection/>
    </xf>
    <xf numFmtId="49" fontId="1" fillId="0" borderId="57" xfId="51" applyNumberFormat="1" applyFont="1" applyFill="1" applyBorder="1" applyAlignment="1">
      <alignment horizontal="center" vertical="center" wrapText="1"/>
      <protection/>
    </xf>
    <xf numFmtId="0" fontId="1" fillId="0" borderId="56" xfId="48" applyFont="1" applyFill="1" applyBorder="1" applyAlignment="1">
      <alignment vertical="center" wrapText="1"/>
      <protection/>
    </xf>
    <xf numFmtId="4" fontId="1" fillId="0" borderId="63" xfId="51" applyNumberFormat="1" applyFont="1" applyFill="1" applyBorder="1" applyAlignment="1">
      <alignment vertical="center" wrapText="1"/>
      <protection/>
    </xf>
    <xf numFmtId="4" fontId="1" fillId="0" borderId="64" xfId="51" applyNumberFormat="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39" xfId="49" applyFont="1" applyBorder="1" applyAlignment="1">
      <alignment vertical="center"/>
      <protection/>
    </xf>
    <xf numFmtId="4" fontId="1" fillId="0" borderId="65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0" fontId="1" fillId="0" borderId="39" xfId="48" applyFont="1" applyFill="1" applyBorder="1" applyAlignment="1">
      <alignment vertical="center" wrapText="1"/>
      <protection/>
    </xf>
    <xf numFmtId="4" fontId="1" fillId="0" borderId="65" xfId="51" applyNumberFormat="1" applyFont="1" applyFill="1" applyBorder="1" applyAlignment="1">
      <alignment vertical="center" wrapText="1"/>
      <protection/>
    </xf>
    <xf numFmtId="4" fontId="1" fillId="0" borderId="32" xfId="51" applyNumberFormat="1" applyFont="1" applyFill="1" applyBorder="1" applyAlignment="1">
      <alignment vertical="center" wrapText="1"/>
      <protection/>
    </xf>
    <xf numFmtId="49" fontId="1" fillId="0" borderId="50" xfId="51" applyNumberFormat="1" applyFont="1" applyFill="1" applyBorder="1" applyAlignment="1">
      <alignment horizontal="center"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1" fillId="0" borderId="59" xfId="49" applyFont="1" applyBorder="1" applyAlignment="1">
      <alignment horizontal="center" vertical="center"/>
      <protection/>
    </xf>
    <xf numFmtId="0" fontId="0" fillId="0" borderId="46" xfId="51" applyFont="1" applyFill="1" applyBorder="1" applyAlignment="1">
      <alignment vertical="center"/>
      <protection/>
    </xf>
    <xf numFmtId="0" fontId="1" fillId="0" borderId="16" xfId="49" applyFont="1" applyBorder="1" applyAlignment="1">
      <alignment horizontal="left" vertical="center"/>
      <protection/>
    </xf>
    <xf numFmtId="4" fontId="1" fillId="0" borderId="59" xfId="49" applyNumberFormat="1" applyFont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0" fillId="0" borderId="12" xfId="51" applyFont="1" applyFill="1" applyBorder="1" applyAlignment="1">
      <alignment vertical="center"/>
      <protection/>
    </xf>
    <xf numFmtId="0" fontId="1" fillId="0" borderId="12" xfId="49" applyFont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64" xfId="51" applyNumberFormat="1" applyFont="1" applyFill="1" applyBorder="1" applyAlignment="1">
      <alignment vertical="center"/>
      <protection/>
    </xf>
    <xf numFmtId="0" fontId="32" fillId="0" borderId="16" xfId="48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4" fontId="7" fillId="0" borderId="46" xfId="0" applyNumberFormat="1" applyFont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9" fontId="31" fillId="0" borderId="46" xfId="51" applyNumberFormat="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 wrapText="1"/>
      <protection/>
    </xf>
    <xf numFmtId="0" fontId="1" fillId="0" borderId="66" xfId="51" applyFont="1" applyFill="1" applyBorder="1" applyAlignment="1">
      <alignment horizontal="center" vertical="center" wrapText="1"/>
      <protection/>
    </xf>
    <xf numFmtId="49" fontId="1" fillId="0" borderId="19" xfId="51" applyNumberFormat="1" applyFont="1" applyFill="1" applyBorder="1" applyAlignment="1">
      <alignment horizontal="center" vertical="center" wrapText="1"/>
      <protection/>
    </xf>
    <xf numFmtId="0" fontId="1" fillId="0" borderId="19" xfId="51" applyFont="1" applyFill="1" applyBorder="1" applyAlignment="1">
      <alignment horizontal="center" vertical="center" wrapText="1"/>
      <protection/>
    </xf>
    <xf numFmtId="0" fontId="1" fillId="0" borderId="20" xfId="48" applyFont="1" applyFill="1" applyBorder="1" applyAlignment="1">
      <alignment vertical="center" wrapText="1"/>
      <protection/>
    </xf>
    <xf numFmtId="4" fontId="1" fillId="0" borderId="67" xfId="51" applyNumberFormat="1" applyFont="1" applyFill="1" applyBorder="1" applyAlignment="1">
      <alignment vertical="center" wrapText="1"/>
      <protection/>
    </xf>
    <xf numFmtId="4" fontId="1" fillId="0" borderId="21" xfId="51" applyNumberFormat="1" applyFont="1" applyFill="1" applyBorder="1" applyAlignment="1">
      <alignment vertical="center" wrapText="1"/>
      <protection/>
    </xf>
    <xf numFmtId="4" fontId="4" fillId="24" borderId="11" xfId="51" applyNumberFormat="1" applyFont="1" applyFill="1" applyBorder="1" applyAlignment="1">
      <alignment vertical="center"/>
      <protection/>
    </xf>
    <xf numFmtId="49" fontId="1" fillId="0" borderId="18" xfId="51" applyNumberFormat="1" applyFont="1" applyFill="1" applyBorder="1" applyAlignment="1">
      <alignment horizontal="center" vertical="center" wrapText="1"/>
      <protection/>
    </xf>
    <xf numFmtId="0" fontId="1" fillId="0" borderId="44" xfId="51" applyFont="1" applyFill="1" applyBorder="1" applyAlignment="1">
      <alignment horizontal="center" vertical="center" wrapText="1"/>
      <protection/>
    </xf>
    <xf numFmtId="4" fontId="1" fillId="0" borderId="17" xfId="51" applyNumberFormat="1" applyFont="1" applyFill="1" applyBorder="1" applyAlignment="1">
      <alignment vertical="center" wrapText="1"/>
      <protection/>
    </xf>
    <xf numFmtId="4" fontId="1" fillId="0" borderId="38" xfId="51" applyNumberFormat="1" applyFont="1" applyFill="1" applyBorder="1" applyAlignment="1">
      <alignment vertical="center" wrapText="1"/>
      <protection/>
    </xf>
    <xf numFmtId="49" fontId="31" fillId="0" borderId="50" xfId="51" applyNumberFormat="1" applyFont="1" applyFill="1" applyBorder="1" applyAlignment="1">
      <alignment horizontal="center" vertical="center"/>
      <protection/>
    </xf>
    <xf numFmtId="0" fontId="31" fillId="0" borderId="16" xfId="48" applyFont="1" applyFill="1" applyBorder="1" applyAlignment="1">
      <alignment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0" fontId="1" fillId="0" borderId="56" xfId="48" applyFont="1" applyFill="1" applyBorder="1" applyAlignment="1">
      <alignment vertical="center"/>
      <protection/>
    </xf>
    <xf numFmtId="4" fontId="7" fillId="0" borderId="46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1" fillId="0" borderId="19" xfId="51" applyFont="1" applyFill="1" applyBorder="1" applyAlignment="1">
      <alignment horizontal="center" vertical="center"/>
      <protection/>
    </xf>
    <xf numFmtId="171" fontId="1" fillId="0" borderId="50" xfId="51" applyNumberFormat="1" applyFont="1" applyFill="1" applyBorder="1" applyAlignment="1">
      <alignment vertical="center"/>
      <protection/>
    </xf>
    <xf numFmtId="171" fontId="4" fillId="0" borderId="59" xfId="51" applyNumberFormat="1" applyFont="1" applyFill="1" applyBorder="1" applyAlignment="1">
      <alignment vertical="center"/>
      <protection/>
    </xf>
    <xf numFmtId="171" fontId="1" fillId="0" borderId="34" xfId="51" applyNumberFormat="1" applyFont="1" applyFill="1" applyBorder="1" applyAlignment="1">
      <alignment vertical="center"/>
      <protection/>
    </xf>
    <xf numFmtId="171" fontId="1" fillId="0" borderId="32" xfId="51" applyNumberFormat="1" applyFont="1" applyFill="1" applyBorder="1" applyAlignment="1">
      <alignment vertical="center" wrapText="1"/>
      <protection/>
    </xf>
    <xf numFmtId="4" fontId="1" fillId="0" borderId="11" xfId="49" applyNumberFormat="1" applyFont="1" applyFill="1" applyBorder="1" applyAlignment="1">
      <alignment vertical="center"/>
      <protection/>
    </xf>
    <xf numFmtId="171" fontId="31" fillId="0" borderId="43" xfId="51" applyNumberFormat="1" applyFont="1" applyFill="1" applyBorder="1" applyAlignment="1">
      <alignment vertical="center" wrapText="1"/>
      <protection/>
    </xf>
    <xf numFmtId="0" fontId="30" fillId="0" borderId="0" xfId="52" applyFont="1" applyAlignment="1">
      <alignment vertical="center"/>
      <protection/>
    </xf>
    <xf numFmtId="49" fontId="34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24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41" xfId="50" applyFont="1" applyBorder="1" applyAlignment="1">
      <alignment horizontal="center" vertical="center"/>
      <protection/>
    </xf>
    <xf numFmtId="0" fontId="4" fillId="0" borderId="46" xfId="50" applyFont="1" applyBorder="1" applyAlignment="1" quotePrefix="1">
      <alignment horizontal="center" vertical="center"/>
      <protection/>
    </xf>
    <xf numFmtId="0" fontId="4" fillId="0" borderId="46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vertical="center"/>
      <protection/>
    </xf>
    <xf numFmtId="4" fontId="4" fillId="0" borderId="43" xfId="50" applyNumberFormat="1" applyFont="1" applyFill="1" applyBorder="1" applyAlignment="1">
      <alignment vertical="center"/>
      <protection/>
    </xf>
    <xf numFmtId="0" fontId="35" fillId="0" borderId="47" xfId="50" applyFont="1" applyFill="1" applyBorder="1" applyAlignment="1">
      <alignment horizontal="center" vertical="center"/>
      <protection/>
    </xf>
    <xf numFmtId="49" fontId="5" fillId="0" borderId="30" xfId="50" applyNumberFormat="1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0" fontId="1" fillId="0" borderId="44" xfId="51" applyFont="1" applyFill="1" applyBorder="1" applyAlignment="1">
      <alignment vertical="center"/>
      <protection/>
    </xf>
    <xf numFmtId="4" fontId="36" fillId="25" borderId="29" xfId="51" applyNumberFormat="1" applyFont="1" applyFill="1" applyBorder="1" applyAlignment="1">
      <alignment vertical="center"/>
      <protection/>
    </xf>
    <xf numFmtId="4" fontId="1" fillId="0" borderId="29" xfId="52" applyNumberFormat="1" applyFont="1" applyFill="1" applyBorder="1" applyAlignment="1">
      <alignment vertical="center"/>
      <protection/>
    </xf>
    <xf numFmtId="0" fontId="4" fillId="0" borderId="41" xfId="51" applyFont="1" applyFill="1" applyBorder="1" applyAlignment="1">
      <alignment vertical="center"/>
      <protection/>
    </xf>
    <xf numFmtId="49" fontId="4" fillId="0" borderId="42" xfId="51" applyNumberFormat="1" applyFont="1" applyFill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/>
      <protection/>
    </xf>
    <xf numFmtId="4" fontId="4" fillId="0" borderId="43" xfId="51" applyNumberFormat="1" applyFont="1" applyFill="1" applyBorder="1" applyAlignment="1">
      <alignment vertical="center"/>
      <protection/>
    </xf>
    <xf numFmtId="0" fontId="35" fillId="0" borderId="47" xfId="51" applyFont="1" applyFill="1" applyBorder="1" applyAlignment="1">
      <alignment vertical="center"/>
      <protection/>
    </xf>
    <xf numFmtId="49" fontId="40" fillId="0" borderId="57" xfId="51" applyNumberFormat="1" applyFont="1" applyFill="1" applyBorder="1" applyAlignment="1">
      <alignment horizontal="center" vertical="center"/>
      <protection/>
    </xf>
    <xf numFmtId="0" fontId="4" fillId="0" borderId="41" xfId="51" applyFont="1" applyFill="1" applyBorder="1" applyAlignment="1">
      <alignment horizontal="center" vertical="center"/>
      <protection/>
    </xf>
    <xf numFmtId="0" fontId="4" fillId="0" borderId="42" xfId="51" applyFont="1" applyFill="1" applyBorder="1" applyAlignment="1">
      <alignment vertical="center" wrapText="1"/>
      <protection/>
    </xf>
    <xf numFmtId="0" fontId="35" fillId="0" borderId="47" xfId="5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left" vertical="center"/>
      <protection/>
    </xf>
    <xf numFmtId="4" fontId="36" fillId="0" borderId="29" xfId="51" applyNumberFormat="1" applyFont="1" applyFill="1" applyBorder="1" applyAlignment="1">
      <alignment vertical="center"/>
      <protection/>
    </xf>
    <xf numFmtId="0" fontId="4" fillId="0" borderId="46" xfId="53" applyFont="1" applyFill="1" applyBorder="1" applyAlignment="1">
      <alignment vertical="center" wrapText="1"/>
      <protection/>
    </xf>
    <xf numFmtId="49" fontId="40" fillId="0" borderId="57" xfId="51" applyNumberFormat="1" applyFont="1" applyFill="1" applyBorder="1" applyAlignment="1">
      <alignment vertical="center"/>
      <protection/>
    </xf>
    <xf numFmtId="1" fontId="1" fillId="0" borderId="44" xfId="51" applyNumberFormat="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horizontal="left" vertical="center"/>
      <protection/>
    </xf>
    <xf numFmtId="0" fontId="35" fillId="0" borderId="22" xfId="51" applyFont="1" applyFill="1" applyBorder="1" applyAlignment="1">
      <alignment horizontal="center" vertical="center"/>
      <protection/>
    </xf>
    <xf numFmtId="49" fontId="40" fillId="0" borderId="18" xfId="51" applyNumberFormat="1" applyFont="1" applyFill="1" applyBorder="1" applyAlignment="1">
      <alignment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vertical="center"/>
      <protection/>
    </xf>
    <xf numFmtId="4" fontId="36" fillId="0" borderId="17" xfId="51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9" fontId="40" fillId="0" borderId="44" xfId="51" applyNumberFormat="1" applyFont="1" applyFill="1" applyBorder="1" applyAlignment="1">
      <alignment horizontal="center" vertical="center"/>
      <protection/>
    </xf>
    <xf numFmtId="0" fontId="1" fillId="0" borderId="44" xfId="51" applyFont="1" applyFill="1" applyBorder="1" applyAlignment="1">
      <alignment horizontal="left"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vertical="center"/>
      <protection/>
    </xf>
    <xf numFmtId="4" fontId="36" fillId="0" borderId="29" xfId="50" applyNumberFormat="1" applyFont="1" applyFill="1" applyBorder="1" applyAlignment="1">
      <alignment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4" fontId="36" fillId="25" borderId="29" xfId="50" applyNumberFormat="1" applyFont="1" applyFill="1" applyBorder="1" applyAlignment="1">
      <alignment vertical="center"/>
      <protection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68" xfId="0" applyNumberFormat="1" applyFont="1" applyBorder="1" applyAlignment="1">
      <alignment horizontal="right" vertical="center" wrapText="1"/>
    </xf>
    <xf numFmtId="171" fontId="4" fillId="0" borderId="11" xfId="51" applyNumberFormat="1" applyFont="1" applyFill="1" applyBorder="1" applyAlignment="1">
      <alignment vertical="center"/>
      <protection/>
    </xf>
    <xf numFmtId="171" fontId="4" fillId="24" borderId="11" xfId="51" applyNumberFormat="1" applyFont="1" applyFill="1" applyBorder="1" applyAlignment="1">
      <alignment vertical="center"/>
      <protection/>
    </xf>
    <xf numFmtId="171" fontId="1" fillId="0" borderId="36" xfId="51" applyNumberFormat="1" applyFont="1" applyFill="1" applyBorder="1" applyAlignment="1">
      <alignment vertical="center"/>
      <protection/>
    </xf>
    <xf numFmtId="171" fontId="4" fillId="0" borderId="38" xfId="51" applyNumberFormat="1" applyFont="1" applyFill="1" applyBorder="1" applyAlignment="1">
      <alignment vertical="center"/>
      <protection/>
    </xf>
    <xf numFmtId="171" fontId="31" fillId="0" borderId="50" xfId="51" applyNumberFormat="1" applyFont="1" applyFill="1" applyBorder="1" applyAlignment="1">
      <alignment vertical="center" wrapText="1"/>
      <protection/>
    </xf>
    <xf numFmtId="171" fontId="38" fillId="0" borderId="43" xfId="49" applyNumberFormat="1" applyFont="1" applyFill="1" applyBorder="1" applyAlignment="1">
      <alignment vertical="center" wrapText="1"/>
      <protection/>
    </xf>
    <xf numFmtId="171" fontId="1" fillId="0" borderId="29" xfId="51" applyNumberFormat="1" applyFont="1" applyFill="1" applyBorder="1" applyAlignment="1">
      <alignment vertical="center"/>
      <protection/>
    </xf>
    <xf numFmtId="171" fontId="1" fillId="0" borderId="64" xfId="51" applyNumberFormat="1" applyFont="1" applyFill="1" applyBorder="1" applyAlignment="1">
      <alignment vertical="center"/>
      <protection/>
    </xf>
    <xf numFmtId="171" fontId="31" fillId="0" borderId="51" xfId="51" applyNumberFormat="1" applyFont="1" applyFill="1" applyBorder="1" applyAlignment="1">
      <alignment vertical="center" wrapText="1"/>
      <protection/>
    </xf>
    <xf numFmtId="171" fontId="1" fillId="0" borderId="58" xfId="51" applyNumberFormat="1" applyFont="1" applyFill="1" applyBorder="1" applyAlignment="1">
      <alignment vertical="center"/>
      <protection/>
    </xf>
    <xf numFmtId="171" fontId="1" fillId="0" borderId="21" xfId="51" applyNumberFormat="1" applyFont="1" applyFill="1" applyBorder="1" applyAlignment="1">
      <alignment vertical="center" wrapText="1"/>
      <protection/>
    </xf>
    <xf numFmtId="171" fontId="1" fillId="0" borderId="38" xfId="51" applyNumberFormat="1" applyFont="1" applyFill="1" applyBorder="1" applyAlignment="1">
      <alignment vertical="center"/>
      <protection/>
    </xf>
    <xf numFmtId="171" fontId="1" fillId="0" borderId="64" xfId="51" applyNumberFormat="1" applyFont="1" applyFill="1" applyBorder="1" applyAlignment="1">
      <alignment vertical="center" wrapText="1"/>
      <protection/>
    </xf>
    <xf numFmtId="171" fontId="1" fillId="0" borderId="17" xfId="51" applyNumberFormat="1" applyFont="1" applyFill="1" applyBorder="1" applyAlignment="1">
      <alignment vertical="center"/>
      <protection/>
    </xf>
    <xf numFmtId="171" fontId="1" fillId="0" borderId="49" xfId="51" applyNumberFormat="1" applyFont="1" applyFill="1" applyBorder="1" applyAlignment="1">
      <alignment vertical="center"/>
      <protection/>
    </xf>
    <xf numFmtId="171" fontId="1" fillId="0" borderId="10" xfId="51" applyNumberFormat="1" applyFont="1" applyFill="1" applyBorder="1" applyAlignment="1">
      <alignment vertical="center"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0" fillId="0" borderId="24" xfId="51" applyFont="1" applyFill="1" applyBorder="1" applyAlignment="1">
      <alignment vertical="center"/>
      <protection/>
    </xf>
    <xf numFmtId="0" fontId="1" fillId="0" borderId="13" xfId="49" applyFont="1" applyBorder="1" applyAlignment="1">
      <alignment vertical="center"/>
      <protection/>
    </xf>
    <xf numFmtId="4" fontId="1" fillId="0" borderId="34" xfId="49" applyNumberFormat="1" applyFont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69" xfId="51" applyFont="1" applyFill="1" applyBorder="1" applyAlignment="1">
      <alignment horizontal="center" vertical="center"/>
      <protection/>
    </xf>
    <xf numFmtId="0" fontId="4" fillId="0" borderId="58" xfId="51" applyFont="1" applyFill="1" applyBorder="1" applyAlignment="1">
      <alignment horizontal="center" vertical="center"/>
      <protection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71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2" xfId="51" applyNumberFormat="1" applyFont="1" applyFill="1" applyBorder="1" applyAlignment="1">
      <alignment horizontal="center" vertical="center"/>
      <protection/>
    </xf>
    <xf numFmtId="49" fontId="4" fillId="0" borderId="32" xfId="51" applyNumberFormat="1" applyFont="1" applyFill="1" applyBorder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4" fillId="0" borderId="73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4" fillId="0" borderId="70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72" xfId="50" applyFont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1" fillId="0" borderId="71" xfId="52" applyFont="1" applyBorder="1" applyAlignment="1">
      <alignment horizontal="center" vertical="center" textRotation="90" wrapText="1"/>
      <protection/>
    </xf>
    <xf numFmtId="0" fontId="1" fillId="0" borderId="40" xfId="52" applyFont="1" applyBorder="1" applyAlignment="1">
      <alignment horizontal="center" vertical="center" textRotation="90" wrapText="1"/>
      <protection/>
    </xf>
    <xf numFmtId="0" fontId="1" fillId="0" borderId="29" xfId="52" applyFont="1" applyBorder="1" applyAlignment="1">
      <alignment horizontal="center" vertical="center" textRotation="90" wrapText="1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3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1" xfId="52" applyNumberFormat="1" applyFont="1" applyBorder="1" applyAlignment="1">
      <alignment horizontal="center" vertical="center"/>
      <protection/>
    </xf>
    <xf numFmtId="49" fontId="4" fillId="0" borderId="29" xfId="52" applyNumberFormat="1" applyFont="1" applyBorder="1" applyAlignment="1">
      <alignment horizontal="center"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171" fontId="4" fillId="0" borderId="0" xfId="51" applyNumberFormat="1" applyFont="1" applyFill="1" applyBorder="1" applyAlignment="1">
      <alignment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3" width="12.8515625" style="2" customWidth="1"/>
    <col min="4" max="4" width="14.28125" style="2" bestFit="1" customWidth="1"/>
    <col min="5" max="5" width="13.140625" style="2" bestFit="1" customWidth="1"/>
    <col min="6" max="6" width="14.28125" style="2" bestFit="1" customWidth="1"/>
    <col min="7" max="16384" width="9.140625" style="2" customWidth="1"/>
  </cols>
  <sheetData>
    <row r="1" spans="1:6" ht="20.25">
      <c r="A1" s="308" t="s">
        <v>70</v>
      </c>
      <c r="B1" s="308"/>
      <c r="C1" s="308"/>
      <c r="D1" s="308"/>
      <c r="E1" s="308"/>
      <c r="F1" s="308"/>
    </row>
    <row r="2" ht="18" customHeight="1"/>
    <row r="3" spans="1:6" ht="16.5" customHeight="1">
      <c r="A3" s="309" t="s">
        <v>30</v>
      </c>
      <c r="B3" s="309"/>
      <c r="C3" s="309"/>
      <c r="D3" s="309"/>
      <c r="E3" s="309"/>
      <c r="F3" s="309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71</v>
      </c>
      <c r="D5" s="27" t="s">
        <v>72</v>
      </c>
      <c r="E5" s="5" t="s">
        <v>0</v>
      </c>
      <c r="F5" s="6" t="s">
        <v>73</v>
      </c>
    </row>
    <row r="6" spans="1:6" ht="15" customHeight="1">
      <c r="A6" s="41" t="s">
        <v>9</v>
      </c>
      <c r="B6" s="7" t="s">
        <v>23</v>
      </c>
      <c r="C6" s="8">
        <f>C7+C8+C9</f>
        <v>3035587.23</v>
      </c>
      <c r="D6" s="197">
        <f>D7+D8+D9</f>
        <v>3138639.83</v>
      </c>
      <c r="E6" s="217">
        <f>SUM(E7:E9)</f>
        <v>100</v>
      </c>
      <c r="F6" s="9">
        <f>SUM(F7:F9)</f>
        <v>3138739.83</v>
      </c>
    </row>
    <row r="7" spans="1:6" ht="15" customHeight="1">
      <c r="A7" s="17" t="s">
        <v>53</v>
      </c>
      <c r="B7" s="10" t="s">
        <v>10</v>
      </c>
      <c r="C7" s="11">
        <v>2960700</v>
      </c>
      <c r="D7" s="12">
        <v>2965582.22</v>
      </c>
      <c r="E7" s="218"/>
      <c r="F7" s="13">
        <f aca="true" t="shared" si="0" ref="F7:F25">D7+E7</f>
        <v>2965582.22</v>
      </c>
    </row>
    <row r="8" spans="1:6" ht="15" customHeight="1">
      <c r="A8" s="17" t="s">
        <v>54</v>
      </c>
      <c r="B8" s="10" t="s">
        <v>11</v>
      </c>
      <c r="C8" s="11">
        <v>74887.23</v>
      </c>
      <c r="D8" s="12">
        <v>139016.09999999998</v>
      </c>
      <c r="E8" s="218">
        <f>'příjmy OD'!J12</f>
        <v>100</v>
      </c>
      <c r="F8" s="13">
        <f t="shared" si="0"/>
        <v>139116.09999999998</v>
      </c>
    </row>
    <row r="9" spans="1:6" ht="15" customHeight="1">
      <c r="A9" s="17" t="s">
        <v>55</v>
      </c>
      <c r="B9" s="10" t="s">
        <v>12</v>
      </c>
      <c r="C9" s="11">
        <v>0</v>
      </c>
      <c r="D9" s="12">
        <v>34041.509999999995</v>
      </c>
      <c r="E9" s="218"/>
      <c r="F9" s="13">
        <f t="shared" si="0"/>
        <v>34041.509999999995</v>
      </c>
    </row>
    <row r="10" spans="1:6" ht="15" customHeight="1">
      <c r="A10" s="42" t="s">
        <v>56</v>
      </c>
      <c r="B10" s="10" t="s">
        <v>13</v>
      </c>
      <c r="C10" s="15">
        <f>C11+C17</f>
        <v>97103.26999999999</v>
      </c>
      <c r="D10" s="284">
        <f>D11+D17</f>
        <v>6048554.550000001</v>
      </c>
      <c r="E10" s="219">
        <f>E11+E17</f>
        <v>0</v>
      </c>
      <c r="F10" s="16">
        <f>F11+F17</f>
        <v>6048554.550000001</v>
      </c>
    </row>
    <row r="11" spans="1:6" ht="15" customHeight="1">
      <c r="A11" s="17" t="s">
        <v>57</v>
      </c>
      <c r="B11" s="10" t="s">
        <v>14</v>
      </c>
      <c r="C11" s="11">
        <f>SUM(C12:C16)</f>
        <v>97103.26999999999</v>
      </c>
      <c r="D11" s="12">
        <f>SUM(D12:D16)</f>
        <v>5845333.040000001</v>
      </c>
      <c r="E11" s="12">
        <f>SUM(E12:E16)</f>
        <v>0</v>
      </c>
      <c r="F11" s="13">
        <f>SUM(F12:F16)</f>
        <v>5845333.040000001</v>
      </c>
    </row>
    <row r="12" spans="1:6" ht="15" customHeight="1">
      <c r="A12" s="17" t="s">
        <v>60</v>
      </c>
      <c r="B12" s="10" t="s">
        <v>15</v>
      </c>
      <c r="C12" s="11">
        <v>70970.2</v>
      </c>
      <c r="D12" s="12">
        <v>70970.2</v>
      </c>
      <c r="E12" s="218"/>
      <c r="F12" s="13">
        <f t="shared" si="0"/>
        <v>70970.2</v>
      </c>
    </row>
    <row r="13" spans="1:6" ht="15" customHeight="1">
      <c r="A13" s="17" t="s">
        <v>58</v>
      </c>
      <c r="B13" s="10" t="s">
        <v>14</v>
      </c>
      <c r="C13" s="18">
        <v>0</v>
      </c>
      <c r="D13" s="12">
        <v>5747293.53</v>
      </c>
      <c r="E13" s="218"/>
      <c r="F13" s="13">
        <f>D13+E13</f>
        <v>5747293.53</v>
      </c>
    </row>
    <row r="14" spans="1:6" ht="15" customHeight="1">
      <c r="A14" s="17" t="s">
        <v>59</v>
      </c>
      <c r="B14" s="10" t="s">
        <v>33</v>
      </c>
      <c r="C14" s="18">
        <v>0</v>
      </c>
      <c r="D14" s="12">
        <v>716.19</v>
      </c>
      <c r="E14" s="218"/>
      <c r="F14" s="13">
        <f>D14+E14</f>
        <v>716.19</v>
      </c>
    </row>
    <row r="15" spans="1:6" ht="15" customHeight="1">
      <c r="A15" s="17" t="s">
        <v>61</v>
      </c>
      <c r="B15" s="10">
        <v>4121</v>
      </c>
      <c r="C15" s="18">
        <v>26133.07</v>
      </c>
      <c r="D15" s="12">
        <v>26353.12</v>
      </c>
      <c r="E15" s="218"/>
      <c r="F15" s="13">
        <f t="shared" si="0"/>
        <v>26353.12</v>
      </c>
    </row>
    <row r="16" spans="1:6" ht="15" customHeight="1">
      <c r="A16" s="17" t="s">
        <v>68</v>
      </c>
      <c r="B16" s="10">
        <v>4123</v>
      </c>
      <c r="C16" s="18">
        <v>0</v>
      </c>
      <c r="D16" s="12">
        <v>0</v>
      </c>
      <c r="E16" s="218"/>
      <c r="F16" s="13">
        <f t="shared" si="0"/>
        <v>0</v>
      </c>
    </row>
    <row r="17" spans="1:6" ht="15" customHeight="1">
      <c r="A17" s="17" t="s">
        <v>65</v>
      </c>
      <c r="B17" s="10" t="s">
        <v>16</v>
      </c>
      <c r="C17" s="18">
        <f>SUM(C18:C21)</f>
        <v>0</v>
      </c>
      <c r="D17" s="12">
        <f>SUM(D18:D21)</f>
        <v>203221.50999999998</v>
      </c>
      <c r="E17" s="199">
        <f>SUM(E18:E21)</f>
        <v>0</v>
      </c>
      <c r="F17" s="13">
        <f>SUM(F18:F21)</f>
        <v>203221.50999999998</v>
      </c>
    </row>
    <row r="18" spans="1:6" ht="15" customHeight="1">
      <c r="A18" s="17" t="s">
        <v>66</v>
      </c>
      <c r="B18" s="10" t="s">
        <v>16</v>
      </c>
      <c r="C18" s="18">
        <v>0</v>
      </c>
      <c r="D18" s="12">
        <v>198009.99</v>
      </c>
      <c r="E18" s="199"/>
      <c r="F18" s="13">
        <f t="shared" si="0"/>
        <v>198009.99</v>
      </c>
    </row>
    <row r="19" spans="1:6" ht="15" customHeight="1">
      <c r="A19" s="17" t="s">
        <v>64</v>
      </c>
      <c r="B19" s="10">
        <v>4221</v>
      </c>
      <c r="C19" s="18">
        <v>0</v>
      </c>
      <c r="D19" s="12">
        <v>1870.97</v>
      </c>
      <c r="E19" s="199"/>
      <c r="F19" s="13">
        <f>D19+E19</f>
        <v>1870.97</v>
      </c>
    </row>
    <row r="20" spans="1:6" ht="15" customHeight="1">
      <c r="A20" s="17" t="s">
        <v>67</v>
      </c>
      <c r="B20" s="10">
        <v>4223</v>
      </c>
      <c r="C20" s="18">
        <v>0</v>
      </c>
      <c r="D20" s="12">
        <v>0</v>
      </c>
      <c r="E20" s="199"/>
      <c r="F20" s="13">
        <f>D20+E20</f>
        <v>0</v>
      </c>
    </row>
    <row r="21" spans="1:6" ht="15" customHeight="1">
      <c r="A21" s="17" t="s">
        <v>62</v>
      </c>
      <c r="B21" s="10" t="s">
        <v>63</v>
      </c>
      <c r="C21" s="18">
        <v>0</v>
      </c>
      <c r="D21" s="12">
        <v>3340.55</v>
      </c>
      <c r="E21" s="199"/>
      <c r="F21" s="13">
        <f>D21+E21</f>
        <v>3340.55</v>
      </c>
    </row>
    <row r="22" spans="1:6" ht="15" customHeight="1">
      <c r="A22" s="14" t="s">
        <v>17</v>
      </c>
      <c r="B22" s="19" t="s">
        <v>24</v>
      </c>
      <c r="C22" s="15">
        <f>C6+C10</f>
        <v>3132690.5</v>
      </c>
      <c r="D22" s="284">
        <f>D6+D10</f>
        <v>9187194.38</v>
      </c>
      <c r="E22" s="219">
        <f>E6+E10</f>
        <v>100</v>
      </c>
      <c r="F22" s="16">
        <f>F6+F10</f>
        <v>9187294.38</v>
      </c>
    </row>
    <row r="23" spans="1:6" ht="15" customHeight="1">
      <c r="A23" s="14" t="s">
        <v>18</v>
      </c>
      <c r="B23" s="19" t="s">
        <v>19</v>
      </c>
      <c r="C23" s="15">
        <f>SUM(C24:C26)</f>
        <v>-96875</v>
      </c>
      <c r="D23" s="284">
        <f>SUM(D24:D26)</f>
        <v>1951508.7400000002</v>
      </c>
      <c r="E23" s="219">
        <f>SUM(E24:E26)</f>
        <v>0</v>
      </c>
      <c r="F23" s="20">
        <f>SUM(F24:F26)</f>
        <v>1951508.7400000002</v>
      </c>
    </row>
    <row r="24" spans="1:6" ht="15" customHeight="1">
      <c r="A24" s="17" t="s">
        <v>74</v>
      </c>
      <c r="B24" s="10" t="s">
        <v>20</v>
      </c>
      <c r="C24" s="18">
        <v>0</v>
      </c>
      <c r="D24" s="12">
        <v>111779.24</v>
      </c>
      <c r="E24" s="199"/>
      <c r="F24" s="13">
        <f t="shared" si="0"/>
        <v>111779.24</v>
      </c>
    </row>
    <row r="25" spans="1:7" ht="15" customHeight="1">
      <c r="A25" s="17" t="s">
        <v>75</v>
      </c>
      <c r="B25" s="10" t="s">
        <v>20</v>
      </c>
      <c r="C25" s="18">
        <v>0</v>
      </c>
      <c r="D25" s="12">
        <v>1986604.5</v>
      </c>
      <c r="E25" s="199"/>
      <c r="F25" s="13">
        <f t="shared" si="0"/>
        <v>1986604.5</v>
      </c>
      <c r="G25" s="39"/>
    </row>
    <row r="26" spans="1:6" ht="15" customHeight="1" thickBot="1">
      <c r="A26" s="40" t="s">
        <v>76</v>
      </c>
      <c r="B26" s="10">
        <v>-8124</v>
      </c>
      <c r="C26" s="18">
        <v>-96875</v>
      </c>
      <c r="D26" s="285">
        <v>-146875</v>
      </c>
      <c r="E26" s="199"/>
      <c r="F26" s="13">
        <f>D26+E26</f>
        <v>-146875</v>
      </c>
    </row>
    <row r="27" spans="1:6" ht="15" customHeight="1" thickBot="1">
      <c r="A27" s="21" t="s">
        <v>21</v>
      </c>
      <c r="B27" s="22"/>
      <c r="C27" s="23">
        <f>C23+C10+C6</f>
        <v>3035815.5</v>
      </c>
      <c r="D27" s="24">
        <f>D23+D10+D6</f>
        <v>11138703.120000001</v>
      </c>
      <c r="E27" s="220">
        <f>E6+E10+E23</f>
        <v>100</v>
      </c>
      <c r="F27" s="25">
        <f>D27+E27</f>
        <v>11138803.120000001</v>
      </c>
    </row>
    <row r="29" ht="9.75">
      <c r="E29" s="34"/>
    </row>
    <row r="30" spans="1:6" ht="17.25">
      <c r="A30" s="309" t="s">
        <v>31</v>
      </c>
      <c r="B30" s="309"/>
      <c r="C30" s="309"/>
      <c r="D30" s="309"/>
      <c r="E30" s="309"/>
      <c r="F30" s="309"/>
    </row>
    <row r="31" spans="1:6" ht="12" customHeight="1" thickBot="1">
      <c r="A31" s="1"/>
      <c r="B31" s="1"/>
      <c r="C31" s="1"/>
      <c r="D31" s="1"/>
      <c r="E31" s="1"/>
      <c r="F31" s="1"/>
    </row>
    <row r="32" spans="1:6" ht="15" customHeight="1" thickBot="1">
      <c r="A32" s="26" t="s">
        <v>25</v>
      </c>
      <c r="B32" s="27" t="s">
        <v>2</v>
      </c>
      <c r="C32" s="5" t="s">
        <v>71</v>
      </c>
      <c r="D32" s="27" t="s">
        <v>72</v>
      </c>
      <c r="E32" s="5" t="s">
        <v>0</v>
      </c>
      <c r="F32" s="6" t="s">
        <v>73</v>
      </c>
    </row>
    <row r="33" spans="1:6" ht="15" customHeight="1">
      <c r="A33" s="28" t="s">
        <v>36</v>
      </c>
      <c r="B33" s="29" t="s">
        <v>26</v>
      </c>
      <c r="C33" s="30">
        <v>31838.7</v>
      </c>
      <c r="D33" s="198">
        <v>31838.7</v>
      </c>
      <c r="E33" s="30"/>
      <c r="F33" s="31">
        <f>D33+E33</f>
        <v>31838.7</v>
      </c>
    </row>
    <row r="34" spans="1:6" ht="15" customHeight="1">
      <c r="A34" s="32" t="s">
        <v>37</v>
      </c>
      <c r="B34" s="33" t="s">
        <v>26</v>
      </c>
      <c r="C34" s="12">
        <v>293544.42</v>
      </c>
      <c r="D34" s="12">
        <v>294461.07</v>
      </c>
      <c r="E34" s="30"/>
      <c r="F34" s="31">
        <f>D34+E34</f>
        <v>294461.07</v>
      </c>
    </row>
    <row r="35" spans="1:6" ht="15" customHeight="1">
      <c r="A35" s="32" t="s">
        <v>38</v>
      </c>
      <c r="B35" s="33" t="s">
        <v>28</v>
      </c>
      <c r="C35" s="12">
        <v>39850</v>
      </c>
      <c r="D35" s="12">
        <v>227731.85</v>
      </c>
      <c r="E35" s="198"/>
      <c r="F35" s="31">
        <f>D35+E35</f>
        <v>227731.85</v>
      </c>
    </row>
    <row r="36" spans="1:6" ht="15" customHeight="1">
      <c r="A36" s="32" t="s">
        <v>39</v>
      </c>
      <c r="B36" s="33" t="s">
        <v>26</v>
      </c>
      <c r="C36" s="12">
        <v>1043445.62</v>
      </c>
      <c r="D36" s="12">
        <v>1031586.96</v>
      </c>
      <c r="E36" s="30"/>
      <c r="F36" s="31">
        <f aca="true" t="shared" si="1" ref="F36:F49">D36+E36</f>
        <v>1031586.96</v>
      </c>
    </row>
    <row r="37" spans="1:6" ht="15" customHeight="1">
      <c r="A37" s="32" t="s">
        <v>40</v>
      </c>
      <c r="B37" s="33" t="s">
        <v>26</v>
      </c>
      <c r="C37" s="12">
        <v>750740.06</v>
      </c>
      <c r="D37" s="12">
        <v>953166.1400000001</v>
      </c>
      <c r="E37" s="198"/>
      <c r="F37" s="31">
        <f>D37+E37</f>
        <v>953166.1400000001</v>
      </c>
    </row>
    <row r="38" spans="1:6" ht="15" customHeight="1">
      <c r="A38" s="32" t="s">
        <v>41</v>
      </c>
      <c r="B38" s="33" t="s">
        <v>26</v>
      </c>
      <c r="C38" s="12">
        <v>0</v>
      </c>
      <c r="D38" s="12">
        <v>4849135.94</v>
      </c>
      <c r="E38" s="198"/>
      <c r="F38" s="31">
        <f>D38+E38</f>
        <v>4849135.94</v>
      </c>
    </row>
    <row r="39" spans="1:6" ht="15" customHeight="1">
      <c r="A39" s="32" t="s">
        <v>42</v>
      </c>
      <c r="B39" s="33" t="s">
        <v>28</v>
      </c>
      <c r="C39" s="12">
        <v>119012.32</v>
      </c>
      <c r="D39" s="12">
        <v>808663.0400000003</v>
      </c>
      <c r="E39" s="198">
        <f>'917 06'!I9</f>
        <v>100</v>
      </c>
      <c r="F39" s="31">
        <f>D39+E39</f>
        <v>808763.0400000003</v>
      </c>
    </row>
    <row r="40" spans="1:6" ht="15" customHeight="1">
      <c r="A40" s="32" t="s">
        <v>43</v>
      </c>
      <c r="B40" s="33" t="s">
        <v>26</v>
      </c>
      <c r="C40" s="12">
        <v>58150</v>
      </c>
      <c r="D40" s="12">
        <v>128987.12</v>
      </c>
      <c r="E40" s="198"/>
      <c r="F40" s="31">
        <f>D40+E40</f>
        <v>128987.12</v>
      </c>
    </row>
    <row r="41" spans="1:6" ht="15" customHeight="1">
      <c r="A41" s="32" t="s">
        <v>44</v>
      </c>
      <c r="B41" s="33" t="s">
        <v>27</v>
      </c>
      <c r="C41" s="12">
        <v>236397.78</v>
      </c>
      <c r="D41" s="12">
        <v>1022106.6000000001</v>
      </c>
      <c r="E41" s="198"/>
      <c r="F41" s="31">
        <f>D41+E41</f>
        <v>1022106.6000000001</v>
      </c>
    </row>
    <row r="42" spans="1:6" ht="15" customHeight="1">
      <c r="A42" s="32" t="s">
        <v>45</v>
      </c>
      <c r="B42" s="33" t="s">
        <v>27</v>
      </c>
      <c r="C42" s="12">
        <v>0</v>
      </c>
      <c r="D42" s="199">
        <v>0</v>
      </c>
      <c r="E42" s="198"/>
      <c r="F42" s="31">
        <f t="shared" si="1"/>
        <v>0</v>
      </c>
    </row>
    <row r="43" spans="1:6" ht="15" customHeight="1">
      <c r="A43" s="32" t="s">
        <v>46</v>
      </c>
      <c r="B43" s="33" t="s">
        <v>28</v>
      </c>
      <c r="C43" s="12">
        <v>300946.4</v>
      </c>
      <c r="D43" s="12">
        <v>1494360.04</v>
      </c>
      <c r="E43" s="198"/>
      <c r="F43" s="31">
        <f t="shared" si="1"/>
        <v>1494360.04</v>
      </c>
    </row>
    <row r="44" spans="1:8" ht="15" customHeight="1">
      <c r="A44" s="32" t="s">
        <v>47</v>
      </c>
      <c r="B44" s="33" t="s">
        <v>28</v>
      </c>
      <c r="C44" s="12">
        <v>15500</v>
      </c>
      <c r="D44" s="199">
        <v>15500</v>
      </c>
      <c r="E44" s="30"/>
      <c r="F44" s="31">
        <f t="shared" si="1"/>
        <v>15500</v>
      </c>
      <c r="H44" s="34"/>
    </row>
    <row r="45" spans="1:6" ht="15" customHeight="1">
      <c r="A45" s="32" t="s">
        <v>48</v>
      </c>
      <c r="B45" s="33" t="s">
        <v>26</v>
      </c>
      <c r="C45" s="12">
        <v>7390.2</v>
      </c>
      <c r="D45" s="199">
        <v>11008.82</v>
      </c>
      <c r="E45" s="30"/>
      <c r="F45" s="31">
        <f t="shared" si="1"/>
        <v>11008.82</v>
      </c>
    </row>
    <row r="46" spans="1:6" ht="15" customHeight="1">
      <c r="A46" s="32" t="s">
        <v>49</v>
      </c>
      <c r="B46" s="33" t="s">
        <v>28</v>
      </c>
      <c r="C46" s="12">
        <v>100000</v>
      </c>
      <c r="D46" s="199">
        <v>166413.18</v>
      </c>
      <c r="E46" s="30"/>
      <c r="F46" s="31">
        <f t="shared" si="1"/>
        <v>166413.18</v>
      </c>
    </row>
    <row r="47" spans="1:6" ht="15" customHeight="1">
      <c r="A47" s="32" t="s">
        <v>50</v>
      </c>
      <c r="B47" s="33" t="s">
        <v>28</v>
      </c>
      <c r="C47" s="12">
        <v>5000</v>
      </c>
      <c r="D47" s="12">
        <v>12363.960000000001</v>
      </c>
      <c r="E47" s="30"/>
      <c r="F47" s="31">
        <f t="shared" si="1"/>
        <v>12363.960000000001</v>
      </c>
    </row>
    <row r="48" spans="1:6" ht="15" customHeight="1">
      <c r="A48" s="32" t="s">
        <v>51</v>
      </c>
      <c r="B48" s="33" t="s">
        <v>28</v>
      </c>
      <c r="C48" s="12">
        <v>30000</v>
      </c>
      <c r="D48" s="199">
        <v>86065.55</v>
      </c>
      <c r="E48" s="30"/>
      <c r="F48" s="31">
        <f t="shared" si="1"/>
        <v>86065.55</v>
      </c>
    </row>
    <row r="49" spans="1:6" ht="15" customHeight="1" thickBot="1">
      <c r="A49" s="32" t="s">
        <v>52</v>
      </c>
      <c r="B49" s="33" t="s">
        <v>28</v>
      </c>
      <c r="C49" s="12">
        <v>4000</v>
      </c>
      <c r="D49" s="199">
        <v>5314.15</v>
      </c>
      <c r="E49" s="30"/>
      <c r="F49" s="31">
        <f t="shared" si="1"/>
        <v>5314.15</v>
      </c>
    </row>
    <row r="50" spans="1:6" ht="15" customHeight="1" thickBot="1">
      <c r="A50" s="35" t="s">
        <v>29</v>
      </c>
      <c r="B50" s="36"/>
      <c r="C50" s="24">
        <f>SUM(C33:C49)</f>
        <v>3035815.4999999995</v>
      </c>
      <c r="D50" s="24">
        <f>SUM(D33:D49)</f>
        <v>11138703.120000003</v>
      </c>
      <c r="E50" s="24">
        <f>SUM(E33:E49)</f>
        <v>100</v>
      </c>
      <c r="F50" s="25">
        <f>SUM(F33:F49)</f>
        <v>11138803.120000003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63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4.7109375" style="47" customWidth="1"/>
    <col min="2" max="2" width="3.00390625" style="47" customWidth="1"/>
    <col min="3" max="3" width="9.57421875" style="47" customWidth="1"/>
    <col min="4" max="4" width="4.28125" style="47" customWidth="1"/>
    <col min="5" max="5" width="5.28125" style="47" customWidth="1"/>
    <col min="6" max="6" width="7.8515625" style="47" bestFit="1" customWidth="1"/>
    <col min="7" max="7" width="43.7109375" style="47" customWidth="1"/>
    <col min="8" max="9" width="8.7109375" style="47" customWidth="1"/>
    <col min="10" max="10" width="9.28125" style="47" customWidth="1"/>
    <col min="11" max="11" width="9.00390625" style="47" customWidth="1"/>
    <col min="12" max="16384" width="8.8515625" style="47" customWidth="1"/>
  </cols>
  <sheetData>
    <row r="1" spans="1:11" ht="17.25">
      <c r="A1" s="318" t="s">
        <v>78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7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319" t="s">
        <v>79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3.5" thickBot="1">
      <c r="A4" s="48"/>
      <c r="B4" s="48"/>
      <c r="C4" s="48"/>
      <c r="D4" s="48"/>
      <c r="E4" s="48"/>
      <c r="F4" s="48"/>
      <c r="G4" s="48"/>
      <c r="H4" s="48"/>
      <c r="I4" s="49"/>
      <c r="K4" s="49" t="s">
        <v>35</v>
      </c>
    </row>
    <row r="5" spans="1:11" ht="13.5" thickBot="1">
      <c r="A5" s="320" t="s">
        <v>80</v>
      </c>
      <c r="B5" s="322" t="s">
        <v>4</v>
      </c>
      <c r="C5" s="322" t="s">
        <v>6</v>
      </c>
      <c r="D5" s="322" t="s">
        <v>7</v>
      </c>
      <c r="E5" s="322" t="s">
        <v>8</v>
      </c>
      <c r="F5" s="322" t="s">
        <v>81</v>
      </c>
      <c r="G5" s="310" t="s">
        <v>82</v>
      </c>
      <c r="H5" s="312" t="s">
        <v>71</v>
      </c>
      <c r="I5" s="314" t="s">
        <v>72</v>
      </c>
      <c r="J5" s="316" t="s">
        <v>228</v>
      </c>
      <c r="K5" s="317"/>
    </row>
    <row r="6" spans="1:11" ht="13.5" thickBot="1">
      <c r="A6" s="321"/>
      <c r="B6" s="323"/>
      <c r="C6" s="323"/>
      <c r="D6" s="323"/>
      <c r="E6" s="323"/>
      <c r="F6" s="324"/>
      <c r="G6" s="311"/>
      <c r="H6" s="313"/>
      <c r="I6" s="315"/>
      <c r="J6" s="50" t="s">
        <v>22</v>
      </c>
      <c r="K6" s="51" t="s">
        <v>73</v>
      </c>
    </row>
    <row r="7" spans="1:256" ht="13.5" thickBot="1">
      <c r="A7" s="52" t="s">
        <v>3</v>
      </c>
      <c r="B7" s="53" t="s">
        <v>5</v>
      </c>
      <c r="C7" s="54" t="s">
        <v>3</v>
      </c>
      <c r="D7" s="55" t="s">
        <v>3</v>
      </c>
      <c r="E7" s="55" t="s">
        <v>3</v>
      </c>
      <c r="F7" s="56"/>
      <c r="G7" s="57" t="s">
        <v>83</v>
      </c>
      <c r="H7" s="58">
        <f>H8+H12+H32+H35+H45</f>
        <v>41180</v>
      </c>
      <c r="I7" s="59">
        <f>I8+I12+I32+I35+I45</f>
        <v>502344.31987999997</v>
      </c>
      <c r="J7" s="286">
        <f>J8+J12+J32+J35+J45</f>
        <v>100</v>
      </c>
      <c r="K7" s="60">
        <f>K8+K12+K32+K35+K45</f>
        <v>502444.31987999997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3.5" thickBot="1">
      <c r="A8" s="62" t="s">
        <v>3</v>
      </c>
      <c r="B8" s="63" t="s">
        <v>5</v>
      </c>
      <c r="C8" s="64" t="s">
        <v>3</v>
      </c>
      <c r="D8" s="65" t="s">
        <v>3</v>
      </c>
      <c r="E8" s="65" t="s">
        <v>10</v>
      </c>
      <c r="F8" s="66"/>
      <c r="G8" s="67" t="s">
        <v>84</v>
      </c>
      <c r="H8" s="68">
        <f>H9+H10+H11</f>
        <v>210</v>
      </c>
      <c r="I8" s="69">
        <f>I9+I10+I11</f>
        <v>281.8</v>
      </c>
      <c r="J8" s="287">
        <f>J9+J10+J11</f>
        <v>0</v>
      </c>
      <c r="K8" s="70">
        <f>K9+K10+K11</f>
        <v>281.8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2.75">
      <c r="A9" s="179" t="s">
        <v>85</v>
      </c>
      <c r="B9" s="180" t="s">
        <v>77</v>
      </c>
      <c r="C9" s="89" t="s">
        <v>3</v>
      </c>
      <c r="D9" s="180" t="s">
        <v>3</v>
      </c>
      <c r="E9" s="181">
        <v>1353</v>
      </c>
      <c r="F9" s="182"/>
      <c r="G9" s="183" t="s">
        <v>114</v>
      </c>
      <c r="H9" s="184">
        <v>0</v>
      </c>
      <c r="I9" s="185">
        <v>17</v>
      </c>
      <c r="J9" s="222"/>
      <c r="K9" s="95">
        <f>I9+J9</f>
        <v>17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2.75">
      <c r="A10" s="71" t="s">
        <v>85</v>
      </c>
      <c r="B10" s="72" t="s">
        <v>77</v>
      </c>
      <c r="C10" s="73" t="s">
        <v>3</v>
      </c>
      <c r="D10" s="72" t="s">
        <v>3</v>
      </c>
      <c r="E10" s="74">
        <v>1354</v>
      </c>
      <c r="F10" s="75"/>
      <c r="G10" s="76" t="s">
        <v>86</v>
      </c>
      <c r="H10" s="77">
        <v>0</v>
      </c>
      <c r="I10" s="78">
        <f>17+37.8</f>
        <v>54.8</v>
      </c>
      <c r="J10" s="288"/>
      <c r="K10" s="79">
        <f>I10+J10</f>
        <v>54.8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3.5" thickBot="1">
      <c r="A11" s="80" t="s">
        <v>85</v>
      </c>
      <c r="B11" s="81" t="s">
        <v>77</v>
      </c>
      <c r="C11" s="73" t="s">
        <v>3</v>
      </c>
      <c r="D11" s="72" t="s">
        <v>3</v>
      </c>
      <c r="E11" s="74">
        <v>1361</v>
      </c>
      <c r="F11" s="82"/>
      <c r="G11" s="83" t="s">
        <v>87</v>
      </c>
      <c r="H11" s="84">
        <v>210</v>
      </c>
      <c r="I11" s="85">
        <v>210</v>
      </c>
      <c r="J11" s="289"/>
      <c r="K11" s="86">
        <f>I11+J11</f>
        <v>210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3.5" thickBot="1">
      <c r="A12" s="62" t="s">
        <v>3</v>
      </c>
      <c r="B12" s="63" t="s">
        <v>5</v>
      </c>
      <c r="C12" s="64" t="s">
        <v>3</v>
      </c>
      <c r="D12" s="65" t="s">
        <v>3</v>
      </c>
      <c r="E12" s="65" t="s">
        <v>11</v>
      </c>
      <c r="F12" s="66"/>
      <c r="G12" s="67" t="s">
        <v>88</v>
      </c>
      <c r="H12" s="68">
        <f>H13+H14+H15+H16+H18+H20+H22+H24+H26+H28+H30</f>
        <v>14814.23</v>
      </c>
      <c r="I12" s="69">
        <f>I13+I14+I15+I16+I18+I20+I22+I24+I26+I28+I30</f>
        <v>66390.212</v>
      </c>
      <c r="J12" s="287">
        <f>J13+J14+J15+J16+J18+J20+J22+J24+J26+J28+J30</f>
        <v>100</v>
      </c>
      <c r="K12" s="70">
        <f>K13+K14+K15+K16+K18+K20+K22+K24+K26+K28+K30</f>
        <v>66490.212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3.5" thickBot="1">
      <c r="A13" s="87" t="s">
        <v>85</v>
      </c>
      <c r="B13" s="88" t="s">
        <v>77</v>
      </c>
      <c r="C13" s="89" t="s">
        <v>3</v>
      </c>
      <c r="D13" s="90">
        <v>2229</v>
      </c>
      <c r="E13" s="91">
        <v>2119</v>
      </c>
      <c r="F13" s="92"/>
      <c r="G13" s="93" t="s">
        <v>89</v>
      </c>
      <c r="H13" s="94">
        <v>7600</v>
      </c>
      <c r="I13" s="94">
        <v>7600</v>
      </c>
      <c r="J13" s="223"/>
      <c r="K13" s="95">
        <f>I13+J13</f>
        <v>7600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3.5" thickBot="1">
      <c r="A14" s="171" t="s">
        <v>85</v>
      </c>
      <c r="B14" s="172" t="s">
        <v>77</v>
      </c>
      <c r="C14" s="186" t="s">
        <v>3</v>
      </c>
      <c r="D14" s="187">
        <v>2299</v>
      </c>
      <c r="E14" s="188">
        <v>2211</v>
      </c>
      <c r="F14" s="189"/>
      <c r="G14" s="190" t="s">
        <v>115</v>
      </c>
      <c r="H14" s="175">
        <v>0</v>
      </c>
      <c r="I14" s="191">
        <v>15.45</v>
      </c>
      <c r="J14" s="224"/>
      <c r="K14" s="191">
        <f>I14+J14</f>
        <v>15.45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3.5" thickBot="1">
      <c r="A15" s="80" t="s">
        <v>85</v>
      </c>
      <c r="B15" s="96" t="s">
        <v>77</v>
      </c>
      <c r="C15" s="97" t="s">
        <v>3</v>
      </c>
      <c r="D15" s="44">
        <v>2299</v>
      </c>
      <c r="E15" s="98">
        <v>2212</v>
      </c>
      <c r="F15" s="99"/>
      <c r="G15" s="100" t="s">
        <v>90</v>
      </c>
      <c r="H15" s="101">
        <v>2000</v>
      </c>
      <c r="I15" s="101">
        <f>2000+125+500+700.386+423.5+300+300</f>
        <v>4348.886</v>
      </c>
      <c r="J15" s="345"/>
      <c r="K15" s="86">
        <f>I15+J15</f>
        <v>4348.886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.75">
      <c r="A16" s="102" t="s">
        <v>91</v>
      </c>
      <c r="B16" s="103" t="s">
        <v>5</v>
      </c>
      <c r="C16" s="104" t="s">
        <v>92</v>
      </c>
      <c r="D16" s="105" t="s">
        <v>3</v>
      </c>
      <c r="E16" s="105" t="s">
        <v>3</v>
      </c>
      <c r="F16" s="105" t="s">
        <v>3</v>
      </c>
      <c r="G16" s="106" t="s">
        <v>93</v>
      </c>
      <c r="H16" s="107">
        <f>SUM(H17:H17)</f>
        <v>0</v>
      </c>
      <c r="I16" s="107">
        <f>SUM(I17:I17)</f>
        <v>442.479</v>
      </c>
      <c r="J16" s="290">
        <f>SUM(J17:J17)</f>
        <v>0</v>
      </c>
      <c r="K16" s="107">
        <f>SUM(K17:K17)</f>
        <v>442.479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3.5" thickBot="1">
      <c r="A17" s="108"/>
      <c r="B17" s="109"/>
      <c r="C17" s="110"/>
      <c r="D17" s="111">
        <v>2212</v>
      </c>
      <c r="E17" s="111">
        <v>2212</v>
      </c>
      <c r="F17" s="112"/>
      <c r="G17" s="113" t="s">
        <v>94</v>
      </c>
      <c r="H17" s="114">
        <v>0</v>
      </c>
      <c r="I17" s="43">
        <v>442.479</v>
      </c>
      <c r="J17" s="225"/>
      <c r="K17" s="115">
        <f>I17+J17</f>
        <v>442.479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.75">
      <c r="A18" s="102" t="s">
        <v>91</v>
      </c>
      <c r="B18" s="103" t="s">
        <v>5</v>
      </c>
      <c r="C18" s="104" t="s">
        <v>234</v>
      </c>
      <c r="D18" s="105" t="s">
        <v>3</v>
      </c>
      <c r="E18" s="105" t="s">
        <v>3</v>
      </c>
      <c r="F18" s="105" t="s">
        <v>3</v>
      </c>
      <c r="G18" s="106" t="s">
        <v>235</v>
      </c>
      <c r="H18" s="107">
        <f>SUM(H19:H19)</f>
        <v>0</v>
      </c>
      <c r="I18" s="107">
        <f>SUM(I19:I19)</f>
        <v>0</v>
      </c>
      <c r="J18" s="290">
        <f>SUM(J19:J19)</f>
        <v>97.249</v>
      </c>
      <c r="K18" s="107">
        <f>SUM(K19:K19)</f>
        <v>97.249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 thickBot="1">
      <c r="A19" s="108"/>
      <c r="B19" s="109"/>
      <c r="C19" s="110"/>
      <c r="D19" s="111">
        <v>2212</v>
      </c>
      <c r="E19" s="111">
        <v>2212</v>
      </c>
      <c r="F19" s="112"/>
      <c r="G19" s="113" t="s">
        <v>94</v>
      </c>
      <c r="H19" s="114">
        <v>0</v>
      </c>
      <c r="I19" s="43">
        <v>0</v>
      </c>
      <c r="J19" s="225">
        <v>97.249</v>
      </c>
      <c r="K19" s="115">
        <f>I19+J19</f>
        <v>97.249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20.25">
      <c r="A20" s="116" t="s">
        <v>95</v>
      </c>
      <c r="B20" s="105" t="s">
        <v>5</v>
      </c>
      <c r="C20" s="117" t="s">
        <v>96</v>
      </c>
      <c r="D20" s="118" t="s">
        <v>3</v>
      </c>
      <c r="E20" s="119" t="s">
        <v>3</v>
      </c>
      <c r="F20" s="118" t="s">
        <v>3</v>
      </c>
      <c r="G20" s="120" t="s">
        <v>97</v>
      </c>
      <c r="H20" s="121">
        <f>SUM(H21:H21)</f>
        <v>0</v>
      </c>
      <c r="I20" s="121">
        <f>SUM(I21:I21)</f>
        <v>5583.819</v>
      </c>
      <c r="J20" s="291">
        <f>SUM(J21:J21)</f>
        <v>0</v>
      </c>
      <c r="K20" s="122">
        <f>SUM(K21:K21)</f>
        <v>5583.819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3.5" thickBot="1">
      <c r="A21" s="123"/>
      <c r="B21" s="124"/>
      <c r="C21" s="125"/>
      <c r="D21" s="44">
        <v>2212</v>
      </c>
      <c r="E21" s="98">
        <v>2229</v>
      </c>
      <c r="F21" s="99"/>
      <c r="G21" s="100" t="s">
        <v>98</v>
      </c>
      <c r="H21" s="101">
        <v>0</v>
      </c>
      <c r="I21" s="37">
        <f>5500+83.819</f>
        <v>5583.819</v>
      </c>
      <c r="J21" s="292"/>
      <c r="K21" s="126">
        <f>I21+J21</f>
        <v>5583.819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.75">
      <c r="A22" s="116" t="s">
        <v>116</v>
      </c>
      <c r="B22" s="105" t="s">
        <v>5</v>
      </c>
      <c r="C22" s="200" t="s">
        <v>118</v>
      </c>
      <c r="D22" s="129" t="s">
        <v>3</v>
      </c>
      <c r="E22" s="129" t="s">
        <v>3</v>
      </c>
      <c r="F22" s="105" t="s">
        <v>3</v>
      </c>
      <c r="G22" s="193" t="s">
        <v>117</v>
      </c>
      <c r="H22" s="121">
        <f>SUM(H23:H23)</f>
        <v>0</v>
      </c>
      <c r="I22" s="121">
        <f>SUM(I23:I23)</f>
        <v>44.02</v>
      </c>
      <c r="J22" s="291">
        <f>SUM(J23:J23)</f>
        <v>0</v>
      </c>
      <c r="K22" s="122">
        <f>SUM(K23:K23)</f>
        <v>44.02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3.5" thickBot="1">
      <c r="A23" s="123"/>
      <c r="B23" s="124"/>
      <c r="C23" s="125"/>
      <c r="D23" s="44">
        <v>6402</v>
      </c>
      <c r="E23" s="98">
        <v>2229</v>
      </c>
      <c r="F23" s="99"/>
      <c r="G23" s="100" t="s">
        <v>98</v>
      </c>
      <c r="H23" s="37">
        <v>0</v>
      </c>
      <c r="I23" s="192">
        <v>44.02</v>
      </c>
      <c r="J23" s="293"/>
      <c r="K23" s="115">
        <f>I23+J23</f>
        <v>44.02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2.75">
      <c r="A24" s="116" t="s">
        <v>116</v>
      </c>
      <c r="B24" s="105" t="s">
        <v>5</v>
      </c>
      <c r="C24" s="200" t="s">
        <v>119</v>
      </c>
      <c r="D24" s="129" t="s">
        <v>3</v>
      </c>
      <c r="E24" s="129" t="s">
        <v>3</v>
      </c>
      <c r="F24" s="105" t="s">
        <v>3</v>
      </c>
      <c r="G24" s="193" t="s">
        <v>120</v>
      </c>
      <c r="H24" s="121">
        <f>SUM(H25:H25)</f>
        <v>0</v>
      </c>
      <c r="I24" s="121">
        <f>SUM(I25:I25)</f>
        <v>82</v>
      </c>
      <c r="J24" s="291">
        <f>SUM(J25:J25)</f>
        <v>0</v>
      </c>
      <c r="K24" s="122">
        <f>SUM(K25:K25)</f>
        <v>82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3.5" thickBot="1">
      <c r="A25" s="123"/>
      <c r="B25" s="124"/>
      <c r="C25" s="125"/>
      <c r="D25" s="44">
        <v>6402</v>
      </c>
      <c r="E25" s="98">
        <v>2229</v>
      </c>
      <c r="F25" s="99"/>
      <c r="G25" s="100" t="s">
        <v>98</v>
      </c>
      <c r="H25" s="37">
        <v>0</v>
      </c>
      <c r="I25" s="192">
        <v>82</v>
      </c>
      <c r="J25" s="293"/>
      <c r="K25" s="115">
        <f>I25+J25</f>
        <v>82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2.75">
      <c r="A26" s="127" t="s">
        <v>85</v>
      </c>
      <c r="B26" s="128" t="s">
        <v>77</v>
      </c>
      <c r="C26" s="129" t="s">
        <v>3</v>
      </c>
      <c r="D26" s="130" t="s">
        <v>3</v>
      </c>
      <c r="E26" s="131" t="s">
        <v>3</v>
      </c>
      <c r="F26" s="105" t="s">
        <v>3</v>
      </c>
      <c r="G26" s="132" t="s">
        <v>99</v>
      </c>
      <c r="H26" s="133">
        <f>SUM(H27:H27)</f>
        <v>0</v>
      </c>
      <c r="I26" s="121">
        <f>SUM(I27:I27)</f>
        <v>77.437</v>
      </c>
      <c r="J26" s="291">
        <f>SUM(J27:J27)</f>
        <v>2.751</v>
      </c>
      <c r="K26" s="122">
        <f>SUM(K27:K27)</f>
        <v>80.188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3.5" thickBot="1">
      <c r="A27" s="71"/>
      <c r="B27" s="134"/>
      <c r="C27" s="135"/>
      <c r="D27" s="136">
        <v>2299</v>
      </c>
      <c r="E27" s="137">
        <v>2324</v>
      </c>
      <c r="F27" s="138"/>
      <c r="G27" s="139" t="s">
        <v>100</v>
      </c>
      <c r="H27" s="140">
        <v>0</v>
      </c>
      <c r="I27" s="43">
        <f>8.359+69.078</f>
        <v>77.437</v>
      </c>
      <c r="J27" s="292">
        <v>2.751</v>
      </c>
      <c r="K27" s="115">
        <f>I27+J27</f>
        <v>80.188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2.75">
      <c r="A28" s="102" t="s">
        <v>85</v>
      </c>
      <c r="B28" s="103" t="s">
        <v>5</v>
      </c>
      <c r="C28" s="104" t="s">
        <v>3</v>
      </c>
      <c r="D28" s="105" t="s">
        <v>3</v>
      </c>
      <c r="E28" s="105" t="s">
        <v>3</v>
      </c>
      <c r="F28" s="105" t="s">
        <v>3</v>
      </c>
      <c r="G28" s="141" t="s">
        <v>101</v>
      </c>
      <c r="H28" s="107">
        <f>SUM(H29:H29)</f>
        <v>5214.23</v>
      </c>
      <c r="I28" s="107">
        <f>SUM(I29:I29)</f>
        <v>5214.23</v>
      </c>
      <c r="J28" s="294">
        <f>SUM(J29:J29)</f>
        <v>0</v>
      </c>
      <c r="K28" s="107">
        <f>SUM(K29:K29)</f>
        <v>5214.23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3.5" thickBot="1">
      <c r="A29" s="142"/>
      <c r="B29" s="143"/>
      <c r="C29" s="144"/>
      <c r="D29" s="145">
        <v>2292</v>
      </c>
      <c r="E29" s="145">
        <v>2329</v>
      </c>
      <c r="F29" s="146"/>
      <c r="G29" s="147" t="s">
        <v>102</v>
      </c>
      <c r="H29" s="115">
        <v>5214.23</v>
      </c>
      <c r="I29" s="148">
        <v>5214.23</v>
      </c>
      <c r="J29" s="295"/>
      <c r="K29" s="115">
        <f>I29+J29</f>
        <v>5214.23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2.75" customHeight="1">
      <c r="A30" s="102" t="s">
        <v>116</v>
      </c>
      <c r="B30" s="103" t="s">
        <v>5</v>
      </c>
      <c r="C30" s="104" t="s">
        <v>121</v>
      </c>
      <c r="D30" s="105" t="s">
        <v>3</v>
      </c>
      <c r="E30" s="105" t="s">
        <v>3</v>
      </c>
      <c r="F30" s="105" t="s">
        <v>3</v>
      </c>
      <c r="G30" s="160" t="s">
        <v>122</v>
      </c>
      <c r="H30" s="161">
        <f>SUM(H31:H31)</f>
        <v>0</v>
      </c>
      <c r="I30" s="162">
        <f>SUM(I31:I31)</f>
        <v>42981.890999999996</v>
      </c>
      <c r="J30" s="227">
        <f>SUM(J31:J31)</f>
        <v>0</v>
      </c>
      <c r="K30" s="107">
        <f>SUM(K31:K31)</f>
        <v>42981.890999999996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3.5" thickBot="1">
      <c r="A31" s="201"/>
      <c r="B31" s="202"/>
      <c r="C31" s="203"/>
      <c r="D31" s="204"/>
      <c r="E31" s="204">
        <v>2451</v>
      </c>
      <c r="F31" s="196"/>
      <c r="G31" s="205" t="s">
        <v>123</v>
      </c>
      <c r="H31" s="206">
        <v>0</v>
      </c>
      <c r="I31" s="45">
        <f>2373.566+40608.325</f>
        <v>42981.890999999996</v>
      </c>
      <c r="J31" s="296"/>
      <c r="K31" s="154">
        <f>I31+J31</f>
        <v>42981.890999999996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3.5" thickBot="1">
      <c r="A32" s="62" t="s">
        <v>3</v>
      </c>
      <c r="B32" s="63" t="s">
        <v>5</v>
      </c>
      <c r="C32" s="64" t="s">
        <v>3</v>
      </c>
      <c r="D32" s="65" t="s">
        <v>3</v>
      </c>
      <c r="E32" s="65" t="s">
        <v>12</v>
      </c>
      <c r="F32" s="66"/>
      <c r="G32" s="67" t="s">
        <v>103</v>
      </c>
      <c r="H32" s="68">
        <f>H33+H34</f>
        <v>0</v>
      </c>
      <c r="I32" s="69">
        <f>I33+I34</f>
        <v>132.095</v>
      </c>
      <c r="J32" s="287">
        <f>J33+J34</f>
        <v>0</v>
      </c>
      <c r="K32" s="70">
        <f>K33+K34</f>
        <v>132.095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2.75" customHeight="1">
      <c r="A33" s="87" t="s">
        <v>85</v>
      </c>
      <c r="B33" s="149" t="s">
        <v>77</v>
      </c>
      <c r="C33" s="89" t="s">
        <v>3</v>
      </c>
      <c r="D33" s="150">
        <v>6172</v>
      </c>
      <c r="E33" s="150">
        <v>3111</v>
      </c>
      <c r="F33" s="151"/>
      <c r="G33" s="152" t="s">
        <v>124</v>
      </c>
      <c r="H33" s="153">
        <v>0</v>
      </c>
      <c r="I33" s="45">
        <f>89.645+42.45</f>
        <v>132.095</v>
      </c>
      <c r="J33" s="222"/>
      <c r="K33" s="154">
        <f>I33+J33</f>
        <v>132.095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3.5" thickBot="1">
      <c r="A34" s="80" t="s">
        <v>85</v>
      </c>
      <c r="B34" s="96" t="s">
        <v>77</v>
      </c>
      <c r="C34" s="97" t="s">
        <v>3</v>
      </c>
      <c r="D34" s="155">
        <v>6172</v>
      </c>
      <c r="E34" s="155">
        <v>3112</v>
      </c>
      <c r="F34" s="156"/>
      <c r="G34" s="157" t="s">
        <v>125</v>
      </c>
      <c r="H34" s="158">
        <v>0</v>
      </c>
      <c r="I34" s="159">
        <v>0</v>
      </c>
      <c r="J34" s="297"/>
      <c r="K34" s="86">
        <f>I34+J34</f>
        <v>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3.5" thickBot="1">
      <c r="A35" s="62" t="s">
        <v>3</v>
      </c>
      <c r="B35" s="63" t="s">
        <v>5</v>
      </c>
      <c r="C35" s="64" t="s">
        <v>3</v>
      </c>
      <c r="D35" s="65" t="s">
        <v>3</v>
      </c>
      <c r="E35" s="65" t="s">
        <v>104</v>
      </c>
      <c r="F35" s="66"/>
      <c r="G35" s="67" t="s">
        <v>105</v>
      </c>
      <c r="H35" s="68">
        <f>H36+H38+H40+H43+H44</f>
        <v>26155.77</v>
      </c>
      <c r="I35" s="69">
        <f>I36+I38+I40+I43+I44</f>
        <v>251720.54987999998</v>
      </c>
      <c r="J35" s="287">
        <f>J36+J38+J40+J43+J44</f>
        <v>0</v>
      </c>
      <c r="K35" s="70">
        <f>K36+K38+K40+K43+K44</f>
        <v>251720.54987999998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2.75">
      <c r="A36" s="102" t="s">
        <v>85</v>
      </c>
      <c r="B36" s="103" t="s">
        <v>5</v>
      </c>
      <c r="C36" s="104" t="s">
        <v>3</v>
      </c>
      <c r="D36" s="105" t="s">
        <v>3</v>
      </c>
      <c r="E36" s="105" t="s">
        <v>3</v>
      </c>
      <c r="F36" s="105" t="s">
        <v>3</v>
      </c>
      <c r="G36" s="160" t="s">
        <v>106</v>
      </c>
      <c r="H36" s="161">
        <f>SUM(H37:H37)</f>
        <v>0</v>
      </c>
      <c r="I36" s="162">
        <f>SUM(I37:I37)</f>
        <v>130000</v>
      </c>
      <c r="J36" s="290">
        <f>SUM(J37:J37)</f>
        <v>0</v>
      </c>
      <c r="K36" s="107">
        <f>SUM(K37:K37)</f>
        <v>130000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3.5" thickBot="1">
      <c r="A37" s="163"/>
      <c r="B37" s="164"/>
      <c r="C37" s="165"/>
      <c r="D37" s="166"/>
      <c r="E37" s="166">
        <v>4113</v>
      </c>
      <c r="F37" s="167" t="s">
        <v>107</v>
      </c>
      <c r="G37" s="168" t="s">
        <v>108</v>
      </c>
      <c r="H37" s="169">
        <v>0</v>
      </c>
      <c r="I37" s="170">
        <v>130000</v>
      </c>
      <c r="J37" s="298"/>
      <c r="K37" s="115">
        <f>I37+J37</f>
        <v>130000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20.25">
      <c r="A38" s="102" t="s">
        <v>85</v>
      </c>
      <c r="B38" s="103" t="s">
        <v>5</v>
      </c>
      <c r="C38" s="104" t="s">
        <v>3</v>
      </c>
      <c r="D38" s="105" t="s">
        <v>3</v>
      </c>
      <c r="E38" s="105" t="s">
        <v>3</v>
      </c>
      <c r="F38" s="105" t="s">
        <v>3</v>
      </c>
      <c r="G38" s="160" t="s">
        <v>142</v>
      </c>
      <c r="H38" s="161">
        <f>SUM(H39:H39)</f>
        <v>0</v>
      </c>
      <c r="I38" s="162">
        <f>SUM(I39:I39)</f>
        <v>95181.409</v>
      </c>
      <c r="J38" s="290">
        <f>SUM(J39:J39)</f>
        <v>0</v>
      </c>
      <c r="K38" s="107">
        <f>SUM(K39:K39)</f>
        <v>95181.409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13.5" thickBot="1">
      <c r="A39" s="108"/>
      <c r="B39" s="109"/>
      <c r="C39" s="110"/>
      <c r="D39" s="111"/>
      <c r="E39" s="111">
        <v>4116</v>
      </c>
      <c r="F39" s="112" t="s">
        <v>143</v>
      </c>
      <c r="G39" s="176" t="s">
        <v>127</v>
      </c>
      <c r="H39" s="177">
        <v>0</v>
      </c>
      <c r="I39" s="43">
        <v>95181.409</v>
      </c>
      <c r="J39" s="225"/>
      <c r="K39" s="115">
        <f>I39+J39</f>
        <v>95181.409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2.75">
      <c r="A40" s="102" t="s">
        <v>116</v>
      </c>
      <c r="B40" s="103" t="s">
        <v>5</v>
      </c>
      <c r="C40" s="104" t="s">
        <v>121</v>
      </c>
      <c r="D40" s="105" t="s">
        <v>3</v>
      </c>
      <c r="E40" s="105" t="s">
        <v>3</v>
      </c>
      <c r="F40" s="105" t="s">
        <v>3</v>
      </c>
      <c r="G40" s="160" t="s">
        <v>122</v>
      </c>
      <c r="H40" s="161">
        <f>SUM(H41:H42)</f>
        <v>0</v>
      </c>
      <c r="I40" s="162">
        <f>SUM(I41:I42)</f>
        <v>383.37088</v>
      </c>
      <c r="J40" s="227">
        <f>SUM(J41:J42)</f>
        <v>0</v>
      </c>
      <c r="K40" s="107">
        <f>SUM(K41:K42)</f>
        <v>383.37088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2.75">
      <c r="A41" s="201"/>
      <c r="B41" s="202"/>
      <c r="C41" s="203"/>
      <c r="D41" s="204"/>
      <c r="E41" s="204">
        <v>4116</v>
      </c>
      <c r="F41" s="209" t="s">
        <v>126</v>
      </c>
      <c r="G41" s="205" t="s">
        <v>127</v>
      </c>
      <c r="H41" s="206">
        <v>0</v>
      </c>
      <c r="I41" s="45">
        <f>6.06013+15.18606</f>
        <v>21.24619</v>
      </c>
      <c r="J41" s="299"/>
      <c r="K41" s="154">
        <f>I41+J41</f>
        <v>21.24619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3.5" thickBot="1">
      <c r="A42" s="163"/>
      <c r="B42" s="164"/>
      <c r="C42" s="112"/>
      <c r="D42" s="111"/>
      <c r="E42" s="210">
        <v>4118</v>
      </c>
      <c r="F42" s="144">
        <v>110595113</v>
      </c>
      <c r="G42" s="168" t="s">
        <v>140</v>
      </c>
      <c r="H42" s="177">
        <v>0</v>
      </c>
      <c r="I42" s="43">
        <f>103.96575+258.15894</f>
        <v>362.12469</v>
      </c>
      <c r="J42" s="300"/>
      <c r="K42" s="115">
        <f>I42+J42</f>
        <v>362.12469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3.5" thickBot="1">
      <c r="A43" s="171" t="s">
        <v>85</v>
      </c>
      <c r="B43" s="172" t="s">
        <v>77</v>
      </c>
      <c r="C43" s="97" t="s">
        <v>3</v>
      </c>
      <c r="D43" s="81" t="s">
        <v>3</v>
      </c>
      <c r="E43" s="98">
        <v>4121</v>
      </c>
      <c r="F43" s="82"/>
      <c r="G43" s="173" t="s">
        <v>109</v>
      </c>
      <c r="H43" s="174">
        <v>26155.77</v>
      </c>
      <c r="I43" s="226">
        <v>26155.77</v>
      </c>
      <c r="J43" s="301"/>
      <c r="K43" s="37">
        <f>I43+J43</f>
        <v>26155.77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3.5" thickBot="1">
      <c r="A44" s="171" t="s">
        <v>85</v>
      </c>
      <c r="B44" s="172" t="s">
        <v>77</v>
      </c>
      <c r="C44" s="302" t="s">
        <v>224</v>
      </c>
      <c r="D44" s="303" t="s">
        <v>3</v>
      </c>
      <c r="E44" s="188">
        <v>4129</v>
      </c>
      <c r="F44" s="304"/>
      <c r="G44" s="305" t="s">
        <v>225</v>
      </c>
      <c r="H44" s="306">
        <v>0</v>
      </c>
      <c r="I44" s="307">
        <v>0</v>
      </c>
      <c r="J44" s="301"/>
      <c r="K44" s="191">
        <f>I44+J44</f>
        <v>0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12" ht="13.5" thickBot="1">
      <c r="A45" s="62" t="s">
        <v>3</v>
      </c>
      <c r="B45" s="63" t="s">
        <v>5</v>
      </c>
      <c r="C45" s="64" t="s">
        <v>3</v>
      </c>
      <c r="D45" s="65" t="s">
        <v>3</v>
      </c>
      <c r="E45" s="65" t="s">
        <v>110</v>
      </c>
      <c r="F45" s="66"/>
      <c r="G45" s="67" t="s">
        <v>111</v>
      </c>
      <c r="H45" s="68">
        <f>H46+H48+H51+H54+H57+H60+H62</f>
        <v>0</v>
      </c>
      <c r="I45" s="69">
        <f>I46+I48+I51+I54+I57+I60+I62</f>
        <v>183819.66300000003</v>
      </c>
      <c r="J45" s="208">
        <f>J46+J48+J51+J54+J57+J60+J62</f>
        <v>0</v>
      </c>
      <c r="K45" s="70">
        <f>K46+K48+K51+K54+K57+K60+K62</f>
        <v>183819.66300000003</v>
      </c>
      <c r="L45" s="61"/>
    </row>
    <row r="46" spans="1:11" ht="12.75">
      <c r="A46" s="102" t="s">
        <v>85</v>
      </c>
      <c r="B46" s="103" t="s">
        <v>5</v>
      </c>
      <c r="C46" s="104" t="s">
        <v>3</v>
      </c>
      <c r="D46" s="105" t="s">
        <v>3</v>
      </c>
      <c r="E46" s="105" t="s">
        <v>3</v>
      </c>
      <c r="F46" s="105" t="s">
        <v>3</v>
      </c>
      <c r="G46" s="160" t="s">
        <v>106</v>
      </c>
      <c r="H46" s="161">
        <f>SUM(H47:H47)</f>
        <v>0</v>
      </c>
      <c r="I46" s="162">
        <f>SUM(I47:I47)</f>
        <v>48409.676</v>
      </c>
      <c r="J46" s="162">
        <f>SUM(J47:J47)</f>
        <v>0</v>
      </c>
      <c r="K46" s="107">
        <f>SUM(K47:K47)</f>
        <v>48409.676</v>
      </c>
    </row>
    <row r="47" spans="1:11" ht="13.5" thickBot="1">
      <c r="A47" s="108"/>
      <c r="B47" s="109"/>
      <c r="C47" s="110"/>
      <c r="D47" s="111"/>
      <c r="E47" s="111">
        <v>4213</v>
      </c>
      <c r="F47" s="112" t="s">
        <v>112</v>
      </c>
      <c r="G47" s="176" t="s">
        <v>113</v>
      </c>
      <c r="H47" s="177">
        <v>0</v>
      </c>
      <c r="I47" s="178">
        <f>15269.676+33140</f>
        <v>48409.676</v>
      </c>
      <c r="J47" s="178"/>
      <c r="K47" s="115">
        <f>I47+J47</f>
        <v>48409.676</v>
      </c>
    </row>
    <row r="48" spans="1:11" ht="12.75">
      <c r="A48" s="102" t="s">
        <v>116</v>
      </c>
      <c r="B48" s="103" t="s">
        <v>5</v>
      </c>
      <c r="C48" s="104" t="s">
        <v>121</v>
      </c>
      <c r="D48" s="105" t="s">
        <v>3</v>
      </c>
      <c r="E48" s="105" t="s">
        <v>3</v>
      </c>
      <c r="F48" s="105" t="s">
        <v>3</v>
      </c>
      <c r="G48" s="160" t="s">
        <v>122</v>
      </c>
      <c r="H48" s="161">
        <f>SUM(H49:H50)</f>
        <v>0</v>
      </c>
      <c r="I48" s="162">
        <f>SUM(I49:I50)</f>
        <v>113301.05159</v>
      </c>
      <c r="J48" s="107">
        <f>SUM(J49:J50)</f>
        <v>0</v>
      </c>
      <c r="K48" s="107">
        <f>SUM(K49:K50)</f>
        <v>113301.05159</v>
      </c>
    </row>
    <row r="49" spans="1:11" ht="12.75">
      <c r="A49" s="201"/>
      <c r="B49" s="202"/>
      <c r="C49" s="203"/>
      <c r="D49" s="204"/>
      <c r="E49" s="204">
        <v>4216</v>
      </c>
      <c r="F49" s="196">
        <v>110117988</v>
      </c>
      <c r="G49" s="205" t="s">
        <v>128</v>
      </c>
      <c r="H49" s="206">
        <v>0</v>
      </c>
      <c r="I49" s="45">
        <f>2345.45592+3361.1233</f>
        <v>5706.57922</v>
      </c>
      <c r="J49" s="211"/>
      <c r="K49" s="154">
        <f>I49+J49</f>
        <v>5706.57922</v>
      </c>
    </row>
    <row r="50" spans="1:11" ht="13.5" thickBot="1">
      <c r="A50" s="163"/>
      <c r="B50" s="164"/>
      <c r="C50" s="110"/>
      <c r="D50" s="111"/>
      <c r="E50" s="111">
        <v>4218</v>
      </c>
      <c r="F50" s="196">
        <v>110595823</v>
      </c>
      <c r="G50" s="168" t="s">
        <v>141</v>
      </c>
      <c r="H50" s="177">
        <v>0</v>
      </c>
      <c r="I50" s="43">
        <f>40238.84266+(57139.09911+10216.5306)</f>
        <v>107594.47237</v>
      </c>
      <c r="J50" s="115"/>
      <c r="K50" s="115">
        <f>I50+J50</f>
        <v>107594.47237</v>
      </c>
    </row>
    <row r="51" spans="1:11" ht="12.75">
      <c r="A51" s="102" t="s">
        <v>116</v>
      </c>
      <c r="B51" s="103" t="s">
        <v>5</v>
      </c>
      <c r="C51" s="104" t="s">
        <v>129</v>
      </c>
      <c r="D51" s="105" t="s">
        <v>3</v>
      </c>
      <c r="E51" s="105" t="s">
        <v>3</v>
      </c>
      <c r="F51" s="105" t="s">
        <v>3</v>
      </c>
      <c r="G51" s="160" t="s">
        <v>130</v>
      </c>
      <c r="H51" s="161">
        <f>SUM(H52:H53)</f>
        <v>0</v>
      </c>
      <c r="I51" s="162">
        <f>SUM(I52:I53)</f>
        <v>5422.55303</v>
      </c>
      <c r="J51" s="107">
        <f>SUM(J52:J53)</f>
        <v>0</v>
      </c>
      <c r="K51" s="107">
        <f>SUM(K52:K53)</f>
        <v>5422.55303</v>
      </c>
    </row>
    <row r="52" spans="1:11" ht="12.75">
      <c r="A52" s="201"/>
      <c r="B52" s="202"/>
      <c r="C52" s="203"/>
      <c r="D52" s="204"/>
      <c r="E52" s="204">
        <v>4216</v>
      </c>
      <c r="F52" s="203" t="s">
        <v>131</v>
      </c>
      <c r="G52" s="205" t="s">
        <v>128</v>
      </c>
      <c r="H52" s="206">
        <v>0</v>
      </c>
      <c r="I52" s="45">
        <v>301.25294</v>
      </c>
      <c r="J52" s="207"/>
      <c r="K52" s="154">
        <f>I52+J52</f>
        <v>301.25294</v>
      </c>
    </row>
    <row r="53" spans="1:11" ht="13.5" thickBot="1">
      <c r="A53" s="108"/>
      <c r="B53" s="109"/>
      <c r="C53" s="110"/>
      <c r="D53" s="111"/>
      <c r="E53" s="111"/>
      <c r="F53" s="165" t="s">
        <v>132</v>
      </c>
      <c r="G53" s="176" t="s">
        <v>128</v>
      </c>
      <c r="H53" s="177">
        <v>0</v>
      </c>
      <c r="I53" s="43">
        <v>5121.30009</v>
      </c>
      <c r="J53" s="212"/>
      <c r="K53" s="37">
        <f>I53+J53</f>
        <v>5121.30009</v>
      </c>
    </row>
    <row r="54" spans="1:11" ht="12.75">
      <c r="A54" s="102" t="s">
        <v>116</v>
      </c>
      <c r="B54" s="103" t="s">
        <v>5</v>
      </c>
      <c r="C54" s="104" t="s">
        <v>133</v>
      </c>
      <c r="D54" s="105" t="s">
        <v>3</v>
      </c>
      <c r="E54" s="105" t="s">
        <v>3</v>
      </c>
      <c r="F54" s="105" t="s">
        <v>3</v>
      </c>
      <c r="G54" s="160" t="s">
        <v>134</v>
      </c>
      <c r="H54" s="161">
        <f>SUM(H55:H56)</f>
        <v>0</v>
      </c>
      <c r="I54" s="162">
        <f>SUM(I55:I56)</f>
        <v>11052.18679</v>
      </c>
      <c r="J54" s="107">
        <f>SUM(J55:J56)</f>
        <v>0</v>
      </c>
      <c r="K54" s="107">
        <f>SUM(K55:K56)</f>
        <v>11052.18679</v>
      </c>
    </row>
    <row r="55" spans="1:11" ht="12.75">
      <c r="A55" s="201"/>
      <c r="B55" s="202"/>
      <c r="C55" s="203"/>
      <c r="D55" s="204"/>
      <c r="E55" s="204">
        <v>4216</v>
      </c>
      <c r="F55" s="203" t="s">
        <v>131</v>
      </c>
      <c r="G55" s="205" t="s">
        <v>128</v>
      </c>
      <c r="H55" s="206">
        <v>0</v>
      </c>
      <c r="I55" s="45">
        <v>614.01038</v>
      </c>
      <c r="J55" s="207"/>
      <c r="K55" s="154">
        <f>I55+J55</f>
        <v>614.01038</v>
      </c>
    </row>
    <row r="56" spans="1:11" ht="13.5" thickBot="1">
      <c r="A56" s="108"/>
      <c r="B56" s="109"/>
      <c r="C56" s="110"/>
      <c r="D56" s="111"/>
      <c r="E56" s="111"/>
      <c r="F56" s="165" t="s">
        <v>132</v>
      </c>
      <c r="G56" s="176" t="s">
        <v>128</v>
      </c>
      <c r="H56" s="177">
        <v>0</v>
      </c>
      <c r="I56" s="43">
        <v>10438.17641</v>
      </c>
      <c r="J56" s="212"/>
      <c r="K56" s="37">
        <f>I56+J56</f>
        <v>10438.17641</v>
      </c>
    </row>
    <row r="57" spans="1:11" ht="12.75">
      <c r="A57" s="102" t="s">
        <v>116</v>
      </c>
      <c r="B57" s="103" t="s">
        <v>5</v>
      </c>
      <c r="C57" s="104" t="s">
        <v>135</v>
      </c>
      <c r="D57" s="105" t="s">
        <v>3</v>
      </c>
      <c r="E57" s="105" t="s">
        <v>3</v>
      </c>
      <c r="F57" s="105" t="s">
        <v>3</v>
      </c>
      <c r="G57" s="160" t="s">
        <v>136</v>
      </c>
      <c r="H57" s="161">
        <f>SUM(H58:H59)</f>
        <v>0</v>
      </c>
      <c r="I57" s="162">
        <f>SUM(I58:I59)</f>
        <v>3763.22316</v>
      </c>
      <c r="J57" s="107">
        <f>SUM(J58:J59)</f>
        <v>0</v>
      </c>
      <c r="K57" s="107">
        <f>SUM(K58:K59)</f>
        <v>3763.22316</v>
      </c>
    </row>
    <row r="58" spans="1:11" ht="12.75">
      <c r="A58" s="201"/>
      <c r="B58" s="202"/>
      <c r="C58" s="203"/>
      <c r="D58" s="204"/>
      <c r="E58" s="204">
        <v>4216</v>
      </c>
      <c r="F58" s="203" t="s">
        <v>131</v>
      </c>
      <c r="G58" s="205" t="s">
        <v>128</v>
      </c>
      <c r="H58" s="206">
        <v>0</v>
      </c>
      <c r="I58" s="45">
        <v>209.06796</v>
      </c>
      <c r="J58" s="207"/>
      <c r="K58" s="154">
        <f>I58+J58</f>
        <v>209.06796</v>
      </c>
    </row>
    <row r="59" spans="1:11" ht="13.5" thickBot="1">
      <c r="A59" s="108"/>
      <c r="B59" s="109"/>
      <c r="C59" s="110"/>
      <c r="D59" s="111"/>
      <c r="E59" s="111"/>
      <c r="F59" s="165" t="s">
        <v>132</v>
      </c>
      <c r="G59" s="176" t="s">
        <v>128</v>
      </c>
      <c r="H59" s="177">
        <v>0</v>
      </c>
      <c r="I59" s="43">
        <v>3554.1552</v>
      </c>
      <c r="J59" s="212"/>
      <c r="K59" s="37">
        <f>I59+J59</f>
        <v>3554.1552</v>
      </c>
    </row>
    <row r="60" spans="1:11" ht="12.75">
      <c r="A60" s="213" t="s">
        <v>91</v>
      </c>
      <c r="B60" s="129" t="s">
        <v>5</v>
      </c>
      <c r="C60" s="200" t="s">
        <v>226</v>
      </c>
      <c r="D60" s="129" t="s">
        <v>3</v>
      </c>
      <c r="E60" s="129" t="s">
        <v>3</v>
      </c>
      <c r="F60" s="105" t="s">
        <v>3</v>
      </c>
      <c r="G60" s="214" t="s">
        <v>227</v>
      </c>
      <c r="H60" s="107">
        <f>SUM(H61:H61)</f>
        <v>0</v>
      </c>
      <c r="I60" s="107">
        <f>SUM(I61:I61)</f>
        <v>1403.564</v>
      </c>
      <c r="J60" s="162">
        <f>SUM(J61:J61)</f>
        <v>0</v>
      </c>
      <c r="K60" s="107">
        <f>SUM(K61:K61)</f>
        <v>1403.564</v>
      </c>
    </row>
    <row r="61" spans="1:11" ht="13.5" thickBot="1">
      <c r="A61" s="215"/>
      <c r="B61" s="38"/>
      <c r="C61" s="144"/>
      <c r="D61" s="145"/>
      <c r="E61" s="145">
        <v>4221</v>
      </c>
      <c r="F61" s="146"/>
      <c r="G61" s="216" t="s">
        <v>139</v>
      </c>
      <c r="H61" s="115">
        <v>0</v>
      </c>
      <c r="I61" s="43">
        <v>1403.564</v>
      </c>
      <c r="J61" s="192"/>
      <c r="K61" s="115">
        <f>I61+J61</f>
        <v>1403.564</v>
      </c>
    </row>
    <row r="62" spans="1:11" ht="12.75">
      <c r="A62" s="213" t="s">
        <v>116</v>
      </c>
      <c r="B62" s="129" t="s">
        <v>5</v>
      </c>
      <c r="C62" s="200" t="s">
        <v>137</v>
      </c>
      <c r="D62" s="129" t="s">
        <v>3</v>
      </c>
      <c r="E62" s="129" t="s">
        <v>3</v>
      </c>
      <c r="F62" s="105" t="s">
        <v>3</v>
      </c>
      <c r="G62" s="214" t="s">
        <v>138</v>
      </c>
      <c r="H62" s="107">
        <f>SUM(H63:H63)</f>
        <v>0</v>
      </c>
      <c r="I62" s="107">
        <f>SUM(I63:I63)</f>
        <v>467.40843</v>
      </c>
      <c r="J62" s="162">
        <f>SUM(J63:J63)</f>
        <v>0</v>
      </c>
      <c r="K62" s="107">
        <f>SUM(K63:K63)</f>
        <v>467.40843</v>
      </c>
    </row>
    <row r="63" spans="1:11" ht="13.5" thickBot="1">
      <c r="A63" s="215"/>
      <c r="B63" s="38"/>
      <c r="C63" s="144"/>
      <c r="D63" s="145"/>
      <c r="E63" s="145">
        <v>4221</v>
      </c>
      <c r="F63" s="146"/>
      <c r="G63" s="216" t="s">
        <v>139</v>
      </c>
      <c r="H63" s="115">
        <v>0</v>
      </c>
      <c r="I63" s="195">
        <f>91.15438+376.25405</f>
        <v>467.40843</v>
      </c>
      <c r="J63" s="192"/>
      <c r="K63" s="115">
        <f>I63+J63</f>
        <v>467.40843</v>
      </c>
    </row>
  </sheetData>
  <sheetProtection/>
  <mergeCells count="12"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2"/>
  <sheetViews>
    <sheetView zoomScalePageLayoutView="0" workbookViewId="0" topLeftCell="A67">
      <selection activeCell="K13" sqref="K13"/>
    </sheetView>
  </sheetViews>
  <sheetFormatPr defaultColWidth="9.140625" defaultRowHeight="12.75"/>
  <cols>
    <col min="1" max="2" width="3.00390625" style="238" customWidth="1"/>
    <col min="3" max="3" width="10.140625" style="238" customWidth="1"/>
    <col min="4" max="4" width="4.28125" style="238" customWidth="1"/>
    <col min="5" max="5" width="5.28125" style="238" customWidth="1"/>
    <col min="6" max="6" width="40.57421875" style="238" customWidth="1"/>
    <col min="7" max="7" width="8.140625" style="238" customWidth="1"/>
    <col min="8" max="8" width="8.7109375" style="238" customWidth="1"/>
    <col min="9" max="9" width="9.00390625" style="238" customWidth="1"/>
    <col min="10" max="10" width="9.421875" style="238" customWidth="1"/>
    <col min="11" max="16384" width="9.140625" style="238" customWidth="1"/>
  </cols>
  <sheetData>
    <row r="1" spans="1:10" s="1" customFormat="1" ht="17.25">
      <c r="A1" s="336" t="s">
        <v>229</v>
      </c>
      <c r="B1" s="336"/>
      <c r="C1" s="336"/>
      <c r="D1" s="336"/>
      <c r="E1" s="336"/>
      <c r="F1" s="336"/>
      <c r="G1" s="336"/>
      <c r="H1" s="336"/>
      <c r="I1" s="336"/>
      <c r="J1" s="336"/>
    </row>
    <row r="2" s="1" customFormat="1" ht="9.75" customHeight="1"/>
    <row r="3" spans="1:10" s="228" customFormat="1" ht="17.25">
      <c r="A3" s="337" t="s">
        <v>144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s="235" customFormat="1" ht="9.75" customHeight="1">
      <c r="A4" s="229"/>
      <c r="B4" s="230"/>
      <c r="C4" s="231"/>
      <c r="D4" s="230"/>
      <c r="E4" s="230"/>
      <c r="F4" s="232"/>
      <c r="G4" s="233"/>
      <c r="H4" s="233"/>
      <c r="I4" s="233"/>
      <c r="J4" s="234"/>
    </row>
    <row r="5" spans="1:10" s="235" customFormat="1" ht="15.75" customHeight="1">
      <c r="A5" s="338" t="s">
        <v>34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0.5" customHeight="1" thickBot="1">
      <c r="A6" s="236"/>
      <c r="B6" s="236"/>
      <c r="C6" s="236"/>
      <c r="D6" s="236"/>
      <c r="E6" s="236"/>
      <c r="F6" s="236"/>
      <c r="G6" s="236"/>
      <c r="H6" s="237"/>
      <c r="J6" s="237" t="s">
        <v>35</v>
      </c>
    </row>
    <row r="7" spans="1:10" ht="12.75" customHeight="1" thickBot="1">
      <c r="A7" s="339" t="s">
        <v>69</v>
      </c>
      <c r="B7" s="341" t="s">
        <v>4</v>
      </c>
      <c r="C7" s="325" t="s">
        <v>6</v>
      </c>
      <c r="D7" s="325" t="s">
        <v>7</v>
      </c>
      <c r="E7" s="325" t="s">
        <v>8</v>
      </c>
      <c r="F7" s="327" t="s">
        <v>145</v>
      </c>
      <c r="G7" s="329" t="s">
        <v>71</v>
      </c>
      <c r="H7" s="343" t="s">
        <v>72</v>
      </c>
      <c r="I7" s="334" t="s">
        <v>230</v>
      </c>
      <c r="J7" s="335"/>
    </row>
    <row r="8" spans="1:10" ht="12.75" customHeight="1" thickBot="1">
      <c r="A8" s="340"/>
      <c r="B8" s="342"/>
      <c r="C8" s="326"/>
      <c r="D8" s="326"/>
      <c r="E8" s="326"/>
      <c r="F8" s="328"/>
      <c r="G8" s="330"/>
      <c r="H8" s="344"/>
      <c r="I8" s="239" t="s">
        <v>22</v>
      </c>
      <c r="J8" s="240" t="s">
        <v>73</v>
      </c>
    </row>
    <row r="9" spans="1:10" s="235" customFormat="1" ht="12" customHeight="1" thickBot="1">
      <c r="A9" s="331" t="s">
        <v>32</v>
      </c>
      <c r="B9" s="241" t="s">
        <v>5</v>
      </c>
      <c r="C9" s="242" t="s">
        <v>6</v>
      </c>
      <c r="D9" s="242" t="s">
        <v>7</v>
      </c>
      <c r="E9" s="242" t="s">
        <v>8</v>
      </c>
      <c r="F9" s="243" t="s">
        <v>146</v>
      </c>
      <c r="G9" s="194">
        <f>G10+G12+G14+G16+G18+G20+G22+G24+G26+G28+G30+G32+G34+G36+G38+G40+G43+G45+G47+G49+G51+G53+G55+G57+G59+G61+G63+G65+G67+G69+G71+G73+G75+G77+G79+G81</f>
        <v>24500</v>
      </c>
      <c r="H9" s="194">
        <f>H10+H12+H14+H16+H18+H20+H22+H24+H26+H28+H30+H32+H34+H36+H38+H40+H43+H45+H47+H49+H51+H53+H55+H57+H59+H61+H63+H65+H67+H69+H71+H73+H75+H77+H79+H81</f>
        <v>31625.14</v>
      </c>
      <c r="I9" s="194">
        <f>I10+I12+I14+I16+I18+I20+I22+I24+I26+I28+I30+I32+I34+I36+I38+I40+I43+I45+I47+I49+I51+I53+I55+I57+I59+I61+I63+I65+I67+I69+I71+I73+I75+I77+I79+I81</f>
        <v>100</v>
      </c>
      <c r="J9" s="194">
        <f>J10+J12+J14+J16+J18+J20+J22+J24+J26+J28+J30+J32+J34+J36+J38+J40+J43+J45+J47+J49+J51+J53+J55+J57+J59+J61+J63+J65+J67+J69+J71+J73+J75+J77+J79+J81</f>
        <v>31725.14</v>
      </c>
    </row>
    <row r="10" spans="1:10" ht="12" customHeight="1">
      <c r="A10" s="332"/>
      <c r="B10" s="244" t="s">
        <v>5</v>
      </c>
      <c r="C10" s="245" t="s">
        <v>147</v>
      </c>
      <c r="D10" s="246">
        <v>2299</v>
      </c>
      <c r="E10" s="246" t="s">
        <v>3</v>
      </c>
      <c r="F10" s="247" t="s">
        <v>148</v>
      </c>
      <c r="G10" s="248">
        <f>SUM(G11:G11)</f>
        <v>12000</v>
      </c>
      <c r="H10" s="248">
        <f>SUM(H11:H11)</f>
        <v>12000</v>
      </c>
      <c r="I10" s="248">
        <f>SUM(I11:I11)</f>
        <v>0</v>
      </c>
      <c r="J10" s="248">
        <f>SUM(J11:J11)</f>
        <v>12000</v>
      </c>
    </row>
    <row r="11" spans="1:10" ht="12" customHeight="1" thickBot="1">
      <c r="A11" s="332"/>
      <c r="B11" s="249"/>
      <c r="C11" s="250"/>
      <c r="D11" s="251"/>
      <c r="E11" s="38">
        <v>5213</v>
      </c>
      <c r="F11" s="252" t="s">
        <v>149</v>
      </c>
      <c r="G11" s="253">
        <v>12000</v>
      </c>
      <c r="H11" s="253">
        <v>12000</v>
      </c>
      <c r="I11" s="283"/>
      <c r="J11" s="254">
        <f>H11+I11</f>
        <v>12000</v>
      </c>
    </row>
    <row r="12" spans="1:10" ht="12" customHeight="1">
      <c r="A12" s="332"/>
      <c r="B12" s="255" t="s">
        <v>5</v>
      </c>
      <c r="C12" s="256" t="s">
        <v>150</v>
      </c>
      <c r="D12" s="257">
        <v>2223</v>
      </c>
      <c r="E12" s="257" t="s">
        <v>3</v>
      </c>
      <c r="F12" s="258" t="s">
        <v>151</v>
      </c>
      <c r="G12" s="259">
        <f>SUM(G13:G13)</f>
        <v>10</v>
      </c>
      <c r="H12" s="259">
        <f>SUM(H13:H13)</f>
        <v>10</v>
      </c>
      <c r="I12" s="248">
        <f>SUM(I13:I13)</f>
        <v>0</v>
      </c>
      <c r="J12" s="248">
        <f>SUM(J13:J13)</f>
        <v>10</v>
      </c>
    </row>
    <row r="13" spans="1:10" ht="12" customHeight="1" thickBot="1">
      <c r="A13" s="332"/>
      <c r="B13" s="260"/>
      <c r="C13" s="261"/>
      <c r="D13" s="38"/>
      <c r="E13" s="38">
        <v>5321</v>
      </c>
      <c r="F13" s="252" t="s">
        <v>152</v>
      </c>
      <c r="G13" s="37">
        <v>10</v>
      </c>
      <c r="H13" s="37">
        <v>10</v>
      </c>
      <c r="I13" s="283"/>
      <c r="J13" s="254">
        <f>H13+I13</f>
        <v>10</v>
      </c>
    </row>
    <row r="14" spans="1:10" ht="12" customHeight="1">
      <c r="A14" s="332"/>
      <c r="B14" s="255" t="s">
        <v>5</v>
      </c>
      <c r="C14" s="256" t="s">
        <v>153</v>
      </c>
      <c r="D14" s="257">
        <v>2223</v>
      </c>
      <c r="E14" s="257" t="s">
        <v>3</v>
      </c>
      <c r="F14" s="258" t="s">
        <v>154</v>
      </c>
      <c r="G14" s="259">
        <f>SUM(G15:G15)</f>
        <v>25</v>
      </c>
      <c r="H14" s="259">
        <f>SUM(H15:H15)</f>
        <v>25</v>
      </c>
      <c r="I14" s="248">
        <f>SUM(I15:I15)</f>
        <v>0</v>
      </c>
      <c r="J14" s="248">
        <f>SUM(J15:J15)</f>
        <v>25</v>
      </c>
    </row>
    <row r="15" spans="1:10" ht="12" customHeight="1" thickBot="1">
      <c r="A15" s="332"/>
      <c r="B15" s="260"/>
      <c r="C15" s="261"/>
      <c r="D15" s="38"/>
      <c r="E15" s="38">
        <v>5321</v>
      </c>
      <c r="F15" s="252" t="s">
        <v>152</v>
      </c>
      <c r="G15" s="37">
        <v>25</v>
      </c>
      <c r="H15" s="37">
        <v>25</v>
      </c>
      <c r="I15" s="283"/>
      <c r="J15" s="254">
        <f>H15+I15</f>
        <v>25</v>
      </c>
    </row>
    <row r="16" spans="1:10" ht="12" customHeight="1">
      <c r="A16" s="332"/>
      <c r="B16" s="255" t="s">
        <v>5</v>
      </c>
      <c r="C16" s="256" t="s">
        <v>155</v>
      </c>
      <c r="D16" s="257">
        <v>2223</v>
      </c>
      <c r="E16" s="257" t="s">
        <v>3</v>
      </c>
      <c r="F16" s="258" t="s">
        <v>156</v>
      </c>
      <c r="G16" s="259">
        <f>SUM(G17:G17)</f>
        <v>10</v>
      </c>
      <c r="H16" s="259">
        <f>SUM(H17:H17)</f>
        <v>10</v>
      </c>
      <c r="I16" s="248">
        <f>SUM(I17:I17)</f>
        <v>0</v>
      </c>
      <c r="J16" s="248">
        <f>SUM(J17:J17)</f>
        <v>10</v>
      </c>
    </row>
    <row r="17" spans="1:10" ht="12" customHeight="1" thickBot="1">
      <c r="A17" s="332"/>
      <c r="B17" s="260"/>
      <c r="C17" s="261"/>
      <c r="D17" s="38"/>
      <c r="E17" s="38">
        <v>5321</v>
      </c>
      <c r="F17" s="252" t="s">
        <v>152</v>
      </c>
      <c r="G17" s="37">
        <v>10</v>
      </c>
      <c r="H17" s="37">
        <v>10</v>
      </c>
      <c r="I17" s="283"/>
      <c r="J17" s="254">
        <f>H17+I17</f>
        <v>10</v>
      </c>
    </row>
    <row r="18" spans="1:10" ht="12" customHeight="1">
      <c r="A18" s="332"/>
      <c r="B18" s="255" t="s">
        <v>5</v>
      </c>
      <c r="C18" s="256" t="s">
        <v>157</v>
      </c>
      <c r="D18" s="257">
        <v>2223</v>
      </c>
      <c r="E18" s="257" t="s">
        <v>3</v>
      </c>
      <c r="F18" s="258" t="s">
        <v>158</v>
      </c>
      <c r="G18" s="259">
        <f>SUM(G19:G19)</f>
        <v>10</v>
      </c>
      <c r="H18" s="259">
        <f>SUM(H19:H19)</f>
        <v>10</v>
      </c>
      <c r="I18" s="248">
        <f>SUM(I19:I19)</f>
        <v>0</v>
      </c>
      <c r="J18" s="248">
        <f>SUM(J19:J19)</f>
        <v>10</v>
      </c>
    </row>
    <row r="19" spans="1:10" ht="12" customHeight="1" thickBot="1">
      <c r="A19" s="332"/>
      <c r="B19" s="260"/>
      <c r="C19" s="261"/>
      <c r="D19" s="38"/>
      <c r="E19" s="38">
        <v>5321</v>
      </c>
      <c r="F19" s="252" t="s">
        <v>152</v>
      </c>
      <c r="G19" s="37">
        <v>10</v>
      </c>
      <c r="H19" s="37">
        <v>10</v>
      </c>
      <c r="I19" s="283"/>
      <c r="J19" s="254">
        <f>H19+I19</f>
        <v>10</v>
      </c>
    </row>
    <row r="20" spans="1:10" ht="12" customHeight="1">
      <c r="A20" s="332"/>
      <c r="B20" s="255" t="s">
        <v>5</v>
      </c>
      <c r="C20" s="256" t="s">
        <v>159</v>
      </c>
      <c r="D20" s="257">
        <v>2223</v>
      </c>
      <c r="E20" s="257" t="s">
        <v>3</v>
      </c>
      <c r="F20" s="258" t="s">
        <v>160</v>
      </c>
      <c r="G20" s="259">
        <f>SUM(G21:G21)</f>
        <v>80</v>
      </c>
      <c r="H20" s="259">
        <f>SUM(H21:H21)</f>
        <v>80</v>
      </c>
      <c r="I20" s="248">
        <f>SUM(I21:I21)</f>
        <v>0</v>
      </c>
      <c r="J20" s="248">
        <f>SUM(J21:J21)</f>
        <v>80</v>
      </c>
    </row>
    <row r="21" spans="1:10" ht="12" customHeight="1" thickBot="1">
      <c r="A21" s="332"/>
      <c r="B21" s="260"/>
      <c r="C21" s="261"/>
      <c r="D21" s="38"/>
      <c r="E21" s="38">
        <v>5321</v>
      </c>
      <c r="F21" s="252" t="s">
        <v>152</v>
      </c>
      <c r="G21" s="37">
        <v>80</v>
      </c>
      <c r="H21" s="37">
        <v>80</v>
      </c>
      <c r="I21" s="283"/>
      <c r="J21" s="254">
        <f>H21+I21</f>
        <v>80</v>
      </c>
    </row>
    <row r="22" spans="1:10" ht="12" customHeight="1">
      <c r="A22" s="332"/>
      <c r="B22" s="255" t="s">
        <v>5</v>
      </c>
      <c r="C22" s="256" t="s">
        <v>161</v>
      </c>
      <c r="D22" s="257">
        <v>2223</v>
      </c>
      <c r="E22" s="257" t="s">
        <v>3</v>
      </c>
      <c r="F22" s="258" t="s">
        <v>162</v>
      </c>
      <c r="G22" s="259">
        <f>SUM(G23:G23)</f>
        <v>84</v>
      </c>
      <c r="H22" s="259">
        <f>SUM(H23:H23)</f>
        <v>84</v>
      </c>
      <c r="I22" s="248">
        <f>SUM(I23:I23)</f>
        <v>0</v>
      </c>
      <c r="J22" s="248">
        <f>SUM(J23:J23)</f>
        <v>84</v>
      </c>
    </row>
    <row r="23" spans="1:10" ht="12" customHeight="1" thickBot="1">
      <c r="A23" s="332"/>
      <c r="B23" s="260"/>
      <c r="C23" s="261"/>
      <c r="D23" s="38"/>
      <c r="E23" s="38">
        <v>5321</v>
      </c>
      <c r="F23" s="252" t="s">
        <v>152</v>
      </c>
      <c r="G23" s="37">
        <v>84</v>
      </c>
      <c r="H23" s="37">
        <v>84</v>
      </c>
      <c r="I23" s="283"/>
      <c r="J23" s="254">
        <f>H23+I23</f>
        <v>84</v>
      </c>
    </row>
    <row r="24" spans="1:10" ht="12" customHeight="1">
      <c r="A24" s="332"/>
      <c r="B24" s="255" t="s">
        <v>5</v>
      </c>
      <c r="C24" s="256" t="s">
        <v>163</v>
      </c>
      <c r="D24" s="257">
        <v>2223</v>
      </c>
      <c r="E24" s="257" t="s">
        <v>3</v>
      </c>
      <c r="F24" s="258" t="s">
        <v>164</v>
      </c>
      <c r="G24" s="259">
        <f>SUM(G25:G25)</f>
        <v>30</v>
      </c>
      <c r="H24" s="259">
        <f>SUM(H25:H25)</f>
        <v>30</v>
      </c>
      <c r="I24" s="248">
        <f>SUM(I25:I25)</f>
        <v>0</v>
      </c>
      <c r="J24" s="248">
        <f>SUM(J25:J25)</f>
        <v>30</v>
      </c>
    </row>
    <row r="25" spans="1:10" ht="12" customHeight="1" thickBot="1">
      <c r="A25" s="332"/>
      <c r="B25" s="260"/>
      <c r="C25" s="261"/>
      <c r="D25" s="38"/>
      <c r="E25" s="38">
        <v>5321</v>
      </c>
      <c r="F25" s="252" t="s">
        <v>152</v>
      </c>
      <c r="G25" s="37">
        <v>30</v>
      </c>
      <c r="H25" s="37">
        <v>30</v>
      </c>
      <c r="I25" s="283"/>
      <c r="J25" s="254">
        <f>H25+I25</f>
        <v>30</v>
      </c>
    </row>
    <row r="26" spans="1:10" ht="12" customHeight="1">
      <c r="A26" s="332"/>
      <c r="B26" s="255" t="s">
        <v>5</v>
      </c>
      <c r="C26" s="256" t="s">
        <v>165</v>
      </c>
      <c r="D26" s="257">
        <v>2223</v>
      </c>
      <c r="E26" s="257" t="s">
        <v>3</v>
      </c>
      <c r="F26" s="258" t="s">
        <v>166</v>
      </c>
      <c r="G26" s="259">
        <f>SUM(G27:G27)</f>
        <v>51</v>
      </c>
      <c r="H26" s="259">
        <f>SUM(H27:H27)</f>
        <v>51</v>
      </c>
      <c r="I26" s="248">
        <f>SUM(I27:I27)</f>
        <v>0</v>
      </c>
      <c r="J26" s="248">
        <f>SUM(J27:J27)</f>
        <v>51</v>
      </c>
    </row>
    <row r="27" spans="1:10" ht="12" customHeight="1" thickBot="1">
      <c r="A27" s="332"/>
      <c r="B27" s="260"/>
      <c r="C27" s="261"/>
      <c r="D27" s="38"/>
      <c r="E27" s="38">
        <v>5321</v>
      </c>
      <c r="F27" s="252" t="s">
        <v>152</v>
      </c>
      <c r="G27" s="37">
        <v>51</v>
      </c>
      <c r="H27" s="37">
        <v>51</v>
      </c>
      <c r="I27" s="283"/>
      <c r="J27" s="254">
        <f>H27+I27</f>
        <v>51</v>
      </c>
    </row>
    <row r="28" spans="1:10" ht="12" customHeight="1">
      <c r="A28" s="332"/>
      <c r="B28" s="255" t="s">
        <v>5</v>
      </c>
      <c r="C28" s="256" t="s">
        <v>167</v>
      </c>
      <c r="D28" s="257">
        <v>2223</v>
      </c>
      <c r="E28" s="257" t="s">
        <v>3</v>
      </c>
      <c r="F28" s="258" t="s">
        <v>168</v>
      </c>
      <c r="G28" s="259">
        <f>SUM(G29:G29)</f>
        <v>120</v>
      </c>
      <c r="H28" s="259">
        <f>SUM(H29:H29)</f>
        <v>120</v>
      </c>
      <c r="I28" s="248">
        <f>SUM(I29:I29)</f>
        <v>0</v>
      </c>
      <c r="J28" s="248">
        <f>SUM(J29:J29)</f>
        <v>120</v>
      </c>
    </row>
    <row r="29" spans="1:10" ht="12" customHeight="1" thickBot="1">
      <c r="A29" s="332"/>
      <c r="B29" s="260"/>
      <c r="C29" s="261"/>
      <c r="D29" s="38"/>
      <c r="E29" s="38">
        <v>5321</v>
      </c>
      <c r="F29" s="252" t="s">
        <v>152</v>
      </c>
      <c r="G29" s="37">
        <v>120</v>
      </c>
      <c r="H29" s="37">
        <v>120</v>
      </c>
      <c r="I29" s="283"/>
      <c r="J29" s="254">
        <f>H29+I29</f>
        <v>120</v>
      </c>
    </row>
    <row r="30" spans="1:10" ht="12" customHeight="1">
      <c r="A30" s="332"/>
      <c r="B30" s="262" t="s">
        <v>5</v>
      </c>
      <c r="C30" s="256" t="s">
        <v>169</v>
      </c>
      <c r="D30" s="257">
        <v>2223</v>
      </c>
      <c r="E30" s="257" t="s">
        <v>3</v>
      </c>
      <c r="F30" s="263" t="s">
        <v>170</v>
      </c>
      <c r="G30" s="259">
        <f>SUM(G31:G31)</f>
        <v>80</v>
      </c>
      <c r="H30" s="259">
        <f>SUM(H31:H31)</f>
        <v>80</v>
      </c>
      <c r="I30" s="248">
        <f>SUM(I31:I31)</f>
        <v>0</v>
      </c>
      <c r="J30" s="248">
        <f>SUM(J31:J31)</f>
        <v>80</v>
      </c>
    </row>
    <row r="31" spans="1:10" ht="12" customHeight="1" thickBot="1">
      <c r="A31" s="332"/>
      <c r="B31" s="264"/>
      <c r="C31" s="261"/>
      <c r="D31" s="38"/>
      <c r="E31" s="38">
        <v>5221</v>
      </c>
      <c r="F31" s="265" t="s">
        <v>171</v>
      </c>
      <c r="G31" s="37">
        <v>80</v>
      </c>
      <c r="H31" s="266">
        <v>80</v>
      </c>
      <c r="I31" s="283"/>
      <c r="J31" s="254">
        <f>H31+I31</f>
        <v>80</v>
      </c>
    </row>
    <row r="32" spans="1:10" ht="12" customHeight="1">
      <c r="A32" s="332"/>
      <c r="B32" s="262" t="s">
        <v>5</v>
      </c>
      <c r="C32" s="256" t="s">
        <v>172</v>
      </c>
      <c r="D32" s="257">
        <v>2299</v>
      </c>
      <c r="E32" s="257" t="s">
        <v>3</v>
      </c>
      <c r="F32" s="267" t="s">
        <v>173</v>
      </c>
      <c r="G32" s="259">
        <f>SUM(G33:G33)</f>
        <v>0</v>
      </c>
      <c r="H32" s="259">
        <f>SUM(H33:H33)</f>
        <v>15</v>
      </c>
      <c r="I32" s="248">
        <f>SUM(I33:I33)</f>
        <v>0</v>
      </c>
      <c r="J32" s="248">
        <f>SUM(J33:J33)</f>
        <v>15</v>
      </c>
    </row>
    <row r="33" spans="1:10" ht="12" customHeight="1" thickBot="1">
      <c r="A33" s="332"/>
      <c r="B33" s="264"/>
      <c r="C33" s="268"/>
      <c r="D33" s="38"/>
      <c r="E33" s="38">
        <v>5221</v>
      </c>
      <c r="F33" s="252" t="s">
        <v>171</v>
      </c>
      <c r="G33" s="37">
        <v>0</v>
      </c>
      <c r="H33" s="37">
        <v>15</v>
      </c>
      <c r="I33" s="283"/>
      <c r="J33" s="254">
        <f>H33+I33</f>
        <v>15</v>
      </c>
    </row>
    <row r="34" spans="1:10" ht="20.25">
      <c r="A34" s="332"/>
      <c r="B34" s="262" t="s">
        <v>5</v>
      </c>
      <c r="C34" s="256" t="s">
        <v>174</v>
      </c>
      <c r="D34" s="257">
        <v>2212</v>
      </c>
      <c r="E34" s="257" t="s">
        <v>3</v>
      </c>
      <c r="F34" s="263" t="s">
        <v>175</v>
      </c>
      <c r="G34" s="259">
        <f>SUM(G35:G35)</f>
        <v>12000</v>
      </c>
      <c r="H34" s="259">
        <f>SUM(H35:H35)</f>
        <v>12000</v>
      </c>
      <c r="I34" s="248">
        <f>SUM(I35:I35)</f>
        <v>0</v>
      </c>
      <c r="J34" s="248">
        <f>SUM(J35:J35)</f>
        <v>12000</v>
      </c>
    </row>
    <row r="35" spans="1:10" ht="12" customHeight="1" thickBot="1">
      <c r="A35" s="332"/>
      <c r="B35" s="264"/>
      <c r="C35" s="261"/>
      <c r="D35" s="38"/>
      <c r="E35" s="38">
        <v>6349</v>
      </c>
      <c r="F35" s="265" t="s">
        <v>176</v>
      </c>
      <c r="G35" s="37">
        <v>12000</v>
      </c>
      <c r="H35" s="37">
        <v>12000</v>
      </c>
      <c r="I35" s="283"/>
      <c r="J35" s="254">
        <f>H35+I35</f>
        <v>12000</v>
      </c>
    </row>
    <row r="36" spans="1:10" ht="20.25">
      <c r="A36" s="332"/>
      <c r="B36" s="262" t="s">
        <v>5</v>
      </c>
      <c r="C36" s="256" t="s">
        <v>177</v>
      </c>
      <c r="D36" s="257">
        <v>2219</v>
      </c>
      <c r="E36" s="257" t="s">
        <v>3</v>
      </c>
      <c r="F36" s="263" t="s">
        <v>178</v>
      </c>
      <c r="G36" s="259">
        <f>SUM(G37:G37)</f>
        <v>0</v>
      </c>
      <c r="H36" s="259">
        <f>SUM(H37:H37)</f>
        <v>25.639</v>
      </c>
      <c r="I36" s="259">
        <f>SUM(I37:I37)</f>
        <v>0</v>
      </c>
      <c r="J36" s="248">
        <f>SUM(J37:J37)</f>
        <v>25.639</v>
      </c>
    </row>
    <row r="37" spans="1:10" ht="12" customHeight="1" thickBot="1">
      <c r="A37" s="332"/>
      <c r="B37" s="264"/>
      <c r="C37" s="261"/>
      <c r="D37" s="38"/>
      <c r="E37" s="269">
        <v>6341</v>
      </c>
      <c r="F37" s="270" t="s">
        <v>179</v>
      </c>
      <c r="G37" s="37">
        <v>0</v>
      </c>
      <c r="H37" s="37">
        <v>25.639</v>
      </c>
      <c r="I37" s="37"/>
      <c r="J37" s="254">
        <f>H37+I37</f>
        <v>25.639</v>
      </c>
    </row>
    <row r="38" spans="1:10" ht="20.25">
      <c r="A38" s="332"/>
      <c r="B38" s="262" t="s">
        <v>5</v>
      </c>
      <c r="C38" s="256" t="s">
        <v>180</v>
      </c>
      <c r="D38" s="257">
        <v>2219</v>
      </c>
      <c r="E38" s="257" t="s">
        <v>3</v>
      </c>
      <c r="F38" s="263" t="s">
        <v>181</v>
      </c>
      <c r="G38" s="259">
        <f>SUM(G39:G39)</f>
        <v>0</v>
      </c>
      <c r="H38" s="259">
        <f>SUM(H39:H39)</f>
        <v>606.036</v>
      </c>
      <c r="I38" s="259">
        <f>SUM(I39:I39)</f>
        <v>0</v>
      </c>
      <c r="J38" s="248">
        <f>SUM(J39:J39)</f>
        <v>606.036</v>
      </c>
    </row>
    <row r="39" spans="1:10" ht="12" customHeight="1" thickBot="1">
      <c r="A39" s="332"/>
      <c r="B39" s="264"/>
      <c r="C39" s="261"/>
      <c r="D39" s="38"/>
      <c r="E39" s="269">
        <v>6341</v>
      </c>
      <c r="F39" s="270" t="s">
        <v>179</v>
      </c>
      <c r="G39" s="37">
        <v>0</v>
      </c>
      <c r="H39" s="43">
        <v>606.036</v>
      </c>
      <c r="I39" s="43"/>
      <c r="J39" s="254">
        <f>H39+I39</f>
        <v>606.036</v>
      </c>
    </row>
    <row r="40" spans="1:10" ht="20.25">
      <c r="A40" s="332"/>
      <c r="B40" s="262" t="s">
        <v>5</v>
      </c>
      <c r="C40" s="256" t="s">
        <v>182</v>
      </c>
      <c r="D40" s="257">
        <v>2219</v>
      </c>
      <c r="E40" s="257" t="s">
        <v>3</v>
      </c>
      <c r="F40" s="263" t="s">
        <v>183</v>
      </c>
      <c r="G40" s="259">
        <f>SUM(G41:G42)</f>
        <v>0</v>
      </c>
      <c r="H40" s="259">
        <f>SUM(H41:H42)</f>
        <v>1040</v>
      </c>
      <c r="I40" s="259">
        <f>SUM(I41:I42)</f>
        <v>0</v>
      </c>
      <c r="J40" s="259">
        <f>SUM(J41:J42)</f>
        <v>1040</v>
      </c>
    </row>
    <row r="41" spans="1:10" ht="12" customHeight="1">
      <c r="A41" s="332"/>
      <c r="B41" s="271"/>
      <c r="C41" s="272"/>
      <c r="D41" s="221"/>
      <c r="E41" s="273">
        <v>5321</v>
      </c>
      <c r="F41" s="274" t="s">
        <v>152</v>
      </c>
      <c r="G41" s="154">
        <v>0</v>
      </c>
      <c r="H41" s="275">
        <v>95</v>
      </c>
      <c r="I41" s="275"/>
      <c r="J41" s="276">
        <f>H41+I41</f>
        <v>95</v>
      </c>
    </row>
    <row r="42" spans="1:10" ht="12" customHeight="1" thickBot="1">
      <c r="A42" s="332"/>
      <c r="B42" s="264"/>
      <c r="C42" s="277"/>
      <c r="D42" s="38"/>
      <c r="E42" s="269">
        <v>6341</v>
      </c>
      <c r="F42" s="278" t="s">
        <v>179</v>
      </c>
      <c r="G42" s="37">
        <v>0</v>
      </c>
      <c r="H42" s="266">
        <v>945</v>
      </c>
      <c r="I42" s="266"/>
      <c r="J42" s="254">
        <f>H42+I42</f>
        <v>945</v>
      </c>
    </row>
    <row r="43" spans="1:10" ht="20.25">
      <c r="A43" s="332"/>
      <c r="B43" s="262" t="s">
        <v>5</v>
      </c>
      <c r="C43" s="256" t="s">
        <v>184</v>
      </c>
      <c r="D43" s="257">
        <v>2219</v>
      </c>
      <c r="E43" s="257" t="s">
        <v>3</v>
      </c>
      <c r="F43" s="263" t="s">
        <v>185</v>
      </c>
      <c r="G43" s="259">
        <f>SUM(G44:G44)</f>
        <v>0</v>
      </c>
      <c r="H43" s="259">
        <f>SUM(H44:H44)</f>
        <v>210</v>
      </c>
      <c r="I43" s="259">
        <f>SUM(I44:I44)</f>
        <v>0</v>
      </c>
      <c r="J43" s="248">
        <f>SUM(J44:J44)</f>
        <v>210</v>
      </c>
    </row>
    <row r="44" spans="1:10" ht="12" customHeight="1" thickBot="1">
      <c r="A44" s="332"/>
      <c r="B44" s="264"/>
      <c r="C44" s="261"/>
      <c r="D44" s="38"/>
      <c r="E44" s="269">
        <v>6341</v>
      </c>
      <c r="F44" s="278" t="s">
        <v>179</v>
      </c>
      <c r="G44" s="37">
        <v>0</v>
      </c>
      <c r="H44" s="266">
        <v>210</v>
      </c>
      <c r="I44" s="266"/>
      <c r="J44" s="254">
        <f>H44+I44</f>
        <v>210</v>
      </c>
    </row>
    <row r="45" spans="1:10" ht="12" customHeight="1">
      <c r="A45" s="332"/>
      <c r="B45" s="262" t="s">
        <v>5</v>
      </c>
      <c r="C45" s="256" t="s">
        <v>186</v>
      </c>
      <c r="D45" s="257">
        <v>2219</v>
      </c>
      <c r="E45" s="257" t="s">
        <v>3</v>
      </c>
      <c r="F45" s="263" t="s">
        <v>187</v>
      </c>
      <c r="G45" s="259">
        <f>SUM(G46:G46)</f>
        <v>0</v>
      </c>
      <c r="H45" s="259">
        <f>SUM(H46:H46)</f>
        <v>1100</v>
      </c>
      <c r="I45" s="259">
        <f>SUM(I46:I46)</f>
        <v>0</v>
      </c>
      <c r="J45" s="248">
        <f>SUM(J46:J46)</f>
        <v>1100</v>
      </c>
    </row>
    <row r="46" spans="1:10" ht="12" customHeight="1" thickBot="1">
      <c r="A46" s="332"/>
      <c r="B46" s="264"/>
      <c r="C46" s="261"/>
      <c r="D46" s="38"/>
      <c r="E46" s="38">
        <v>5321</v>
      </c>
      <c r="F46" s="252" t="s">
        <v>152</v>
      </c>
      <c r="G46" s="37">
        <v>0</v>
      </c>
      <c r="H46" s="266">
        <v>1100</v>
      </c>
      <c r="I46" s="266"/>
      <c r="J46" s="254">
        <f>H46+I46</f>
        <v>1100</v>
      </c>
    </row>
    <row r="47" spans="1:10" ht="12" customHeight="1">
      <c r="A47" s="332"/>
      <c r="B47" s="262" t="s">
        <v>5</v>
      </c>
      <c r="C47" s="256" t="s">
        <v>188</v>
      </c>
      <c r="D47" s="257">
        <v>2299</v>
      </c>
      <c r="E47" s="257" t="s">
        <v>3</v>
      </c>
      <c r="F47" s="263" t="s">
        <v>189</v>
      </c>
      <c r="G47" s="259">
        <f>SUM(G48:G48)</f>
        <v>0</v>
      </c>
      <c r="H47" s="259">
        <f>SUM(H48:H48)</f>
        <v>0</v>
      </c>
      <c r="I47" s="259">
        <f>SUM(I48:I48)</f>
        <v>0</v>
      </c>
      <c r="J47" s="248">
        <f>SUM(J48:J48)</f>
        <v>0</v>
      </c>
    </row>
    <row r="48" spans="1:10" ht="12" customHeight="1" thickBot="1">
      <c r="A48" s="332"/>
      <c r="B48" s="264"/>
      <c r="C48" s="268"/>
      <c r="D48" s="38"/>
      <c r="E48" s="279">
        <v>5901</v>
      </c>
      <c r="F48" s="280" t="s">
        <v>190</v>
      </c>
      <c r="G48" s="37">
        <v>0</v>
      </c>
      <c r="H48" s="37">
        <f>1000-1000</f>
        <v>0</v>
      </c>
      <c r="I48" s="266"/>
      <c r="J48" s="254">
        <f>H48+I48</f>
        <v>0</v>
      </c>
    </row>
    <row r="49" spans="1:10" ht="12" customHeight="1">
      <c r="A49" s="332"/>
      <c r="B49" s="262" t="s">
        <v>5</v>
      </c>
      <c r="C49" s="256" t="s">
        <v>191</v>
      </c>
      <c r="D49" s="257">
        <v>2299</v>
      </c>
      <c r="E49" s="257" t="s">
        <v>3</v>
      </c>
      <c r="F49" s="263" t="s">
        <v>192</v>
      </c>
      <c r="G49" s="259">
        <f>SUM(G50:G50)</f>
        <v>0</v>
      </c>
      <c r="H49" s="259">
        <f>SUM(H50:H50)</f>
        <v>0</v>
      </c>
      <c r="I49" s="259">
        <f>SUM(I50:I50)</f>
        <v>0</v>
      </c>
      <c r="J49" s="248">
        <f>SUM(J50:J50)</f>
        <v>0</v>
      </c>
    </row>
    <row r="50" spans="1:10" ht="12" customHeight="1" thickBot="1">
      <c r="A50" s="332"/>
      <c r="B50" s="264"/>
      <c r="C50" s="268"/>
      <c r="D50" s="38"/>
      <c r="E50" s="279">
        <v>5901</v>
      </c>
      <c r="F50" s="280" t="s">
        <v>190</v>
      </c>
      <c r="G50" s="37">
        <v>0</v>
      </c>
      <c r="H50" s="37">
        <f>1000-508.2-491.8</f>
        <v>0</v>
      </c>
      <c r="I50" s="266"/>
      <c r="J50" s="254">
        <f>H50+I50</f>
        <v>0</v>
      </c>
    </row>
    <row r="51" spans="1:10" ht="12" customHeight="1">
      <c r="A51" s="332"/>
      <c r="B51" s="262" t="s">
        <v>5</v>
      </c>
      <c r="C51" s="256" t="s">
        <v>193</v>
      </c>
      <c r="D51" s="257">
        <v>2299</v>
      </c>
      <c r="E51" s="257" t="s">
        <v>3</v>
      </c>
      <c r="F51" s="267" t="s">
        <v>194</v>
      </c>
      <c r="G51" s="259">
        <f>SUM(G52:G52)</f>
        <v>0</v>
      </c>
      <c r="H51" s="248">
        <f>SUM(H52:H52)</f>
        <v>150</v>
      </c>
      <c r="I51" s="259">
        <f>SUM(I52:I52)</f>
        <v>0</v>
      </c>
      <c r="J51" s="248">
        <f>SUM(J52:J52)</f>
        <v>150</v>
      </c>
    </row>
    <row r="52" spans="1:10" ht="12" customHeight="1" thickBot="1">
      <c r="A52" s="332"/>
      <c r="B52" s="264"/>
      <c r="C52" s="268"/>
      <c r="D52" s="38"/>
      <c r="E52" s="38">
        <v>5221</v>
      </c>
      <c r="F52" s="252" t="s">
        <v>171</v>
      </c>
      <c r="G52" s="37">
        <v>0</v>
      </c>
      <c r="H52" s="281">
        <v>150</v>
      </c>
      <c r="I52" s="266"/>
      <c r="J52" s="254">
        <f>H52+I52</f>
        <v>150</v>
      </c>
    </row>
    <row r="53" spans="1:10" ht="12" customHeight="1">
      <c r="A53" s="332"/>
      <c r="B53" s="262" t="s">
        <v>5</v>
      </c>
      <c r="C53" s="256" t="s">
        <v>195</v>
      </c>
      <c r="D53" s="257">
        <v>2299</v>
      </c>
      <c r="E53" s="257" t="s">
        <v>3</v>
      </c>
      <c r="F53" s="267" t="s">
        <v>196</v>
      </c>
      <c r="G53" s="259">
        <f>SUM(G54:G54)</f>
        <v>0</v>
      </c>
      <c r="H53" s="248">
        <f>SUM(H54:H54)</f>
        <v>150</v>
      </c>
      <c r="I53" s="259">
        <f>SUM(I54:I54)</f>
        <v>0</v>
      </c>
      <c r="J53" s="248">
        <f>SUM(J54:J54)</f>
        <v>150</v>
      </c>
    </row>
    <row r="54" spans="1:10" ht="12" customHeight="1" thickBot="1">
      <c r="A54" s="332"/>
      <c r="B54" s="264"/>
      <c r="C54" s="268"/>
      <c r="D54" s="38"/>
      <c r="E54" s="38">
        <v>5222</v>
      </c>
      <c r="F54" s="252" t="s">
        <v>197</v>
      </c>
      <c r="G54" s="37">
        <v>0</v>
      </c>
      <c r="H54" s="281">
        <v>150</v>
      </c>
      <c r="I54" s="266"/>
      <c r="J54" s="254">
        <f>H54+I54</f>
        <v>150</v>
      </c>
    </row>
    <row r="55" spans="1:10" ht="12" customHeight="1">
      <c r="A55" s="332"/>
      <c r="B55" s="262" t="s">
        <v>5</v>
      </c>
      <c r="C55" s="256" t="s">
        <v>198</v>
      </c>
      <c r="D55" s="257">
        <v>2299</v>
      </c>
      <c r="E55" s="257" t="s">
        <v>3</v>
      </c>
      <c r="F55" s="267" t="s">
        <v>199</v>
      </c>
      <c r="G55" s="259">
        <f>SUM(G56:G56)</f>
        <v>0</v>
      </c>
      <c r="H55" s="248">
        <f>SUM(H56:H56)</f>
        <v>195</v>
      </c>
      <c r="I55" s="259">
        <f>SUM(I56:I56)</f>
        <v>0</v>
      </c>
      <c r="J55" s="248">
        <f>SUM(J56:J56)</f>
        <v>195</v>
      </c>
    </row>
    <row r="56" spans="1:10" ht="12" customHeight="1" thickBot="1">
      <c r="A56" s="332"/>
      <c r="B56" s="264"/>
      <c r="C56" s="268"/>
      <c r="D56" s="38"/>
      <c r="E56" s="38">
        <v>5213</v>
      </c>
      <c r="F56" s="252" t="s">
        <v>149</v>
      </c>
      <c r="G56" s="37">
        <v>0</v>
      </c>
      <c r="H56" s="281">
        <v>195</v>
      </c>
      <c r="I56" s="266"/>
      <c r="J56" s="254">
        <f>H56+I56</f>
        <v>195</v>
      </c>
    </row>
    <row r="57" spans="1:10" ht="12" customHeight="1">
      <c r="A57" s="332"/>
      <c r="B57" s="262" t="s">
        <v>5</v>
      </c>
      <c r="C57" s="256" t="s">
        <v>200</v>
      </c>
      <c r="D57" s="257">
        <v>2299</v>
      </c>
      <c r="E57" s="257" t="s">
        <v>3</v>
      </c>
      <c r="F57" s="267" t="s">
        <v>201</v>
      </c>
      <c r="G57" s="259">
        <f>SUM(G58:G58)</f>
        <v>0</v>
      </c>
      <c r="H57" s="248">
        <f>SUM(H58:H58)</f>
        <v>242</v>
      </c>
      <c r="I57" s="259">
        <f>SUM(I58:I58)</f>
        <v>0</v>
      </c>
      <c r="J57" s="248">
        <f>SUM(J58:J58)</f>
        <v>242</v>
      </c>
    </row>
    <row r="58" spans="1:10" ht="12" customHeight="1" thickBot="1">
      <c r="A58" s="332"/>
      <c r="B58" s="264"/>
      <c r="C58" s="268"/>
      <c r="D58" s="38"/>
      <c r="E58" s="38">
        <v>5213</v>
      </c>
      <c r="F58" s="252" t="s">
        <v>149</v>
      </c>
      <c r="G58" s="37">
        <v>0</v>
      </c>
      <c r="H58" s="281">
        <v>242</v>
      </c>
      <c r="I58" s="266"/>
      <c r="J58" s="254">
        <f>H58+I58</f>
        <v>242</v>
      </c>
    </row>
    <row r="59" spans="1:10" ht="12" customHeight="1">
      <c r="A59" s="332"/>
      <c r="B59" s="262" t="s">
        <v>5</v>
      </c>
      <c r="C59" s="256" t="s">
        <v>202</v>
      </c>
      <c r="D59" s="257">
        <v>2299</v>
      </c>
      <c r="E59" s="257" t="s">
        <v>3</v>
      </c>
      <c r="F59" s="267" t="s">
        <v>203</v>
      </c>
      <c r="G59" s="259">
        <f>SUM(G60:G60)</f>
        <v>0</v>
      </c>
      <c r="H59" s="248">
        <f>SUM(H60:H60)</f>
        <v>230</v>
      </c>
      <c r="I59" s="259">
        <f>SUM(I60:I60)</f>
        <v>0</v>
      </c>
      <c r="J59" s="248">
        <f>SUM(J60:J60)</f>
        <v>230</v>
      </c>
    </row>
    <row r="60" spans="1:10" ht="12" customHeight="1" thickBot="1">
      <c r="A60" s="332"/>
      <c r="B60" s="264"/>
      <c r="C60" s="268"/>
      <c r="D60" s="38"/>
      <c r="E60" s="38">
        <v>5222</v>
      </c>
      <c r="F60" s="252" t="s">
        <v>197</v>
      </c>
      <c r="G60" s="37">
        <v>0</v>
      </c>
      <c r="H60" s="281">
        <v>230</v>
      </c>
      <c r="I60" s="266"/>
      <c r="J60" s="254">
        <f>H60+I60</f>
        <v>230</v>
      </c>
    </row>
    <row r="61" spans="1:10" ht="12" customHeight="1">
      <c r="A61" s="332"/>
      <c r="B61" s="262" t="s">
        <v>5</v>
      </c>
      <c r="C61" s="256" t="s">
        <v>204</v>
      </c>
      <c r="D61" s="257">
        <v>2299</v>
      </c>
      <c r="E61" s="257" t="s">
        <v>3</v>
      </c>
      <c r="F61" s="267" t="s">
        <v>205</v>
      </c>
      <c r="G61" s="259">
        <f>SUM(G62:G62)</f>
        <v>0</v>
      </c>
      <c r="H61" s="248">
        <f>SUM(H62:H62)</f>
        <v>50</v>
      </c>
      <c r="I61" s="259">
        <f>SUM(I62:I62)</f>
        <v>0</v>
      </c>
      <c r="J61" s="248">
        <f>SUM(J62:J62)</f>
        <v>50</v>
      </c>
    </row>
    <row r="62" spans="1:10" ht="12" customHeight="1" thickBot="1">
      <c r="A62" s="332"/>
      <c r="B62" s="264"/>
      <c r="C62" s="268"/>
      <c r="D62" s="38"/>
      <c r="E62" s="38">
        <v>5222</v>
      </c>
      <c r="F62" s="252" t="s">
        <v>197</v>
      </c>
      <c r="G62" s="37">
        <v>0</v>
      </c>
      <c r="H62" s="281">
        <v>50</v>
      </c>
      <c r="I62" s="266"/>
      <c r="J62" s="254">
        <f>H62+I62</f>
        <v>50</v>
      </c>
    </row>
    <row r="63" spans="1:10" ht="12" customHeight="1">
      <c r="A63" s="332"/>
      <c r="B63" s="262" t="s">
        <v>5</v>
      </c>
      <c r="C63" s="256" t="s">
        <v>206</v>
      </c>
      <c r="D63" s="257">
        <v>2219</v>
      </c>
      <c r="E63" s="257" t="s">
        <v>3</v>
      </c>
      <c r="F63" s="267" t="s">
        <v>207</v>
      </c>
      <c r="G63" s="259">
        <f>SUM(G64:G64)</f>
        <v>0</v>
      </c>
      <c r="H63" s="259">
        <f>SUM(H64:H64)</f>
        <v>250.096</v>
      </c>
      <c r="I63" s="259">
        <f>SUM(I64:I64)</f>
        <v>0</v>
      </c>
      <c r="J63" s="248">
        <f>SUM(J64:J64)</f>
        <v>250.096</v>
      </c>
    </row>
    <row r="64" spans="1:10" ht="12" customHeight="1" thickBot="1">
      <c r="A64" s="332"/>
      <c r="B64" s="264"/>
      <c r="C64" s="268"/>
      <c r="D64" s="38"/>
      <c r="E64" s="269">
        <v>6341</v>
      </c>
      <c r="F64" s="270" t="s">
        <v>179</v>
      </c>
      <c r="G64" s="37">
        <v>0</v>
      </c>
      <c r="H64" s="266">
        <v>250.096</v>
      </c>
      <c r="I64" s="266"/>
      <c r="J64" s="254">
        <f>H64+I64</f>
        <v>250.096</v>
      </c>
    </row>
    <row r="65" spans="1:10" ht="12" customHeight="1">
      <c r="A65" s="332"/>
      <c r="B65" s="262" t="s">
        <v>5</v>
      </c>
      <c r="C65" s="256" t="s">
        <v>208</v>
      </c>
      <c r="D65" s="257">
        <v>2219</v>
      </c>
      <c r="E65" s="257" t="s">
        <v>3</v>
      </c>
      <c r="F65" s="267" t="s">
        <v>209</v>
      </c>
      <c r="G65" s="259">
        <f>SUM(G66:G66)</f>
        <v>0</v>
      </c>
      <c r="H65" s="259">
        <f>SUM(H66:H66)</f>
        <v>500</v>
      </c>
      <c r="I65" s="259">
        <f>SUM(I66:I66)</f>
        <v>0</v>
      </c>
      <c r="J65" s="248">
        <f>SUM(J66:J66)</f>
        <v>500</v>
      </c>
    </row>
    <row r="66" spans="1:10" ht="12" customHeight="1" thickBot="1">
      <c r="A66" s="332"/>
      <c r="B66" s="264"/>
      <c r="C66" s="268"/>
      <c r="D66" s="38"/>
      <c r="E66" s="269">
        <v>5321</v>
      </c>
      <c r="F66" s="270" t="s">
        <v>152</v>
      </c>
      <c r="G66" s="37">
        <v>0</v>
      </c>
      <c r="H66" s="266">
        <v>500</v>
      </c>
      <c r="I66" s="266"/>
      <c r="J66" s="254">
        <f>H66+I66</f>
        <v>500</v>
      </c>
    </row>
    <row r="67" spans="1:10" ht="12" customHeight="1">
      <c r="A67" s="332"/>
      <c r="B67" s="262" t="s">
        <v>5</v>
      </c>
      <c r="C67" s="256" t="s">
        <v>210</v>
      </c>
      <c r="D67" s="257">
        <v>2219</v>
      </c>
      <c r="E67" s="257" t="s">
        <v>3</v>
      </c>
      <c r="F67" s="267" t="s">
        <v>211</v>
      </c>
      <c r="G67" s="259">
        <f>SUM(G68:G68)</f>
        <v>0</v>
      </c>
      <c r="H67" s="259">
        <f>SUM(H68:H68)</f>
        <v>588.1</v>
      </c>
      <c r="I67" s="259">
        <f>SUM(I68:I68)</f>
        <v>0</v>
      </c>
      <c r="J67" s="248">
        <f>SUM(J68:J68)</f>
        <v>588.1</v>
      </c>
    </row>
    <row r="68" spans="1:10" ht="12" customHeight="1" thickBot="1">
      <c r="A68" s="332"/>
      <c r="B68" s="264"/>
      <c r="C68" s="268"/>
      <c r="D68" s="38"/>
      <c r="E68" s="269">
        <v>6341</v>
      </c>
      <c r="F68" s="270" t="s">
        <v>179</v>
      </c>
      <c r="G68" s="37">
        <v>0</v>
      </c>
      <c r="H68" s="266">
        <v>588.1</v>
      </c>
      <c r="I68" s="266"/>
      <c r="J68" s="254">
        <f>H68+I68</f>
        <v>588.1</v>
      </c>
    </row>
    <row r="69" spans="1:10" ht="12" customHeight="1">
      <c r="A69" s="332"/>
      <c r="B69" s="262" t="s">
        <v>5</v>
      </c>
      <c r="C69" s="256" t="s">
        <v>212</v>
      </c>
      <c r="D69" s="257">
        <v>2219</v>
      </c>
      <c r="E69" s="257" t="s">
        <v>3</v>
      </c>
      <c r="F69" s="267" t="s">
        <v>213</v>
      </c>
      <c r="G69" s="259">
        <f>SUM(G70:G70)</f>
        <v>0</v>
      </c>
      <c r="H69" s="259">
        <f>SUM(H70:H70)</f>
        <v>647.883</v>
      </c>
      <c r="I69" s="259">
        <f>SUM(I70:I70)</f>
        <v>0</v>
      </c>
      <c r="J69" s="248">
        <f>SUM(J70:J70)</f>
        <v>647.883</v>
      </c>
    </row>
    <row r="70" spans="1:10" ht="12" customHeight="1" thickBot="1">
      <c r="A70" s="332"/>
      <c r="B70" s="264"/>
      <c r="C70" s="268"/>
      <c r="D70" s="38"/>
      <c r="E70" s="269">
        <v>6341</v>
      </c>
      <c r="F70" s="270" t="s">
        <v>179</v>
      </c>
      <c r="G70" s="37">
        <v>0</v>
      </c>
      <c r="H70" s="266">
        <v>647.883</v>
      </c>
      <c r="I70" s="266"/>
      <c r="J70" s="254">
        <f>H70+I70</f>
        <v>647.883</v>
      </c>
    </row>
    <row r="71" spans="1:10" ht="12" customHeight="1">
      <c r="A71" s="332"/>
      <c r="B71" s="262" t="s">
        <v>5</v>
      </c>
      <c r="C71" s="256" t="s">
        <v>214</v>
      </c>
      <c r="D71" s="257">
        <v>2221</v>
      </c>
      <c r="E71" s="257" t="s">
        <v>3</v>
      </c>
      <c r="F71" s="267" t="s">
        <v>215</v>
      </c>
      <c r="G71" s="259">
        <f>SUM(G72:G72)</f>
        <v>0</v>
      </c>
      <c r="H71" s="248">
        <f>SUM(H72:H72)</f>
        <v>125</v>
      </c>
      <c r="I71" s="259">
        <f>SUM(I72:I72)</f>
        <v>0</v>
      </c>
      <c r="J71" s="248">
        <f>SUM(J72:J72)</f>
        <v>125</v>
      </c>
    </row>
    <row r="72" spans="1:10" ht="12" customHeight="1" thickBot="1">
      <c r="A72" s="332"/>
      <c r="B72" s="264"/>
      <c r="C72" s="268"/>
      <c r="D72" s="38"/>
      <c r="E72" s="269">
        <v>6341</v>
      </c>
      <c r="F72" s="270" t="s">
        <v>179</v>
      </c>
      <c r="G72" s="37">
        <v>0</v>
      </c>
      <c r="H72" s="281">
        <v>125</v>
      </c>
      <c r="I72" s="266"/>
      <c r="J72" s="254">
        <f>H72+I72</f>
        <v>125</v>
      </c>
    </row>
    <row r="73" spans="1:10" ht="12" customHeight="1">
      <c r="A73" s="332"/>
      <c r="B73" s="262" t="s">
        <v>5</v>
      </c>
      <c r="C73" s="256" t="s">
        <v>216</v>
      </c>
      <c r="D73" s="282">
        <v>2212</v>
      </c>
      <c r="E73" s="257" t="s">
        <v>3</v>
      </c>
      <c r="F73" s="267" t="s">
        <v>217</v>
      </c>
      <c r="G73" s="259">
        <f>SUM(G74:G74)</f>
        <v>0</v>
      </c>
      <c r="H73" s="259">
        <f>SUM(H74:H74)</f>
        <v>120.386</v>
      </c>
      <c r="I73" s="259">
        <f>SUM(I74:I74)</f>
        <v>0</v>
      </c>
      <c r="J73" s="248">
        <f>SUM(J74:J74)</f>
        <v>120.386</v>
      </c>
    </row>
    <row r="74" spans="1:10" ht="12" customHeight="1" thickBot="1">
      <c r="A74" s="332"/>
      <c r="B74" s="264"/>
      <c r="C74" s="268"/>
      <c r="D74" s="38"/>
      <c r="E74" s="269">
        <v>6341</v>
      </c>
      <c r="F74" s="270" t="s">
        <v>179</v>
      </c>
      <c r="G74" s="37">
        <v>0</v>
      </c>
      <c r="H74" s="266">
        <v>120.386</v>
      </c>
      <c r="I74" s="266"/>
      <c r="J74" s="254">
        <f>H74+I74</f>
        <v>120.386</v>
      </c>
    </row>
    <row r="75" spans="1:10" ht="12" customHeight="1">
      <c r="A75" s="332"/>
      <c r="B75" s="262" t="s">
        <v>5</v>
      </c>
      <c r="C75" s="256" t="s">
        <v>218</v>
      </c>
      <c r="D75" s="282">
        <v>2321</v>
      </c>
      <c r="E75" s="257" t="s">
        <v>3</v>
      </c>
      <c r="F75" s="267" t="s">
        <v>219</v>
      </c>
      <c r="G75" s="259">
        <f>SUM(G76:G76)</f>
        <v>0</v>
      </c>
      <c r="H75" s="259">
        <f>SUM(H76:H76)</f>
        <v>500</v>
      </c>
      <c r="I75" s="259">
        <f>SUM(I76:I76)</f>
        <v>0</v>
      </c>
      <c r="J75" s="248">
        <f>SUM(J76:J76)</f>
        <v>500</v>
      </c>
    </row>
    <row r="76" spans="1:10" ht="12" customHeight="1" thickBot="1">
      <c r="A76" s="332"/>
      <c r="B76" s="264"/>
      <c r="C76" s="268"/>
      <c r="D76" s="38"/>
      <c r="E76" s="269">
        <v>6341</v>
      </c>
      <c r="F76" s="270" t="s">
        <v>179</v>
      </c>
      <c r="G76" s="37">
        <v>0</v>
      </c>
      <c r="H76" s="266">
        <v>500</v>
      </c>
      <c r="I76" s="266"/>
      <c r="J76" s="254">
        <f>H76+I76</f>
        <v>500</v>
      </c>
    </row>
    <row r="77" spans="1:10" ht="12" customHeight="1">
      <c r="A77" s="332"/>
      <c r="B77" s="262" t="s">
        <v>5</v>
      </c>
      <c r="C77" s="256" t="s">
        <v>220</v>
      </c>
      <c r="D77" s="282">
        <v>2223</v>
      </c>
      <c r="E77" s="257" t="s">
        <v>3</v>
      </c>
      <c r="F77" s="267" t="s">
        <v>221</v>
      </c>
      <c r="G77" s="259">
        <f>SUM(G78:G78)</f>
        <v>0</v>
      </c>
      <c r="H77" s="259">
        <f>SUM(H78:H78)</f>
        <v>80</v>
      </c>
      <c r="I77" s="259">
        <f>SUM(I78:I78)</f>
        <v>0</v>
      </c>
      <c r="J77" s="248">
        <f>SUM(J78:J78)</f>
        <v>80</v>
      </c>
    </row>
    <row r="78" spans="1:10" ht="12" customHeight="1" thickBot="1">
      <c r="A78" s="332"/>
      <c r="B78" s="264"/>
      <c r="C78" s="268"/>
      <c r="D78" s="38"/>
      <c r="E78" s="38">
        <v>5213</v>
      </c>
      <c r="F78" s="252" t="s">
        <v>149</v>
      </c>
      <c r="G78" s="37">
        <v>0</v>
      </c>
      <c r="H78" s="266">
        <v>80</v>
      </c>
      <c r="I78" s="266"/>
      <c r="J78" s="254">
        <f>H78+I78</f>
        <v>80</v>
      </c>
    </row>
    <row r="79" spans="1:10" ht="12.75">
      <c r="A79" s="332"/>
      <c r="B79" s="262" t="s">
        <v>5</v>
      </c>
      <c r="C79" s="256" t="s">
        <v>222</v>
      </c>
      <c r="D79" s="257">
        <v>2221</v>
      </c>
      <c r="E79" s="257" t="s">
        <v>3</v>
      </c>
      <c r="F79" s="267" t="s">
        <v>223</v>
      </c>
      <c r="G79" s="259">
        <f>SUM(G80:G80)</f>
        <v>0</v>
      </c>
      <c r="H79" s="248">
        <f>SUM(H80:H80)</f>
        <v>300</v>
      </c>
      <c r="I79" s="259">
        <f>SUM(I80:I80)</f>
        <v>0</v>
      </c>
      <c r="J79" s="248">
        <f>SUM(J80:J80)</f>
        <v>300</v>
      </c>
    </row>
    <row r="80" spans="1:10" ht="13.5" thickBot="1">
      <c r="A80" s="332"/>
      <c r="B80" s="264"/>
      <c r="C80" s="268"/>
      <c r="D80" s="38"/>
      <c r="E80" s="269">
        <v>6341</v>
      </c>
      <c r="F80" s="270" t="s">
        <v>179</v>
      </c>
      <c r="G80" s="37">
        <v>0</v>
      </c>
      <c r="H80" s="281">
        <v>300</v>
      </c>
      <c r="I80" s="266"/>
      <c r="J80" s="254">
        <f>H80+I80</f>
        <v>300</v>
      </c>
    </row>
    <row r="81" spans="1:10" ht="12.75">
      <c r="A81" s="332"/>
      <c r="B81" s="262" t="s">
        <v>5</v>
      </c>
      <c r="C81" s="256" t="s">
        <v>233</v>
      </c>
      <c r="D81" s="257">
        <v>2219</v>
      </c>
      <c r="E81" s="257" t="s">
        <v>3</v>
      </c>
      <c r="F81" s="267" t="s">
        <v>231</v>
      </c>
      <c r="G81" s="259">
        <f>SUM(G82:G82)</f>
        <v>0</v>
      </c>
      <c r="H81" s="248">
        <f>SUM(H82:H82)</f>
        <v>0</v>
      </c>
      <c r="I81" s="259">
        <f>SUM(I82:I82)</f>
        <v>100</v>
      </c>
      <c r="J81" s="248">
        <f>SUM(J82:J82)</f>
        <v>100</v>
      </c>
    </row>
    <row r="82" spans="1:10" ht="13.5" thickBot="1">
      <c r="A82" s="333"/>
      <c r="B82" s="264"/>
      <c r="C82" s="268"/>
      <c r="D82" s="38"/>
      <c r="E82" s="269">
        <v>5229</v>
      </c>
      <c r="F82" s="270" t="s">
        <v>232</v>
      </c>
      <c r="G82" s="37">
        <v>0</v>
      </c>
      <c r="H82" s="281">
        <v>0</v>
      </c>
      <c r="I82" s="266">
        <v>100</v>
      </c>
      <c r="J82" s="254">
        <f>H82+I82</f>
        <v>100</v>
      </c>
    </row>
  </sheetData>
  <sheetProtection/>
  <mergeCells count="13">
    <mergeCell ref="I7:J7"/>
    <mergeCell ref="A1:J1"/>
    <mergeCell ref="A3:J3"/>
    <mergeCell ref="A5:J5"/>
    <mergeCell ref="A7:A8"/>
    <mergeCell ref="B7:B8"/>
    <mergeCell ref="H7:H8"/>
    <mergeCell ref="C7:C8"/>
    <mergeCell ref="D7:D8"/>
    <mergeCell ref="E7:E8"/>
    <mergeCell ref="F7:F8"/>
    <mergeCell ref="G7:G8"/>
    <mergeCell ref="A9:A82"/>
  </mergeCells>
  <printOptions horizontalCentered="1"/>
  <pageMargins left="0.1968503937007874" right="0.1968503937007874" top="0.31496062992125984" bottom="0.31496062992125984" header="0.1968503937007874" footer="0"/>
  <pageSetup fitToHeight="1" fitToWidth="1" horizontalDpi="600" verticalDpi="600" orientation="portrait" paperSize="9" scale="81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2018-10-26T09:26:07Z</cp:lastPrinted>
  <dcterms:created xsi:type="dcterms:W3CDTF">2006-09-25T08:49:57Z</dcterms:created>
  <dcterms:modified xsi:type="dcterms:W3CDTF">2018-11-27T09:14:53Z</dcterms:modified>
  <cp:category/>
  <cp:version/>
  <cp:contentType/>
  <cp:contentStatus/>
</cp:coreProperties>
</file>