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270" windowWidth="24915" windowHeight="11955"/>
  </bookViews>
  <sheets>
    <sheet name="926 02 - DF - reg.rozvoj" sheetId="1" r:id="rId1"/>
    <sheet name="Příjmy" sheetId="3" r:id="rId2"/>
    <sheet name="Bilance PaV" sheetId="4" r:id="rId3"/>
  </sheets>
  <definedNames>
    <definedName name="_xlnm.Print_Titles" localSheetId="0">'926 02 - DF - reg.rozvoj'!$1:$8</definedName>
    <definedName name="_xlnm.Print_Area" localSheetId="1">Příjmy!$A$1:$BH$45</definedName>
    <definedName name="Z_17868231_BCCC_4987_B394_1B7DF2FDE6CE_.wvu.Cols" localSheetId="1" hidden="1">Příjmy!$H:$K,Příjmy!$M:$P</definedName>
    <definedName name="Z_240EA367_9692_491A_AB7A_349A1FDBF852_.wvu.Cols" localSheetId="1" hidden="1">Příjmy!$H:$K,Příjmy!$M:$P</definedName>
    <definedName name="Z_B84704F9_D990_4EF1_B571_6D770DC19606_.wvu.Cols" localSheetId="1" hidden="1">Příjmy!$H:$K,Příjmy!$M:$P</definedName>
    <definedName name="Z_F0D66118_8043_4B67_85DF_2C549D780268_.wvu.Cols" localSheetId="1" hidden="1">Příjmy!$H:$K,Příjmy!$M:$P</definedName>
  </definedNames>
  <calcPr calcId="145621"/>
</workbook>
</file>

<file path=xl/calcChain.xml><?xml version="1.0" encoding="utf-8"?>
<calcChain xmlns="http://schemas.openxmlformats.org/spreadsheetml/2006/main">
  <c r="D44" i="4" l="1"/>
  <c r="C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44" i="4" s="1"/>
  <c r="E23" i="4"/>
  <c r="E22" i="4"/>
  <c r="E21" i="4"/>
  <c r="D20" i="4"/>
  <c r="C20" i="4"/>
  <c r="E20" i="4" s="1"/>
  <c r="E18" i="4"/>
  <c r="E17" i="4"/>
  <c r="E16" i="4"/>
  <c r="E15" i="4"/>
  <c r="D14" i="4"/>
  <c r="C14" i="4"/>
  <c r="E14" i="4" s="1"/>
  <c r="E13" i="4"/>
  <c r="E12" i="4"/>
  <c r="E11" i="4"/>
  <c r="E10" i="4"/>
  <c r="E9" i="4"/>
  <c r="D8" i="4"/>
  <c r="C8" i="4"/>
  <c r="E8" i="4" s="1"/>
  <c r="D7" i="4"/>
  <c r="E6" i="4"/>
  <c r="E5" i="4"/>
  <c r="E4" i="4"/>
  <c r="D3" i="4"/>
  <c r="D19" i="4" s="1"/>
  <c r="D24" i="4" s="1"/>
  <c r="C3" i="4"/>
  <c r="E3" i="4" l="1"/>
  <c r="C7" i="4"/>
  <c r="E7" i="4" s="1"/>
  <c r="H15" i="1"/>
  <c r="H17" i="1"/>
  <c r="G49" i="1"/>
  <c r="I50" i="1"/>
  <c r="H49" i="1"/>
  <c r="I49" i="1" s="1"/>
  <c r="H48" i="1"/>
  <c r="G48" i="1"/>
  <c r="C19" i="4" l="1"/>
  <c r="E19" i="4" s="1"/>
  <c r="C24" i="4"/>
  <c r="E24" i="4" s="1"/>
  <c r="I48" i="1"/>
  <c r="H10" i="1"/>
  <c r="BH44" i="3" l="1"/>
  <c r="BH43" i="3"/>
  <c r="BH42" i="3"/>
  <c r="BF41" i="3"/>
  <c r="BH41" i="3" s="1"/>
  <c r="BD40" i="3"/>
  <c r="BF40" i="3" s="1"/>
  <c r="BH40" i="3" s="1"/>
  <c r="AV39" i="3"/>
  <c r="AX39" i="3" s="1"/>
  <c r="AZ39" i="3" s="1"/>
  <c r="BB39" i="3" s="1"/>
  <c r="BD39" i="3" s="1"/>
  <c r="BF39" i="3" s="1"/>
  <c r="BH39" i="3" s="1"/>
  <c r="AT38" i="3"/>
  <c r="AV38" i="3" s="1"/>
  <c r="AX38" i="3" s="1"/>
  <c r="AZ38" i="3" s="1"/>
  <c r="BB38" i="3" s="1"/>
  <c r="BD38" i="3" s="1"/>
  <c r="BF38" i="3" s="1"/>
  <c r="BH38" i="3" s="1"/>
  <c r="AE38" i="3"/>
  <c r="AA38" i="3"/>
  <c r="X38" i="3"/>
  <c r="R38" i="3"/>
  <c r="Q38" i="3"/>
  <c r="S38" i="3" s="1"/>
  <c r="U38" i="3" s="1"/>
  <c r="W38" i="3" s="1"/>
  <c r="P38" i="3"/>
  <c r="N38" i="3"/>
  <c r="M38" i="3"/>
  <c r="O38" i="3" s="1"/>
  <c r="K38" i="3"/>
  <c r="I38" i="3"/>
  <c r="J38" i="3" s="1"/>
  <c r="AE37" i="3"/>
  <c r="AA37" i="3"/>
  <c r="X37" i="3"/>
  <c r="R37" i="3"/>
  <c r="Q37" i="3"/>
  <c r="S37" i="3" s="1"/>
  <c r="U37" i="3" s="1"/>
  <c r="W37" i="3" s="1"/>
  <c r="P37" i="3"/>
  <c r="N37" i="3"/>
  <c r="M37" i="3"/>
  <c r="O37" i="3" s="1"/>
  <c r="K37" i="3"/>
  <c r="I37" i="3"/>
  <c r="J37" i="3" s="1"/>
  <c r="AA36" i="3"/>
  <c r="AC36" i="3" s="1"/>
  <c r="AE36" i="3" s="1"/>
  <c r="AG36" i="3" s="1"/>
  <c r="AI36" i="3" s="1"/>
  <c r="AK36" i="3" s="1"/>
  <c r="AM36" i="3" s="1"/>
  <c r="AO36" i="3" s="1"/>
  <c r="X36" i="3"/>
  <c r="R36" i="3"/>
  <c r="Q36" i="3"/>
  <c r="S36" i="3" s="1"/>
  <c r="U36" i="3" s="1"/>
  <c r="W36" i="3" s="1"/>
  <c r="P36" i="3"/>
  <c r="N36" i="3"/>
  <c r="M36" i="3"/>
  <c r="O36" i="3" s="1"/>
  <c r="K36" i="3"/>
  <c r="J36" i="3"/>
  <c r="I36" i="3"/>
  <c r="AC35" i="3"/>
  <c r="AE35" i="3" s="1"/>
  <c r="AG35" i="3" s="1"/>
  <c r="AI35" i="3" s="1"/>
  <c r="AK35" i="3" s="1"/>
  <c r="AM35" i="3" s="1"/>
  <c r="AO35" i="3" s="1"/>
  <c r="AE34" i="3"/>
  <c r="AG34" i="3" s="1"/>
  <c r="AI34" i="3" s="1"/>
  <c r="AK34" i="3" s="1"/>
  <c r="AM34" i="3" s="1"/>
  <c r="AO34" i="3" s="1"/>
  <c r="AC34" i="3"/>
  <c r="AB33" i="3"/>
  <c r="AC33" i="3" s="1"/>
  <c r="AE33" i="3" s="1"/>
  <c r="AG33" i="3" s="1"/>
  <c r="AI33" i="3" s="1"/>
  <c r="AK33" i="3" s="1"/>
  <c r="AM33" i="3" s="1"/>
  <c r="AO33" i="3" s="1"/>
  <c r="AE32" i="3"/>
  <c r="AG32" i="3" s="1"/>
  <c r="AI32" i="3" s="1"/>
  <c r="AK32" i="3" s="1"/>
  <c r="AM32" i="3" s="1"/>
  <c r="AO32" i="3" s="1"/>
  <c r="AC32" i="3"/>
  <c r="AR30" i="3"/>
  <c r="AT30" i="3" s="1"/>
  <c r="AV30" i="3" s="1"/>
  <c r="AX30" i="3" s="1"/>
  <c r="AZ30" i="3" s="1"/>
  <c r="BB30" i="3" s="1"/>
  <c r="BD30" i="3" s="1"/>
  <c r="BF30" i="3" s="1"/>
  <c r="BH30" i="3" s="1"/>
  <c r="AT29" i="3"/>
  <c r="AV29" i="3" s="1"/>
  <c r="AX29" i="3" s="1"/>
  <c r="AZ29" i="3" s="1"/>
  <c r="BB29" i="3" s="1"/>
  <c r="BD29" i="3" s="1"/>
  <c r="BF29" i="3" s="1"/>
  <c r="BH29" i="3" s="1"/>
  <c r="AR29" i="3"/>
  <c r="AR28" i="3"/>
  <c r="AT28" i="3" s="1"/>
  <c r="AV28" i="3" s="1"/>
  <c r="AX28" i="3" s="1"/>
  <c r="AZ28" i="3" s="1"/>
  <c r="BB28" i="3" s="1"/>
  <c r="BD28" i="3" s="1"/>
  <c r="BF28" i="3" s="1"/>
  <c r="BH28" i="3" s="1"/>
  <c r="AL28" i="3"/>
  <c r="S28" i="3"/>
  <c r="U28" i="3" s="1"/>
  <c r="W28" i="3" s="1"/>
  <c r="Y28" i="3" s="1"/>
  <c r="AA28" i="3" s="1"/>
  <c r="AC28" i="3" s="1"/>
  <c r="AE28" i="3" s="1"/>
  <c r="AG28" i="3" s="1"/>
  <c r="AI28" i="3" s="1"/>
  <c r="AK28" i="3" s="1"/>
  <c r="AM28" i="3" s="1"/>
  <c r="AO28" i="3" s="1"/>
  <c r="O28" i="3"/>
  <c r="AR27" i="3"/>
  <c r="AT27" i="3" s="1"/>
  <c r="AV27" i="3" s="1"/>
  <c r="AX27" i="3" s="1"/>
  <c r="AZ27" i="3" s="1"/>
  <c r="BB27" i="3" s="1"/>
  <c r="BD27" i="3" s="1"/>
  <c r="BF27" i="3" s="1"/>
  <c r="BH27" i="3" s="1"/>
  <c r="AL27" i="3"/>
  <c r="S27" i="3"/>
  <c r="U27" i="3" s="1"/>
  <c r="W27" i="3" s="1"/>
  <c r="Y27" i="3" s="1"/>
  <c r="AA27" i="3" s="1"/>
  <c r="AC27" i="3" s="1"/>
  <c r="AE27" i="3" s="1"/>
  <c r="AG27" i="3" s="1"/>
  <c r="AI27" i="3" s="1"/>
  <c r="AK27" i="3" s="1"/>
  <c r="AM27" i="3" s="1"/>
  <c r="AO27" i="3" s="1"/>
  <c r="O27" i="3"/>
  <c r="J27" i="3"/>
  <c r="BE26" i="3"/>
  <c r="BA26" i="3"/>
  <c r="AS26" i="3"/>
  <c r="AR26" i="3"/>
  <c r="AT26" i="3" s="1"/>
  <c r="AV26" i="3" s="1"/>
  <c r="AX26" i="3" s="1"/>
  <c r="AZ26" i="3" s="1"/>
  <c r="BB26" i="3" s="1"/>
  <c r="BD26" i="3" s="1"/>
  <c r="BF26" i="3" s="1"/>
  <c r="BH26" i="3" s="1"/>
  <c r="AL26" i="3"/>
  <c r="AH26" i="3"/>
  <c r="Z26" i="3"/>
  <c r="X26" i="3"/>
  <c r="R26" i="3"/>
  <c r="Q26" i="3"/>
  <c r="S26" i="3" s="1"/>
  <c r="U26" i="3" s="1"/>
  <c r="W26" i="3" s="1"/>
  <c r="Y26" i="3" s="1"/>
  <c r="AA26" i="3" s="1"/>
  <c r="AC26" i="3" s="1"/>
  <c r="AE26" i="3" s="1"/>
  <c r="AG26" i="3" s="1"/>
  <c r="AI26" i="3" s="1"/>
  <c r="AK26" i="3" s="1"/>
  <c r="AM26" i="3" s="1"/>
  <c r="AO26" i="3" s="1"/>
  <c r="P26" i="3"/>
  <c r="N26" i="3"/>
  <c r="M26" i="3"/>
  <c r="O26" i="3" s="1"/>
  <c r="K26" i="3"/>
  <c r="J26" i="3"/>
  <c r="I26" i="3"/>
  <c r="AV25" i="3"/>
  <c r="AX25" i="3" s="1"/>
  <c r="AZ25" i="3" s="1"/>
  <c r="BB25" i="3" s="1"/>
  <c r="BD25" i="3" s="1"/>
  <c r="BF25" i="3" s="1"/>
  <c r="BH25" i="3" s="1"/>
  <c r="AT25" i="3"/>
  <c r="AL25" i="3"/>
  <c r="O25" i="3"/>
  <c r="AT24" i="3"/>
  <c r="AV24" i="3" s="1"/>
  <c r="AX24" i="3" s="1"/>
  <c r="AZ24" i="3" s="1"/>
  <c r="BB24" i="3" s="1"/>
  <c r="BD24" i="3" s="1"/>
  <c r="BF24" i="3" s="1"/>
  <c r="BH24" i="3" s="1"/>
  <c r="AL24" i="3"/>
  <c r="O24" i="3"/>
  <c r="J24" i="3"/>
  <c r="BE23" i="3"/>
  <c r="BA23" i="3"/>
  <c r="AU23" i="3"/>
  <c r="AT23" i="3"/>
  <c r="AV23" i="3" s="1"/>
  <c r="AX23" i="3" s="1"/>
  <c r="AZ23" i="3" s="1"/>
  <c r="BB23" i="3" s="1"/>
  <c r="BD23" i="3" s="1"/>
  <c r="BF23" i="3" s="1"/>
  <c r="BH23" i="3" s="1"/>
  <c r="AL23" i="3"/>
  <c r="AF23" i="3"/>
  <c r="AD23" i="3"/>
  <c r="Z23" i="3"/>
  <c r="X23" i="3"/>
  <c r="S23" i="3"/>
  <c r="S25" i="3" s="1"/>
  <c r="U25" i="3" s="1"/>
  <c r="W25" i="3" s="1"/>
  <c r="Y25" i="3" s="1"/>
  <c r="AA25" i="3" s="1"/>
  <c r="AC25" i="3" s="1"/>
  <c r="AE25" i="3" s="1"/>
  <c r="AG25" i="3" s="1"/>
  <c r="AI25" i="3" s="1"/>
  <c r="AK25" i="3" s="1"/>
  <c r="AM25" i="3" s="1"/>
  <c r="AO25" i="3" s="1"/>
  <c r="R23" i="3"/>
  <c r="P23" i="3"/>
  <c r="N23" i="3"/>
  <c r="M23" i="3"/>
  <c r="O23" i="3" s="1"/>
  <c r="K23" i="3"/>
  <c r="I23" i="3"/>
  <c r="J23" i="3" s="1"/>
  <c r="AT22" i="3"/>
  <c r="AV22" i="3" s="1"/>
  <c r="AX22" i="3" s="1"/>
  <c r="AZ22" i="3" s="1"/>
  <c r="BB22" i="3" s="1"/>
  <c r="BD22" i="3" s="1"/>
  <c r="BF22" i="3" s="1"/>
  <c r="BH22" i="3" s="1"/>
  <c r="S22" i="3"/>
  <c r="U22" i="3" s="1"/>
  <c r="W22" i="3" s="1"/>
  <c r="Y22" i="3" s="1"/>
  <c r="AA22" i="3" s="1"/>
  <c r="AC22" i="3" s="1"/>
  <c r="AE22" i="3" s="1"/>
  <c r="AG22" i="3" s="1"/>
  <c r="AI22" i="3" s="1"/>
  <c r="AK22" i="3" s="1"/>
  <c r="AM22" i="3" s="1"/>
  <c r="AO22" i="3" s="1"/>
  <c r="Q22" i="3"/>
  <c r="O22" i="3"/>
  <c r="J22" i="3"/>
  <c r="AV21" i="3"/>
  <c r="AX21" i="3" s="1"/>
  <c r="AZ21" i="3" s="1"/>
  <c r="BB21" i="3" s="1"/>
  <c r="BD21" i="3" s="1"/>
  <c r="BF21" i="3" s="1"/>
  <c r="BH21" i="3" s="1"/>
  <c r="AT21" i="3"/>
  <c r="Q21" i="3"/>
  <c r="S21" i="3" s="1"/>
  <c r="U21" i="3" s="1"/>
  <c r="W21" i="3" s="1"/>
  <c r="Y21" i="3" s="1"/>
  <c r="AA21" i="3" s="1"/>
  <c r="AC21" i="3" s="1"/>
  <c r="AE21" i="3" s="1"/>
  <c r="AG21" i="3" s="1"/>
  <c r="AI21" i="3" s="1"/>
  <c r="AK21" i="3" s="1"/>
  <c r="AM21" i="3" s="1"/>
  <c r="AO21" i="3" s="1"/>
  <c r="O21" i="3"/>
  <c r="J21" i="3"/>
  <c r="BE20" i="3"/>
  <c r="BC20" i="3"/>
  <c r="AY20" i="3"/>
  <c r="AU20" i="3"/>
  <c r="AT20" i="3"/>
  <c r="AV20" i="3" s="1"/>
  <c r="AX20" i="3" s="1"/>
  <c r="AZ20" i="3" s="1"/>
  <c r="BB20" i="3" s="1"/>
  <c r="BD20" i="3" s="1"/>
  <c r="BF20" i="3" s="1"/>
  <c r="BH20" i="3" s="1"/>
  <c r="AD20" i="3"/>
  <c r="Z20" i="3"/>
  <c r="S20" i="3"/>
  <c r="U20" i="3" s="1"/>
  <c r="W20" i="3" s="1"/>
  <c r="Y20" i="3" s="1"/>
  <c r="AA20" i="3" s="1"/>
  <c r="AC20" i="3" s="1"/>
  <c r="AE20" i="3" s="1"/>
  <c r="AG20" i="3" s="1"/>
  <c r="AI20" i="3" s="1"/>
  <c r="AK20" i="3" s="1"/>
  <c r="AM20" i="3" s="1"/>
  <c r="AO20" i="3" s="1"/>
  <c r="R20" i="3"/>
  <c r="P20" i="3"/>
  <c r="N20" i="3"/>
  <c r="M20" i="3"/>
  <c r="O20" i="3" s="1"/>
  <c r="K20" i="3"/>
  <c r="I20" i="3"/>
  <c r="J20" i="3" s="1"/>
  <c r="AM19" i="3"/>
  <c r="AO19" i="3" s="1"/>
  <c r="AM18" i="3"/>
  <c r="AO18" i="3" s="1"/>
  <c r="AN17" i="3"/>
  <c r="AM17" i="3"/>
  <c r="AO17" i="3" s="1"/>
  <c r="AV16" i="3"/>
  <c r="AX16" i="3" s="1"/>
  <c r="AZ16" i="3" s="1"/>
  <c r="BB16" i="3" s="1"/>
  <c r="BD16" i="3" s="1"/>
  <c r="BF16" i="3" s="1"/>
  <c r="BH16" i="3" s="1"/>
  <c r="AT16" i="3"/>
  <c r="AV15" i="3"/>
  <c r="AX15" i="3" s="1"/>
  <c r="AZ15" i="3" s="1"/>
  <c r="BB15" i="3" s="1"/>
  <c r="BD15" i="3" s="1"/>
  <c r="BF15" i="3" s="1"/>
  <c r="BH15" i="3" s="1"/>
  <c r="AT15" i="3"/>
  <c r="AV14" i="3"/>
  <c r="AX14" i="3" s="1"/>
  <c r="AZ14" i="3" s="1"/>
  <c r="BB14" i="3" s="1"/>
  <c r="BD14" i="3" s="1"/>
  <c r="BF14" i="3" s="1"/>
  <c r="BH14" i="3" s="1"/>
  <c r="AT14" i="3"/>
  <c r="AL14" i="3"/>
  <c r="S14" i="3"/>
  <c r="U14" i="3" s="1"/>
  <c r="W14" i="3" s="1"/>
  <c r="Y14" i="3" s="1"/>
  <c r="AA14" i="3" s="1"/>
  <c r="AC14" i="3" s="1"/>
  <c r="AE14" i="3" s="1"/>
  <c r="AG14" i="3" s="1"/>
  <c r="AI14" i="3" s="1"/>
  <c r="AK14" i="3" s="1"/>
  <c r="AM14" i="3" s="1"/>
  <c r="AO14" i="3" s="1"/>
  <c r="Q14" i="3"/>
  <c r="P14" i="3"/>
  <c r="O14" i="3"/>
  <c r="J14" i="3"/>
  <c r="AT13" i="3"/>
  <c r="AV13" i="3" s="1"/>
  <c r="AX13" i="3" s="1"/>
  <c r="AZ13" i="3" s="1"/>
  <c r="BB13" i="3" s="1"/>
  <c r="BD13" i="3" s="1"/>
  <c r="BF13" i="3" s="1"/>
  <c r="BH13" i="3" s="1"/>
  <c r="AL13" i="3"/>
  <c r="Q13" i="3"/>
  <c r="S13" i="3" s="1"/>
  <c r="P13" i="3"/>
  <c r="O13" i="3"/>
  <c r="J13" i="3"/>
  <c r="BE12" i="3"/>
  <c r="BC12" i="3"/>
  <c r="BC11" i="3" s="1"/>
  <c r="AW12" i="3"/>
  <c r="AT12" i="3"/>
  <c r="AV12" i="3" s="1"/>
  <c r="AX12" i="3" s="1"/>
  <c r="AZ12" i="3" s="1"/>
  <c r="BB12" i="3" s="1"/>
  <c r="BD12" i="3" s="1"/>
  <c r="BF12" i="3" s="1"/>
  <c r="BH12" i="3" s="1"/>
  <c r="AN12" i="3"/>
  <c r="AN11" i="3" s="1"/>
  <c r="AL12" i="3"/>
  <c r="AL11" i="3" s="1"/>
  <c r="AL10" i="3" s="1"/>
  <c r="AD12" i="3"/>
  <c r="Z12" i="3"/>
  <c r="Z11" i="3" s="1"/>
  <c r="Z10" i="3" s="1"/>
  <c r="X12" i="3"/>
  <c r="X11" i="3" s="1"/>
  <c r="X10" i="3" s="1"/>
  <c r="V12" i="3"/>
  <c r="V11" i="3" s="1"/>
  <c r="V10" i="3" s="1"/>
  <c r="R12" i="3"/>
  <c r="P12" i="3"/>
  <c r="N12" i="3"/>
  <c r="M12" i="3"/>
  <c r="O12" i="3" s="1"/>
  <c r="K12" i="3"/>
  <c r="I12" i="3"/>
  <c r="J12" i="3" s="1"/>
  <c r="BA11" i="3"/>
  <c r="AU11" i="3"/>
  <c r="AJ11" i="3"/>
  <c r="AH11" i="3"/>
  <c r="AF11" i="3"/>
  <c r="AD11" i="3"/>
  <c r="AB11" i="3"/>
  <c r="T11" i="3"/>
  <c r="R11" i="3"/>
  <c r="Q11" i="3"/>
  <c r="S11" i="3" s="1"/>
  <c r="U11" i="3" s="1"/>
  <c r="W11" i="3" s="1"/>
  <c r="Y11" i="3" s="1"/>
  <c r="AA11" i="3" s="1"/>
  <c r="P11" i="3"/>
  <c r="O11" i="3"/>
  <c r="N11" i="3"/>
  <c r="M11" i="3"/>
  <c r="K11" i="3"/>
  <c r="I11" i="3"/>
  <c r="H11" i="3"/>
  <c r="J11" i="3" s="1"/>
  <c r="BG10" i="3"/>
  <c r="BH10" i="3" s="1"/>
  <c r="AJ10" i="3"/>
  <c r="AH10" i="3"/>
  <c r="AF10" i="3"/>
  <c r="AD10" i="3"/>
  <c r="AB10" i="3"/>
  <c r="Y10" i="3"/>
  <c r="U10" i="3"/>
  <c r="T10" i="3"/>
  <c r="S10" i="3"/>
  <c r="R10" i="3"/>
  <c r="Q10" i="3"/>
  <c r="P10" i="3"/>
  <c r="O10" i="3"/>
  <c r="N10" i="3"/>
  <c r="M10" i="3"/>
  <c r="K10" i="3"/>
  <c r="J10" i="3"/>
  <c r="I10" i="3"/>
  <c r="W10" i="3" l="1"/>
  <c r="U13" i="3"/>
  <c r="S12" i="3"/>
  <c r="AC11" i="3"/>
  <c r="AA10" i="3"/>
  <c r="U23" i="3"/>
  <c r="W23" i="3" s="1"/>
  <c r="Y23" i="3" s="1"/>
  <c r="AA23" i="3" s="1"/>
  <c r="AC23" i="3" s="1"/>
  <c r="AE23" i="3" s="1"/>
  <c r="AG23" i="3" s="1"/>
  <c r="AI23" i="3" s="1"/>
  <c r="AK23" i="3" s="1"/>
  <c r="AM23" i="3" s="1"/>
  <c r="AO23" i="3" s="1"/>
  <c r="S24" i="3"/>
  <c r="U24" i="3" s="1"/>
  <c r="W24" i="3" s="1"/>
  <c r="Y24" i="3" s="1"/>
  <c r="AA24" i="3" s="1"/>
  <c r="AC24" i="3" s="1"/>
  <c r="AE24" i="3" s="1"/>
  <c r="AG24" i="3" s="1"/>
  <c r="AI24" i="3" s="1"/>
  <c r="AK24" i="3" s="1"/>
  <c r="AM24" i="3" s="1"/>
  <c r="AO24" i="3" s="1"/>
  <c r="I10" i="1"/>
  <c r="G10" i="1"/>
  <c r="H12" i="1"/>
  <c r="G15" i="1"/>
  <c r="AE11" i="3" l="1"/>
  <c r="AC10" i="3"/>
  <c r="W13" i="3"/>
  <c r="U12" i="3"/>
  <c r="I13" i="1"/>
  <c r="Y13" i="3" l="1"/>
  <c r="W12" i="3"/>
  <c r="AG11" i="3"/>
  <c r="AE10" i="3"/>
  <c r="G11" i="1"/>
  <c r="H11" i="1"/>
  <c r="I12" i="1"/>
  <c r="H16" i="1"/>
  <c r="I19" i="1"/>
  <c r="I18" i="1"/>
  <c r="I15" i="1" l="1"/>
  <c r="AI11" i="3"/>
  <c r="AG10" i="3"/>
  <c r="AA13" i="3"/>
  <c r="AC13" i="3" s="1"/>
  <c r="AE13" i="3" s="1"/>
  <c r="AG13" i="3" s="1"/>
  <c r="AI13" i="3" s="1"/>
  <c r="AK13" i="3" s="1"/>
  <c r="AM13" i="3" s="1"/>
  <c r="AO13" i="3" s="1"/>
  <c r="Y12" i="3"/>
  <c r="AA12" i="3" s="1"/>
  <c r="AC12" i="3" s="1"/>
  <c r="AE12" i="3" s="1"/>
  <c r="AG12" i="3" s="1"/>
  <c r="AI12" i="3" s="1"/>
  <c r="AK12" i="3" s="1"/>
  <c r="AM12" i="3" s="1"/>
  <c r="AO12" i="3" s="1"/>
  <c r="I11" i="1"/>
  <c r="I16" i="1"/>
  <c r="I17" i="1"/>
  <c r="H9" i="1" l="1"/>
  <c r="I9" i="1" s="1"/>
  <c r="AK11" i="3"/>
  <c r="AI10" i="3"/>
  <c r="I14" i="1"/>
  <c r="AM11" i="3" l="1"/>
  <c r="AK10" i="3"/>
  <c r="AO11" i="3" l="1"/>
  <c r="AO10" i="3" s="1"/>
  <c r="AM10" i="3"/>
</calcChain>
</file>

<file path=xl/sharedStrings.xml><?xml version="1.0" encoding="utf-8"?>
<sst xmlns="http://schemas.openxmlformats.org/spreadsheetml/2006/main" count="445" uniqueCount="226">
  <si>
    <t>Odbor regionálního rozvoje a evropských projektů</t>
  </si>
  <si>
    <t>926 02 - Dotační fond</t>
  </si>
  <si>
    <t>tis.Kč</t>
  </si>
  <si>
    <t>uk.</t>
  </si>
  <si>
    <t>č.a.</t>
  </si>
  <si>
    <t>§</t>
  </si>
  <si>
    <t>pol.</t>
  </si>
  <si>
    <t>926 02 - D O T A Č N Í   F O N D</t>
  </si>
  <si>
    <t>UR I. 2018</t>
  </si>
  <si>
    <t>UR II. 2018</t>
  </si>
  <si>
    <t>SU</t>
  </si>
  <si>
    <t xml:space="preserve">Programy resortu hospodářského a regionálního rozvoje, evropských projektů a rozvoje venkova </t>
  </si>
  <si>
    <t>Program 2.1.</t>
  </si>
  <si>
    <t>Program obnovy venkova</t>
  </si>
  <si>
    <t>2010000</t>
  </si>
  <si>
    <t>0000</t>
  </si>
  <si>
    <t>x</t>
  </si>
  <si>
    <t>nespecifikované rezervy</t>
  </si>
  <si>
    <t>neinvestiční transfery spolkům</t>
  </si>
  <si>
    <t>Program 2.6.</t>
  </si>
  <si>
    <t>Podpora místní Agendy 21</t>
  </si>
  <si>
    <t>2060000</t>
  </si>
  <si>
    <t>neinvestiční transfery obcím</t>
  </si>
  <si>
    <t>Město Jilemnice - Propagace zdravého životního stylu v Jilemnici</t>
  </si>
  <si>
    <t>Město Turnov - Zdravé město Turnov</t>
  </si>
  <si>
    <t>Semínko země - Víme, s čím si hrajeme?</t>
  </si>
  <si>
    <t>Klub přátel a sponzorů DDM - UMÍME TO?!</t>
  </si>
  <si>
    <t>Obec Čtveřín - Program rozvoje obce Čtveřín</t>
  </si>
  <si>
    <t>Středisko volného času Sluníčko Lomnice - Město, kde se dobře žije</t>
  </si>
  <si>
    <t>Centrum Generace Jablonec - Rodina Offline</t>
  </si>
  <si>
    <t>Matice děkanství Železnobrodského - Společnost pro 21.století</t>
  </si>
  <si>
    <t>ZO ČSOP Armillaria - Zeleň, veřejnost a MA21 v Lbc a LK</t>
  </si>
  <si>
    <t>Nová Akropolis - Zapojení NNO a dobrovolníků do MA21</t>
  </si>
  <si>
    <t xml:space="preserve">MAS Frýdlantsko - MA21 pro posílení resilience </t>
  </si>
  <si>
    <t>Město Cvikov - Vzdělávací a osvětová akce</t>
  </si>
  <si>
    <t>Město Stráž p.R. - Aktualizace strategie rozvoje města</t>
  </si>
  <si>
    <t>Obec Poniklá - Plánujeme s veřejností</t>
  </si>
  <si>
    <t>ZŠ Lesní Liberec - Dovednosti člena školního parlamentu</t>
  </si>
  <si>
    <t>2060025</t>
  </si>
  <si>
    <t>5004</t>
  </si>
  <si>
    <t>5008</t>
  </si>
  <si>
    <t>2060026</t>
  </si>
  <si>
    <t>2060027</t>
  </si>
  <si>
    <t>2060028</t>
  </si>
  <si>
    <t>2060029</t>
  </si>
  <si>
    <t>5425</t>
  </si>
  <si>
    <t>2060030</t>
  </si>
  <si>
    <t>2016</t>
  </si>
  <si>
    <t>2060031</t>
  </si>
  <si>
    <t>2060032</t>
  </si>
  <si>
    <t>2060033</t>
  </si>
  <si>
    <t>2060034</t>
  </si>
  <si>
    <t>2060035</t>
  </si>
  <si>
    <t>2060036</t>
  </si>
  <si>
    <t>4002</t>
  </si>
  <si>
    <t>2060037</t>
  </si>
  <si>
    <t>4009</t>
  </si>
  <si>
    <t>2060040</t>
  </si>
  <si>
    <t>5044</t>
  </si>
  <si>
    <t>2060041</t>
  </si>
  <si>
    <t>2480</t>
  </si>
  <si>
    <t>2010276</t>
  </si>
  <si>
    <t>investiční transfery obcím</t>
  </si>
  <si>
    <t>příloha č. 1 k RO č. 223/11</t>
  </si>
  <si>
    <t>Příloha č. 1</t>
  </si>
  <si>
    <t>ORJ</t>
  </si>
  <si>
    <t>ÚZ</t>
  </si>
  <si>
    <t>u k a z a t e l</t>
  </si>
  <si>
    <t>SR 2009</t>
  </si>
  <si>
    <t>ZR-RO</t>
  </si>
  <si>
    <t>UR1 2009</t>
  </si>
  <si>
    <t>změna RO 110/09</t>
  </si>
  <si>
    <t>SR 2013</t>
  </si>
  <si>
    <t>UR1 2011</t>
  </si>
  <si>
    <t>změny RO 180/11</t>
  </si>
  <si>
    <t>změny RO 223/11</t>
  </si>
  <si>
    <t>UR 2013</t>
  </si>
  <si>
    <t>RO 53/13</t>
  </si>
  <si>
    <t>RO 148/13</t>
  </si>
  <si>
    <t>RO 172/13</t>
  </si>
  <si>
    <t>RO 188/13</t>
  </si>
  <si>
    <t>RO 238/13</t>
  </si>
  <si>
    <t>RO 260/13</t>
  </si>
  <si>
    <t>RO 275/13</t>
  </si>
  <si>
    <t>RO 295/13</t>
  </si>
  <si>
    <t>RO 319/13</t>
  </si>
  <si>
    <t>RO 339/13</t>
  </si>
  <si>
    <t>RO 354/13</t>
  </si>
  <si>
    <t>RO 370/13</t>
  </si>
  <si>
    <t>rok 2014</t>
  </si>
  <si>
    <t>ZR - RO 40/14</t>
  </si>
  <si>
    <t>UR 2014</t>
  </si>
  <si>
    <t>RO 59/14</t>
  </si>
  <si>
    <t>RO 65/14</t>
  </si>
  <si>
    <t>RO 84/14</t>
  </si>
  <si>
    <t>RO 112/14</t>
  </si>
  <si>
    <t>RO 156/14</t>
  </si>
  <si>
    <t>RO 188/14</t>
  </si>
  <si>
    <t>RO 246/14</t>
  </si>
  <si>
    <t>ZU</t>
  </si>
  <si>
    <t>DU</t>
  </si>
  <si>
    <t>2302</t>
  </si>
  <si>
    <t>Spolufinancování EU</t>
  </si>
  <si>
    <t>0250010000</t>
  </si>
  <si>
    <t>Globální granty v OP VK - 1.1 Zvyšování kvality ve vzdělávání  II.</t>
  </si>
  <si>
    <t>Nespecifikované rezervy - neinvestiční</t>
  </si>
  <si>
    <t>Rezervy kapitálových výdajů - investiční</t>
  </si>
  <si>
    <t>0250160000</t>
  </si>
  <si>
    <t>Rozumíme vědám - Křesťanská ZŠ  a MŠ</t>
  </si>
  <si>
    <t>ostatní přijaté vratky transferů - vratka nedočerpané investice Křesťanská ZŠ</t>
  </si>
  <si>
    <t>0250020000</t>
  </si>
  <si>
    <t>Globální granty OP VK- 1.2 Rovné příležitosti ve vzdělávání II.</t>
  </si>
  <si>
    <t>32133030</t>
  </si>
  <si>
    <t>Ostatní neinvestiční přijaté transfery ze státního rozpočtu</t>
  </si>
  <si>
    <t>32533030</t>
  </si>
  <si>
    <t>Ostatní neinvestiční přijaté transfery z EU</t>
  </si>
  <si>
    <t>0250030000</t>
  </si>
  <si>
    <t>Globální granty OP VK- 1.3 Další vzdělávání pracovníků škol II.</t>
  </si>
  <si>
    <t>1750050000</t>
  </si>
  <si>
    <t>Podpora nabídky dalšího vzdělávání 3.2</t>
  </si>
  <si>
    <t>Nespecifikované rezervy</t>
  </si>
  <si>
    <t>Rezervy kapitálových výdajů</t>
  </si>
  <si>
    <t>1752101417</t>
  </si>
  <si>
    <t>G.G. 3.2 - CZ.1.07/3.2.01/01.0019; Vzdělávání v krajině kolem nás; SOŠ Lužická, Česká Lípa, p.o. - PRK</t>
  </si>
  <si>
    <t>15.70442</t>
  </si>
  <si>
    <t>G.G. 3.2. Kvalifikovaný interní lektor pro Liberecký kraj, Top Lektoři.cz, s.r.o.</t>
  </si>
  <si>
    <t>32133887</t>
  </si>
  <si>
    <t>vyúčtování vratky  investiční - SR</t>
  </si>
  <si>
    <t>32533887</t>
  </si>
  <si>
    <t>vyúčtování vratky  investiční - EU</t>
  </si>
  <si>
    <t>1752120000</t>
  </si>
  <si>
    <t>G.G. 3.2 - CZ.1.07/3.2.01/01.0005; Aperta - inovativní vzdělávání; Aperta, s.r.o. - PRK</t>
  </si>
  <si>
    <t>1752011499</t>
  </si>
  <si>
    <t>G.G. 3.2 - CZ.1.07/3.2.01/01.0026; Podpora dalšího vzdělávání v Libereckém kraji; CVLK, p.o. - PRK</t>
  </si>
  <si>
    <t>1752091411</t>
  </si>
  <si>
    <t>G.G. 3.2 - CZ.1.07/3.2.01/01.0018; Příprava lektorů pro vzdělávání dospělých; Gymnázium a SOŠP, Jeronýmova, p.o. - PRK</t>
  </si>
  <si>
    <t>246.128,46</t>
  </si>
  <si>
    <t>1752001432</t>
  </si>
  <si>
    <t>G.G. 3.2 - CZ.1.07/3.2.01/01.0015; Tvorba vzdělávacích modulů v oblasti výtahového průmyslu v provázanosti dalšího a počátečního vzdělávání; SŠ MŠ Na Bojišti, p.o.</t>
  </si>
  <si>
    <t>G.G. 3.2 Vzdělávací program pro pracovníky maloobchodního prodeje potravin v Libereckém kraji,MAG CONSULTING s.r.o. - platba PRK</t>
  </si>
  <si>
    <t>2303</t>
  </si>
  <si>
    <t>0250321410</t>
  </si>
  <si>
    <t>GG 1.3 Cestou poznání dosáhnout dalšího vzdělání pedagogických pracovníků Gymnázia a SOŠ, Jilemnice, SOŠ Jilemnice p.o.</t>
  </si>
  <si>
    <t>2602</t>
  </si>
  <si>
    <t>Holany - Rekonstrukce komunikace v lokalitě RD Jih SO 02 - Jednostranný chodník</t>
  </si>
  <si>
    <t>Příjmy a finanční zdroje 2018</t>
  </si>
  <si>
    <t>UR I.  2018</t>
  </si>
  <si>
    <t>Přijaté transfery (vlastní příjmy)</t>
  </si>
  <si>
    <t>Finanční vypořádání minulých let</t>
  </si>
  <si>
    <t>Holany -Rekonstrukce komunikace v lokalitě RD Jih SO 02</t>
  </si>
  <si>
    <t>20600374009</t>
  </si>
  <si>
    <t>Program 2.7</t>
  </si>
  <si>
    <t>Podpora činnosti mateřských center</t>
  </si>
  <si>
    <t>2070000</t>
  </si>
  <si>
    <t>Změna rozpočtu - rozpočtové opatření č. 96/18</t>
  </si>
  <si>
    <t>Změna rozpočtu -rozpočtové opatření č. 96/18</t>
  </si>
  <si>
    <t>Příloha č. 1 k ZR-RO č. 96/18</t>
  </si>
  <si>
    <t>ZR-RO č.96/18</t>
  </si>
  <si>
    <t>ZR-RO 96/18</t>
  </si>
  <si>
    <t>Zdrojová část rozpočtu LK 2018</t>
  </si>
  <si>
    <t>v tis. Kč</t>
  </si>
  <si>
    <t>ukazatel</t>
  </si>
  <si>
    <t xml:space="preserve">pol. </t>
  </si>
  <si>
    <t>UR 2018 I.</t>
  </si>
  <si>
    <t>UR 2018 II.</t>
  </si>
  <si>
    <t>A/ Vlastní  příjmy</t>
  </si>
  <si>
    <t>1-3xxx</t>
  </si>
  <si>
    <t>1. Daňové příjmy</t>
  </si>
  <si>
    <t>1xxx</t>
  </si>
  <si>
    <t>2. Nedaňové příjmy</t>
  </si>
  <si>
    <t>2xxx</t>
  </si>
  <si>
    <t>3. Kapitáové příjmy</t>
  </si>
  <si>
    <t>3xxx</t>
  </si>
  <si>
    <t>B/ Dotace a příspěvky</t>
  </si>
  <si>
    <t>4xxx</t>
  </si>
  <si>
    <r>
      <t>1. N</t>
    </r>
    <r>
      <rPr>
        <b/>
        <sz val="11"/>
        <rFont val="Times New Roman"/>
        <family val="1"/>
        <charset val="238"/>
      </rPr>
      <t xml:space="preserve">einvestiční </t>
    </r>
    <r>
      <rPr>
        <sz val="11"/>
        <rFont val="Times New Roman"/>
        <family val="1"/>
        <charset val="238"/>
      </rPr>
      <t>dotace</t>
    </r>
  </si>
  <si>
    <t>411x</t>
  </si>
  <si>
    <t xml:space="preserve">  Zákon o st.rozpočtu</t>
  </si>
  <si>
    <t>4112</t>
  </si>
  <si>
    <t xml:space="preserve">   Resort. účelové dotace (ze SR, st.fondů)</t>
  </si>
  <si>
    <t xml:space="preserve">   Dotace od regionální rady</t>
  </si>
  <si>
    <t xml:space="preserve">   Dotace ze zahraničí</t>
  </si>
  <si>
    <t>415x</t>
  </si>
  <si>
    <t xml:space="preserve">   Dotace od obcí</t>
  </si>
  <si>
    <r>
      <t>2. I</t>
    </r>
    <r>
      <rPr>
        <b/>
        <sz val="11"/>
        <rFont val="Times New Roman"/>
        <family val="1"/>
        <charset val="238"/>
      </rPr>
      <t xml:space="preserve">nvestiční </t>
    </r>
    <r>
      <rPr>
        <sz val="11"/>
        <rFont val="Times New Roman"/>
        <family val="1"/>
        <charset val="238"/>
      </rPr>
      <t>dot.</t>
    </r>
  </si>
  <si>
    <t>42xx</t>
  </si>
  <si>
    <t xml:space="preserve">    Resort. účelové dotace (ze SR, st.f.)</t>
  </si>
  <si>
    <t>421x</t>
  </si>
  <si>
    <t xml:space="preserve">    Dotace od regionální rady</t>
  </si>
  <si>
    <t xml:space="preserve">    Dotace ze zahraničí</t>
  </si>
  <si>
    <t>423x</t>
  </si>
  <si>
    <t xml:space="preserve">    Dotace od obcí</t>
  </si>
  <si>
    <t>P ř í j m y   celkem</t>
  </si>
  <si>
    <t>1-4xxx</t>
  </si>
  <si>
    <t>C/ F i n a n c o v á n í</t>
  </si>
  <si>
    <t>8xxx</t>
  </si>
  <si>
    <t>1. Zapojení fondů z r. 2017</t>
  </si>
  <si>
    <t>8115</t>
  </si>
  <si>
    <t>2. Zapojení  zákl.běžného účtu z r. 2017</t>
  </si>
  <si>
    <t>3. Uhrazené splátky dlouhod.půjč.</t>
  </si>
  <si>
    <t xml:space="preserve">Z d r o j e  L K   c e l k e m </t>
  </si>
  <si>
    <t>Výdajová část rozpočtu LK 2018</t>
  </si>
  <si>
    <t xml:space="preserve">     ukazatel</t>
  </si>
  <si>
    <t>SR 2018</t>
  </si>
  <si>
    <t xml:space="preserve">UR 2018 </t>
  </si>
  <si>
    <t>Kap.910 - Zastupitelstvo</t>
  </si>
  <si>
    <t>5xxx</t>
  </si>
  <si>
    <t>Kap.911 - Krajský úřad</t>
  </si>
  <si>
    <t>Kap.912 - Účelové příspěvky PO</t>
  </si>
  <si>
    <t>5-6xxx</t>
  </si>
  <si>
    <t>Kap.913 - Příspěvkové organizace</t>
  </si>
  <si>
    <t>Kap.914 - Působnosti</t>
  </si>
  <si>
    <t>Kap.916 - Úč.neinv.dotace ve školství</t>
  </si>
  <si>
    <t>Kap.917 - Transfery</t>
  </si>
  <si>
    <t>Kap.919 - Pokladní správa</t>
  </si>
  <si>
    <t>Kap.920 - Kapitálové výdaje</t>
  </si>
  <si>
    <t>Kap.921 - Úč.invest.dotace ve školství</t>
  </si>
  <si>
    <t>6xxx</t>
  </si>
  <si>
    <t>Kap.923 - Spolufinancování EU</t>
  </si>
  <si>
    <t>Kap.924 - Úvěry</t>
  </si>
  <si>
    <t>Kap.925 - Sociální fond</t>
  </si>
  <si>
    <t>Kap.926 - Dotační fond</t>
  </si>
  <si>
    <t>Kap.931 - Krizový fond</t>
  </si>
  <si>
    <t>Kap.932 - Fond ochrany vod</t>
  </si>
  <si>
    <t xml:space="preserve">Kap.934 - Lesnický fond </t>
  </si>
  <si>
    <t xml:space="preserve">V ý d a je   c e l k e 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</si>
</sst>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K_č_-;\-* #,##0.00\ _K_č_-;_-* &quot;-&quot;??\ _K_č_-;_-@_-"/>
    <numFmt numFmtId="164" formatCode="#,##0.00000"/>
    <numFmt numFmtId="165" formatCode="#,##0.000"/>
    <numFmt numFmtId="166" formatCode="#,##0.0"/>
  </numFmts>
  <fonts count="4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8"/>
      <name val="Arial CE"/>
      <charset val="238"/>
    </font>
    <font>
      <sz val="10"/>
      <name val="Arial"/>
      <family val="2"/>
      <charset val="238"/>
    </font>
    <font>
      <b/>
      <sz val="14"/>
      <name val="Arial CE"/>
      <charset val="238"/>
    </font>
    <font>
      <b/>
      <sz val="12"/>
      <name val="Arial"/>
      <family val="2"/>
      <charset val="238"/>
    </font>
    <font>
      <b/>
      <sz val="10"/>
      <name val="Arial"/>
      <family val="2"/>
    </font>
    <font>
      <b/>
      <sz val="8"/>
      <name val="Arial"/>
      <family val="2"/>
      <charset val="238"/>
    </font>
    <font>
      <b/>
      <sz val="8"/>
      <name val="Arial"/>
      <family val="2"/>
    </font>
    <font>
      <sz val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60"/>
      <name val="Calibri"/>
      <family val="2"/>
      <charset val="238"/>
    </font>
    <font>
      <sz val="10"/>
      <name val="Arial"/>
      <family val="2"/>
      <charset val="238"/>
    </font>
    <font>
      <sz val="11"/>
      <color indexed="52"/>
      <name val="Calibri"/>
      <family val="2"/>
      <charset val="238"/>
    </font>
    <font>
      <b/>
      <sz val="7"/>
      <color indexed="8"/>
      <name val="Tahoma"/>
      <family val="2"/>
      <charset val="238"/>
    </font>
    <font>
      <sz val="11"/>
      <color indexed="17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0"/>
      <name val="Arial"/>
      <family val="2"/>
      <charset val="238"/>
    </font>
    <font>
      <b/>
      <sz val="8"/>
      <name val="Arial CE"/>
      <charset val="238"/>
    </font>
    <font>
      <sz val="12"/>
      <name val="Arial CE"/>
      <charset val="238"/>
    </font>
    <font>
      <b/>
      <sz val="14"/>
      <name val="Arial"/>
      <family val="2"/>
      <charset val="238"/>
    </font>
    <font>
      <b/>
      <sz val="8"/>
      <color indexed="18"/>
      <name val="Arial"/>
      <family val="2"/>
      <charset val="238"/>
    </font>
    <font>
      <b/>
      <sz val="8"/>
      <color indexed="18"/>
      <name val="Arial"/>
      <family val="2"/>
    </font>
    <font>
      <b/>
      <sz val="8"/>
      <color theme="3" tint="-0.249977111117893"/>
      <name val="Arial"/>
      <family val="2"/>
      <charset val="238"/>
    </font>
    <font>
      <b/>
      <sz val="8"/>
      <color indexed="56"/>
      <name val="Arial"/>
      <family val="2"/>
      <charset val="238"/>
    </font>
    <font>
      <sz val="10"/>
      <name val="Arial"/>
      <charset val="238"/>
    </font>
    <font>
      <b/>
      <u/>
      <sz val="9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</fonts>
  <fills count="2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  <bgColor indexed="64"/>
      </patternFill>
    </fill>
  </fills>
  <borders count="8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13">
    <xf numFmtId="0" fontId="0" fillId="0" borderId="0"/>
    <xf numFmtId="0" fontId="2" fillId="0" borderId="0"/>
    <xf numFmtId="0" fontId="2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3" fillId="0" borderId="27" applyNumberFormat="0" applyFill="0" applyAlignment="0" applyProtection="0"/>
    <xf numFmtId="0" fontId="13" fillId="0" borderId="27" applyNumberFormat="0" applyFill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5" fillId="18" borderId="28" applyNumberFormat="0" applyAlignment="0" applyProtection="0"/>
    <xf numFmtId="0" fontId="15" fillId="18" borderId="28" applyNumberFormat="0" applyAlignment="0" applyProtection="0"/>
    <xf numFmtId="0" fontId="16" fillId="0" borderId="29" applyNumberFormat="0" applyFill="0" applyAlignment="0" applyProtection="0"/>
    <xf numFmtId="0" fontId="16" fillId="0" borderId="29" applyNumberFormat="0" applyFill="0" applyAlignment="0" applyProtection="0"/>
    <xf numFmtId="0" fontId="17" fillId="0" borderId="30" applyNumberFormat="0" applyFill="0" applyAlignment="0" applyProtection="0"/>
    <xf numFmtId="0" fontId="17" fillId="0" borderId="30" applyNumberFormat="0" applyFill="0" applyAlignment="0" applyProtection="0"/>
    <xf numFmtId="0" fontId="18" fillId="0" borderId="31" applyNumberFormat="0" applyFill="0" applyAlignment="0" applyProtection="0"/>
    <xf numFmtId="0" fontId="18" fillId="0" borderId="31" applyNumberFormat="0" applyFill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1" fillId="0" borderId="0"/>
    <xf numFmtId="0" fontId="4" fillId="0" borderId="0"/>
    <xf numFmtId="0" fontId="4" fillId="0" borderId="0"/>
    <xf numFmtId="0" fontId="2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1" fillId="20" borderId="32" applyNumberFormat="0" applyFont="0" applyAlignment="0" applyProtection="0"/>
    <xf numFmtId="0" fontId="11" fillId="20" borderId="32" applyNumberFormat="0" applyFont="0" applyAlignment="0" applyProtection="0"/>
    <xf numFmtId="0" fontId="22" fillId="0" borderId="33" applyNumberFormat="0" applyFill="0" applyAlignment="0" applyProtection="0"/>
    <xf numFmtId="0" fontId="22" fillId="0" borderId="33" applyNumberFormat="0" applyFill="0" applyAlignment="0" applyProtection="0"/>
    <xf numFmtId="0" fontId="23" fillId="21" borderId="0">
      <alignment horizontal="left" vertical="center"/>
    </xf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9" borderId="34" applyNumberFormat="0" applyAlignment="0" applyProtection="0"/>
    <xf numFmtId="0" fontId="26" fillId="9" borderId="34" applyNumberFormat="0" applyAlignment="0" applyProtection="0"/>
    <xf numFmtId="0" fontId="27" fillId="22" borderId="34" applyNumberFormat="0" applyAlignment="0" applyProtection="0"/>
    <xf numFmtId="0" fontId="27" fillId="22" borderId="34" applyNumberFormat="0" applyAlignment="0" applyProtection="0"/>
    <xf numFmtId="0" fontId="28" fillId="22" borderId="35" applyNumberFormat="0" applyAlignment="0" applyProtection="0"/>
    <xf numFmtId="0" fontId="28" fillId="22" borderId="35" applyNumberFormat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5" borderId="0" applyNumberFormat="0" applyBorder="0" applyAlignment="0" applyProtection="0"/>
    <xf numFmtId="0" fontId="12" fillId="2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4" fillId="0" borderId="0"/>
    <xf numFmtId="0" fontId="38" fillId="0" borderId="0"/>
  </cellStyleXfs>
  <cellXfs count="469">
    <xf numFmtId="0" fontId="0" fillId="0" borderId="0" xfId="0"/>
    <xf numFmtId="0" fontId="2" fillId="0" borderId="0" xfId="1"/>
    <xf numFmtId="0" fontId="4" fillId="0" borderId="0" xfId="3"/>
    <xf numFmtId="0" fontId="4" fillId="0" borderId="0" xfId="4"/>
    <xf numFmtId="0" fontId="7" fillId="0" borderId="0" xfId="3" applyFont="1" applyAlignment="1">
      <alignment horizontal="center"/>
    </xf>
    <xf numFmtId="4" fontId="7" fillId="0" borderId="0" xfId="3" applyNumberFormat="1" applyFont="1" applyAlignment="1">
      <alignment horizontal="center"/>
    </xf>
    <xf numFmtId="0" fontId="8" fillId="0" borderId="0" xfId="3" applyFont="1" applyAlignment="1">
      <alignment horizontal="center"/>
    </xf>
    <xf numFmtId="0" fontId="9" fillId="0" borderId="1" xfId="3" applyFont="1" applyBorder="1" applyAlignment="1">
      <alignment horizontal="center" vertical="center"/>
    </xf>
    <xf numFmtId="0" fontId="9" fillId="0" borderId="4" xfId="3" applyFont="1" applyBorder="1" applyAlignment="1">
      <alignment horizontal="center" vertical="center"/>
    </xf>
    <xf numFmtId="0" fontId="9" fillId="0" borderId="2" xfId="3" applyFont="1" applyBorder="1" applyAlignment="1">
      <alignment horizontal="center" vertical="center"/>
    </xf>
    <xf numFmtId="0" fontId="9" fillId="0" borderId="5" xfId="3" applyFont="1" applyBorder="1" applyAlignment="1">
      <alignment horizontal="center" vertical="center"/>
    </xf>
    <xf numFmtId="0" fontId="9" fillId="0" borderId="4" xfId="3" applyFont="1" applyFill="1" applyBorder="1" applyAlignment="1">
      <alignment horizontal="center" vertical="center" wrapText="1"/>
    </xf>
    <xf numFmtId="0" fontId="9" fillId="0" borderId="6" xfId="3" applyFont="1" applyBorder="1" applyAlignment="1">
      <alignment horizontal="center" vertical="center"/>
    </xf>
    <xf numFmtId="164" fontId="4" fillId="0" borderId="0" xfId="3" applyNumberFormat="1"/>
    <xf numFmtId="0" fontId="8" fillId="2" borderId="7" xfId="3" applyFont="1" applyFill="1" applyBorder="1" applyAlignment="1">
      <alignment vertical="center" wrapText="1"/>
    </xf>
    <xf numFmtId="164" fontId="8" fillId="2" borderId="9" xfId="5" applyNumberFormat="1" applyFont="1" applyFill="1" applyBorder="1" applyAlignment="1">
      <alignment horizontal="right" vertical="center"/>
    </xf>
    <xf numFmtId="164" fontId="8" fillId="2" borderId="11" xfId="5" applyNumberFormat="1" applyFont="1" applyFill="1" applyBorder="1" applyAlignment="1">
      <alignment horizontal="right" vertical="center"/>
    </xf>
    <xf numFmtId="164" fontId="8" fillId="2" borderId="12" xfId="5" applyNumberFormat="1" applyFont="1" applyFill="1" applyBorder="1" applyAlignment="1">
      <alignment horizontal="right" vertical="center"/>
    </xf>
    <xf numFmtId="0" fontId="8" fillId="3" borderId="13" xfId="3" applyFont="1" applyFill="1" applyBorder="1" applyAlignment="1">
      <alignment horizontal="center" vertical="center"/>
    </xf>
    <xf numFmtId="0" fontId="8" fillId="3" borderId="11" xfId="3" applyFont="1" applyFill="1" applyBorder="1" applyAlignment="1">
      <alignment horizontal="left" vertical="center" wrapText="1"/>
    </xf>
    <xf numFmtId="164" fontId="8" fillId="3" borderId="9" xfId="3" applyNumberFormat="1" applyFont="1" applyFill="1" applyBorder="1"/>
    <xf numFmtId="164" fontId="8" fillId="3" borderId="11" xfId="3" applyNumberFormat="1" applyFont="1" applyFill="1" applyBorder="1"/>
    <xf numFmtId="164" fontId="8" fillId="3" borderId="12" xfId="3" applyNumberFormat="1" applyFont="1" applyFill="1" applyBorder="1"/>
    <xf numFmtId="164" fontId="4" fillId="0" borderId="0" xfId="3" applyNumberFormat="1" applyFill="1"/>
    <xf numFmtId="0" fontId="8" fillId="0" borderId="14" xfId="3" applyFont="1" applyFill="1" applyBorder="1" applyAlignment="1">
      <alignment horizontal="center" wrapText="1"/>
    </xf>
    <xf numFmtId="49" fontId="8" fillId="0" borderId="15" xfId="3" applyNumberFormat="1" applyFont="1" applyFill="1" applyBorder="1" applyAlignment="1">
      <alignment horizontal="center" wrapText="1"/>
    </xf>
    <xf numFmtId="49" fontId="8" fillId="0" borderId="16" xfId="3" applyNumberFormat="1" applyFont="1" applyFill="1" applyBorder="1" applyAlignment="1">
      <alignment horizontal="center" wrapText="1"/>
    </xf>
    <xf numFmtId="0" fontId="8" fillId="0" borderId="17" xfId="3" applyFont="1" applyFill="1" applyBorder="1" applyAlignment="1">
      <alignment horizontal="center" wrapText="1"/>
    </xf>
    <xf numFmtId="0" fontId="8" fillId="0" borderId="15" xfId="3" applyFont="1" applyFill="1" applyBorder="1" applyAlignment="1">
      <alignment horizontal="center" wrapText="1"/>
    </xf>
    <xf numFmtId="0" fontId="8" fillId="0" borderId="17" xfId="3" applyFont="1" applyFill="1" applyBorder="1" applyAlignment="1">
      <alignment horizontal="left" wrapText="1"/>
    </xf>
    <xf numFmtId="164" fontId="8" fillId="0" borderId="17" xfId="3" applyNumberFormat="1" applyFont="1" applyFill="1" applyBorder="1" applyAlignment="1">
      <alignment wrapText="1"/>
    </xf>
    <xf numFmtId="164" fontId="8" fillId="0" borderId="6" xfId="3" applyNumberFormat="1" applyFont="1" applyFill="1" applyBorder="1" applyAlignment="1">
      <alignment wrapText="1"/>
    </xf>
    <xf numFmtId="0" fontId="4" fillId="0" borderId="0" xfId="3" applyFill="1"/>
    <xf numFmtId="0" fontId="10" fillId="0" borderId="18" xfId="3" applyFont="1" applyFill="1" applyBorder="1" applyAlignment="1">
      <alignment horizontal="center"/>
    </xf>
    <xf numFmtId="49" fontId="10" fillId="0" borderId="19" xfId="3" applyNumberFormat="1" applyFont="1" applyFill="1" applyBorder="1" applyAlignment="1">
      <alignment horizontal="center"/>
    </xf>
    <xf numFmtId="0" fontId="4" fillId="0" borderId="20" xfId="3" applyFont="1" applyFill="1" applyBorder="1"/>
    <xf numFmtId="0" fontId="10" fillId="0" borderId="21" xfId="3" applyFont="1" applyFill="1" applyBorder="1" applyAlignment="1">
      <alignment horizontal="center"/>
    </xf>
    <xf numFmtId="0" fontId="10" fillId="0" borderId="19" xfId="3" applyFont="1" applyFill="1" applyBorder="1" applyAlignment="1">
      <alignment horizontal="center"/>
    </xf>
    <xf numFmtId="0" fontId="10" fillId="0" borderId="22" xfId="3" applyFont="1" applyFill="1" applyBorder="1" applyAlignment="1">
      <alignment horizontal="left"/>
    </xf>
    <xf numFmtId="164" fontId="10" fillId="0" borderId="21" xfId="3" applyNumberFormat="1" applyFont="1" applyFill="1" applyBorder="1"/>
    <xf numFmtId="164" fontId="10" fillId="0" borderId="23" xfId="3" applyNumberFormat="1" applyFont="1" applyFill="1" applyBorder="1"/>
    <xf numFmtId="164" fontId="8" fillId="3" borderId="8" xfId="3" applyNumberFormat="1" applyFont="1" applyFill="1" applyBorder="1"/>
    <xf numFmtId="164" fontId="8" fillId="3" borderId="24" xfId="3" applyNumberFormat="1" applyFont="1" applyFill="1" applyBorder="1"/>
    <xf numFmtId="0" fontId="10" fillId="0" borderId="22" xfId="3" applyFont="1" applyFill="1" applyBorder="1" applyAlignment="1">
      <alignment horizontal="center"/>
    </xf>
    <xf numFmtId="0" fontId="8" fillId="0" borderId="17" xfId="3" applyFont="1" applyFill="1" applyBorder="1" applyAlignment="1">
      <alignment horizontal="center"/>
    </xf>
    <xf numFmtId="164" fontId="8" fillId="0" borderId="17" xfId="3" applyNumberFormat="1" applyFont="1" applyFill="1" applyBorder="1" applyAlignment="1">
      <alignment horizontal="right" wrapText="1"/>
    </xf>
    <xf numFmtId="164" fontId="10" fillId="0" borderId="21" xfId="3" applyNumberFormat="1" applyFont="1" applyFill="1" applyBorder="1" applyAlignment="1">
      <alignment horizontal="right"/>
    </xf>
    <xf numFmtId="4" fontId="4" fillId="0" borderId="0" xfId="3" applyNumberFormat="1"/>
    <xf numFmtId="0" fontId="10" fillId="0" borderId="23" xfId="3" applyFont="1" applyFill="1" applyBorder="1" applyAlignment="1">
      <alignment horizontal="center"/>
    </xf>
    <xf numFmtId="0" fontId="8" fillId="0" borderId="25" xfId="3" applyFont="1" applyFill="1" applyBorder="1" applyAlignment="1">
      <alignment horizontal="center"/>
    </xf>
    <xf numFmtId="49" fontId="8" fillId="0" borderId="37" xfId="3" applyNumberFormat="1" applyFont="1" applyFill="1" applyBorder="1" applyAlignment="1">
      <alignment horizontal="left" wrapText="1"/>
    </xf>
    <xf numFmtId="0" fontId="10" fillId="0" borderId="38" xfId="3" applyFont="1" applyFill="1" applyBorder="1" applyAlignment="1">
      <alignment horizontal="left" wrapText="1"/>
    </xf>
    <xf numFmtId="4" fontId="10" fillId="0" borderId="36" xfId="3" applyNumberFormat="1" applyFont="1" applyFill="1" applyBorder="1"/>
    <xf numFmtId="164" fontId="10" fillId="0" borderId="36" xfId="3" applyNumberFormat="1" applyFont="1" applyFill="1" applyBorder="1" applyAlignment="1">
      <alignment horizontal="right"/>
    </xf>
    <xf numFmtId="164" fontId="10" fillId="0" borderId="17" xfId="3" applyNumberFormat="1" applyFont="1" applyFill="1" applyBorder="1" applyAlignment="1">
      <alignment horizontal="right"/>
    </xf>
    <xf numFmtId="164" fontId="10" fillId="0" borderId="25" xfId="3" applyNumberFormat="1" applyFont="1" applyFill="1" applyBorder="1"/>
    <xf numFmtId="164" fontId="10" fillId="0" borderId="22" xfId="3" applyNumberFormat="1" applyFont="1" applyFill="1" applyBorder="1" applyAlignment="1">
      <alignment horizontal="right"/>
    </xf>
    <xf numFmtId="0" fontId="8" fillId="0" borderId="15" xfId="3" applyFont="1" applyFill="1" applyBorder="1" applyAlignment="1">
      <alignment horizontal="left" wrapText="1"/>
    </xf>
    <xf numFmtId="0" fontId="10" fillId="0" borderId="26" xfId="3" applyFont="1" applyFill="1" applyBorder="1" applyAlignment="1">
      <alignment horizontal="left"/>
    </xf>
    <xf numFmtId="4" fontId="10" fillId="0" borderId="17" xfId="3" applyNumberFormat="1" applyFont="1" applyFill="1" applyBorder="1"/>
    <xf numFmtId="4" fontId="10" fillId="0" borderId="22" xfId="3" applyNumberFormat="1" applyFont="1" applyFill="1" applyBorder="1"/>
    <xf numFmtId="164" fontId="10" fillId="0" borderId="39" xfId="3" applyNumberFormat="1" applyFont="1" applyFill="1" applyBorder="1"/>
    <xf numFmtId="0" fontId="10" fillId="0" borderId="40" xfId="3" applyFont="1" applyFill="1" applyBorder="1" applyAlignment="1">
      <alignment horizontal="center"/>
    </xf>
    <xf numFmtId="49" fontId="10" fillId="0" borderId="41" xfId="3" applyNumberFormat="1" applyFont="1" applyFill="1" applyBorder="1" applyAlignment="1">
      <alignment horizontal="center"/>
    </xf>
    <xf numFmtId="0" fontId="4" fillId="0" borderId="42" xfId="3" applyFont="1" applyFill="1" applyBorder="1"/>
    <xf numFmtId="0" fontId="10" fillId="0" borderId="43" xfId="3" applyFont="1" applyFill="1" applyBorder="1" applyAlignment="1">
      <alignment horizontal="center"/>
    </xf>
    <xf numFmtId="0" fontId="10" fillId="0" borderId="41" xfId="3" applyFont="1" applyFill="1" applyBorder="1" applyAlignment="1">
      <alignment horizontal="center"/>
    </xf>
    <xf numFmtId="0" fontId="10" fillId="0" borderId="43" xfId="3" applyFont="1" applyFill="1" applyBorder="1" applyAlignment="1">
      <alignment horizontal="left"/>
    </xf>
    <xf numFmtId="4" fontId="10" fillId="0" borderId="43" xfId="3" applyNumberFormat="1" applyFont="1" applyFill="1" applyBorder="1"/>
    <xf numFmtId="164" fontId="10" fillId="0" borderId="43" xfId="3" applyNumberFormat="1" applyFont="1" applyFill="1" applyBorder="1"/>
    <xf numFmtId="164" fontId="10" fillId="0" borderId="44" xfId="3" applyNumberFormat="1" applyFont="1" applyFill="1" applyBorder="1"/>
    <xf numFmtId="0" fontId="30" fillId="0" borderId="0" xfId="3" applyFont="1"/>
    <xf numFmtId="0" fontId="30" fillId="0" borderId="0" xfId="3" applyFont="1" applyFill="1"/>
    <xf numFmtId="164" fontId="10" fillId="0" borderId="17" xfId="3" applyNumberFormat="1" applyFont="1" applyFill="1" applyBorder="1"/>
    <xf numFmtId="164" fontId="10" fillId="0" borderId="22" xfId="3" applyNumberFormat="1" applyFont="1" applyFill="1" applyBorder="1"/>
    <xf numFmtId="0" fontId="8" fillId="0" borderId="14" xfId="3" applyFont="1" applyFill="1" applyBorder="1" applyAlignment="1">
      <alignment horizontal="center"/>
    </xf>
    <xf numFmtId="49" fontId="8" fillId="0" borderId="15" xfId="3" applyNumberFormat="1" applyFont="1" applyFill="1" applyBorder="1" applyAlignment="1">
      <alignment horizontal="center"/>
    </xf>
    <xf numFmtId="0" fontId="8" fillId="0" borderId="15" xfId="3" applyFont="1" applyFill="1" applyBorder="1" applyAlignment="1">
      <alignment horizontal="center"/>
    </xf>
    <xf numFmtId="0" fontId="8" fillId="0" borderId="17" xfId="3" applyFont="1" applyFill="1" applyBorder="1" applyAlignment="1">
      <alignment horizontal="left"/>
    </xf>
    <xf numFmtId="4" fontId="8" fillId="0" borderId="17" xfId="3" applyNumberFormat="1" applyFont="1" applyFill="1" applyBorder="1"/>
    <xf numFmtId="164" fontId="8" fillId="0" borderId="17" xfId="3" applyNumberFormat="1" applyFont="1" applyFill="1" applyBorder="1"/>
    <xf numFmtId="164" fontId="8" fillId="0" borderId="25" xfId="3" applyNumberFormat="1" applyFont="1" applyFill="1" applyBorder="1"/>
    <xf numFmtId="0" fontId="4" fillId="0" borderId="0" xfId="111" applyFont="1" applyFill="1"/>
    <xf numFmtId="49" fontId="4" fillId="0" borderId="0" xfId="111" applyNumberFormat="1" applyFont="1" applyFill="1"/>
    <xf numFmtId="0" fontId="10" fillId="0" borderId="0" xfId="2" applyFont="1" applyFill="1" applyAlignment="1">
      <alignment horizontal="right"/>
    </xf>
    <xf numFmtId="3" fontId="8" fillId="0" borderId="0" xfId="2" applyNumberFormat="1" applyFont="1" applyFill="1" applyAlignment="1">
      <alignment horizontal="left"/>
    </xf>
    <xf numFmtId="165" fontId="10" fillId="0" borderId="0" xfId="111" applyNumberFormat="1" applyFont="1" applyFill="1"/>
    <xf numFmtId="3" fontId="3" fillId="0" borderId="46" xfId="2" applyNumberFormat="1" applyFont="1" applyFill="1" applyBorder="1" applyAlignment="1">
      <alignment horizontal="center" vertical="center"/>
    </xf>
    <xf numFmtId="0" fontId="4" fillId="0" borderId="0" xfId="4" applyFill="1"/>
    <xf numFmtId="0" fontId="4" fillId="0" borderId="47" xfId="4" applyFill="1" applyBorder="1"/>
    <xf numFmtId="0" fontId="4" fillId="0" borderId="0" xfId="1" applyFont="1" applyFill="1" applyAlignment="1">
      <alignment horizontal="left"/>
    </xf>
    <xf numFmtId="49" fontId="4" fillId="0" borderId="0" xfId="1" applyNumberFormat="1" applyFont="1" applyFill="1" applyAlignment="1">
      <alignment horizontal="left"/>
    </xf>
    <xf numFmtId="49" fontId="4" fillId="0" borderId="0" xfId="1" applyNumberFormat="1" applyFont="1" applyFill="1"/>
    <xf numFmtId="0" fontId="4" fillId="0" borderId="0" xfId="1" applyFont="1" applyFill="1"/>
    <xf numFmtId="164" fontId="4" fillId="0" borderId="0" xfId="1" applyNumberFormat="1" applyFont="1" applyFill="1"/>
    <xf numFmtId="4" fontId="4" fillId="0" borderId="0" xfId="1" applyNumberFormat="1" applyFont="1" applyFill="1"/>
    <xf numFmtId="165" fontId="4" fillId="0" borderId="0" xfId="111" applyNumberFormat="1" applyFont="1" applyFill="1"/>
    <xf numFmtId="164" fontId="10" fillId="0" borderId="0" xfId="4" applyNumberFormat="1" applyFont="1" applyFill="1"/>
    <xf numFmtId="0" fontId="6" fillId="0" borderId="0" xfId="1" applyFont="1" applyFill="1" applyAlignment="1">
      <alignment horizontal="center"/>
    </xf>
    <xf numFmtId="49" fontId="6" fillId="0" borderId="0" xfId="1" applyNumberFormat="1" applyFont="1" applyFill="1" applyAlignment="1">
      <alignment horizontal="center"/>
    </xf>
    <xf numFmtId="0" fontId="4" fillId="0" borderId="0" xfId="4" applyFont="1" applyFill="1"/>
    <xf numFmtId="164" fontId="4" fillId="0" borderId="0" xfId="4" applyNumberFormat="1" applyFont="1" applyFill="1"/>
    <xf numFmtId="4" fontId="8" fillId="0" borderId="0" xfId="4" applyNumberFormat="1" applyFont="1" applyFill="1" applyAlignment="1">
      <alignment horizontal="right"/>
    </xf>
    <xf numFmtId="4" fontId="8" fillId="0" borderId="47" xfId="4" applyNumberFormat="1" applyFont="1" applyFill="1" applyBorder="1" applyAlignment="1">
      <alignment horizontal="right"/>
    </xf>
    <xf numFmtId="0" fontId="8" fillId="0" borderId="7" xfId="1" applyFont="1" applyFill="1" applyBorder="1" applyAlignment="1">
      <alignment horizontal="center" vertical="center" wrapText="1"/>
    </xf>
    <xf numFmtId="49" fontId="8" fillId="0" borderId="11" xfId="1" applyNumberFormat="1" applyFont="1" applyFill="1" applyBorder="1" applyAlignment="1">
      <alignment horizontal="center" vertical="center" wrapText="1"/>
    </xf>
    <xf numFmtId="0" fontId="8" fillId="0" borderId="11" xfId="1" applyFont="1" applyFill="1" applyBorder="1" applyAlignment="1">
      <alignment horizontal="center" vertical="center" wrapText="1"/>
    </xf>
    <xf numFmtId="0" fontId="8" fillId="0" borderId="11" xfId="111" applyFont="1" applyFill="1" applyBorder="1" applyAlignment="1">
      <alignment horizontal="center" vertical="center" wrapText="1"/>
    </xf>
    <xf numFmtId="49" fontId="8" fillId="0" borderId="11" xfId="111" applyNumberFormat="1" applyFont="1" applyFill="1" applyBorder="1" applyAlignment="1">
      <alignment horizontal="center" vertical="center" wrapText="1"/>
    </xf>
    <xf numFmtId="0" fontId="8" fillId="0" borderId="11" xfId="4" applyFont="1" applyFill="1" applyBorder="1" applyAlignment="1">
      <alignment horizontal="center" vertical="center" wrapText="1"/>
    </xf>
    <xf numFmtId="164" fontId="8" fillId="0" borderId="11" xfId="4" applyNumberFormat="1" applyFont="1" applyFill="1" applyBorder="1" applyAlignment="1">
      <alignment horizontal="center" vertical="center" wrapText="1"/>
    </xf>
    <xf numFmtId="4" fontId="8" fillId="0" borderId="11" xfId="4" applyNumberFormat="1" applyFont="1" applyFill="1" applyBorder="1" applyAlignment="1">
      <alignment horizontal="center" vertical="center" wrapText="1"/>
    </xf>
    <xf numFmtId="165" fontId="8" fillId="0" borderId="11" xfId="111" applyNumberFormat="1" applyFont="1" applyFill="1" applyBorder="1" applyAlignment="1">
      <alignment horizontal="center" vertical="center" wrapText="1"/>
    </xf>
    <xf numFmtId="165" fontId="8" fillId="0" borderId="11" xfId="111" applyNumberFormat="1" applyFont="1" applyFill="1" applyBorder="1" applyAlignment="1">
      <alignment horizontal="center" vertical="center"/>
    </xf>
    <xf numFmtId="165" fontId="8" fillId="0" borderId="10" xfId="111" applyNumberFormat="1" applyFont="1" applyFill="1" applyBorder="1" applyAlignment="1">
      <alignment horizontal="center" vertical="center" wrapText="1"/>
    </xf>
    <xf numFmtId="165" fontId="8" fillId="0" borderId="24" xfId="111" applyNumberFormat="1" applyFont="1" applyFill="1" applyBorder="1" applyAlignment="1">
      <alignment horizontal="center" vertical="center"/>
    </xf>
    <xf numFmtId="165" fontId="8" fillId="0" borderId="9" xfId="111" applyNumberFormat="1" applyFont="1" applyFill="1" applyBorder="1" applyAlignment="1">
      <alignment horizontal="center" vertical="center" wrapText="1"/>
    </xf>
    <xf numFmtId="165" fontId="8" fillId="0" borderId="48" xfId="111" applyNumberFormat="1" applyFont="1" applyFill="1" applyBorder="1" applyAlignment="1">
      <alignment horizontal="center" vertical="center"/>
    </xf>
    <xf numFmtId="165" fontId="8" fillId="0" borderId="13" xfId="111" applyNumberFormat="1" applyFont="1" applyFill="1" applyBorder="1" applyAlignment="1">
      <alignment horizontal="center" vertical="center"/>
    </xf>
    <xf numFmtId="0" fontId="8" fillId="0" borderId="7" xfId="1" applyFont="1" applyFill="1" applyBorder="1" applyAlignment="1">
      <alignment horizontal="center"/>
    </xf>
    <xf numFmtId="49" fontId="8" fillId="0" borderId="11" xfId="1" applyNumberFormat="1" applyFont="1" applyFill="1" applyBorder="1" applyAlignment="1">
      <alignment horizontal="center"/>
    </xf>
    <xf numFmtId="49" fontId="8" fillId="0" borderId="10" xfId="1" applyNumberFormat="1" applyFont="1" applyFill="1" applyBorder="1" applyAlignment="1">
      <alignment horizontal="center"/>
    </xf>
    <xf numFmtId="0" fontId="8" fillId="0" borderId="11" xfId="1" applyFont="1" applyFill="1" applyBorder="1" applyAlignment="1">
      <alignment horizontal="center"/>
    </xf>
    <xf numFmtId="0" fontId="30" fillId="0" borderId="11" xfId="111" applyFont="1" applyFill="1" applyBorder="1" applyAlignment="1">
      <alignment horizontal="center"/>
    </xf>
    <xf numFmtId="49" fontId="8" fillId="0" borderId="11" xfId="111" applyNumberFormat="1" applyFont="1" applyFill="1" applyBorder="1" applyAlignment="1">
      <alignment horizontal="center"/>
    </xf>
    <xf numFmtId="0" fontId="8" fillId="0" borderId="11" xfId="111" applyFont="1" applyFill="1" applyBorder="1" applyAlignment="1">
      <alignment wrapText="1"/>
    </xf>
    <xf numFmtId="165" fontId="8" fillId="0" borderId="11" xfId="1" applyNumberFormat="1" applyFont="1" applyFill="1" applyBorder="1" applyAlignment="1">
      <alignment horizontal="right"/>
    </xf>
    <xf numFmtId="165" fontId="8" fillId="0" borderId="11" xfId="1" applyNumberFormat="1" applyFont="1" applyFill="1" applyBorder="1"/>
    <xf numFmtId="165" fontId="8" fillId="0" borderId="9" xfId="1" applyNumberFormat="1" applyFont="1" applyFill="1" applyBorder="1"/>
    <xf numFmtId="0" fontId="8" fillId="0" borderId="8" xfId="111" applyFont="1" applyFill="1" applyBorder="1"/>
    <xf numFmtId="165" fontId="8" fillId="0" borderId="11" xfId="111" applyNumberFormat="1" applyFont="1" applyFill="1" applyBorder="1"/>
    <xf numFmtId="164" fontId="8" fillId="0" borderId="11" xfId="111" applyNumberFormat="1" applyFont="1" applyFill="1" applyBorder="1"/>
    <xf numFmtId="164" fontId="8" fillId="0" borderId="10" xfId="111" applyNumberFormat="1" applyFont="1" applyFill="1" applyBorder="1"/>
    <xf numFmtId="164" fontId="8" fillId="0" borderId="24" xfId="111" applyNumberFormat="1" applyFont="1" applyFill="1" applyBorder="1"/>
    <xf numFmtId="164" fontId="8" fillId="0" borderId="9" xfId="111" applyNumberFormat="1" applyFont="1" applyFill="1" applyBorder="1"/>
    <xf numFmtId="164" fontId="8" fillId="0" borderId="48" xfId="111" applyNumberFormat="1" applyFont="1" applyFill="1" applyBorder="1"/>
    <xf numFmtId="164" fontId="8" fillId="0" borderId="13" xfId="111" applyNumberFormat="1" applyFont="1" applyFill="1" applyBorder="1"/>
    <xf numFmtId="0" fontId="8" fillId="0" borderId="11" xfId="111" applyFont="1" applyFill="1" applyBorder="1" applyAlignment="1">
      <alignment horizontal="center"/>
    </xf>
    <xf numFmtId="0" fontId="8" fillId="0" borderId="11" xfId="1" applyFont="1" applyFill="1" applyBorder="1" applyAlignment="1"/>
    <xf numFmtId="165" fontId="8" fillId="0" borderId="8" xfId="1" applyNumberFormat="1" applyFont="1" applyFill="1" applyBorder="1"/>
    <xf numFmtId="0" fontId="34" fillId="0" borderId="1" xfId="1" applyFont="1" applyFill="1" applyBorder="1" applyAlignment="1">
      <alignment horizontal="center"/>
    </xf>
    <xf numFmtId="49" fontId="34" fillId="0" borderId="2" xfId="1" applyNumberFormat="1" applyFont="1" applyFill="1" applyBorder="1" applyAlignment="1">
      <alignment horizontal="center"/>
    </xf>
    <xf numFmtId="0" fontId="35" fillId="0" borderId="45" xfId="69" applyFont="1" applyFill="1" applyBorder="1" applyAlignment="1">
      <alignment horizontal="center" vertical="center" wrapText="1"/>
    </xf>
    <xf numFmtId="0" fontId="34" fillId="0" borderId="16" xfId="1" applyFont="1" applyFill="1" applyBorder="1" applyAlignment="1">
      <alignment horizontal="center" vertical="center" wrapText="1"/>
    </xf>
    <xf numFmtId="0" fontId="34" fillId="0" borderId="17" xfId="1" applyFont="1" applyFill="1" applyBorder="1" applyAlignment="1">
      <alignment horizontal="center" vertical="center" wrapText="1"/>
    </xf>
    <xf numFmtId="49" fontId="35" fillId="0" borderId="49" xfId="69" applyNumberFormat="1" applyFont="1" applyFill="1" applyBorder="1" applyAlignment="1">
      <alignment horizontal="center" vertical="center" wrapText="1"/>
    </xf>
    <xf numFmtId="0" fontId="35" fillId="0" borderId="45" xfId="69" applyFont="1" applyFill="1" applyBorder="1" applyAlignment="1">
      <alignment horizontal="left" vertical="center" wrapText="1"/>
    </xf>
    <xf numFmtId="4" fontId="34" fillId="0" borderId="3" xfId="1" applyNumberFormat="1" applyFont="1" applyFill="1" applyBorder="1"/>
    <xf numFmtId="165" fontId="34" fillId="0" borderId="4" xfId="1" applyNumberFormat="1" applyFont="1" applyFill="1" applyBorder="1"/>
    <xf numFmtId="4" fontId="34" fillId="0" borderId="2" xfId="1" applyNumberFormat="1" applyFont="1" applyFill="1" applyBorder="1"/>
    <xf numFmtId="0" fontId="34" fillId="0" borderId="15" xfId="111" applyFont="1" applyFill="1" applyBorder="1"/>
    <xf numFmtId="165" fontId="34" fillId="0" borderId="17" xfId="111" applyNumberFormat="1" applyFont="1" applyFill="1" applyBorder="1"/>
    <xf numFmtId="164" fontId="34" fillId="0" borderId="17" xfId="111" applyNumberFormat="1" applyFont="1" applyFill="1" applyBorder="1"/>
    <xf numFmtId="164" fontId="34" fillId="0" borderId="17" xfId="111" applyNumberFormat="1" applyFont="1" applyFill="1" applyBorder="1" applyAlignment="1">
      <alignment shrinkToFit="1"/>
    </xf>
    <xf numFmtId="164" fontId="34" fillId="0" borderId="16" xfId="111" applyNumberFormat="1" applyFont="1" applyFill="1" applyBorder="1"/>
    <xf numFmtId="164" fontId="34" fillId="0" borderId="25" xfId="111" applyNumberFormat="1" applyFont="1" applyFill="1" applyBorder="1" applyAlignment="1">
      <alignment shrinkToFit="1"/>
    </xf>
    <xf numFmtId="164" fontId="34" fillId="0" borderId="49" xfId="111" applyNumberFormat="1" applyFont="1" applyFill="1" applyBorder="1"/>
    <xf numFmtId="164" fontId="34" fillId="0" borderId="45" xfId="111" applyNumberFormat="1" applyFont="1" applyFill="1" applyBorder="1" applyAlignment="1">
      <alignment shrinkToFit="1"/>
    </xf>
    <xf numFmtId="164" fontId="34" fillId="0" borderId="37" xfId="111" applyNumberFormat="1" applyFont="1" applyFill="1" applyBorder="1" applyAlignment="1">
      <alignment shrinkToFit="1"/>
    </xf>
    <xf numFmtId="4" fontId="34" fillId="0" borderId="49" xfId="111" applyNumberFormat="1" applyFont="1" applyFill="1" applyBorder="1"/>
    <xf numFmtId="4" fontId="34" fillId="0" borderId="45" xfId="111" applyNumberFormat="1" applyFont="1" applyFill="1" applyBorder="1" applyAlignment="1">
      <alignment shrinkToFit="1"/>
    </xf>
    <xf numFmtId="0" fontId="10" fillId="0" borderId="50" xfId="111" applyFont="1" applyFill="1" applyBorder="1" applyAlignment="1">
      <alignment vertical="center" wrapText="1"/>
    </xf>
    <xf numFmtId="49" fontId="10" fillId="0" borderId="51" xfId="111" applyNumberFormat="1" applyFont="1" applyFill="1" applyBorder="1" applyAlignment="1">
      <alignment vertical="center" wrapText="1"/>
    </xf>
    <xf numFmtId="1" fontId="10" fillId="0" borderId="52" xfId="3" applyNumberFormat="1" applyFont="1" applyFill="1" applyBorder="1" applyAlignment="1">
      <alignment horizontal="center" vertical="center" wrapText="1"/>
    </xf>
    <xf numFmtId="0" fontId="10" fillId="0" borderId="53" xfId="111" applyFont="1" applyFill="1" applyBorder="1" applyAlignment="1">
      <alignment vertical="center" wrapText="1"/>
    </xf>
    <xf numFmtId="0" fontId="10" fillId="0" borderId="36" xfId="111" applyFont="1" applyFill="1" applyBorder="1" applyAlignment="1">
      <alignment vertical="center" wrapText="1"/>
    </xf>
    <xf numFmtId="0" fontId="10" fillId="0" borderId="54" xfId="4" applyFont="1" applyFill="1" applyBorder="1" applyAlignment="1">
      <alignment vertical="center"/>
    </xf>
    <xf numFmtId="0" fontId="10" fillId="0" borderId="52" xfId="4" applyFont="1" applyFill="1" applyBorder="1" applyAlignment="1">
      <alignment vertical="center"/>
    </xf>
    <xf numFmtId="4" fontId="10" fillId="0" borderId="55" xfId="111" applyNumberFormat="1" applyFont="1" applyFill="1" applyBorder="1" applyAlignment="1">
      <alignment vertical="center" wrapText="1"/>
    </xf>
    <xf numFmtId="165" fontId="10" fillId="0" borderId="56" xfId="111" applyNumberFormat="1" applyFont="1" applyFill="1" applyBorder="1" applyAlignment="1">
      <alignment vertical="center" wrapText="1"/>
    </xf>
    <xf numFmtId="4" fontId="10" fillId="0" borderId="57" xfId="111" applyNumberFormat="1" applyFont="1" applyFill="1" applyBorder="1" applyAlignment="1">
      <alignment vertical="center" wrapText="1"/>
    </xf>
    <xf numFmtId="0" fontId="10" fillId="0" borderId="57" xfId="111" applyFont="1" applyFill="1" applyBorder="1" applyAlignment="1">
      <alignment vertical="center" wrapText="1"/>
    </xf>
    <xf numFmtId="165" fontId="10" fillId="0" borderId="36" xfId="111" applyNumberFormat="1" applyFont="1" applyFill="1" applyBorder="1" applyAlignment="1">
      <alignment vertical="center"/>
    </xf>
    <xf numFmtId="164" fontId="10" fillId="0" borderId="36" xfId="111" applyNumberFormat="1" applyFont="1" applyFill="1" applyBorder="1" applyAlignment="1">
      <alignment vertical="center" wrapText="1"/>
    </xf>
    <xf numFmtId="164" fontId="10" fillId="0" borderId="36" xfId="111" applyNumberFormat="1" applyFont="1" applyFill="1" applyBorder="1" applyAlignment="1">
      <alignment vertical="center" wrapText="1" shrinkToFit="1"/>
    </xf>
    <xf numFmtId="164" fontId="10" fillId="0" borderId="53" xfId="111" applyNumberFormat="1" applyFont="1" applyFill="1" applyBorder="1" applyAlignment="1">
      <alignment vertical="center" wrapText="1"/>
    </xf>
    <xf numFmtId="164" fontId="10" fillId="0" borderId="39" xfId="111" applyNumberFormat="1" applyFont="1" applyFill="1" applyBorder="1" applyAlignment="1">
      <alignment vertical="center" wrapText="1" shrinkToFit="1"/>
    </xf>
    <xf numFmtId="164" fontId="10" fillId="0" borderId="54" xfId="111" applyNumberFormat="1" applyFont="1" applyFill="1" applyBorder="1" applyAlignment="1">
      <alignment vertical="center" wrapText="1"/>
    </xf>
    <xf numFmtId="164" fontId="10" fillId="0" borderId="52" xfId="111" applyNumberFormat="1" applyFont="1" applyFill="1" applyBorder="1" applyAlignment="1">
      <alignment vertical="center" wrapText="1" shrinkToFit="1"/>
    </xf>
    <xf numFmtId="164" fontId="10" fillId="0" borderId="58" xfId="111" applyNumberFormat="1" applyFont="1" applyFill="1" applyBorder="1" applyAlignment="1">
      <alignment vertical="center" wrapText="1" shrinkToFit="1"/>
    </xf>
    <xf numFmtId="4" fontId="10" fillId="0" borderId="54" xfId="111" applyNumberFormat="1" applyFont="1" applyFill="1" applyBorder="1" applyAlignment="1">
      <alignment vertical="center" wrapText="1"/>
    </xf>
    <xf numFmtId="4" fontId="10" fillId="0" borderId="52" xfId="111" applyNumberFormat="1" applyFont="1" applyFill="1" applyBorder="1" applyAlignment="1">
      <alignment vertical="center" wrapText="1" shrinkToFit="1"/>
    </xf>
    <xf numFmtId="4" fontId="10" fillId="0" borderId="53" xfId="111" applyNumberFormat="1" applyFont="1" applyFill="1" applyBorder="1" applyAlignment="1">
      <alignment vertical="center" wrapText="1"/>
    </xf>
    <xf numFmtId="165" fontId="10" fillId="0" borderId="36" xfId="111" applyNumberFormat="1" applyFont="1" applyFill="1" applyBorder="1" applyAlignment="1">
      <alignment vertical="center" wrapText="1"/>
    </xf>
    <xf numFmtId="4" fontId="10" fillId="0" borderId="36" xfId="111" applyNumberFormat="1" applyFont="1" applyFill="1" applyBorder="1" applyAlignment="1">
      <alignment vertical="center" wrapText="1"/>
    </xf>
    <xf numFmtId="164" fontId="10" fillId="0" borderId="51" xfId="111" applyNumberFormat="1" applyFont="1" applyFill="1" applyBorder="1" applyAlignment="1">
      <alignment vertical="center" wrapText="1"/>
    </xf>
    <xf numFmtId="164" fontId="10" fillId="0" borderId="51" xfId="111" applyNumberFormat="1" applyFont="1" applyFill="1" applyBorder="1" applyAlignment="1">
      <alignment vertical="center" wrapText="1" shrinkToFit="1"/>
    </xf>
    <xf numFmtId="164" fontId="10" fillId="0" borderId="54" xfId="111" applyNumberFormat="1" applyFont="1" applyFill="1" applyBorder="1" applyAlignment="1">
      <alignment vertical="center" wrapText="1" shrinkToFit="1"/>
    </xf>
    <xf numFmtId="0" fontId="10" fillId="0" borderId="59" xfId="111" applyFont="1" applyFill="1" applyBorder="1" applyAlignment="1">
      <alignment vertical="center" wrapText="1"/>
    </xf>
    <xf numFmtId="49" fontId="10" fillId="0" borderId="19" xfId="111" applyNumberFormat="1" applyFont="1" applyFill="1" applyBorder="1" applyAlignment="1">
      <alignment vertical="center" wrapText="1"/>
    </xf>
    <xf numFmtId="1" fontId="10" fillId="0" borderId="60" xfId="3" applyNumberFormat="1" applyFont="1" applyFill="1" applyBorder="1" applyAlignment="1">
      <alignment horizontal="center" vertical="center" wrapText="1"/>
    </xf>
    <xf numFmtId="0" fontId="10" fillId="0" borderId="61" xfId="4" applyFont="1" applyFill="1" applyBorder="1" applyAlignment="1">
      <alignment vertical="center"/>
    </xf>
    <xf numFmtId="0" fontId="10" fillId="0" borderId="22" xfId="111" applyFont="1" applyFill="1" applyBorder="1" applyAlignment="1">
      <alignment vertical="center" wrapText="1"/>
    </xf>
    <xf numFmtId="0" fontId="10" fillId="0" borderId="60" xfId="4" applyFont="1" applyFill="1" applyBorder="1" applyAlignment="1">
      <alignment vertical="center"/>
    </xf>
    <xf numFmtId="4" fontId="10" fillId="0" borderId="20" xfId="111" applyNumberFormat="1" applyFont="1" applyFill="1" applyBorder="1" applyAlignment="1">
      <alignment vertical="center" wrapText="1"/>
    </xf>
    <xf numFmtId="165" fontId="10" fillId="0" borderId="21" xfId="111" applyNumberFormat="1" applyFont="1" applyFill="1" applyBorder="1" applyAlignment="1">
      <alignment vertical="center" wrapText="1"/>
    </xf>
    <xf numFmtId="4" fontId="10" fillId="0" borderId="21" xfId="111" applyNumberFormat="1" applyFont="1" applyFill="1" applyBorder="1" applyAlignment="1">
      <alignment vertical="center" wrapText="1"/>
    </xf>
    <xf numFmtId="164" fontId="10" fillId="0" borderId="21" xfId="111" applyNumberFormat="1" applyFont="1" applyFill="1" applyBorder="1" applyAlignment="1">
      <alignment vertical="center" wrapText="1"/>
    </xf>
    <xf numFmtId="165" fontId="10" fillId="0" borderId="21" xfId="111" applyNumberFormat="1" applyFont="1" applyFill="1" applyBorder="1" applyAlignment="1">
      <alignment vertical="center"/>
    </xf>
    <xf numFmtId="164" fontId="10" fillId="0" borderId="21" xfId="111" applyNumberFormat="1" applyFont="1" applyFill="1" applyBorder="1" applyAlignment="1">
      <alignment vertical="center" wrapText="1" shrinkToFit="1"/>
    </xf>
    <xf numFmtId="164" fontId="10" fillId="0" borderId="19" xfId="111" applyNumberFormat="1" applyFont="1" applyFill="1" applyBorder="1" applyAlignment="1">
      <alignment vertical="center" wrapText="1" shrinkToFit="1"/>
    </xf>
    <xf numFmtId="164" fontId="10" fillId="0" borderId="19" xfId="111" applyNumberFormat="1" applyFont="1" applyFill="1" applyBorder="1" applyAlignment="1">
      <alignment vertical="center" wrapText="1"/>
    </xf>
    <xf numFmtId="164" fontId="10" fillId="0" borderId="62" xfId="111" applyNumberFormat="1" applyFont="1" applyFill="1" applyBorder="1" applyAlignment="1">
      <alignment vertical="center" wrapText="1" shrinkToFit="1"/>
    </xf>
    <xf numFmtId="164" fontId="10" fillId="0" borderId="63" xfId="111" applyNumberFormat="1" applyFont="1" applyFill="1" applyBorder="1" applyAlignment="1">
      <alignment vertical="center" wrapText="1" shrinkToFit="1"/>
    </xf>
    <xf numFmtId="164" fontId="10" fillId="0" borderId="62" xfId="111" applyNumberFormat="1" applyFont="1" applyFill="1" applyBorder="1" applyAlignment="1">
      <alignment vertical="center" wrapText="1"/>
    </xf>
    <xf numFmtId="164" fontId="10" fillId="0" borderId="64" xfId="111" applyNumberFormat="1" applyFont="1" applyFill="1" applyBorder="1" applyAlignment="1">
      <alignment vertical="center" wrapText="1" shrinkToFit="1"/>
    </xf>
    <xf numFmtId="4" fontId="10" fillId="0" borderId="62" xfId="111" applyNumberFormat="1" applyFont="1" applyFill="1" applyBorder="1" applyAlignment="1">
      <alignment vertical="center" wrapText="1"/>
    </xf>
    <xf numFmtId="4" fontId="10" fillId="0" borderId="63" xfId="111" applyNumberFormat="1" applyFont="1" applyFill="1" applyBorder="1" applyAlignment="1">
      <alignment vertical="center" wrapText="1" shrinkToFit="1"/>
    </xf>
    <xf numFmtId="0" fontId="10" fillId="0" borderId="65" xfId="111" applyFont="1" applyFill="1" applyBorder="1" applyAlignment="1">
      <alignment vertical="center" wrapText="1"/>
    </xf>
    <xf numFmtId="49" fontId="10" fillId="0" borderId="66" xfId="111" applyNumberFormat="1" applyFont="1" applyFill="1" applyBorder="1" applyAlignment="1">
      <alignment vertical="center" wrapText="1"/>
    </xf>
    <xf numFmtId="49" fontId="34" fillId="0" borderId="67" xfId="1" applyNumberFormat="1" applyFont="1" applyFill="1" applyBorder="1" applyAlignment="1">
      <alignment horizontal="center"/>
    </xf>
    <xf numFmtId="0" fontId="34" fillId="0" borderId="68" xfId="1" applyFont="1" applyFill="1" applyBorder="1" applyAlignment="1">
      <alignment horizontal="center"/>
    </xf>
    <xf numFmtId="0" fontId="34" fillId="0" borderId="69" xfId="1" applyFont="1" applyFill="1" applyBorder="1" applyAlignment="1">
      <alignment horizontal="center"/>
    </xf>
    <xf numFmtId="49" fontId="34" fillId="0" borderId="70" xfId="1" applyNumberFormat="1" applyFont="1" applyFill="1" applyBorder="1" applyAlignment="1">
      <alignment horizontal="center"/>
    </xf>
    <xf numFmtId="0" fontId="34" fillId="0" borderId="67" xfId="1" applyFont="1" applyFill="1" applyBorder="1" applyAlignment="1">
      <alignment horizontal="left" wrapText="1"/>
    </xf>
    <xf numFmtId="4" fontId="10" fillId="0" borderId="68" xfId="111" applyNumberFormat="1" applyFont="1" applyFill="1" applyBorder="1" applyAlignment="1">
      <alignment vertical="center" wrapText="1"/>
    </xf>
    <xf numFmtId="165" fontId="10" fillId="0" borderId="69" xfId="111" applyNumberFormat="1" applyFont="1" applyFill="1" applyBorder="1" applyAlignment="1">
      <alignment vertical="center" wrapText="1"/>
    </xf>
    <xf numFmtId="4" fontId="10" fillId="0" borderId="69" xfId="111" applyNumberFormat="1" applyFont="1" applyFill="1" applyBorder="1" applyAlignment="1">
      <alignment vertical="center" wrapText="1"/>
    </xf>
    <xf numFmtId="164" fontId="10" fillId="0" borderId="69" xfId="111" applyNumberFormat="1" applyFont="1" applyFill="1" applyBorder="1" applyAlignment="1">
      <alignment vertical="center" wrapText="1"/>
    </xf>
    <xf numFmtId="165" fontId="10" fillId="0" borderId="69" xfId="111" applyNumberFormat="1" applyFont="1" applyFill="1" applyBorder="1" applyAlignment="1">
      <alignment vertical="center"/>
    </xf>
    <xf numFmtId="164" fontId="10" fillId="0" borderId="69" xfId="111" applyNumberFormat="1" applyFont="1" applyFill="1" applyBorder="1" applyAlignment="1">
      <alignment vertical="center" wrapText="1" shrinkToFit="1"/>
    </xf>
    <xf numFmtId="164" fontId="10" fillId="0" borderId="66" xfId="111" applyNumberFormat="1" applyFont="1" applyFill="1" applyBorder="1" applyAlignment="1">
      <alignment vertical="center" wrapText="1"/>
    </xf>
    <xf numFmtId="164" fontId="34" fillId="0" borderId="67" xfId="111" applyNumberFormat="1" applyFont="1" applyFill="1" applyBorder="1" applyAlignment="1">
      <alignment shrinkToFit="1"/>
    </xf>
    <xf numFmtId="164" fontId="34" fillId="0" borderId="71" xfId="111" applyNumberFormat="1" applyFont="1" applyFill="1" applyBorder="1" applyAlignment="1">
      <alignment shrinkToFit="1"/>
    </xf>
    <xf numFmtId="164" fontId="34" fillId="0" borderId="72" xfId="111" applyNumberFormat="1" applyFont="1" applyFill="1" applyBorder="1" applyAlignment="1">
      <alignment shrinkToFit="1"/>
    </xf>
    <xf numFmtId="0" fontId="10" fillId="0" borderId="40" xfId="111" applyFont="1" applyFill="1" applyBorder="1" applyAlignment="1">
      <alignment vertical="center" wrapText="1"/>
    </xf>
    <xf numFmtId="49" fontId="10" fillId="0" borderId="41" xfId="111" applyNumberFormat="1" applyFont="1" applyFill="1" applyBorder="1" applyAlignment="1">
      <alignment vertical="center" wrapText="1"/>
    </xf>
    <xf numFmtId="49" fontId="34" fillId="0" borderId="47" xfId="1" applyNumberFormat="1" applyFont="1" applyFill="1" applyBorder="1" applyAlignment="1">
      <alignment horizontal="center"/>
    </xf>
    <xf numFmtId="0" fontId="10" fillId="0" borderId="68" xfId="111" applyFont="1" applyFill="1" applyBorder="1" applyAlignment="1">
      <alignment vertical="center" wrapText="1"/>
    </xf>
    <xf numFmtId="0" fontId="10" fillId="0" borderId="69" xfId="111" applyFont="1" applyFill="1" applyBorder="1" applyAlignment="1">
      <alignment vertical="center" wrapText="1"/>
    </xf>
    <xf numFmtId="49" fontId="10" fillId="0" borderId="66" xfId="3" applyNumberFormat="1" applyFont="1" applyFill="1" applyBorder="1" applyAlignment="1">
      <alignment horizontal="center" vertical="center" wrapText="1"/>
    </xf>
    <xf numFmtId="0" fontId="10" fillId="0" borderId="67" xfId="111" applyFont="1" applyFill="1" applyBorder="1" applyAlignment="1">
      <alignment vertical="center" wrapText="1"/>
    </xf>
    <xf numFmtId="164" fontId="10" fillId="0" borderId="67" xfId="3" applyNumberFormat="1" applyFont="1" applyFill="1" applyBorder="1" applyAlignment="1">
      <alignment vertical="center" wrapText="1"/>
    </xf>
    <xf numFmtId="164" fontId="10" fillId="0" borderId="73" xfId="3" applyNumberFormat="1" applyFont="1" applyFill="1" applyBorder="1" applyAlignment="1">
      <alignment vertical="center" wrapText="1"/>
    </xf>
    <xf numFmtId="164" fontId="10" fillId="0" borderId="71" xfId="3" applyNumberFormat="1" applyFont="1" applyFill="1" applyBorder="1" applyAlignment="1">
      <alignment vertical="center" wrapText="1"/>
    </xf>
    <xf numFmtId="0" fontId="10" fillId="0" borderId="18" xfId="111" applyFont="1" applyFill="1" applyBorder="1" applyAlignment="1">
      <alignment vertical="center" wrapText="1"/>
    </xf>
    <xf numFmtId="49" fontId="10" fillId="0" borderId="26" xfId="111" applyNumberFormat="1" applyFont="1" applyFill="1" applyBorder="1" applyAlignment="1">
      <alignment vertical="center" wrapText="1"/>
    </xf>
    <xf numFmtId="49" fontId="10" fillId="0" borderId="60" xfId="111" applyNumberFormat="1" applyFont="1" applyFill="1" applyBorder="1" applyAlignment="1">
      <alignment vertical="center" wrapText="1"/>
    </xf>
    <xf numFmtId="0" fontId="10" fillId="0" borderId="74" xfId="111" applyFont="1" applyFill="1" applyBorder="1" applyAlignment="1">
      <alignment vertical="center" wrapText="1"/>
    </xf>
    <xf numFmtId="49" fontId="10" fillId="0" borderId="19" xfId="3" applyNumberFormat="1" applyFont="1" applyFill="1" applyBorder="1" applyAlignment="1">
      <alignment horizontal="center" vertical="center" wrapText="1"/>
    </xf>
    <xf numFmtId="0" fontId="10" fillId="0" borderId="60" xfId="111" applyFont="1" applyFill="1" applyBorder="1" applyAlignment="1">
      <alignment vertical="center" wrapText="1"/>
    </xf>
    <xf numFmtId="4" fontId="10" fillId="0" borderId="74" xfId="111" applyNumberFormat="1" applyFont="1" applyFill="1" applyBorder="1" applyAlignment="1">
      <alignment vertical="center" wrapText="1"/>
    </xf>
    <xf numFmtId="165" fontId="10" fillId="0" borderId="22" xfId="111" applyNumberFormat="1" applyFont="1" applyFill="1" applyBorder="1" applyAlignment="1">
      <alignment vertical="center" wrapText="1"/>
    </xf>
    <xf numFmtId="4" fontId="10" fillId="0" borderId="22" xfId="111" applyNumberFormat="1" applyFont="1" applyFill="1" applyBorder="1" applyAlignment="1">
      <alignment vertical="center" wrapText="1"/>
    </xf>
    <xf numFmtId="164" fontId="10" fillId="0" borderId="22" xfId="111" applyNumberFormat="1" applyFont="1" applyFill="1" applyBorder="1" applyAlignment="1">
      <alignment vertical="center" wrapText="1"/>
    </xf>
    <xf numFmtId="165" fontId="10" fillId="0" borderId="22" xfId="111" applyNumberFormat="1" applyFont="1" applyFill="1" applyBorder="1" applyAlignment="1">
      <alignment vertical="center"/>
    </xf>
    <xf numFmtId="164" fontId="10" fillId="0" borderId="22" xfId="111" applyNumberFormat="1" applyFont="1" applyFill="1" applyBorder="1" applyAlignment="1">
      <alignment vertical="center" wrapText="1" shrinkToFit="1"/>
    </xf>
    <xf numFmtId="164" fontId="10" fillId="0" borderId="26" xfId="111" applyNumberFormat="1" applyFont="1" applyFill="1" applyBorder="1" applyAlignment="1">
      <alignment vertical="center" wrapText="1"/>
    </xf>
    <xf numFmtId="164" fontId="10" fillId="0" borderId="60" xfId="3" applyNumberFormat="1" applyFont="1" applyFill="1" applyBorder="1" applyAlignment="1">
      <alignment vertical="center" wrapText="1"/>
    </xf>
    <xf numFmtId="164" fontId="10" fillId="0" borderId="61" xfId="3" applyNumberFormat="1" applyFont="1" applyFill="1" applyBorder="1" applyAlignment="1">
      <alignment vertical="center" wrapText="1"/>
    </xf>
    <xf numFmtId="164" fontId="10" fillId="0" borderId="38" xfId="3" applyNumberFormat="1" applyFont="1" applyFill="1" applyBorder="1" applyAlignment="1">
      <alignment vertical="center" wrapText="1"/>
    </xf>
    <xf numFmtId="0" fontId="34" fillId="0" borderId="65" xfId="1" applyFont="1" applyFill="1" applyBorder="1" applyAlignment="1">
      <alignment horizontal="center" vertical="center" wrapText="1"/>
    </xf>
    <xf numFmtId="49" fontId="34" fillId="0" borderId="66" xfId="1" applyNumberFormat="1" applyFont="1" applyFill="1" applyBorder="1" applyAlignment="1">
      <alignment horizontal="center" vertical="center" wrapText="1"/>
    </xf>
    <xf numFmtId="49" fontId="34" fillId="0" borderId="67" xfId="1" applyNumberFormat="1" applyFont="1" applyFill="1" applyBorder="1" applyAlignment="1">
      <alignment horizontal="center" vertical="center" wrapText="1"/>
    </xf>
    <xf numFmtId="0" fontId="34" fillId="0" borderId="68" xfId="1" applyFont="1" applyFill="1" applyBorder="1" applyAlignment="1">
      <alignment horizontal="center" vertical="center" wrapText="1"/>
    </xf>
    <xf numFmtId="0" fontId="34" fillId="0" borderId="69" xfId="1" applyFont="1" applyFill="1" applyBorder="1" applyAlignment="1">
      <alignment horizontal="center" vertical="center" wrapText="1"/>
    </xf>
    <xf numFmtId="4" fontId="34" fillId="0" borderId="68" xfId="1" applyNumberFormat="1" applyFont="1" applyFill="1" applyBorder="1" applyAlignment="1">
      <alignment vertical="center" wrapText="1"/>
    </xf>
    <xf numFmtId="165" fontId="34" fillId="0" borderId="69" xfId="1" applyNumberFormat="1" applyFont="1" applyFill="1" applyBorder="1" applyAlignment="1">
      <alignment vertical="center" wrapText="1"/>
    </xf>
    <xf numFmtId="4" fontId="34" fillId="0" borderId="69" xfId="1" applyNumberFormat="1" applyFont="1" applyFill="1" applyBorder="1" applyAlignment="1">
      <alignment vertical="center" wrapText="1"/>
    </xf>
    <xf numFmtId="0" fontId="34" fillId="0" borderId="69" xfId="111" applyFont="1" applyFill="1" applyBorder="1" applyAlignment="1">
      <alignment vertical="center" wrapText="1"/>
    </xf>
    <xf numFmtId="165" fontId="34" fillId="0" borderId="69" xfId="111" applyNumberFormat="1" applyFont="1" applyFill="1" applyBorder="1" applyAlignment="1">
      <alignment vertical="center"/>
    </xf>
    <xf numFmtId="164" fontId="34" fillId="0" borderId="69" xfId="111" applyNumberFormat="1" applyFont="1" applyFill="1" applyBorder="1" applyAlignment="1">
      <alignment vertical="center" wrapText="1"/>
    </xf>
    <xf numFmtId="164" fontId="34" fillId="0" borderId="69" xfId="111" applyNumberFormat="1" applyFont="1" applyFill="1" applyBorder="1" applyAlignment="1">
      <alignment shrinkToFit="1"/>
    </xf>
    <xf numFmtId="164" fontId="34" fillId="0" borderId="68" xfId="111" applyNumberFormat="1" applyFont="1" applyFill="1" applyBorder="1"/>
    <xf numFmtId="164" fontId="34" fillId="0" borderId="70" xfId="111" applyNumberFormat="1" applyFont="1" applyFill="1" applyBorder="1" applyAlignment="1">
      <alignment shrinkToFit="1"/>
    </xf>
    <xf numFmtId="164" fontId="34" fillId="0" borderId="73" xfId="111" applyNumberFormat="1" applyFont="1" applyFill="1" applyBorder="1"/>
    <xf numFmtId="4" fontId="34" fillId="0" borderId="67" xfId="111" applyNumberFormat="1" applyFont="1" applyFill="1" applyBorder="1" applyAlignment="1">
      <alignment shrinkToFit="1"/>
    </xf>
    <xf numFmtId="4" fontId="34" fillId="0" borderId="73" xfId="111" applyNumberFormat="1" applyFont="1" applyFill="1" applyBorder="1"/>
    <xf numFmtId="49" fontId="10" fillId="0" borderId="52" xfId="111" applyNumberFormat="1" applyFont="1" applyFill="1" applyBorder="1" applyAlignment="1">
      <alignment vertical="center" wrapText="1"/>
    </xf>
    <xf numFmtId="49" fontId="10" fillId="0" borderId="57" xfId="111" applyNumberFormat="1" applyFont="1" applyFill="1" applyBorder="1" applyAlignment="1">
      <alignment vertical="center" wrapText="1"/>
    </xf>
    <xf numFmtId="0" fontId="10" fillId="0" borderId="52" xfId="111" applyFont="1" applyFill="1" applyBorder="1" applyAlignment="1">
      <alignment vertical="center" wrapText="1"/>
    </xf>
    <xf numFmtId="164" fontId="10" fillId="0" borderId="60" xfId="111" applyNumberFormat="1" applyFont="1" applyFill="1" applyBorder="1" applyAlignment="1">
      <alignment vertical="center" wrapText="1" shrinkToFit="1"/>
    </xf>
    <xf numFmtId="164" fontId="10" fillId="0" borderId="38" xfId="111" applyNumberFormat="1" applyFont="1" applyFill="1" applyBorder="1" applyAlignment="1">
      <alignment vertical="center" wrapText="1" shrinkToFit="1"/>
    </xf>
    <xf numFmtId="4" fontId="10" fillId="0" borderId="75" xfId="111" applyNumberFormat="1" applyFont="1" applyFill="1" applyBorder="1" applyAlignment="1">
      <alignment vertical="center" wrapText="1" shrinkToFit="1"/>
    </xf>
    <xf numFmtId="4" fontId="10" fillId="0" borderId="60" xfId="111" applyNumberFormat="1" applyFont="1" applyFill="1" applyBorder="1" applyAlignment="1">
      <alignment vertical="center" wrapText="1" shrinkToFit="1"/>
    </xf>
    <xf numFmtId="0" fontId="34" fillId="0" borderId="14" xfId="1" applyFont="1" applyFill="1" applyBorder="1" applyAlignment="1">
      <alignment horizontal="center" vertical="center" wrapText="1"/>
    </xf>
    <xf numFmtId="49" fontId="34" fillId="0" borderId="15" xfId="1" applyNumberFormat="1" applyFont="1" applyFill="1" applyBorder="1" applyAlignment="1">
      <alignment horizontal="center" vertical="center" wrapText="1"/>
    </xf>
    <xf numFmtId="49" fontId="34" fillId="0" borderId="45" xfId="1" applyNumberFormat="1" applyFont="1" applyFill="1" applyBorder="1" applyAlignment="1">
      <alignment horizontal="center" vertical="center" wrapText="1"/>
    </xf>
    <xf numFmtId="0" fontId="34" fillId="0" borderId="45" xfId="1" applyFont="1" applyFill="1" applyBorder="1" applyAlignment="1">
      <alignment horizontal="left" wrapText="1"/>
    </xf>
    <xf numFmtId="4" fontId="34" fillId="0" borderId="16" xfId="1" applyNumberFormat="1" applyFont="1" applyFill="1" applyBorder="1" applyAlignment="1">
      <alignment vertical="center" wrapText="1"/>
    </xf>
    <xf numFmtId="165" fontId="34" fillId="0" borderId="17" xfId="1" applyNumberFormat="1" applyFont="1" applyFill="1" applyBorder="1" applyAlignment="1">
      <alignment vertical="center" wrapText="1"/>
    </xf>
    <xf numFmtId="4" fontId="34" fillId="0" borderId="17" xfId="1" applyNumberFormat="1" applyFont="1" applyFill="1" applyBorder="1" applyAlignment="1">
      <alignment vertical="center" wrapText="1"/>
    </xf>
    <xf numFmtId="0" fontId="34" fillId="0" borderId="17" xfId="111" applyFont="1" applyFill="1" applyBorder="1" applyAlignment="1">
      <alignment vertical="center" wrapText="1"/>
    </xf>
    <xf numFmtId="165" fontId="34" fillId="0" borderId="17" xfId="111" applyNumberFormat="1" applyFont="1" applyFill="1" applyBorder="1" applyAlignment="1">
      <alignment vertical="center"/>
    </xf>
    <xf numFmtId="164" fontId="34" fillId="0" borderId="17" xfId="111" applyNumberFormat="1" applyFont="1" applyFill="1" applyBorder="1" applyAlignment="1">
      <alignment vertical="center" wrapText="1"/>
    </xf>
    <xf numFmtId="164" fontId="10" fillId="0" borderId="61" xfId="111" applyNumberFormat="1" applyFont="1" applyFill="1" applyBorder="1" applyAlignment="1">
      <alignment vertical="center" wrapText="1"/>
    </xf>
    <xf numFmtId="4" fontId="10" fillId="0" borderId="61" xfId="111" applyNumberFormat="1" applyFont="1" applyFill="1" applyBorder="1" applyAlignment="1">
      <alignment vertical="center" wrapText="1"/>
    </xf>
    <xf numFmtId="1" fontId="34" fillId="0" borderId="45" xfId="3" applyNumberFormat="1" applyFont="1" applyFill="1" applyBorder="1" applyAlignment="1">
      <alignment horizontal="center" vertical="center"/>
    </xf>
    <xf numFmtId="0" fontId="34" fillId="0" borderId="15" xfId="3" applyFont="1" applyFill="1" applyBorder="1" applyAlignment="1">
      <alignment horizontal="center" vertical="center"/>
    </xf>
    <xf numFmtId="0" fontId="34" fillId="0" borderId="45" xfId="3" applyFont="1" applyFill="1" applyBorder="1" applyAlignment="1">
      <alignment vertical="center"/>
    </xf>
    <xf numFmtId="4" fontId="34" fillId="0" borderId="25" xfId="3" applyNumberFormat="1" applyFont="1" applyFill="1" applyBorder="1" applyAlignment="1">
      <alignment vertical="center"/>
    </xf>
    <xf numFmtId="1" fontId="34" fillId="0" borderId="52" xfId="3" applyNumberFormat="1" applyFont="1" applyFill="1" applyBorder="1" applyAlignment="1">
      <alignment horizontal="center" vertical="center"/>
    </xf>
    <xf numFmtId="0" fontId="10" fillId="0" borderId="51" xfId="4" applyFont="1" applyFill="1" applyBorder="1" applyAlignment="1">
      <alignment vertical="center"/>
    </xf>
    <xf numFmtId="4" fontId="10" fillId="0" borderId="39" xfId="3" applyNumberFormat="1" applyFont="1" applyFill="1" applyBorder="1" applyAlignment="1">
      <alignment vertical="center"/>
    </xf>
    <xf numFmtId="164" fontId="10" fillId="0" borderId="74" xfId="111" applyNumberFormat="1" applyFont="1" applyFill="1" applyBorder="1" applyAlignment="1">
      <alignment vertical="center" wrapText="1"/>
    </xf>
    <xf numFmtId="164" fontId="10" fillId="0" borderId="23" xfId="111" applyNumberFormat="1" applyFont="1" applyFill="1" applyBorder="1" applyAlignment="1">
      <alignment vertical="center" wrapText="1" shrinkToFit="1"/>
    </xf>
    <xf numFmtId="1" fontId="34" fillId="0" borderId="60" xfId="3" applyNumberFormat="1" applyFont="1" applyFill="1" applyBorder="1" applyAlignment="1">
      <alignment horizontal="center" vertical="center"/>
    </xf>
    <xf numFmtId="0" fontId="10" fillId="0" borderId="23" xfId="4" applyFont="1" applyFill="1" applyBorder="1" applyAlignment="1">
      <alignment vertical="center"/>
    </xf>
    <xf numFmtId="4" fontId="10" fillId="0" borderId="23" xfId="3" applyNumberFormat="1" applyFont="1" applyFill="1" applyBorder="1" applyAlignment="1">
      <alignment vertical="center"/>
    </xf>
    <xf numFmtId="0" fontId="10" fillId="0" borderId="20" xfId="111" applyFont="1" applyFill="1" applyBorder="1" applyAlignment="1">
      <alignment vertical="center" wrapText="1"/>
    </xf>
    <xf numFmtId="0" fontId="10" fillId="0" borderId="21" xfId="111" applyFont="1" applyFill="1" applyBorder="1" applyAlignment="1">
      <alignment vertical="center" wrapText="1"/>
    </xf>
    <xf numFmtId="49" fontId="10" fillId="0" borderId="21" xfId="111" applyNumberFormat="1" applyFont="1" applyFill="1" applyBorder="1" applyAlignment="1">
      <alignment vertical="center" wrapText="1"/>
    </xf>
    <xf numFmtId="0" fontId="34" fillId="0" borderId="7" xfId="1" applyFont="1" applyFill="1" applyBorder="1" applyAlignment="1">
      <alignment horizontal="center" vertical="center" wrapText="1"/>
    </xf>
    <xf numFmtId="49" fontId="34" fillId="0" borderId="8" xfId="1" applyNumberFormat="1" applyFont="1" applyFill="1" applyBorder="1" applyAlignment="1">
      <alignment horizontal="center" vertical="center" wrapText="1"/>
    </xf>
    <xf numFmtId="49" fontId="34" fillId="0" borderId="48" xfId="3" applyNumberFormat="1" applyFont="1" applyFill="1" applyBorder="1" applyAlignment="1">
      <alignment horizontal="center" vertical="center"/>
    </xf>
    <xf numFmtId="0" fontId="34" fillId="0" borderId="10" xfId="1" applyFont="1" applyFill="1" applyBorder="1" applyAlignment="1">
      <alignment horizontal="center" vertical="center" wrapText="1"/>
    </xf>
    <xf numFmtId="0" fontId="34" fillId="0" borderId="11" xfId="1" applyFont="1" applyFill="1" applyBorder="1" applyAlignment="1">
      <alignment horizontal="center" vertical="center" wrapText="1"/>
    </xf>
    <xf numFmtId="49" fontId="34" fillId="0" borderId="11" xfId="1" applyNumberFormat="1" applyFont="1" applyFill="1" applyBorder="1" applyAlignment="1">
      <alignment horizontal="center" vertical="center" wrapText="1"/>
    </xf>
    <xf numFmtId="0" fontId="34" fillId="0" borderId="8" xfId="69" applyFont="1" applyFill="1" applyBorder="1" applyAlignment="1">
      <alignment wrapText="1"/>
    </xf>
    <xf numFmtId="4" fontId="10" fillId="0" borderId="11" xfId="111" applyNumberFormat="1" applyFont="1" applyFill="1" applyBorder="1" applyAlignment="1">
      <alignment vertical="center" wrapText="1"/>
    </xf>
    <xf numFmtId="165" fontId="10" fillId="0" borderId="11" xfId="111" applyNumberFormat="1" applyFont="1" applyFill="1" applyBorder="1" applyAlignment="1">
      <alignment vertical="center" wrapText="1"/>
    </xf>
    <xf numFmtId="0" fontId="10" fillId="0" borderId="11" xfId="111" applyFont="1" applyFill="1" applyBorder="1" applyAlignment="1">
      <alignment vertical="center" wrapText="1"/>
    </xf>
    <xf numFmtId="165" fontId="10" fillId="0" borderId="11" xfId="111" applyNumberFormat="1" applyFont="1" applyFill="1" applyBorder="1" applyAlignment="1">
      <alignment vertical="center"/>
    </xf>
    <xf numFmtId="164" fontId="10" fillId="0" borderId="11" xfId="111" applyNumberFormat="1" applyFont="1" applyFill="1" applyBorder="1" applyAlignment="1">
      <alignment vertical="center" wrapText="1"/>
    </xf>
    <xf numFmtId="164" fontId="10" fillId="0" borderId="11" xfId="111" applyNumberFormat="1" applyFont="1" applyFill="1" applyBorder="1" applyAlignment="1">
      <alignment vertical="center" wrapText="1" shrinkToFit="1"/>
    </xf>
    <xf numFmtId="164" fontId="10" fillId="0" borderId="10" xfId="111" applyNumberFormat="1" applyFont="1" applyFill="1" applyBorder="1" applyAlignment="1">
      <alignment vertical="center" wrapText="1"/>
    </xf>
    <xf numFmtId="164" fontId="10" fillId="0" borderId="24" xfId="111" applyNumberFormat="1" applyFont="1" applyFill="1" applyBorder="1" applyAlignment="1">
      <alignment vertical="center" wrapText="1" shrinkToFit="1"/>
    </xf>
    <xf numFmtId="164" fontId="10" fillId="0" borderId="9" xfId="111" applyNumberFormat="1" applyFont="1" applyFill="1" applyBorder="1" applyAlignment="1">
      <alignment vertical="center" wrapText="1"/>
    </xf>
    <xf numFmtId="164" fontId="10" fillId="0" borderId="48" xfId="111" applyNumberFormat="1" applyFont="1" applyFill="1" applyBorder="1" applyAlignment="1">
      <alignment vertical="center" wrapText="1" shrinkToFit="1"/>
    </xf>
    <xf numFmtId="164" fontId="34" fillId="0" borderId="48" xfId="3" applyNumberFormat="1" applyFont="1" applyFill="1" applyBorder="1" applyAlignment="1">
      <alignment horizontal="right" vertical="center" wrapText="1"/>
    </xf>
    <xf numFmtId="164" fontId="34" fillId="0" borderId="13" xfId="3" applyNumberFormat="1" applyFont="1" applyFill="1" applyBorder="1" applyAlignment="1">
      <alignment horizontal="right" vertical="center" wrapText="1"/>
    </xf>
    <xf numFmtId="164" fontId="34" fillId="0" borderId="12" xfId="3" applyNumberFormat="1" applyFont="1" applyFill="1" applyBorder="1" applyAlignment="1">
      <alignment horizontal="right" vertical="center" wrapText="1"/>
    </xf>
    <xf numFmtId="0" fontId="34" fillId="0" borderId="76" xfId="1" applyFont="1" applyFill="1" applyBorder="1" applyAlignment="1">
      <alignment horizontal="center" vertical="center" wrapText="1"/>
    </xf>
    <xf numFmtId="0" fontId="36" fillId="0" borderId="67" xfId="69" applyFont="1" applyFill="1" applyBorder="1" applyAlignment="1">
      <alignment vertical="center" wrapText="1"/>
    </xf>
    <xf numFmtId="49" fontId="10" fillId="0" borderId="68" xfId="111" applyNumberFormat="1" applyFont="1" applyFill="1" applyBorder="1" applyAlignment="1">
      <alignment vertical="center" wrapText="1"/>
    </xf>
    <xf numFmtId="49" fontId="10" fillId="0" borderId="69" xfId="111" applyNumberFormat="1" applyFont="1" applyFill="1" applyBorder="1" applyAlignment="1">
      <alignment vertical="center" wrapText="1"/>
    </xf>
    <xf numFmtId="0" fontId="36" fillId="0" borderId="69" xfId="69" applyFont="1" applyFill="1" applyBorder="1" applyAlignment="1">
      <alignment horizontal="left" vertical="center" wrapText="1"/>
    </xf>
    <xf numFmtId="164" fontId="10" fillId="0" borderId="67" xfId="111" applyNumberFormat="1" applyFont="1" applyFill="1" applyBorder="1" applyAlignment="1">
      <alignment vertical="center" wrapText="1" shrinkToFit="1"/>
    </xf>
    <xf numFmtId="164" fontId="36" fillId="0" borderId="67" xfId="3" applyNumberFormat="1" applyFont="1" applyFill="1" applyBorder="1" applyAlignment="1">
      <alignment vertical="center" wrapText="1"/>
    </xf>
    <xf numFmtId="164" fontId="36" fillId="0" borderId="72" xfId="111" applyNumberFormat="1" applyFont="1" applyFill="1" applyBorder="1" applyAlignment="1">
      <alignment vertical="center" wrapText="1" shrinkToFit="1"/>
    </xf>
    <xf numFmtId="164" fontId="36" fillId="0" borderId="73" xfId="111" applyNumberFormat="1" applyFont="1" applyFill="1" applyBorder="1" applyAlignment="1">
      <alignment vertical="center" wrapText="1" shrinkToFit="1"/>
    </xf>
    <xf numFmtId="164" fontId="36" fillId="0" borderId="67" xfId="111" applyNumberFormat="1" applyFont="1" applyFill="1" applyBorder="1" applyAlignment="1">
      <alignment vertical="center" wrapText="1" shrinkToFit="1"/>
    </xf>
    <xf numFmtId="164" fontId="36" fillId="0" borderId="72" xfId="3" applyNumberFormat="1" applyFont="1" applyFill="1" applyBorder="1" applyAlignment="1">
      <alignment vertical="center" wrapText="1"/>
    </xf>
    <xf numFmtId="0" fontId="4" fillId="0" borderId="76" xfId="4" applyFill="1" applyBorder="1" applyAlignment="1">
      <alignment horizontal="center" vertical="center" wrapText="1"/>
    </xf>
    <xf numFmtId="49" fontId="34" fillId="0" borderId="51" xfId="1" applyNumberFormat="1" applyFont="1" applyFill="1" applyBorder="1" applyAlignment="1">
      <alignment horizontal="center" vertical="center" wrapText="1"/>
    </xf>
    <xf numFmtId="0" fontId="35" fillId="0" borderId="52" xfId="69" applyFont="1" applyFill="1" applyBorder="1" applyAlignment="1">
      <alignment horizontal="center" vertical="center" wrapText="1"/>
    </xf>
    <xf numFmtId="0" fontId="34" fillId="0" borderId="53" xfId="1" applyFont="1" applyFill="1" applyBorder="1" applyAlignment="1">
      <alignment horizontal="center" vertical="center" wrapText="1"/>
    </xf>
    <xf numFmtId="0" fontId="34" fillId="0" borderId="36" xfId="1" applyFont="1" applyFill="1" applyBorder="1" applyAlignment="1">
      <alignment horizontal="center" vertical="center" wrapText="1"/>
    </xf>
    <xf numFmtId="49" fontId="10" fillId="0" borderId="36" xfId="111" applyNumberFormat="1" applyFont="1" applyFill="1" applyBorder="1" applyAlignment="1">
      <alignment vertical="center" wrapText="1"/>
    </xf>
    <xf numFmtId="0" fontId="35" fillId="0" borderId="36" xfId="69" applyFont="1" applyFill="1" applyBorder="1" applyAlignment="1">
      <alignment horizontal="left" vertical="center" wrapText="1"/>
    </xf>
    <xf numFmtId="164" fontId="10" fillId="0" borderId="52" xfId="3" applyNumberFormat="1" applyFont="1" applyFill="1" applyBorder="1" applyAlignment="1">
      <alignment vertical="center" wrapText="1"/>
    </xf>
    <xf numFmtId="164" fontId="10" fillId="0" borderId="77" xfId="111" applyNumberFormat="1" applyFont="1" applyFill="1" applyBorder="1" applyAlignment="1">
      <alignment vertical="center" wrapText="1" shrinkToFit="1"/>
    </xf>
    <xf numFmtId="164" fontId="10" fillId="0" borderId="77" xfId="3" applyNumberFormat="1" applyFont="1" applyFill="1" applyBorder="1" applyAlignment="1">
      <alignment vertical="center" wrapText="1"/>
    </xf>
    <xf numFmtId="0" fontId="10" fillId="0" borderId="64" xfId="111" applyFont="1" applyFill="1" applyBorder="1" applyAlignment="1">
      <alignment vertical="center" wrapText="1"/>
    </xf>
    <xf numFmtId="0" fontId="34" fillId="0" borderId="74" xfId="1" applyFont="1" applyFill="1" applyBorder="1" applyAlignment="1">
      <alignment horizontal="center" vertical="center" wrapText="1"/>
    </xf>
    <xf numFmtId="0" fontId="34" fillId="0" borderId="22" xfId="1" applyFont="1" applyFill="1" applyBorder="1" applyAlignment="1">
      <alignment horizontal="center" vertical="center" wrapText="1"/>
    </xf>
    <xf numFmtId="49" fontId="10" fillId="0" borderId="22" xfId="111" applyNumberFormat="1" applyFont="1" applyFill="1" applyBorder="1" applyAlignment="1">
      <alignment vertical="center" wrapText="1"/>
    </xf>
    <xf numFmtId="0" fontId="35" fillId="0" borderId="22" xfId="69" applyFont="1" applyFill="1" applyBorder="1" applyAlignment="1">
      <alignment horizontal="left" vertical="center" wrapText="1"/>
    </xf>
    <xf numFmtId="164" fontId="10" fillId="0" borderId="60" xfId="111" applyNumberFormat="1" applyFont="1" applyFill="1" applyBorder="1" applyAlignment="1">
      <alignment vertical="center" wrapText="1"/>
    </xf>
    <xf numFmtId="164" fontId="10" fillId="0" borderId="78" xfId="111" applyNumberFormat="1" applyFont="1" applyFill="1" applyBorder="1" applyAlignment="1">
      <alignment vertical="center" wrapText="1" shrinkToFit="1"/>
    </xf>
    <xf numFmtId="164" fontId="10" fillId="0" borderId="61" xfId="111" applyNumberFormat="1" applyFont="1" applyFill="1" applyBorder="1" applyAlignment="1">
      <alignment vertical="center" wrapText="1" shrinkToFit="1"/>
    </xf>
    <xf numFmtId="164" fontId="10" fillId="0" borderId="78" xfId="111" applyNumberFormat="1" applyFont="1" applyFill="1" applyBorder="1" applyAlignment="1">
      <alignment vertical="center" wrapText="1"/>
    </xf>
    <xf numFmtId="4" fontId="34" fillId="0" borderId="11" xfId="1" applyNumberFormat="1" applyFont="1" applyFill="1" applyBorder="1" applyAlignment="1">
      <alignment vertical="center" wrapText="1"/>
    </xf>
    <xf numFmtId="165" fontId="34" fillId="0" borderId="11" xfId="1" applyNumberFormat="1" applyFont="1" applyFill="1" applyBorder="1" applyAlignment="1">
      <alignment vertical="center" wrapText="1"/>
    </xf>
    <xf numFmtId="0" fontId="34" fillId="0" borderId="11" xfId="111" applyFont="1" applyFill="1" applyBorder="1" applyAlignment="1">
      <alignment vertical="center" wrapText="1"/>
    </xf>
    <xf numFmtId="165" fontId="34" fillId="0" borderId="11" xfId="111" applyNumberFormat="1" applyFont="1" applyFill="1" applyBorder="1" applyAlignment="1">
      <alignment vertical="center"/>
    </xf>
    <xf numFmtId="164" fontId="34" fillId="0" borderId="11" xfId="111" applyNumberFormat="1" applyFont="1" applyFill="1" applyBorder="1" applyAlignment="1">
      <alignment vertical="center" wrapText="1"/>
    </xf>
    <xf numFmtId="164" fontId="34" fillId="0" borderId="11" xfId="111" applyNumberFormat="1" applyFont="1" applyFill="1" applyBorder="1" applyAlignment="1">
      <alignment shrinkToFit="1"/>
    </xf>
    <xf numFmtId="164" fontId="34" fillId="0" borderId="10" xfId="111" applyNumberFormat="1" applyFont="1" applyFill="1" applyBorder="1"/>
    <xf numFmtId="164" fontId="34" fillId="0" borderId="24" xfId="111" applyNumberFormat="1" applyFont="1" applyFill="1" applyBorder="1" applyAlignment="1">
      <alignment shrinkToFit="1"/>
    </xf>
    <xf numFmtId="164" fontId="34" fillId="0" borderId="9" xfId="111" applyNumberFormat="1" applyFont="1" applyFill="1" applyBorder="1"/>
    <xf numFmtId="164" fontId="34" fillId="0" borderId="48" xfId="3" applyNumberFormat="1" applyFont="1" applyFill="1" applyBorder="1" applyAlignment="1">
      <alignment vertical="center" wrapText="1"/>
    </xf>
    <xf numFmtId="164" fontId="37" fillId="0" borderId="13" xfId="3" applyNumberFormat="1" applyFont="1" applyFill="1" applyBorder="1" applyAlignment="1">
      <alignment horizontal="right" vertical="center" wrapText="1"/>
    </xf>
    <xf numFmtId="164" fontId="34" fillId="0" borderId="13" xfId="3" applyNumberFormat="1" applyFont="1" applyFill="1" applyBorder="1" applyAlignment="1">
      <alignment vertical="center" wrapText="1"/>
    </xf>
    <xf numFmtId="164" fontId="37" fillId="0" borderId="9" xfId="3" applyNumberFormat="1" applyFont="1" applyFill="1" applyBorder="1" applyAlignment="1">
      <alignment horizontal="right" vertical="center" wrapText="1"/>
    </xf>
    <xf numFmtId="0" fontId="34" fillId="0" borderId="45" xfId="69" applyFont="1" applyFill="1" applyBorder="1" applyAlignment="1">
      <alignment wrapText="1"/>
    </xf>
    <xf numFmtId="0" fontId="34" fillId="0" borderId="1" xfId="1" applyFont="1" applyFill="1" applyBorder="1" applyAlignment="1">
      <alignment horizontal="center" vertical="center" wrapText="1"/>
    </xf>
    <xf numFmtId="49" fontId="34" fillId="0" borderId="2" xfId="1" applyNumberFormat="1" applyFont="1" applyFill="1" applyBorder="1" applyAlignment="1">
      <alignment horizontal="center" vertical="center" wrapText="1"/>
    </xf>
    <xf numFmtId="49" fontId="34" fillId="0" borderId="46" xfId="3" applyNumberFormat="1" applyFont="1" applyFill="1" applyBorder="1" applyAlignment="1">
      <alignment horizontal="center" vertical="center"/>
    </xf>
    <xf numFmtId="0" fontId="34" fillId="0" borderId="3" xfId="1" applyFont="1" applyFill="1" applyBorder="1" applyAlignment="1">
      <alignment horizontal="center" vertical="center" wrapText="1"/>
    </xf>
    <xf numFmtId="0" fontId="34" fillId="0" borderId="4" xfId="1" applyFont="1" applyFill="1" applyBorder="1" applyAlignment="1">
      <alignment horizontal="center" vertical="center" wrapText="1"/>
    </xf>
    <xf numFmtId="49" fontId="34" fillId="0" borderId="4" xfId="1" applyNumberFormat="1" applyFont="1" applyFill="1" applyBorder="1" applyAlignment="1">
      <alignment horizontal="center" vertical="center" wrapText="1"/>
    </xf>
    <xf numFmtId="0" fontId="34" fillId="0" borderId="46" xfId="69" applyFont="1" applyFill="1" applyBorder="1" applyAlignment="1">
      <alignment wrapText="1"/>
    </xf>
    <xf numFmtId="4" fontId="34" fillId="0" borderId="4" xfId="1" applyNumberFormat="1" applyFont="1" applyFill="1" applyBorder="1" applyAlignment="1">
      <alignment vertical="center" wrapText="1"/>
    </xf>
    <xf numFmtId="165" fontId="34" fillId="0" borderId="4" xfId="1" applyNumberFormat="1" applyFont="1" applyFill="1" applyBorder="1" applyAlignment="1">
      <alignment vertical="center" wrapText="1"/>
    </xf>
    <xf numFmtId="0" fontId="34" fillId="0" borderId="4" xfId="111" applyFont="1" applyFill="1" applyBorder="1" applyAlignment="1">
      <alignment vertical="center" wrapText="1"/>
    </xf>
    <xf numFmtId="165" fontId="34" fillId="0" borderId="4" xfId="111" applyNumberFormat="1" applyFont="1" applyFill="1" applyBorder="1" applyAlignment="1">
      <alignment vertical="center"/>
    </xf>
    <xf numFmtId="164" fontId="34" fillId="0" borderId="4" xfId="111" applyNumberFormat="1" applyFont="1" applyFill="1" applyBorder="1" applyAlignment="1">
      <alignment vertical="center" wrapText="1"/>
    </xf>
    <xf numFmtId="164" fontId="34" fillId="0" borderId="4" xfId="111" applyNumberFormat="1" applyFont="1" applyFill="1" applyBorder="1" applyAlignment="1">
      <alignment shrinkToFit="1"/>
    </xf>
    <xf numFmtId="164" fontId="34" fillId="0" borderId="3" xfId="111" applyNumberFormat="1" applyFont="1" applyFill="1" applyBorder="1"/>
    <xf numFmtId="164" fontId="34" fillId="0" borderId="6" xfId="111" applyNumberFormat="1" applyFont="1" applyFill="1" applyBorder="1" applyAlignment="1">
      <alignment shrinkToFit="1"/>
    </xf>
    <xf numFmtId="164" fontId="34" fillId="0" borderId="5" xfId="111" applyNumberFormat="1" applyFont="1" applyFill="1" applyBorder="1"/>
    <xf numFmtId="164" fontId="34" fillId="0" borderId="46" xfId="3" applyNumberFormat="1" applyFont="1" applyFill="1" applyBorder="1" applyAlignment="1">
      <alignment vertical="center" wrapText="1"/>
    </xf>
    <xf numFmtId="164" fontId="37" fillId="0" borderId="79" xfId="3" applyNumberFormat="1" applyFont="1" applyFill="1" applyBorder="1" applyAlignment="1">
      <alignment horizontal="right" vertical="center" wrapText="1"/>
    </xf>
    <xf numFmtId="164" fontId="34" fillId="0" borderId="79" xfId="3" applyNumberFormat="1" applyFont="1" applyFill="1" applyBorder="1" applyAlignment="1">
      <alignment vertical="center" wrapText="1"/>
    </xf>
    <xf numFmtId="164" fontId="37" fillId="0" borderId="5" xfId="3" applyNumberFormat="1" applyFont="1" applyFill="1" applyBorder="1" applyAlignment="1">
      <alignment horizontal="right" vertical="center" wrapText="1"/>
    </xf>
    <xf numFmtId="164" fontId="34" fillId="0" borderId="5" xfId="111" applyNumberFormat="1" applyFont="1" applyFill="1" applyBorder="1" applyAlignment="1">
      <alignment horizontal="right" vertical="center"/>
    </xf>
    <xf numFmtId="164" fontId="34" fillId="0" borderId="46" xfId="111" applyNumberFormat="1" applyFont="1" applyFill="1" applyBorder="1" applyAlignment="1">
      <alignment horizontal="right" vertical="center" shrinkToFit="1"/>
    </xf>
    <xf numFmtId="0" fontId="4" fillId="0" borderId="1" xfId="4" applyFill="1" applyBorder="1"/>
    <xf numFmtId="0" fontId="4" fillId="0" borderId="2" xfId="4" applyFill="1" applyBorder="1"/>
    <xf numFmtId="0" fontId="34" fillId="0" borderId="4" xfId="69" applyFont="1" applyFill="1" applyBorder="1" applyAlignment="1">
      <alignment wrapText="1"/>
    </xf>
    <xf numFmtId="0" fontId="4" fillId="0" borderId="4" xfId="4" applyFill="1" applyBorder="1"/>
    <xf numFmtId="164" fontId="34" fillId="0" borderId="46" xfId="111" applyNumberFormat="1" applyFont="1" applyFill="1" applyBorder="1" applyAlignment="1">
      <alignment horizontal="right" vertical="center"/>
    </xf>
    <xf numFmtId="0" fontId="35" fillId="0" borderId="46" xfId="69" applyFont="1" applyFill="1" applyBorder="1" applyAlignment="1">
      <alignment horizontal="center" vertical="center" wrapText="1"/>
    </xf>
    <xf numFmtId="0" fontId="35" fillId="0" borderId="46" xfId="69" applyFont="1" applyFill="1" applyBorder="1" applyAlignment="1">
      <alignment horizontal="left" vertical="center" wrapText="1"/>
    </xf>
    <xf numFmtId="0" fontId="35" fillId="0" borderId="48" xfId="69" applyFont="1" applyFill="1" applyBorder="1" applyAlignment="1">
      <alignment horizontal="center" vertical="center" wrapText="1"/>
    </xf>
    <xf numFmtId="0" fontId="4" fillId="0" borderId="11" xfId="4" applyFill="1" applyBorder="1"/>
    <xf numFmtId="0" fontId="35" fillId="0" borderId="48" xfId="69" applyFont="1" applyFill="1" applyBorder="1" applyAlignment="1">
      <alignment horizontal="left" vertical="center" wrapText="1"/>
    </xf>
    <xf numFmtId="164" fontId="34" fillId="0" borderId="48" xfId="111" applyNumberFormat="1" applyFont="1" applyFill="1" applyBorder="1" applyAlignment="1">
      <alignment horizontal="right" vertical="center"/>
    </xf>
    <xf numFmtId="0" fontId="4" fillId="0" borderId="17" xfId="4" applyFill="1" applyBorder="1"/>
    <xf numFmtId="164" fontId="34" fillId="0" borderId="45" xfId="111" applyNumberFormat="1" applyFont="1" applyFill="1" applyBorder="1" applyAlignment="1">
      <alignment horizontal="right" vertical="center"/>
    </xf>
    <xf numFmtId="0" fontId="34" fillId="0" borderId="59" xfId="1" applyFont="1" applyFill="1" applyBorder="1" applyAlignment="1">
      <alignment horizontal="center" vertical="center" wrapText="1"/>
    </xf>
    <xf numFmtId="49" fontId="34" fillId="0" borderId="19" xfId="1" applyNumberFormat="1" applyFont="1" applyFill="1" applyBorder="1" applyAlignment="1">
      <alignment horizontal="center" vertical="center" wrapText="1"/>
    </xf>
    <xf numFmtId="49" fontId="34" fillId="0" borderId="63" xfId="3" applyNumberFormat="1" applyFont="1" applyFill="1" applyBorder="1" applyAlignment="1">
      <alignment horizontal="center" vertical="center"/>
    </xf>
    <xf numFmtId="0" fontId="34" fillId="0" borderId="20" xfId="1" applyFont="1" applyFill="1" applyBorder="1" applyAlignment="1">
      <alignment horizontal="center" vertical="center" wrapText="1"/>
    </xf>
    <xf numFmtId="0" fontId="34" fillId="0" borderId="21" xfId="1" applyFont="1" applyFill="1" applyBorder="1" applyAlignment="1">
      <alignment horizontal="center" vertical="center" wrapText="1"/>
    </xf>
    <xf numFmtId="0" fontId="34" fillId="0" borderId="63" xfId="69" applyFont="1" applyFill="1" applyBorder="1" applyAlignment="1">
      <alignment wrapText="1"/>
    </xf>
    <xf numFmtId="0" fontId="4" fillId="0" borderId="62" xfId="4" applyFill="1" applyBorder="1"/>
    <xf numFmtId="0" fontId="4" fillId="0" borderId="63" xfId="4" applyFill="1" applyBorder="1"/>
    <xf numFmtId="164" fontId="34" fillId="0" borderId="63" xfId="111" applyNumberFormat="1" applyFont="1" applyFill="1" applyBorder="1" applyAlignment="1">
      <alignment horizontal="right" vertical="center"/>
    </xf>
    <xf numFmtId="0" fontId="34" fillId="0" borderId="50" xfId="1" applyFont="1" applyFill="1" applyBorder="1" applyAlignment="1">
      <alignment horizontal="center" vertical="center" wrapText="1"/>
    </xf>
    <xf numFmtId="0" fontId="35" fillId="0" borderId="52" xfId="69" applyFont="1" applyFill="1" applyBorder="1" applyAlignment="1">
      <alignment horizontal="left" vertical="center" wrapText="1"/>
    </xf>
    <xf numFmtId="0" fontId="4" fillId="0" borderId="36" xfId="4" applyFill="1" applyBorder="1"/>
    <xf numFmtId="164" fontId="34" fillId="0" borderId="52" xfId="111" applyNumberFormat="1" applyFont="1" applyFill="1" applyBorder="1" applyAlignment="1">
      <alignment horizontal="right" vertical="center"/>
    </xf>
    <xf numFmtId="0" fontId="40" fillId="0" borderId="0" xfId="112" applyFont="1" applyFill="1"/>
    <xf numFmtId="0" fontId="40" fillId="0" borderId="0" xfId="112" applyFont="1" applyFill="1" applyAlignment="1">
      <alignment horizontal="right"/>
    </xf>
    <xf numFmtId="0" fontId="38" fillId="0" borderId="0" xfId="112"/>
    <xf numFmtId="0" fontId="41" fillId="27" borderId="7" xfId="112" applyFont="1" applyFill="1" applyBorder="1" applyAlignment="1">
      <alignment horizontal="center" vertical="center" wrapText="1"/>
    </xf>
    <xf numFmtId="0" fontId="41" fillId="27" borderId="11" xfId="112" applyFont="1" applyFill="1" applyBorder="1" applyAlignment="1">
      <alignment horizontal="center" vertical="center" wrapText="1"/>
    </xf>
    <xf numFmtId="0" fontId="41" fillId="27" borderId="24" xfId="112" applyFont="1" applyFill="1" applyBorder="1" applyAlignment="1">
      <alignment horizontal="center" vertical="center" wrapText="1"/>
    </xf>
    <xf numFmtId="0" fontId="42" fillId="0" borderId="65" xfId="112" applyFont="1" applyBorder="1" applyAlignment="1">
      <alignment vertical="center" wrapText="1"/>
    </xf>
    <xf numFmtId="0" fontId="42" fillId="0" borderId="69" xfId="112" applyFont="1" applyBorder="1" applyAlignment="1">
      <alignment horizontal="right" vertical="center" wrapText="1"/>
    </xf>
    <xf numFmtId="4" fontId="42" fillId="0" borderId="69" xfId="112" applyNumberFormat="1" applyFont="1" applyBorder="1" applyAlignment="1">
      <alignment horizontal="right" vertical="center" wrapText="1"/>
    </xf>
    <xf numFmtId="4" fontId="42" fillId="0" borderId="70" xfId="112" applyNumberFormat="1" applyFont="1" applyBorder="1" applyAlignment="1">
      <alignment horizontal="right" vertical="center" wrapText="1"/>
    </xf>
    <xf numFmtId="0" fontId="43" fillId="0" borderId="50" xfId="112" applyFont="1" applyBorder="1" applyAlignment="1">
      <alignment vertical="center" wrapText="1"/>
    </xf>
    <xf numFmtId="0" fontId="43" fillId="0" borderId="36" xfId="112" applyFont="1" applyBorder="1" applyAlignment="1">
      <alignment horizontal="right" vertical="center" wrapText="1"/>
    </xf>
    <xf numFmtId="4" fontId="43" fillId="0" borderId="36" xfId="112" applyNumberFormat="1" applyFont="1" applyBorder="1" applyAlignment="1">
      <alignment horizontal="right" vertical="center" wrapText="1"/>
    </xf>
    <xf numFmtId="4" fontId="43" fillId="0" borderId="36" xfId="112" applyNumberFormat="1" applyFont="1" applyBorder="1" applyAlignment="1">
      <alignment vertical="center"/>
    </xf>
    <xf numFmtId="4" fontId="43" fillId="0" borderId="39" xfId="112" applyNumberFormat="1" applyFont="1" applyBorder="1" applyAlignment="1">
      <alignment vertical="center"/>
    </xf>
    <xf numFmtId="4" fontId="38" fillId="0" borderId="0" xfId="112" applyNumberFormat="1"/>
    <xf numFmtId="4" fontId="43" fillId="0" borderId="69" xfId="112" applyNumberFormat="1" applyFont="1" applyBorder="1" applyAlignment="1">
      <alignment horizontal="right" vertical="center" wrapText="1"/>
    </xf>
    <xf numFmtId="0" fontId="42" fillId="0" borderId="50" xfId="112" applyFont="1" applyBorder="1" applyAlignment="1">
      <alignment vertical="center" wrapText="1"/>
    </xf>
    <xf numFmtId="4" fontId="42" fillId="0" borderId="36" xfId="112" applyNumberFormat="1" applyFont="1" applyBorder="1" applyAlignment="1">
      <alignment horizontal="right" vertical="center" wrapText="1"/>
    </xf>
    <xf numFmtId="4" fontId="42" fillId="0" borderId="39" xfId="112" applyNumberFormat="1" applyFont="1" applyBorder="1" applyAlignment="1">
      <alignment horizontal="right" vertical="center" wrapText="1"/>
    </xf>
    <xf numFmtId="4" fontId="43" fillId="0" borderId="39" xfId="112" applyNumberFormat="1" applyFont="1" applyBorder="1" applyAlignment="1">
      <alignment horizontal="right" vertical="center" wrapText="1"/>
    </xf>
    <xf numFmtId="0" fontId="42" fillId="0" borderId="36" xfId="112" applyFont="1" applyBorder="1" applyAlignment="1">
      <alignment horizontal="right" vertical="center" wrapText="1"/>
    </xf>
    <xf numFmtId="0" fontId="43" fillId="0" borderId="80" xfId="112" applyFont="1" applyBorder="1" applyAlignment="1">
      <alignment vertical="center" wrapText="1"/>
    </xf>
    <xf numFmtId="0" fontId="43" fillId="0" borderId="56" xfId="112" applyFont="1" applyBorder="1" applyAlignment="1">
      <alignment horizontal="right" vertical="center" wrapText="1"/>
    </xf>
    <xf numFmtId="4" fontId="43" fillId="0" borderId="56" xfId="112" applyNumberFormat="1" applyFont="1" applyBorder="1" applyAlignment="1">
      <alignment horizontal="right" vertical="center" wrapText="1"/>
    </xf>
    <xf numFmtId="4" fontId="43" fillId="0" borderId="81" xfId="112" applyNumberFormat="1" applyFont="1" applyBorder="1" applyAlignment="1">
      <alignment horizontal="right" vertical="center" wrapText="1"/>
    </xf>
    <xf numFmtId="0" fontId="42" fillId="0" borderId="7" xfId="112" applyFont="1" applyBorder="1" applyAlignment="1">
      <alignment vertical="center" wrapText="1"/>
    </xf>
    <xf numFmtId="0" fontId="42" fillId="0" borderId="11" xfId="112" applyFont="1" applyBorder="1" applyAlignment="1">
      <alignment horizontal="right" vertical="center" wrapText="1"/>
    </xf>
    <xf numFmtId="4" fontId="42" fillId="0" borderId="11" xfId="112" applyNumberFormat="1" applyFont="1" applyBorder="1" applyAlignment="1">
      <alignment horizontal="right" vertical="center" wrapText="1"/>
    </xf>
    <xf numFmtId="4" fontId="42" fillId="0" borderId="24" xfId="112" applyNumberFormat="1" applyFont="1" applyBorder="1" applyAlignment="1">
      <alignment horizontal="right" vertical="center" wrapText="1"/>
    </xf>
    <xf numFmtId="0" fontId="40" fillId="0" borderId="0" xfId="112" applyFont="1" applyFill="1" applyBorder="1"/>
    <xf numFmtId="166" fontId="40" fillId="0" borderId="62" xfId="112" applyNumberFormat="1" applyFont="1" applyFill="1" applyBorder="1" applyAlignment="1">
      <alignment horizontal="right"/>
    </xf>
    <xf numFmtId="0" fontId="43" fillId="0" borderId="65" xfId="112" applyFont="1" applyBorder="1" applyAlignment="1">
      <alignment horizontal="left" vertical="center" wrapText="1"/>
    </xf>
    <xf numFmtId="0" fontId="43" fillId="0" borderId="69" xfId="112" applyFont="1" applyBorder="1" applyAlignment="1">
      <alignment horizontal="right" vertical="center" wrapText="1"/>
    </xf>
    <xf numFmtId="4" fontId="43" fillId="0" borderId="70" xfId="112" applyNumberFormat="1" applyFont="1" applyBorder="1" applyAlignment="1">
      <alignment horizontal="right" vertical="center" wrapText="1"/>
    </xf>
    <xf numFmtId="0" fontId="43" fillId="0" borderId="50" xfId="112" applyFont="1" applyBorder="1" applyAlignment="1">
      <alignment horizontal="left" vertical="center" wrapText="1"/>
    </xf>
    <xf numFmtId="0" fontId="42" fillId="0" borderId="7" xfId="112" applyFont="1" applyBorder="1" applyAlignment="1">
      <alignment horizontal="left" vertical="center" wrapText="1"/>
    </xf>
    <xf numFmtId="49" fontId="8" fillId="3" borderId="8" xfId="3" applyNumberFormat="1" applyFont="1" applyFill="1" applyBorder="1" applyAlignment="1">
      <alignment horizontal="left" vertical="center"/>
    </xf>
    <xf numFmtId="49" fontId="8" fillId="3" borderId="9" xfId="3" applyNumberFormat="1" applyFont="1" applyFill="1" applyBorder="1" applyAlignment="1">
      <alignment horizontal="left" vertical="center"/>
    </xf>
    <xf numFmtId="49" fontId="8" fillId="3" borderId="10" xfId="3" applyNumberFormat="1" applyFont="1" applyFill="1" applyBorder="1" applyAlignment="1">
      <alignment horizontal="left" vertical="center"/>
    </xf>
    <xf numFmtId="0" fontId="3" fillId="0" borderId="0" xfId="2" applyFont="1" applyAlignment="1">
      <alignment horizontal="right"/>
    </xf>
    <xf numFmtId="0" fontId="5" fillId="0" borderId="0" xfId="1" applyFont="1" applyAlignment="1">
      <alignment horizontal="center"/>
    </xf>
    <xf numFmtId="0" fontId="6" fillId="0" borderId="0" xfId="4" applyFont="1" applyFill="1" applyAlignment="1">
      <alignment horizontal="center"/>
    </xf>
    <xf numFmtId="0" fontId="6" fillId="0" borderId="0" xfId="4" applyFont="1" applyAlignment="1">
      <alignment horizontal="center"/>
    </xf>
    <xf numFmtId="0" fontId="9" fillId="0" borderId="2" xfId="3" applyFont="1" applyBorder="1" applyAlignment="1">
      <alignment horizontal="center" vertical="center"/>
    </xf>
    <xf numFmtId="0" fontId="4" fillId="0" borderId="3" xfId="4" applyBorder="1" applyAlignment="1">
      <alignment horizontal="center" vertical="center"/>
    </xf>
    <xf numFmtId="0" fontId="8" fillId="2" borderId="8" xfId="3" applyFont="1" applyFill="1" applyBorder="1" applyAlignment="1">
      <alignment horizontal="center" vertical="center" wrapText="1"/>
    </xf>
    <xf numFmtId="0" fontId="8" fillId="2" borderId="9" xfId="3" applyFont="1" applyFill="1" applyBorder="1" applyAlignment="1">
      <alignment horizontal="center" vertical="center" wrapText="1"/>
    </xf>
    <xf numFmtId="0" fontId="8" fillId="2" borderId="10" xfId="3" applyFont="1" applyFill="1" applyBorder="1" applyAlignment="1">
      <alignment horizontal="center" vertical="center" wrapText="1"/>
    </xf>
    <xf numFmtId="0" fontId="30" fillId="0" borderId="0" xfId="1" applyFont="1" applyFill="1" applyAlignment="1">
      <alignment horizontal="center"/>
    </xf>
    <xf numFmtId="3" fontId="32" fillId="0" borderId="0" xfId="2" applyNumberFormat="1" applyFont="1" applyFill="1" applyAlignment="1">
      <alignment horizontal="center" vertical="center"/>
    </xf>
    <xf numFmtId="3" fontId="3" fillId="0" borderId="0" xfId="2" applyNumberFormat="1" applyFont="1" applyFill="1" applyAlignment="1">
      <alignment horizontal="center" vertical="center"/>
    </xf>
    <xf numFmtId="0" fontId="33" fillId="0" borderId="0" xfId="1" applyFont="1" applyFill="1" applyAlignment="1">
      <alignment horizontal="center"/>
    </xf>
    <xf numFmtId="3" fontId="31" fillId="0" borderId="0" xfId="2" applyNumberFormat="1" applyFont="1" applyFill="1" applyAlignment="1">
      <alignment horizontal="center" vertical="center"/>
    </xf>
    <xf numFmtId="0" fontId="39" fillId="27" borderId="62" xfId="112" applyFont="1" applyFill="1" applyBorder="1" applyAlignment="1">
      <alignment horizontal="center"/>
    </xf>
  </cellXfs>
  <cellStyles count="113">
    <cellStyle name="20 % – Zvýraznění1 2" xfId="6"/>
    <cellStyle name="20 % – Zvýraznění1 3" xfId="7"/>
    <cellStyle name="20 % – Zvýraznění2 2" xfId="8"/>
    <cellStyle name="20 % – Zvýraznění2 3" xfId="9"/>
    <cellStyle name="20 % – Zvýraznění3 2" xfId="10"/>
    <cellStyle name="20 % – Zvýraznění3 3" xfId="11"/>
    <cellStyle name="20 % – Zvýraznění4 2" xfId="12"/>
    <cellStyle name="20 % – Zvýraznění4 3" xfId="13"/>
    <cellStyle name="20 % – Zvýraznění5 2" xfId="14"/>
    <cellStyle name="20 % – Zvýraznění5 3" xfId="15"/>
    <cellStyle name="20 % – Zvýraznění6 2" xfId="16"/>
    <cellStyle name="20 % – Zvýraznění6 3" xfId="17"/>
    <cellStyle name="40 % – Zvýraznění1 2" xfId="18"/>
    <cellStyle name="40 % – Zvýraznění1 3" xfId="19"/>
    <cellStyle name="40 % – Zvýraznění2 2" xfId="20"/>
    <cellStyle name="40 % – Zvýraznění2 3" xfId="21"/>
    <cellStyle name="40 % – Zvýraznění3 2" xfId="22"/>
    <cellStyle name="40 % – Zvýraznění3 3" xfId="23"/>
    <cellStyle name="40 % – Zvýraznění4 2" xfId="24"/>
    <cellStyle name="40 % – Zvýraznění4 3" xfId="25"/>
    <cellStyle name="40 % – Zvýraznění5 2" xfId="26"/>
    <cellStyle name="40 % – Zvýraznění5 3" xfId="27"/>
    <cellStyle name="40 % – Zvýraznění6 2" xfId="28"/>
    <cellStyle name="40 % – Zvýraznění6 3" xfId="29"/>
    <cellStyle name="60 % – Zvýraznění1 2" xfId="30"/>
    <cellStyle name="60 % – Zvýraznění1 3" xfId="31"/>
    <cellStyle name="60 % – Zvýraznění2 2" xfId="32"/>
    <cellStyle name="60 % – Zvýraznění2 3" xfId="33"/>
    <cellStyle name="60 % – Zvýraznění3 2" xfId="34"/>
    <cellStyle name="60 % – Zvýraznění3 3" xfId="35"/>
    <cellStyle name="60 % – Zvýraznění4 2" xfId="36"/>
    <cellStyle name="60 % – Zvýraznění4 3" xfId="37"/>
    <cellStyle name="60 % – Zvýraznění5 2" xfId="38"/>
    <cellStyle name="60 % – Zvýraznění5 3" xfId="39"/>
    <cellStyle name="60 % – Zvýraznění6 2" xfId="40"/>
    <cellStyle name="60 % – Zvýraznění6 3" xfId="41"/>
    <cellStyle name="Celkem 2" xfId="42"/>
    <cellStyle name="Celkem 3" xfId="43"/>
    <cellStyle name="Čárka 2" xfId="44"/>
    <cellStyle name="čárky 2" xfId="5"/>
    <cellStyle name="čárky 2 2" xfId="45"/>
    <cellStyle name="čárky 3" xfId="46"/>
    <cellStyle name="čárky 3 2" xfId="47"/>
    <cellStyle name="čárky 3 3" xfId="48"/>
    <cellStyle name="Chybně 2" xfId="49"/>
    <cellStyle name="Chybně 3" xfId="50"/>
    <cellStyle name="Kontrolní buňka 2" xfId="51"/>
    <cellStyle name="Kontrolní buňka 3" xfId="52"/>
    <cellStyle name="Nadpis 1 2" xfId="53"/>
    <cellStyle name="Nadpis 1 3" xfId="54"/>
    <cellStyle name="Nadpis 2 2" xfId="55"/>
    <cellStyle name="Nadpis 2 3" xfId="56"/>
    <cellStyle name="Nadpis 3 2" xfId="57"/>
    <cellStyle name="Nadpis 3 3" xfId="58"/>
    <cellStyle name="Nadpis 4 2" xfId="59"/>
    <cellStyle name="Nadpis 4 3" xfId="60"/>
    <cellStyle name="Název 2" xfId="61"/>
    <cellStyle name="Název 3" xfId="62"/>
    <cellStyle name="Neutrální 2" xfId="63"/>
    <cellStyle name="Neutrální 3" xfId="64"/>
    <cellStyle name="Normální" xfId="0" builtinId="0"/>
    <cellStyle name="Normální 10" xfId="65"/>
    <cellStyle name="Normální 11" xfId="4"/>
    <cellStyle name="Normální 12" xfId="66"/>
    <cellStyle name="Normální 13" xfId="67"/>
    <cellStyle name="Normální 14" xfId="68"/>
    <cellStyle name="Normální 15" xfId="112"/>
    <cellStyle name="normální 2" xfId="69"/>
    <cellStyle name="normální 2 2" xfId="70"/>
    <cellStyle name="Normální 3" xfId="71"/>
    <cellStyle name="Normální 3 2" xfId="72"/>
    <cellStyle name="Normální 4" xfId="73"/>
    <cellStyle name="Normální 4 2" xfId="74"/>
    <cellStyle name="Normální 4 2 2" xfId="75"/>
    <cellStyle name="Normální 5" xfId="76"/>
    <cellStyle name="Normální 5 2" xfId="77"/>
    <cellStyle name="Normální 6" xfId="78"/>
    <cellStyle name="Normální 7" xfId="79"/>
    <cellStyle name="Normální 8" xfId="80"/>
    <cellStyle name="Normální 9" xfId="81"/>
    <cellStyle name="normální_2. Rozpočet 2007 - tabulky" xfId="1"/>
    <cellStyle name="normální_Rozpis výdajů 03 bez PO 2" xfId="3"/>
    <cellStyle name="normální_Rozpis výdajů 03 bez PO 3" xfId="111"/>
    <cellStyle name="normální_Rozpočet 2004 (ZK)" xfId="2"/>
    <cellStyle name="Poznámka 2" xfId="82"/>
    <cellStyle name="Poznámka 3" xfId="83"/>
    <cellStyle name="Propojená buňka 2" xfId="84"/>
    <cellStyle name="Propojená buňka 3" xfId="85"/>
    <cellStyle name="S8M1" xfId="86"/>
    <cellStyle name="Správně 2" xfId="87"/>
    <cellStyle name="Správně 3" xfId="88"/>
    <cellStyle name="Text upozornění 2" xfId="89"/>
    <cellStyle name="Text upozornění 3" xfId="90"/>
    <cellStyle name="Vstup 2" xfId="91"/>
    <cellStyle name="Vstup 3" xfId="92"/>
    <cellStyle name="Výpočet 2" xfId="93"/>
    <cellStyle name="Výpočet 3" xfId="94"/>
    <cellStyle name="Výstup 2" xfId="95"/>
    <cellStyle name="Výstup 3" xfId="96"/>
    <cellStyle name="Vysvětlující text 2" xfId="97"/>
    <cellStyle name="Vysvětlující text 3" xfId="98"/>
    <cellStyle name="Zvýraznění 1 2" xfId="99"/>
    <cellStyle name="Zvýraznění 1 3" xfId="100"/>
    <cellStyle name="Zvýraznění 2 2" xfId="101"/>
    <cellStyle name="Zvýraznění 2 3" xfId="102"/>
    <cellStyle name="Zvýraznění 3 2" xfId="103"/>
    <cellStyle name="Zvýraznění 3 3" xfId="104"/>
    <cellStyle name="Zvýraznění 4 2" xfId="105"/>
    <cellStyle name="Zvýraznění 4 3" xfId="106"/>
    <cellStyle name="Zvýraznění 5 2" xfId="107"/>
    <cellStyle name="Zvýraznění 5 3" xfId="108"/>
    <cellStyle name="Zvýraznění 6 2" xfId="109"/>
    <cellStyle name="Zvýraznění 6 3" xfId="1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K50"/>
  <sheetViews>
    <sheetView tabSelected="1" zoomScaleNormal="100" workbookViewId="0">
      <selection activeCell="J42" sqref="J42:K42"/>
    </sheetView>
  </sheetViews>
  <sheetFormatPr defaultRowHeight="12.75" x14ac:dyDescent="0.2"/>
  <cols>
    <col min="1" max="1" width="3.140625" style="2" customWidth="1"/>
    <col min="2" max="2" width="7.140625" style="2" customWidth="1"/>
    <col min="3" max="5" width="4.7109375" style="2" customWidth="1"/>
    <col min="6" max="6" width="38.42578125" style="2" bestFit="1" customWidth="1"/>
    <col min="7" max="7" width="11" style="47" customWidth="1"/>
    <col min="8" max="8" width="10.28515625" style="2" customWidth="1"/>
    <col min="9" max="9" width="11.42578125" style="2" customWidth="1"/>
    <col min="10" max="10" width="10.7109375" style="2" customWidth="1"/>
    <col min="11" max="11" width="11.85546875" style="2" customWidth="1"/>
    <col min="12" max="16384" width="9.140625" style="2"/>
  </cols>
  <sheetData>
    <row r="1" spans="1:11" x14ac:dyDescent="0.2">
      <c r="A1" s="1"/>
      <c r="B1" s="1"/>
      <c r="C1" s="1"/>
      <c r="D1" s="1"/>
      <c r="E1" s="1"/>
      <c r="F1" s="454" t="s">
        <v>156</v>
      </c>
      <c r="G1" s="454"/>
      <c r="H1" s="454"/>
      <c r="I1" s="454"/>
    </row>
    <row r="2" spans="1:11" ht="18" x14ac:dyDescent="0.25">
      <c r="A2" s="455" t="s">
        <v>154</v>
      </c>
      <c r="B2" s="455"/>
      <c r="C2" s="455"/>
      <c r="D2" s="455"/>
      <c r="E2" s="455"/>
      <c r="F2" s="455"/>
      <c r="G2" s="455"/>
      <c r="H2" s="455"/>
      <c r="I2" s="455"/>
    </row>
    <row r="3" spans="1:11" x14ac:dyDescent="0.2">
      <c r="A3" s="1"/>
      <c r="B3" s="1"/>
      <c r="C3" s="1"/>
      <c r="D3" s="1"/>
      <c r="E3" s="1"/>
      <c r="F3" s="1"/>
      <c r="G3" s="1"/>
      <c r="H3" s="3"/>
      <c r="I3" s="3"/>
    </row>
    <row r="4" spans="1:11" ht="15.75" x14ac:dyDescent="0.25">
      <c r="A4" s="456" t="s">
        <v>0</v>
      </c>
      <c r="B4" s="456"/>
      <c r="C4" s="456"/>
      <c r="D4" s="456"/>
      <c r="E4" s="456"/>
      <c r="F4" s="456"/>
      <c r="G4" s="456"/>
      <c r="H4" s="456"/>
      <c r="I4" s="456"/>
    </row>
    <row r="5" spans="1:11" x14ac:dyDescent="0.2">
      <c r="A5" s="1"/>
      <c r="B5" s="1"/>
      <c r="C5" s="1"/>
      <c r="D5" s="1"/>
      <c r="E5" s="1"/>
      <c r="F5" s="1"/>
      <c r="G5" s="1"/>
      <c r="H5" s="3"/>
      <c r="I5" s="3"/>
    </row>
    <row r="6" spans="1:11" ht="15.75" x14ac:dyDescent="0.25">
      <c r="A6" s="457" t="s">
        <v>1</v>
      </c>
      <c r="B6" s="457"/>
      <c r="C6" s="457"/>
      <c r="D6" s="457"/>
      <c r="E6" s="457"/>
      <c r="F6" s="457"/>
      <c r="G6" s="457"/>
      <c r="H6" s="457"/>
      <c r="I6" s="457"/>
    </row>
    <row r="7" spans="1:11" ht="13.5" thickBot="1" x14ac:dyDescent="0.25">
      <c r="A7" s="4"/>
      <c r="B7" s="4"/>
      <c r="C7" s="4"/>
      <c r="D7" s="4"/>
      <c r="E7" s="4"/>
      <c r="F7" s="4"/>
      <c r="G7" s="5"/>
      <c r="H7" s="6"/>
      <c r="I7" s="6" t="s">
        <v>2</v>
      </c>
    </row>
    <row r="8" spans="1:11" ht="23.25" customHeight="1" thickBot="1" x14ac:dyDescent="0.25">
      <c r="A8" s="7" t="s">
        <v>3</v>
      </c>
      <c r="B8" s="458" t="s">
        <v>4</v>
      </c>
      <c r="C8" s="459"/>
      <c r="D8" s="8" t="s">
        <v>5</v>
      </c>
      <c r="E8" s="9" t="s">
        <v>6</v>
      </c>
      <c r="F8" s="8" t="s">
        <v>7</v>
      </c>
      <c r="G8" s="10" t="s">
        <v>8</v>
      </c>
      <c r="H8" s="11" t="s">
        <v>157</v>
      </c>
      <c r="I8" s="12" t="s">
        <v>9</v>
      </c>
      <c r="K8" s="13"/>
    </row>
    <row r="9" spans="1:11" ht="23.25" customHeight="1" thickBot="1" x14ac:dyDescent="0.25">
      <c r="A9" s="14" t="s">
        <v>10</v>
      </c>
      <c r="B9" s="460" t="s">
        <v>11</v>
      </c>
      <c r="C9" s="461"/>
      <c r="D9" s="461"/>
      <c r="E9" s="461"/>
      <c r="F9" s="462"/>
      <c r="G9" s="15">
        <v>43466.398009999997</v>
      </c>
      <c r="H9" s="16">
        <f>H10+H15</f>
        <v>125.61709999999999</v>
      </c>
      <c r="I9" s="17">
        <f>SUM(G9:H9)</f>
        <v>43592.01511</v>
      </c>
      <c r="K9" s="13"/>
    </row>
    <row r="10" spans="1:11" ht="13.5" thickBot="1" x14ac:dyDescent="0.25">
      <c r="A10" s="18" t="s">
        <v>10</v>
      </c>
      <c r="B10" s="451" t="s">
        <v>12</v>
      </c>
      <c r="C10" s="452"/>
      <c r="D10" s="452"/>
      <c r="E10" s="453"/>
      <c r="F10" s="19" t="s">
        <v>13</v>
      </c>
      <c r="G10" s="20">
        <f>G11</f>
        <v>26343.390240000001</v>
      </c>
      <c r="H10" s="21">
        <f>H11+H13</f>
        <v>73.965999999999994</v>
      </c>
      <c r="I10" s="22">
        <f>SUM(G10:H10)</f>
        <v>26417.356240000001</v>
      </c>
      <c r="K10" s="23"/>
    </row>
    <row r="11" spans="1:11" x14ac:dyDescent="0.2">
      <c r="A11" s="24" t="s">
        <v>10</v>
      </c>
      <c r="B11" s="25" t="s">
        <v>14</v>
      </c>
      <c r="C11" s="26" t="s">
        <v>15</v>
      </c>
      <c r="D11" s="27" t="s">
        <v>16</v>
      </c>
      <c r="E11" s="28" t="s">
        <v>16</v>
      </c>
      <c r="F11" s="29" t="s">
        <v>13</v>
      </c>
      <c r="G11" s="30">
        <f>G12</f>
        <v>26343.390240000001</v>
      </c>
      <c r="H11" s="30">
        <f>H12</f>
        <v>103.96599999999999</v>
      </c>
      <c r="I11" s="31">
        <f>H11+G11</f>
        <v>26447.356240000001</v>
      </c>
      <c r="K11" s="32"/>
    </row>
    <row r="12" spans="1:11" ht="13.5" thickBot="1" x14ac:dyDescent="0.25">
      <c r="A12" s="33"/>
      <c r="B12" s="34"/>
      <c r="C12" s="35"/>
      <c r="D12" s="36">
        <v>3636</v>
      </c>
      <c r="E12" s="37">
        <v>5901</v>
      </c>
      <c r="F12" s="38" t="s">
        <v>17</v>
      </c>
      <c r="G12" s="39">
        <v>26343.390240000001</v>
      </c>
      <c r="H12" s="39">
        <f>30+73.966</f>
        <v>103.96599999999999</v>
      </c>
      <c r="I12" s="40">
        <f>H12+G12</f>
        <v>26447.356240000001</v>
      </c>
      <c r="K12" s="32"/>
    </row>
    <row r="13" spans="1:11" s="71" customFormat="1" x14ac:dyDescent="0.2">
      <c r="A13" s="75"/>
      <c r="B13" s="76" t="s">
        <v>61</v>
      </c>
      <c r="C13" s="76">
        <v>4020</v>
      </c>
      <c r="D13" s="44" t="s">
        <v>16</v>
      </c>
      <c r="E13" s="77" t="s">
        <v>16</v>
      </c>
      <c r="F13" s="78" t="s">
        <v>149</v>
      </c>
      <c r="G13" s="79">
        <v>30</v>
      </c>
      <c r="H13" s="80">
        <v>-30</v>
      </c>
      <c r="I13" s="81">
        <f>SUM(G13:H13)</f>
        <v>0</v>
      </c>
      <c r="K13" s="72"/>
    </row>
    <row r="14" spans="1:11" ht="13.5" thickBot="1" x14ac:dyDescent="0.25">
      <c r="A14" s="62"/>
      <c r="B14" s="63"/>
      <c r="C14" s="64"/>
      <c r="D14" s="65">
        <v>2219</v>
      </c>
      <c r="E14" s="66">
        <v>6341</v>
      </c>
      <c r="F14" s="67" t="s">
        <v>62</v>
      </c>
      <c r="G14" s="68">
        <v>30</v>
      </c>
      <c r="H14" s="69">
        <v>-30</v>
      </c>
      <c r="I14" s="70">
        <f>SUM(G14:H14)</f>
        <v>0</v>
      </c>
      <c r="K14" s="32"/>
    </row>
    <row r="15" spans="1:11" ht="13.5" thickBot="1" x14ac:dyDescent="0.25">
      <c r="A15" s="18" t="s">
        <v>10</v>
      </c>
      <c r="B15" s="451" t="s">
        <v>19</v>
      </c>
      <c r="C15" s="452"/>
      <c r="D15" s="452"/>
      <c r="E15" s="453"/>
      <c r="F15" s="19" t="s">
        <v>20</v>
      </c>
      <c r="G15" s="20">
        <f>G16</f>
        <v>927.87514999999996</v>
      </c>
      <c r="H15" s="41">
        <f>H16+H18+H40+H42+H49</f>
        <v>51.651100000000007</v>
      </c>
      <c r="I15" s="42">
        <f>SUM(G15:H15)</f>
        <v>979.52625</v>
      </c>
    </row>
    <row r="16" spans="1:11" x14ac:dyDescent="0.2">
      <c r="A16" s="24" t="s">
        <v>10</v>
      </c>
      <c r="B16" s="25" t="s">
        <v>21</v>
      </c>
      <c r="C16" s="26" t="s">
        <v>15</v>
      </c>
      <c r="D16" s="27" t="s">
        <v>16</v>
      </c>
      <c r="E16" s="28" t="s">
        <v>16</v>
      </c>
      <c r="F16" s="57" t="s">
        <v>20</v>
      </c>
      <c r="G16" s="30">
        <v>927.87514999999996</v>
      </c>
      <c r="H16" s="45">
        <f>H17</f>
        <v>81.304100000000005</v>
      </c>
      <c r="I16" s="31">
        <f>SUM(G16:H16)</f>
        <v>1009.1792499999999</v>
      </c>
      <c r="K16" s="32"/>
    </row>
    <row r="17" spans="1:11" ht="13.5" thickBot="1" x14ac:dyDescent="0.25">
      <c r="A17" s="33"/>
      <c r="B17" s="34"/>
      <c r="C17" s="35"/>
      <c r="D17" s="36">
        <v>3636</v>
      </c>
      <c r="E17" s="37">
        <v>5901</v>
      </c>
      <c r="F17" s="58" t="s">
        <v>17</v>
      </c>
      <c r="G17" s="39">
        <v>927.87514999999996</v>
      </c>
      <c r="H17" s="46">
        <f>-(H19+H41+H43+H50)+0.6511+51</f>
        <v>81.304100000000005</v>
      </c>
      <c r="I17" s="40">
        <f>G17+H17</f>
        <v>1009.1792499999999</v>
      </c>
      <c r="K17" s="32"/>
    </row>
    <row r="18" spans="1:11" ht="22.5" x14ac:dyDescent="0.2">
      <c r="A18" s="24" t="s">
        <v>10</v>
      </c>
      <c r="B18" s="25" t="s">
        <v>38</v>
      </c>
      <c r="C18" s="26" t="s">
        <v>39</v>
      </c>
      <c r="D18" s="44" t="s">
        <v>16</v>
      </c>
      <c r="E18" s="49" t="s">
        <v>16</v>
      </c>
      <c r="F18" s="50" t="s">
        <v>23</v>
      </c>
      <c r="G18" s="73">
        <v>4.76</v>
      </c>
      <c r="H18" s="54">
        <v>-3.2530000000000001</v>
      </c>
      <c r="I18" s="55">
        <f>SUM(G18:H18)</f>
        <v>1.5069999999999997</v>
      </c>
      <c r="K18" s="32"/>
    </row>
    <row r="19" spans="1:11" ht="13.5" thickBot="1" x14ac:dyDescent="0.25">
      <c r="A19" s="33"/>
      <c r="B19" s="34"/>
      <c r="C19" s="35"/>
      <c r="D19" s="43">
        <v>3636</v>
      </c>
      <c r="E19" s="48">
        <v>5321</v>
      </c>
      <c r="F19" s="51" t="s">
        <v>22</v>
      </c>
      <c r="G19" s="74">
        <v>4.76</v>
      </c>
      <c r="H19" s="56">
        <v>-3.2530000000000001</v>
      </c>
      <c r="I19" s="40">
        <f>SUM(G19:H19)</f>
        <v>1.5069999999999997</v>
      </c>
      <c r="K19" s="32"/>
    </row>
    <row r="20" spans="1:11" x14ac:dyDescent="0.2">
      <c r="A20" s="24" t="s">
        <v>10</v>
      </c>
      <c r="B20" s="25" t="s">
        <v>41</v>
      </c>
      <c r="C20" s="26" t="s">
        <v>40</v>
      </c>
      <c r="D20" s="44" t="s">
        <v>16</v>
      </c>
      <c r="E20" s="49" t="s">
        <v>16</v>
      </c>
      <c r="F20" s="50" t="s">
        <v>24</v>
      </c>
      <c r="G20" s="59">
        <v>10</v>
      </c>
      <c r="H20" s="54"/>
      <c r="I20" s="55"/>
      <c r="K20" s="32"/>
    </row>
    <row r="21" spans="1:11" ht="13.5" thickBot="1" x14ac:dyDescent="0.25">
      <c r="A21" s="33"/>
      <c r="B21" s="34"/>
      <c r="C21" s="35"/>
      <c r="D21" s="43">
        <v>3636</v>
      </c>
      <c r="E21" s="48">
        <v>5321</v>
      </c>
      <c r="F21" s="51" t="s">
        <v>22</v>
      </c>
      <c r="G21" s="60">
        <v>10</v>
      </c>
      <c r="H21" s="56"/>
      <c r="I21" s="40"/>
      <c r="K21" s="32"/>
    </row>
    <row r="22" spans="1:11" x14ac:dyDescent="0.2">
      <c r="A22" s="24" t="s">
        <v>10</v>
      </c>
      <c r="B22" s="25" t="s">
        <v>42</v>
      </c>
      <c r="C22" s="26" t="s">
        <v>15</v>
      </c>
      <c r="D22" s="44" t="s">
        <v>16</v>
      </c>
      <c r="E22" s="49" t="s">
        <v>16</v>
      </c>
      <c r="F22" s="50" t="s">
        <v>25</v>
      </c>
      <c r="G22" s="59">
        <v>10</v>
      </c>
      <c r="H22" s="54"/>
      <c r="I22" s="55"/>
      <c r="K22" s="32"/>
    </row>
    <row r="23" spans="1:11" ht="13.5" thickBot="1" x14ac:dyDescent="0.25">
      <c r="A23" s="33"/>
      <c r="B23" s="34"/>
      <c r="C23" s="35"/>
      <c r="D23" s="43">
        <v>3636</v>
      </c>
      <c r="E23" s="48">
        <v>5222</v>
      </c>
      <c r="F23" s="51" t="s">
        <v>18</v>
      </c>
      <c r="G23" s="60">
        <v>10</v>
      </c>
      <c r="H23" s="56"/>
      <c r="I23" s="40"/>
      <c r="K23" s="32"/>
    </row>
    <row r="24" spans="1:11" x14ac:dyDescent="0.2">
      <c r="A24" s="24" t="s">
        <v>10</v>
      </c>
      <c r="B24" s="25" t="s">
        <v>43</v>
      </c>
      <c r="C24" s="26" t="s">
        <v>15</v>
      </c>
      <c r="D24" s="44" t="s">
        <v>16</v>
      </c>
      <c r="E24" s="49" t="s">
        <v>16</v>
      </c>
      <c r="F24" s="50" t="s">
        <v>26</v>
      </c>
      <c r="G24" s="52">
        <v>2</v>
      </c>
      <c r="H24" s="53"/>
      <c r="I24" s="61"/>
      <c r="K24" s="32"/>
    </row>
    <row r="25" spans="1:11" ht="13.5" thickBot="1" x14ac:dyDescent="0.25">
      <c r="A25" s="33"/>
      <c r="B25" s="34"/>
      <c r="C25" s="35"/>
      <c r="D25" s="43">
        <v>3636</v>
      </c>
      <c r="E25" s="48">
        <v>5222</v>
      </c>
      <c r="F25" s="51" t="s">
        <v>18</v>
      </c>
      <c r="G25" s="52">
        <v>20</v>
      </c>
      <c r="H25" s="53"/>
      <c r="I25" s="61"/>
      <c r="K25" s="32"/>
    </row>
    <row r="26" spans="1:11" x14ac:dyDescent="0.2">
      <c r="A26" s="24" t="s">
        <v>10</v>
      </c>
      <c r="B26" s="25" t="s">
        <v>44</v>
      </c>
      <c r="C26" s="26" t="s">
        <v>47</v>
      </c>
      <c r="D26" s="44" t="s">
        <v>16</v>
      </c>
      <c r="E26" s="49" t="s">
        <v>16</v>
      </c>
      <c r="F26" s="50" t="s">
        <v>27</v>
      </c>
      <c r="G26" s="59">
        <v>3.7</v>
      </c>
      <c r="H26" s="54"/>
      <c r="I26" s="55"/>
      <c r="K26" s="32"/>
    </row>
    <row r="27" spans="1:11" ht="13.5" thickBot="1" x14ac:dyDescent="0.25">
      <c r="A27" s="33"/>
      <c r="B27" s="34"/>
      <c r="C27" s="35"/>
      <c r="D27" s="43">
        <v>3636</v>
      </c>
      <c r="E27" s="48">
        <v>5321</v>
      </c>
      <c r="F27" s="51" t="s">
        <v>22</v>
      </c>
      <c r="G27" s="60">
        <v>3.7</v>
      </c>
      <c r="H27" s="56"/>
      <c r="I27" s="40"/>
      <c r="K27" s="32"/>
    </row>
    <row r="28" spans="1:11" ht="22.5" x14ac:dyDescent="0.2">
      <c r="A28" s="24" t="s">
        <v>10</v>
      </c>
      <c r="B28" s="25" t="s">
        <v>46</v>
      </c>
      <c r="C28" s="26" t="s">
        <v>45</v>
      </c>
      <c r="D28" s="44" t="s">
        <v>16</v>
      </c>
      <c r="E28" s="49" t="s">
        <v>16</v>
      </c>
      <c r="F28" s="50" t="s">
        <v>28</v>
      </c>
      <c r="G28" s="52">
        <v>2.8</v>
      </c>
      <c r="H28" s="53"/>
      <c r="I28" s="61"/>
      <c r="K28" s="32"/>
    </row>
    <row r="29" spans="1:11" ht="13.5" thickBot="1" x14ac:dyDescent="0.25">
      <c r="A29" s="33"/>
      <c r="B29" s="34"/>
      <c r="C29" s="35"/>
      <c r="D29" s="43">
        <v>3636</v>
      </c>
      <c r="E29" s="48">
        <v>5321</v>
      </c>
      <c r="F29" s="51" t="s">
        <v>22</v>
      </c>
      <c r="G29" s="52">
        <v>2.8</v>
      </c>
      <c r="H29" s="53"/>
      <c r="I29" s="61"/>
      <c r="K29" s="32"/>
    </row>
    <row r="30" spans="1:11" x14ac:dyDescent="0.2">
      <c r="A30" s="24" t="s">
        <v>10</v>
      </c>
      <c r="B30" s="25" t="s">
        <v>48</v>
      </c>
      <c r="C30" s="26" t="s">
        <v>15</v>
      </c>
      <c r="D30" s="44" t="s">
        <v>16</v>
      </c>
      <c r="E30" s="49" t="s">
        <v>16</v>
      </c>
      <c r="F30" s="50" t="s">
        <v>29</v>
      </c>
      <c r="G30" s="59">
        <v>4</v>
      </c>
      <c r="H30" s="54"/>
      <c r="I30" s="55"/>
      <c r="K30" s="32"/>
    </row>
    <row r="31" spans="1:11" ht="13.5" thickBot="1" x14ac:dyDescent="0.25">
      <c r="A31" s="33"/>
      <c r="B31" s="34"/>
      <c r="C31" s="35"/>
      <c r="D31" s="43">
        <v>3636</v>
      </c>
      <c r="E31" s="48">
        <v>5222</v>
      </c>
      <c r="F31" s="51" t="s">
        <v>18</v>
      </c>
      <c r="G31" s="60">
        <v>4</v>
      </c>
      <c r="H31" s="56"/>
      <c r="I31" s="40"/>
      <c r="K31" s="32"/>
    </row>
    <row r="32" spans="1:11" ht="22.5" x14ac:dyDescent="0.2">
      <c r="A32" s="24" t="s">
        <v>10</v>
      </c>
      <c r="B32" s="25" t="s">
        <v>49</v>
      </c>
      <c r="C32" s="26" t="s">
        <v>15</v>
      </c>
      <c r="D32" s="44" t="s">
        <v>16</v>
      </c>
      <c r="E32" s="49" t="s">
        <v>16</v>
      </c>
      <c r="F32" s="50" t="s">
        <v>30</v>
      </c>
      <c r="G32" s="52">
        <v>5</v>
      </c>
      <c r="H32" s="53"/>
      <c r="I32" s="61"/>
      <c r="K32" s="32"/>
    </row>
    <row r="33" spans="1:11" ht="13.5" thickBot="1" x14ac:dyDescent="0.25">
      <c r="A33" s="33"/>
      <c r="B33" s="34"/>
      <c r="C33" s="35"/>
      <c r="D33" s="43">
        <v>3636</v>
      </c>
      <c r="E33" s="48">
        <v>5222</v>
      </c>
      <c r="F33" s="51" t="s">
        <v>18</v>
      </c>
      <c r="G33" s="52">
        <v>5</v>
      </c>
      <c r="H33" s="53"/>
      <c r="I33" s="61"/>
      <c r="K33" s="32"/>
    </row>
    <row r="34" spans="1:11" ht="22.5" x14ac:dyDescent="0.2">
      <c r="A34" s="24" t="s">
        <v>10</v>
      </c>
      <c r="B34" s="25" t="s">
        <v>50</v>
      </c>
      <c r="C34" s="26" t="s">
        <v>15</v>
      </c>
      <c r="D34" s="44" t="s">
        <v>16</v>
      </c>
      <c r="E34" s="49" t="s">
        <v>16</v>
      </c>
      <c r="F34" s="50" t="s">
        <v>31</v>
      </c>
      <c r="G34" s="59">
        <v>5</v>
      </c>
      <c r="H34" s="54"/>
      <c r="I34" s="55"/>
      <c r="K34" s="32"/>
    </row>
    <row r="35" spans="1:11" ht="13.5" thickBot="1" x14ac:dyDescent="0.25">
      <c r="A35" s="33"/>
      <c r="B35" s="34"/>
      <c r="C35" s="35"/>
      <c r="D35" s="43">
        <v>3636</v>
      </c>
      <c r="E35" s="48">
        <v>5222</v>
      </c>
      <c r="F35" s="51" t="s">
        <v>18</v>
      </c>
      <c r="G35" s="60">
        <v>5</v>
      </c>
      <c r="H35" s="56"/>
      <c r="I35" s="40"/>
      <c r="K35" s="32"/>
    </row>
    <row r="36" spans="1:11" ht="22.5" x14ac:dyDescent="0.2">
      <c r="A36" s="24" t="s">
        <v>10</v>
      </c>
      <c r="B36" s="25" t="s">
        <v>51</v>
      </c>
      <c r="C36" s="26" t="s">
        <v>15</v>
      </c>
      <c r="D36" s="44" t="s">
        <v>16</v>
      </c>
      <c r="E36" s="49" t="s">
        <v>16</v>
      </c>
      <c r="F36" s="50" t="s">
        <v>32</v>
      </c>
      <c r="G36" s="52">
        <v>5</v>
      </c>
      <c r="H36" s="53"/>
      <c r="I36" s="61"/>
      <c r="K36" s="32"/>
    </row>
    <row r="37" spans="1:11" ht="13.5" thickBot="1" x14ac:dyDescent="0.25">
      <c r="A37" s="33"/>
      <c r="B37" s="34"/>
      <c r="C37" s="35"/>
      <c r="D37" s="43">
        <v>3636</v>
      </c>
      <c r="E37" s="48">
        <v>5222</v>
      </c>
      <c r="F37" s="51" t="s">
        <v>18</v>
      </c>
      <c r="G37" s="52">
        <v>5</v>
      </c>
      <c r="H37" s="53"/>
      <c r="I37" s="61"/>
      <c r="K37" s="32"/>
    </row>
    <row r="38" spans="1:11" ht="22.5" x14ac:dyDescent="0.2">
      <c r="A38" s="24" t="s">
        <v>10</v>
      </c>
      <c r="B38" s="25" t="s">
        <v>52</v>
      </c>
      <c r="C38" s="26" t="s">
        <v>15</v>
      </c>
      <c r="D38" s="44" t="s">
        <v>16</v>
      </c>
      <c r="E38" s="49" t="s">
        <v>16</v>
      </c>
      <c r="F38" s="50" t="s">
        <v>33</v>
      </c>
      <c r="G38" s="59">
        <v>3.71</v>
      </c>
      <c r="H38" s="54"/>
      <c r="I38" s="55"/>
      <c r="K38" s="32"/>
    </row>
    <row r="39" spans="1:11" ht="13.5" thickBot="1" x14ac:dyDescent="0.25">
      <c r="A39" s="33"/>
      <c r="B39" s="34"/>
      <c r="C39" s="35"/>
      <c r="D39" s="43">
        <v>3636</v>
      </c>
      <c r="E39" s="48">
        <v>5222</v>
      </c>
      <c r="F39" s="51" t="s">
        <v>18</v>
      </c>
      <c r="G39" s="60">
        <v>3.71</v>
      </c>
      <c r="H39" s="56"/>
      <c r="I39" s="40"/>
      <c r="K39" s="32"/>
    </row>
    <row r="40" spans="1:11" x14ac:dyDescent="0.2">
      <c r="A40" s="24" t="s">
        <v>10</v>
      </c>
      <c r="B40" s="25" t="s">
        <v>53</v>
      </c>
      <c r="C40" s="26" t="s">
        <v>54</v>
      </c>
      <c r="D40" s="44" t="s">
        <v>16</v>
      </c>
      <c r="E40" s="49" t="s">
        <v>16</v>
      </c>
      <c r="F40" s="50" t="s">
        <v>34</v>
      </c>
      <c r="G40" s="52">
        <v>1</v>
      </c>
      <c r="H40" s="53">
        <v>-1</v>
      </c>
      <c r="I40" s="61">
        <v>0</v>
      </c>
      <c r="K40" s="32"/>
    </row>
    <row r="41" spans="1:11" ht="13.5" thickBot="1" x14ac:dyDescent="0.25">
      <c r="A41" s="33"/>
      <c r="B41" s="34"/>
      <c r="C41" s="35"/>
      <c r="D41" s="43">
        <v>3636</v>
      </c>
      <c r="E41" s="48">
        <v>5321</v>
      </c>
      <c r="F41" s="51" t="s">
        <v>22</v>
      </c>
      <c r="G41" s="52">
        <v>1</v>
      </c>
      <c r="H41" s="53">
        <v>-1</v>
      </c>
      <c r="I41" s="61">
        <v>0</v>
      </c>
      <c r="K41" s="32"/>
    </row>
    <row r="42" spans="1:11" ht="22.5" x14ac:dyDescent="0.2">
      <c r="A42" s="24" t="s">
        <v>10</v>
      </c>
      <c r="B42" s="25" t="s">
        <v>55</v>
      </c>
      <c r="C42" s="26" t="s">
        <v>56</v>
      </c>
      <c r="D42" s="44">
        <v>4009</v>
      </c>
      <c r="E42" s="49" t="s">
        <v>16</v>
      </c>
      <c r="F42" s="50" t="s">
        <v>35</v>
      </c>
      <c r="G42" s="59">
        <v>10</v>
      </c>
      <c r="H42" s="54">
        <v>-10</v>
      </c>
      <c r="I42" s="55">
        <v>0</v>
      </c>
      <c r="K42" s="32"/>
    </row>
    <row r="43" spans="1:11" ht="13.5" thickBot="1" x14ac:dyDescent="0.25">
      <c r="A43" s="33"/>
      <c r="B43" s="34"/>
      <c r="C43" s="35"/>
      <c r="D43" s="43">
        <v>3636</v>
      </c>
      <c r="E43" s="48">
        <v>5321</v>
      </c>
      <c r="F43" s="51" t="s">
        <v>22</v>
      </c>
      <c r="G43" s="60">
        <v>10</v>
      </c>
      <c r="H43" s="56">
        <v>-10</v>
      </c>
      <c r="I43" s="40">
        <v>0</v>
      </c>
      <c r="K43" s="32"/>
    </row>
    <row r="44" spans="1:11" x14ac:dyDescent="0.2">
      <c r="A44" s="24" t="s">
        <v>10</v>
      </c>
      <c r="B44" s="25" t="s">
        <v>57</v>
      </c>
      <c r="C44" s="26" t="s">
        <v>58</v>
      </c>
      <c r="D44" s="44" t="s">
        <v>16</v>
      </c>
      <c r="E44" s="49" t="s">
        <v>16</v>
      </c>
      <c r="F44" s="50" t="s">
        <v>36</v>
      </c>
      <c r="G44" s="52">
        <v>6.79</v>
      </c>
      <c r="H44" s="53"/>
      <c r="I44" s="61"/>
      <c r="K44" s="32"/>
    </row>
    <row r="45" spans="1:11" ht="13.5" thickBot="1" x14ac:dyDescent="0.25">
      <c r="A45" s="33"/>
      <c r="B45" s="34"/>
      <c r="C45" s="35"/>
      <c r="D45" s="43">
        <v>3636</v>
      </c>
      <c r="E45" s="48">
        <v>5321</v>
      </c>
      <c r="F45" s="51" t="s">
        <v>22</v>
      </c>
      <c r="G45" s="52">
        <v>6.79</v>
      </c>
      <c r="H45" s="53"/>
      <c r="I45" s="61"/>
      <c r="K45" s="32"/>
    </row>
    <row r="46" spans="1:11" ht="22.5" x14ac:dyDescent="0.2">
      <c r="A46" s="24" t="s">
        <v>10</v>
      </c>
      <c r="B46" s="25" t="s">
        <v>59</v>
      </c>
      <c r="C46" s="26" t="s">
        <v>60</v>
      </c>
      <c r="D46" s="44" t="s">
        <v>16</v>
      </c>
      <c r="E46" s="49" t="s">
        <v>16</v>
      </c>
      <c r="F46" s="50" t="s">
        <v>37</v>
      </c>
      <c r="G46" s="59">
        <v>4.5</v>
      </c>
      <c r="H46" s="54"/>
      <c r="I46" s="55"/>
      <c r="K46" s="32"/>
    </row>
    <row r="47" spans="1:11" ht="13.5" thickBot="1" x14ac:dyDescent="0.25">
      <c r="A47" s="33"/>
      <c r="B47" s="34"/>
      <c r="C47" s="35"/>
      <c r="D47" s="43">
        <v>3636</v>
      </c>
      <c r="E47" s="48">
        <v>5321</v>
      </c>
      <c r="F47" s="51" t="s">
        <v>22</v>
      </c>
      <c r="G47" s="60">
        <v>4.5</v>
      </c>
      <c r="H47" s="56"/>
      <c r="I47" s="40"/>
      <c r="K47" s="32"/>
    </row>
    <row r="48" spans="1:11" ht="13.5" thickBot="1" x14ac:dyDescent="0.25">
      <c r="A48" s="18" t="s">
        <v>10</v>
      </c>
      <c r="B48" s="451" t="s">
        <v>151</v>
      </c>
      <c r="C48" s="452"/>
      <c r="D48" s="452"/>
      <c r="E48" s="453"/>
      <c r="F48" s="19" t="s">
        <v>152</v>
      </c>
      <c r="G48" s="20">
        <f>G49</f>
        <v>2759.5911700000001</v>
      </c>
      <c r="H48" s="41">
        <f>H49+H51+H73+H75</f>
        <v>-15.4</v>
      </c>
      <c r="I48" s="42">
        <f>SUM(G48:H48)</f>
        <v>2744.1911700000001</v>
      </c>
    </row>
    <row r="49" spans="1:9" x14ac:dyDescent="0.2">
      <c r="A49" s="24" t="s">
        <v>10</v>
      </c>
      <c r="B49" s="25" t="s">
        <v>153</v>
      </c>
      <c r="C49" s="26" t="s">
        <v>15</v>
      </c>
      <c r="D49" s="27" t="s">
        <v>16</v>
      </c>
      <c r="E49" s="28" t="s">
        <v>16</v>
      </c>
      <c r="F49" s="57" t="s">
        <v>152</v>
      </c>
      <c r="G49" s="30">
        <f>G50</f>
        <v>2759.5911700000001</v>
      </c>
      <c r="H49" s="45">
        <f>H50</f>
        <v>-15.4</v>
      </c>
      <c r="I49" s="31">
        <f>SUM(G49:H49)</f>
        <v>2744.1911700000001</v>
      </c>
    </row>
    <row r="50" spans="1:9" ht="13.5" thickBot="1" x14ac:dyDescent="0.25">
      <c r="A50" s="33"/>
      <c r="B50" s="34"/>
      <c r="C50" s="35"/>
      <c r="D50" s="36">
        <v>3636</v>
      </c>
      <c r="E50" s="37">
        <v>5901</v>
      </c>
      <c r="F50" s="58" t="s">
        <v>17</v>
      </c>
      <c r="G50" s="39">
        <v>2759.5911700000001</v>
      </c>
      <c r="H50" s="46">
        <v>-15.4</v>
      </c>
      <c r="I50" s="40">
        <f>G50+H50</f>
        <v>2744.1911700000001</v>
      </c>
    </row>
  </sheetData>
  <mergeCells count="9">
    <mergeCell ref="B48:E48"/>
    <mergeCell ref="B15:E15"/>
    <mergeCell ref="B10:E10"/>
    <mergeCell ref="F1:I1"/>
    <mergeCell ref="A2:I2"/>
    <mergeCell ref="A4:I4"/>
    <mergeCell ref="A6:I6"/>
    <mergeCell ref="B8:C8"/>
    <mergeCell ref="B9:F9"/>
  </mergeCells>
  <printOptions horizontalCentered="1"/>
  <pageMargins left="0.78740157480314965" right="0.59055118110236227" top="0.59055118110236227" bottom="0.78740157480314965" header="0.51181102362204722" footer="0.51181102362204722"/>
  <pageSetup scale="8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H44"/>
  <sheetViews>
    <sheetView view="pageBreakPreview" zoomScaleNormal="100" zoomScaleSheetLayoutView="100" workbookViewId="0">
      <selection activeCell="BH50" sqref="BH50"/>
    </sheetView>
  </sheetViews>
  <sheetFormatPr defaultRowHeight="12.75" x14ac:dyDescent="0.2"/>
  <cols>
    <col min="1" max="1" width="5.42578125" style="88" customWidth="1"/>
    <col min="2" max="2" width="6.42578125" style="88" customWidth="1"/>
    <col min="3" max="3" width="11" style="88" bestFit="1" customWidth="1"/>
    <col min="4" max="4" width="6.5703125" style="88" customWidth="1"/>
    <col min="5" max="5" width="6.140625" style="88" customWidth="1"/>
    <col min="6" max="6" width="8.42578125" style="88" customWidth="1"/>
    <col min="7" max="7" width="31.42578125" style="88" customWidth="1"/>
    <col min="8" max="8" width="7.42578125" style="88" hidden="1" customWidth="1"/>
    <col min="9" max="10" width="9.140625" style="88" hidden="1" customWidth="1"/>
    <col min="11" max="11" width="10.85546875" style="88" hidden="1" customWidth="1"/>
    <col min="12" max="12" width="10.5703125" style="88" hidden="1" customWidth="1"/>
    <col min="13" max="13" width="11.5703125" style="88" hidden="1" customWidth="1"/>
    <col min="14" max="14" width="11.140625" style="88" hidden="1" customWidth="1"/>
    <col min="15" max="15" width="14.42578125" style="88" hidden="1" customWidth="1"/>
    <col min="16" max="16" width="12.7109375" style="88" hidden="1" customWidth="1"/>
    <col min="17" max="17" width="12.85546875" style="88" hidden="1" customWidth="1"/>
    <col min="18" max="18" width="11.7109375" style="88" hidden="1" customWidth="1"/>
    <col min="19" max="19" width="11.28515625" style="88" hidden="1" customWidth="1"/>
    <col min="20" max="20" width="11.7109375" style="88" hidden="1" customWidth="1"/>
    <col min="21" max="21" width="11.28515625" style="88" hidden="1" customWidth="1"/>
    <col min="22" max="22" width="11.7109375" style="88" hidden="1" customWidth="1"/>
    <col min="23" max="23" width="11.28515625" style="88" hidden="1" customWidth="1"/>
    <col min="24" max="24" width="11.7109375" style="88" hidden="1" customWidth="1"/>
    <col min="25" max="25" width="11.28515625" style="88" hidden="1" customWidth="1"/>
    <col min="26" max="26" width="11.7109375" style="88" hidden="1" customWidth="1"/>
    <col min="27" max="27" width="11.28515625" style="88" hidden="1" customWidth="1"/>
    <col min="28" max="28" width="11.7109375" style="88" hidden="1" customWidth="1"/>
    <col min="29" max="29" width="11.28515625" style="88" hidden="1" customWidth="1"/>
    <col min="30" max="30" width="11.7109375" style="88" hidden="1" customWidth="1"/>
    <col min="31" max="31" width="11.28515625" style="88" hidden="1" customWidth="1"/>
    <col min="32" max="32" width="11.7109375" style="88" hidden="1" customWidth="1"/>
    <col min="33" max="33" width="11.28515625" style="88" hidden="1" customWidth="1"/>
    <col min="34" max="34" width="11.7109375" style="88" hidden="1" customWidth="1"/>
    <col min="35" max="35" width="11.28515625" style="88" hidden="1" customWidth="1"/>
    <col min="36" max="36" width="11.7109375" style="88" hidden="1" customWidth="1"/>
    <col min="37" max="37" width="11.28515625" style="88" hidden="1" customWidth="1"/>
    <col min="38" max="38" width="11.7109375" style="88" hidden="1" customWidth="1"/>
    <col min="39" max="39" width="11.28515625" style="88" hidden="1" customWidth="1"/>
    <col min="40" max="40" width="11.7109375" style="88" hidden="1" customWidth="1"/>
    <col min="41" max="41" width="11.28515625" style="88" hidden="1" customWidth="1"/>
    <col min="42" max="42" width="11.28515625" style="89" hidden="1" customWidth="1"/>
    <col min="43" max="43" width="11.7109375" style="88" hidden="1" customWidth="1"/>
    <col min="44" max="44" width="11.28515625" style="88" hidden="1" customWidth="1"/>
    <col min="45" max="45" width="11.7109375" style="88" hidden="1" customWidth="1"/>
    <col min="46" max="46" width="11.28515625" style="88" hidden="1" customWidth="1"/>
    <col min="47" max="47" width="11.7109375" style="88" hidden="1" customWidth="1"/>
    <col min="48" max="48" width="11.28515625" style="88" hidden="1" customWidth="1"/>
    <col min="49" max="49" width="11.7109375" style="88" hidden="1" customWidth="1"/>
    <col min="50" max="50" width="11.28515625" style="88" hidden="1" customWidth="1"/>
    <col min="51" max="51" width="11.7109375" style="88" hidden="1" customWidth="1"/>
    <col min="52" max="52" width="11.28515625" style="88" hidden="1" customWidth="1"/>
    <col min="53" max="53" width="12.5703125" style="88" hidden="1" customWidth="1"/>
    <col min="54" max="54" width="11.28515625" style="88" hidden="1" customWidth="1"/>
    <col min="55" max="55" width="12.5703125" style="88" hidden="1" customWidth="1"/>
    <col min="56" max="56" width="11.28515625" style="88" hidden="1" customWidth="1"/>
    <col min="57" max="57" width="12.5703125" style="88" hidden="1" customWidth="1"/>
    <col min="58" max="58" width="11.28515625" style="88" customWidth="1"/>
    <col min="59" max="59" width="12.5703125" style="88" bestFit="1" customWidth="1"/>
    <col min="60" max="60" width="11.28515625" style="88" customWidth="1"/>
    <col min="61" max="256" width="9.140625" style="88"/>
    <col min="257" max="257" width="5.42578125" style="88" customWidth="1"/>
    <col min="258" max="258" width="6.42578125" style="88" customWidth="1"/>
    <col min="259" max="259" width="11" style="88" bestFit="1" customWidth="1"/>
    <col min="260" max="260" width="6.5703125" style="88" customWidth="1"/>
    <col min="261" max="261" width="6.140625" style="88" customWidth="1"/>
    <col min="262" max="262" width="8.42578125" style="88" customWidth="1"/>
    <col min="263" max="263" width="31.42578125" style="88" customWidth="1"/>
    <col min="264" max="313" width="0" style="88" hidden="1" customWidth="1"/>
    <col min="314" max="314" width="11.28515625" style="88" customWidth="1"/>
    <col min="315" max="315" width="12.5703125" style="88" bestFit="1" customWidth="1"/>
    <col min="316" max="316" width="11.28515625" style="88" customWidth="1"/>
    <col min="317" max="512" width="9.140625" style="88"/>
    <col min="513" max="513" width="5.42578125" style="88" customWidth="1"/>
    <col min="514" max="514" width="6.42578125" style="88" customWidth="1"/>
    <col min="515" max="515" width="11" style="88" bestFit="1" customWidth="1"/>
    <col min="516" max="516" width="6.5703125" style="88" customWidth="1"/>
    <col min="517" max="517" width="6.140625" style="88" customWidth="1"/>
    <col min="518" max="518" width="8.42578125" style="88" customWidth="1"/>
    <col min="519" max="519" width="31.42578125" style="88" customWidth="1"/>
    <col min="520" max="569" width="0" style="88" hidden="1" customWidth="1"/>
    <col min="570" max="570" width="11.28515625" style="88" customWidth="1"/>
    <col min="571" max="571" width="12.5703125" style="88" bestFit="1" customWidth="1"/>
    <col min="572" max="572" width="11.28515625" style="88" customWidth="1"/>
    <col min="573" max="768" width="9.140625" style="88"/>
    <col min="769" max="769" width="5.42578125" style="88" customWidth="1"/>
    <col min="770" max="770" width="6.42578125" style="88" customWidth="1"/>
    <col min="771" max="771" width="11" style="88" bestFit="1" customWidth="1"/>
    <col min="772" max="772" width="6.5703125" style="88" customWidth="1"/>
    <col min="773" max="773" width="6.140625" style="88" customWidth="1"/>
    <col min="774" max="774" width="8.42578125" style="88" customWidth="1"/>
    <col min="775" max="775" width="31.42578125" style="88" customWidth="1"/>
    <col min="776" max="825" width="0" style="88" hidden="1" customWidth="1"/>
    <col min="826" max="826" width="11.28515625" style="88" customWidth="1"/>
    <col min="827" max="827" width="12.5703125" style="88" bestFit="1" customWidth="1"/>
    <col min="828" max="828" width="11.28515625" style="88" customWidth="1"/>
    <col min="829" max="1024" width="9.140625" style="88"/>
    <col min="1025" max="1025" width="5.42578125" style="88" customWidth="1"/>
    <col min="1026" max="1026" width="6.42578125" style="88" customWidth="1"/>
    <col min="1027" max="1027" width="11" style="88" bestFit="1" customWidth="1"/>
    <col min="1028" max="1028" width="6.5703125" style="88" customWidth="1"/>
    <col min="1029" max="1029" width="6.140625" style="88" customWidth="1"/>
    <col min="1030" max="1030" width="8.42578125" style="88" customWidth="1"/>
    <col min="1031" max="1031" width="31.42578125" style="88" customWidth="1"/>
    <col min="1032" max="1081" width="0" style="88" hidden="1" customWidth="1"/>
    <col min="1082" max="1082" width="11.28515625" style="88" customWidth="1"/>
    <col min="1083" max="1083" width="12.5703125" style="88" bestFit="1" customWidth="1"/>
    <col min="1084" max="1084" width="11.28515625" style="88" customWidth="1"/>
    <col min="1085" max="1280" width="9.140625" style="88"/>
    <col min="1281" max="1281" width="5.42578125" style="88" customWidth="1"/>
    <col min="1282" max="1282" width="6.42578125" style="88" customWidth="1"/>
    <col min="1283" max="1283" width="11" style="88" bestFit="1" customWidth="1"/>
    <col min="1284" max="1284" width="6.5703125" style="88" customWidth="1"/>
    <col min="1285" max="1285" width="6.140625" style="88" customWidth="1"/>
    <col min="1286" max="1286" width="8.42578125" style="88" customWidth="1"/>
    <col min="1287" max="1287" width="31.42578125" style="88" customWidth="1"/>
    <col min="1288" max="1337" width="0" style="88" hidden="1" customWidth="1"/>
    <col min="1338" max="1338" width="11.28515625" style="88" customWidth="1"/>
    <col min="1339" max="1339" width="12.5703125" style="88" bestFit="1" customWidth="1"/>
    <col min="1340" max="1340" width="11.28515625" style="88" customWidth="1"/>
    <col min="1341" max="1536" width="9.140625" style="88"/>
    <col min="1537" max="1537" width="5.42578125" style="88" customWidth="1"/>
    <col min="1538" max="1538" width="6.42578125" style="88" customWidth="1"/>
    <col min="1539" max="1539" width="11" style="88" bestFit="1" customWidth="1"/>
    <col min="1540" max="1540" width="6.5703125" style="88" customWidth="1"/>
    <col min="1541" max="1541" width="6.140625" style="88" customWidth="1"/>
    <col min="1542" max="1542" width="8.42578125" style="88" customWidth="1"/>
    <col min="1543" max="1543" width="31.42578125" style="88" customWidth="1"/>
    <col min="1544" max="1593" width="0" style="88" hidden="1" customWidth="1"/>
    <col min="1594" max="1594" width="11.28515625" style="88" customWidth="1"/>
    <col min="1595" max="1595" width="12.5703125" style="88" bestFit="1" customWidth="1"/>
    <col min="1596" max="1596" width="11.28515625" style="88" customWidth="1"/>
    <col min="1597" max="1792" width="9.140625" style="88"/>
    <col min="1793" max="1793" width="5.42578125" style="88" customWidth="1"/>
    <col min="1794" max="1794" width="6.42578125" style="88" customWidth="1"/>
    <col min="1795" max="1795" width="11" style="88" bestFit="1" customWidth="1"/>
    <col min="1796" max="1796" width="6.5703125" style="88" customWidth="1"/>
    <col min="1797" max="1797" width="6.140625" style="88" customWidth="1"/>
    <col min="1798" max="1798" width="8.42578125" style="88" customWidth="1"/>
    <col min="1799" max="1799" width="31.42578125" style="88" customWidth="1"/>
    <col min="1800" max="1849" width="0" style="88" hidden="1" customWidth="1"/>
    <col min="1850" max="1850" width="11.28515625" style="88" customWidth="1"/>
    <col min="1851" max="1851" width="12.5703125" style="88" bestFit="1" customWidth="1"/>
    <col min="1852" max="1852" width="11.28515625" style="88" customWidth="1"/>
    <col min="1853" max="2048" width="9.140625" style="88"/>
    <col min="2049" max="2049" width="5.42578125" style="88" customWidth="1"/>
    <col min="2050" max="2050" width="6.42578125" style="88" customWidth="1"/>
    <col min="2051" max="2051" width="11" style="88" bestFit="1" customWidth="1"/>
    <col min="2052" max="2052" width="6.5703125" style="88" customWidth="1"/>
    <col min="2053" max="2053" width="6.140625" style="88" customWidth="1"/>
    <col min="2054" max="2054" width="8.42578125" style="88" customWidth="1"/>
    <col min="2055" max="2055" width="31.42578125" style="88" customWidth="1"/>
    <col min="2056" max="2105" width="0" style="88" hidden="1" customWidth="1"/>
    <col min="2106" max="2106" width="11.28515625" style="88" customWidth="1"/>
    <col min="2107" max="2107" width="12.5703125" style="88" bestFit="1" customWidth="1"/>
    <col min="2108" max="2108" width="11.28515625" style="88" customWidth="1"/>
    <col min="2109" max="2304" width="9.140625" style="88"/>
    <col min="2305" max="2305" width="5.42578125" style="88" customWidth="1"/>
    <col min="2306" max="2306" width="6.42578125" style="88" customWidth="1"/>
    <col min="2307" max="2307" width="11" style="88" bestFit="1" customWidth="1"/>
    <col min="2308" max="2308" width="6.5703125" style="88" customWidth="1"/>
    <col min="2309" max="2309" width="6.140625" style="88" customWidth="1"/>
    <col min="2310" max="2310" width="8.42578125" style="88" customWidth="1"/>
    <col min="2311" max="2311" width="31.42578125" style="88" customWidth="1"/>
    <col min="2312" max="2361" width="0" style="88" hidden="1" customWidth="1"/>
    <col min="2362" max="2362" width="11.28515625" style="88" customWidth="1"/>
    <col min="2363" max="2363" width="12.5703125" style="88" bestFit="1" customWidth="1"/>
    <col min="2364" max="2364" width="11.28515625" style="88" customWidth="1"/>
    <col min="2365" max="2560" width="9.140625" style="88"/>
    <col min="2561" max="2561" width="5.42578125" style="88" customWidth="1"/>
    <col min="2562" max="2562" width="6.42578125" style="88" customWidth="1"/>
    <col min="2563" max="2563" width="11" style="88" bestFit="1" customWidth="1"/>
    <col min="2564" max="2564" width="6.5703125" style="88" customWidth="1"/>
    <col min="2565" max="2565" width="6.140625" style="88" customWidth="1"/>
    <col min="2566" max="2566" width="8.42578125" style="88" customWidth="1"/>
    <col min="2567" max="2567" width="31.42578125" style="88" customWidth="1"/>
    <col min="2568" max="2617" width="0" style="88" hidden="1" customWidth="1"/>
    <col min="2618" max="2618" width="11.28515625" style="88" customWidth="1"/>
    <col min="2619" max="2619" width="12.5703125" style="88" bestFit="1" customWidth="1"/>
    <col min="2620" max="2620" width="11.28515625" style="88" customWidth="1"/>
    <col min="2621" max="2816" width="9.140625" style="88"/>
    <col min="2817" max="2817" width="5.42578125" style="88" customWidth="1"/>
    <col min="2818" max="2818" width="6.42578125" style="88" customWidth="1"/>
    <col min="2819" max="2819" width="11" style="88" bestFit="1" customWidth="1"/>
    <col min="2820" max="2820" width="6.5703125" style="88" customWidth="1"/>
    <col min="2821" max="2821" width="6.140625" style="88" customWidth="1"/>
    <col min="2822" max="2822" width="8.42578125" style="88" customWidth="1"/>
    <col min="2823" max="2823" width="31.42578125" style="88" customWidth="1"/>
    <col min="2824" max="2873" width="0" style="88" hidden="1" customWidth="1"/>
    <col min="2874" max="2874" width="11.28515625" style="88" customWidth="1"/>
    <col min="2875" max="2875" width="12.5703125" style="88" bestFit="1" customWidth="1"/>
    <col min="2876" max="2876" width="11.28515625" style="88" customWidth="1"/>
    <col min="2877" max="3072" width="9.140625" style="88"/>
    <col min="3073" max="3073" width="5.42578125" style="88" customWidth="1"/>
    <col min="3074" max="3074" width="6.42578125" style="88" customWidth="1"/>
    <col min="3075" max="3075" width="11" style="88" bestFit="1" customWidth="1"/>
    <col min="3076" max="3076" width="6.5703125" style="88" customWidth="1"/>
    <col min="3077" max="3077" width="6.140625" style="88" customWidth="1"/>
    <col min="3078" max="3078" width="8.42578125" style="88" customWidth="1"/>
    <col min="3079" max="3079" width="31.42578125" style="88" customWidth="1"/>
    <col min="3080" max="3129" width="0" style="88" hidden="1" customWidth="1"/>
    <col min="3130" max="3130" width="11.28515625" style="88" customWidth="1"/>
    <col min="3131" max="3131" width="12.5703125" style="88" bestFit="1" customWidth="1"/>
    <col min="3132" max="3132" width="11.28515625" style="88" customWidth="1"/>
    <col min="3133" max="3328" width="9.140625" style="88"/>
    <col min="3329" max="3329" width="5.42578125" style="88" customWidth="1"/>
    <col min="3330" max="3330" width="6.42578125" style="88" customWidth="1"/>
    <col min="3331" max="3331" width="11" style="88" bestFit="1" customWidth="1"/>
    <col min="3332" max="3332" width="6.5703125" style="88" customWidth="1"/>
    <col min="3333" max="3333" width="6.140625" style="88" customWidth="1"/>
    <col min="3334" max="3334" width="8.42578125" style="88" customWidth="1"/>
    <col min="3335" max="3335" width="31.42578125" style="88" customWidth="1"/>
    <col min="3336" max="3385" width="0" style="88" hidden="1" customWidth="1"/>
    <col min="3386" max="3386" width="11.28515625" style="88" customWidth="1"/>
    <col min="3387" max="3387" width="12.5703125" style="88" bestFit="1" customWidth="1"/>
    <col min="3388" max="3388" width="11.28515625" style="88" customWidth="1"/>
    <col min="3389" max="3584" width="9.140625" style="88"/>
    <col min="3585" max="3585" width="5.42578125" style="88" customWidth="1"/>
    <col min="3586" max="3586" width="6.42578125" style="88" customWidth="1"/>
    <col min="3587" max="3587" width="11" style="88" bestFit="1" customWidth="1"/>
    <col min="3588" max="3588" width="6.5703125" style="88" customWidth="1"/>
    <col min="3589" max="3589" width="6.140625" style="88" customWidth="1"/>
    <col min="3590" max="3590" width="8.42578125" style="88" customWidth="1"/>
    <col min="3591" max="3591" width="31.42578125" style="88" customWidth="1"/>
    <col min="3592" max="3641" width="0" style="88" hidden="1" customWidth="1"/>
    <col min="3642" max="3642" width="11.28515625" style="88" customWidth="1"/>
    <col min="3643" max="3643" width="12.5703125" style="88" bestFit="1" customWidth="1"/>
    <col min="3644" max="3644" width="11.28515625" style="88" customWidth="1"/>
    <col min="3645" max="3840" width="9.140625" style="88"/>
    <col min="3841" max="3841" width="5.42578125" style="88" customWidth="1"/>
    <col min="3842" max="3842" width="6.42578125" style="88" customWidth="1"/>
    <col min="3843" max="3843" width="11" style="88" bestFit="1" customWidth="1"/>
    <col min="3844" max="3844" width="6.5703125" style="88" customWidth="1"/>
    <col min="3845" max="3845" width="6.140625" style="88" customWidth="1"/>
    <col min="3846" max="3846" width="8.42578125" style="88" customWidth="1"/>
    <col min="3847" max="3847" width="31.42578125" style="88" customWidth="1"/>
    <col min="3848" max="3897" width="0" style="88" hidden="1" customWidth="1"/>
    <col min="3898" max="3898" width="11.28515625" style="88" customWidth="1"/>
    <col min="3899" max="3899" width="12.5703125" style="88" bestFit="1" customWidth="1"/>
    <col min="3900" max="3900" width="11.28515625" style="88" customWidth="1"/>
    <col min="3901" max="4096" width="9.140625" style="88"/>
    <col min="4097" max="4097" width="5.42578125" style="88" customWidth="1"/>
    <col min="4098" max="4098" width="6.42578125" style="88" customWidth="1"/>
    <col min="4099" max="4099" width="11" style="88" bestFit="1" customWidth="1"/>
    <col min="4100" max="4100" width="6.5703125" style="88" customWidth="1"/>
    <col min="4101" max="4101" width="6.140625" style="88" customWidth="1"/>
    <col min="4102" max="4102" width="8.42578125" style="88" customWidth="1"/>
    <col min="4103" max="4103" width="31.42578125" style="88" customWidth="1"/>
    <col min="4104" max="4153" width="0" style="88" hidden="1" customWidth="1"/>
    <col min="4154" max="4154" width="11.28515625" style="88" customWidth="1"/>
    <col min="4155" max="4155" width="12.5703125" style="88" bestFit="1" customWidth="1"/>
    <col min="4156" max="4156" width="11.28515625" style="88" customWidth="1"/>
    <col min="4157" max="4352" width="9.140625" style="88"/>
    <col min="4353" max="4353" width="5.42578125" style="88" customWidth="1"/>
    <col min="4354" max="4354" width="6.42578125" style="88" customWidth="1"/>
    <col min="4355" max="4355" width="11" style="88" bestFit="1" customWidth="1"/>
    <col min="4356" max="4356" width="6.5703125" style="88" customWidth="1"/>
    <col min="4357" max="4357" width="6.140625" style="88" customWidth="1"/>
    <col min="4358" max="4358" width="8.42578125" style="88" customWidth="1"/>
    <col min="4359" max="4359" width="31.42578125" style="88" customWidth="1"/>
    <col min="4360" max="4409" width="0" style="88" hidden="1" customWidth="1"/>
    <col min="4410" max="4410" width="11.28515625" style="88" customWidth="1"/>
    <col min="4411" max="4411" width="12.5703125" style="88" bestFit="1" customWidth="1"/>
    <col min="4412" max="4412" width="11.28515625" style="88" customWidth="1"/>
    <col min="4413" max="4608" width="9.140625" style="88"/>
    <col min="4609" max="4609" width="5.42578125" style="88" customWidth="1"/>
    <col min="4610" max="4610" width="6.42578125" style="88" customWidth="1"/>
    <col min="4611" max="4611" width="11" style="88" bestFit="1" customWidth="1"/>
    <col min="4612" max="4612" width="6.5703125" style="88" customWidth="1"/>
    <col min="4613" max="4613" width="6.140625" style="88" customWidth="1"/>
    <col min="4614" max="4614" width="8.42578125" style="88" customWidth="1"/>
    <col min="4615" max="4615" width="31.42578125" style="88" customWidth="1"/>
    <col min="4616" max="4665" width="0" style="88" hidden="1" customWidth="1"/>
    <col min="4666" max="4666" width="11.28515625" style="88" customWidth="1"/>
    <col min="4667" max="4667" width="12.5703125" style="88" bestFit="1" customWidth="1"/>
    <col min="4668" max="4668" width="11.28515625" style="88" customWidth="1"/>
    <col min="4669" max="4864" width="9.140625" style="88"/>
    <col min="4865" max="4865" width="5.42578125" style="88" customWidth="1"/>
    <col min="4866" max="4866" width="6.42578125" style="88" customWidth="1"/>
    <col min="4867" max="4867" width="11" style="88" bestFit="1" customWidth="1"/>
    <col min="4868" max="4868" width="6.5703125" style="88" customWidth="1"/>
    <col min="4869" max="4869" width="6.140625" style="88" customWidth="1"/>
    <col min="4870" max="4870" width="8.42578125" style="88" customWidth="1"/>
    <col min="4871" max="4871" width="31.42578125" style="88" customWidth="1"/>
    <col min="4872" max="4921" width="0" style="88" hidden="1" customWidth="1"/>
    <col min="4922" max="4922" width="11.28515625" style="88" customWidth="1"/>
    <col min="4923" max="4923" width="12.5703125" style="88" bestFit="1" customWidth="1"/>
    <col min="4924" max="4924" width="11.28515625" style="88" customWidth="1"/>
    <col min="4925" max="5120" width="9.140625" style="88"/>
    <col min="5121" max="5121" width="5.42578125" style="88" customWidth="1"/>
    <col min="5122" max="5122" width="6.42578125" style="88" customWidth="1"/>
    <col min="5123" max="5123" width="11" style="88" bestFit="1" customWidth="1"/>
    <col min="5124" max="5124" width="6.5703125" style="88" customWidth="1"/>
    <col min="5125" max="5125" width="6.140625" style="88" customWidth="1"/>
    <col min="5126" max="5126" width="8.42578125" style="88" customWidth="1"/>
    <col min="5127" max="5127" width="31.42578125" style="88" customWidth="1"/>
    <col min="5128" max="5177" width="0" style="88" hidden="1" customWidth="1"/>
    <col min="5178" max="5178" width="11.28515625" style="88" customWidth="1"/>
    <col min="5179" max="5179" width="12.5703125" style="88" bestFit="1" customWidth="1"/>
    <col min="5180" max="5180" width="11.28515625" style="88" customWidth="1"/>
    <col min="5181" max="5376" width="9.140625" style="88"/>
    <col min="5377" max="5377" width="5.42578125" style="88" customWidth="1"/>
    <col min="5378" max="5378" width="6.42578125" style="88" customWidth="1"/>
    <col min="5379" max="5379" width="11" style="88" bestFit="1" customWidth="1"/>
    <col min="5380" max="5380" width="6.5703125" style="88" customWidth="1"/>
    <col min="5381" max="5381" width="6.140625" style="88" customWidth="1"/>
    <col min="5382" max="5382" width="8.42578125" style="88" customWidth="1"/>
    <col min="5383" max="5383" width="31.42578125" style="88" customWidth="1"/>
    <col min="5384" max="5433" width="0" style="88" hidden="1" customWidth="1"/>
    <col min="5434" max="5434" width="11.28515625" style="88" customWidth="1"/>
    <col min="5435" max="5435" width="12.5703125" style="88" bestFit="1" customWidth="1"/>
    <col min="5436" max="5436" width="11.28515625" style="88" customWidth="1"/>
    <col min="5437" max="5632" width="9.140625" style="88"/>
    <col min="5633" max="5633" width="5.42578125" style="88" customWidth="1"/>
    <col min="5634" max="5634" width="6.42578125" style="88" customWidth="1"/>
    <col min="5635" max="5635" width="11" style="88" bestFit="1" customWidth="1"/>
    <col min="5636" max="5636" width="6.5703125" style="88" customWidth="1"/>
    <col min="5637" max="5637" width="6.140625" style="88" customWidth="1"/>
    <col min="5638" max="5638" width="8.42578125" style="88" customWidth="1"/>
    <col min="5639" max="5639" width="31.42578125" style="88" customWidth="1"/>
    <col min="5640" max="5689" width="0" style="88" hidden="1" customWidth="1"/>
    <col min="5690" max="5690" width="11.28515625" style="88" customWidth="1"/>
    <col min="5691" max="5691" width="12.5703125" style="88" bestFit="1" customWidth="1"/>
    <col min="5692" max="5692" width="11.28515625" style="88" customWidth="1"/>
    <col min="5693" max="5888" width="9.140625" style="88"/>
    <col min="5889" max="5889" width="5.42578125" style="88" customWidth="1"/>
    <col min="5890" max="5890" width="6.42578125" style="88" customWidth="1"/>
    <col min="5891" max="5891" width="11" style="88" bestFit="1" customWidth="1"/>
    <col min="5892" max="5892" width="6.5703125" style="88" customWidth="1"/>
    <col min="5893" max="5893" width="6.140625" style="88" customWidth="1"/>
    <col min="5894" max="5894" width="8.42578125" style="88" customWidth="1"/>
    <col min="5895" max="5895" width="31.42578125" style="88" customWidth="1"/>
    <col min="5896" max="5945" width="0" style="88" hidden="1" customWidth="1"/>
    <col min="5946" max="5946" width="11.28515625" style="88" customWidth="1"/>
    <col min="5947" max="5947" width="12.5703125" style="88" bestFit="1" customWidth="1"/>
    <col min="5948" max="5948" width="11.28515625" style="88" customWidth="1"/>
    <col min="5949" max="6144" width="9.140625" style="88"/>
    <col min="6145" max="6145" width="5.42578125" style="88" customWidth="1"/>
    <col min="6146" max="6146" width="6.42578125" style="88" customWidth="1"/>
    <col min="6147" max="6147" width="11" style="88" bestFit="1" customWidth="1"/>
    <col min="6148" max="6148" width="6.5703125" style="88" customWidth="1"/>
    <col min="6149" max="6149" width="6.140625" style="88" customWidth="1"/>
    <col min="6150" max="6150" width="8.42578125" style="88" customWidth="1"/>
    <col min="6151" max="6151" width="31.42578125" style="88" customWidth="1"/>
    <col min="6152" max="6201" width="0" style="88" hidden="1" customWidth="1"/>
    <col min="6202" max="6202" width="11.28515625" style="88" customWidth="1"/>
    <col min="6203" max="6203" width="12.5703125" style="88" bestFit="1" customWidth="1"/>
    <col min="6204" max="6204" width="11.28515625" style="88" customWidth="1"/>
    <col min="6205" max="6400" width="9.140625" style="88"/>
    <col min="6401" max="6401" width="5.42578125" style="88" customWidth="1"/>
    <col min="6402" max="6402" width="6.42578125" style="88" customWidth="1"/>
    <col min="6403" max="6403" width="11" style="88" bestFit="1" customWidth="1"/>
    <col min="6404" max="6404" width="6.5703125" style="88" customWidth="1"/>
    <col min="6405" max="6405" width="6.140625" style="88" customWidth="1"/>
    <col min="6406" max="6406" width="8.42578125" style="88" customWidth="1"/>
    <col min="6407" max="6407" width="31.42578125" style="88" customWidth="1"/>
    <col min="6408" max="6457" width="0" style="88" hidden="1" customWidth="1"/>
    <col min="6458" max="6458" width="11.28515625" style="88" customWidth="1"/>
    <col min="6459" max="6459" width="12.5703125" style="88" bestFit="1" customWidth="1"/>
    <col min="6460" max="6460" width="11.28515625" style="88" customWidth="1"/>
    <col min="6461" max="6656" width="9.140625" style="88"/>
    <col min="6657" max="6657" width="5.42578125" style="88" customWidth="1"/>
    <col min="6658" max="6658" width="6.42578125" style="88" customWidth="1"/>
    <col min="6659" max="6659" width="11" style="88" bestFit="1" customWidth="1"/>
    <col min="6660" max="6660" width="6.5703125" style="88" customWidth="1"/>
    <col min="6661" max="6661" width="6.140625" style="88" customWidth="1"/>
    <col min="6662" max="6662" width="8.42578125" style="88" customWidth="1"/>
    <col min="6663" max="6663" width="31.42578125" style="88" customWidth="1"/>
    <col min="6664" max="6713" width="0" style="88" hidden="1" customWidth="1"/>
    <col min="6714" max="6714" width="11.28515625" style="88" customWidth="1"/>
    <col min="6715" max="6715" width="12.5703125" style="88" bestFit="1" customWidth="1"/>
    <col min="6716" max="6716" width="11.28515625" style="88" customWidth="1"/>
    <col min="6717" max="6912" width="9.140625" style="88"/>
    <col min="6913" max="6913" width="5.42578125" style="88" customWidth="1"/>
    <col min="6914" max="6914" width="6.42578125" style="88" customWidth="1"/>
    <col min="6915" max="6915" width="11" style="88" bestFit="1" customWidth="1"/>
    <col min="6916" max="6916" width="6.5703125" style="88" customWidth="1"/>
    <col min="6917" max="6917" width="6.140625" style="88" customWidth="1"/>
    <col min="6918" max="6918" width="8.42578125" style="88" customWidth="1"/>
    <col min="6919" max="6919" width="31.42578125" style="88" customWidth="1"/>
    <col min="6920" max="6969" width="0" style="88" hidden="1" customWidth="1"/>
    <col min="6970" max="6970" width="11.28515625" style="88" customWidth="1"/>
    <col min="6971" max="6971" width="12.5703125" style="88" bestFit="1" customWidth="1"/>
    <col min="6972" max="6972" width="11.28515625" style="88" customWidth="1"/>
    <col min="6973" max="7168" width="9.140625" style="88"/>
    <col min="7169" max="7169" width="5.42578125" style="88" customWidth="1"/>
    <col min="7170" max="7170" width="6.42578125" style="88" customWidth="1"/>
    <col min="7171" max="7171" width="11" style="88" bestFit="1" customWidth="1"/>
    <col min="7172" max="7172" width="6.5703125" style="88" customWidth="1"/>
    <col min="7173" max="7173" width="6.140625" style="88" customWidth="1"/>
    <col min="7174" max="7174" width="8.42578125" style="88" customWidth="1"/>
    <col min="7175" max="7175" width="31.42578125" style="88" customWidth="1"/>
    <col min="7176" max="7225" width="0" style="88" hidden="1" customWidth="1"/>
    <col min="7226" max="7226" width="11.28515625" style="88" customWidth="1"/>
    <col min="7227" max="7227" width="12.5703125" style="88" bestFit="1" customWidth="1"/>
    <col min="7228" max="7228" width="11.28515625" style="88" customWidth="1"/>
    <col min="7229" max="7424" width="9.140625" style="88"/>
    <col min="7425" max="7425" width="5.42578125" style="88" customWidth="1"/>
    <col min="7426" max="7426" width="6.42578125" style="88" customWidth="1"/>
    <col min="7427" max="7427" width="11" style="88" bestFit="1" customWidth="1"/>
    <col min="7428" max="7428" width="6.5703125" style="88" customWidth="1"/>
    <col min="7429" max="7429" width="6.140625" style="88" customWidth="1"/>
    <col min="7430" max="7430" width="8.42578125" style="88" customWidth="1"/>
    <col min="7431" max="7431" width="31.42578125" style="88" customWidth="1"/>
    <col min="7432" max="7481" width="0" style="88" hidden="1" customWidth="1"/>
    <col min="7482" max="7482" width="11.28515625" style="88" customWidth="1"/>
    <col min="7483" max="7483" width="12.5703125" style="88" bestFit="1" customWidth="1"/>
    <col min="7484" max="7484" width="11.28515625" style="88" customWidth="1"/>
    <col min="7485" max="7680" width="9.140625" style="88"/>
    <col min="7681" max="7681" width="5.42578125" style="88" customWidth="1"/>
    <col min="7682" max="7682" width="6.42578125" style="88" customWidth="1"/>
    <col min="7683" max="7683" width="11" style="88" bestFit="1" customWidth="1"/>
    <col min="7684" max="7684" width="6.5703125" style="88" customWidth="1"/>
    <col min="7685" max="7685" width="6.140625" style="88" customWidth="1"/>
    <col min="7686" max="7686" width="8.42578125" style="88" customWidth="1"/>
    <col min="7687" max="7687" width="31.42578125" style="88" customWidth="1"/>
    <col min="7688" max="7737" width="0" style="88" hidden="1" customWidth="1"/>
    <col min="7738" max="7738" width="11.28515625" style="88" customWidth="1"/>
    <col min="7739" max="7739" width="12.5703125" style="88" bestFit="1" customWidth="1"/>
    <col min="7740" max="7740" width="11.28515625" style="88" customWidth="1"/>
    <col min="7741" max="7936" width="9.140625" style="88"/>
    <col min="7937" max="7937" width="5.42578125" style="88" customWidth="1"/>
    <col min="7938" max="7938" width="6.42578125" style="88" customWidth="1"/>
    <col min="7939" max="7939" width="11" style="88" bestFit="1" customWidth="1"/>
    <col min="7940" max="7940" width="6.5703125" style="88" customWidth="1"/>
    <col min="7941" max="7941" width="6.140625" style="88" customWidth="1"/>
    <col min="7942" max="7942" width="8.42578125" style="88" customWidth="1"/>
    <col min="7943" max="7943" width="31.42578125" style="88" customWidth="1"/>
    <col min="7944" max="7993" width="0" style="88" hidden="1" customWidth="1"/>
    <col min="7994" max="7994" width="11.28515625" style="88" customWidth="1"/>
    <col min="7995" max="7995" width="12.5703125" style="88" bestFit="1" customWidth="1"/>
    <col min="7996" max="7996" width="11.28515625" style="88" customWidth="1"/>
    <col min="7997" max="8192" width="9.140625" style="88"/>
    <col min="8193" max="8193" width="5.42578125" style="88" customWidth="1"/>
    <col min="8194" max="8194" width="6.42578125" style="88" customWidth="1"/>
    <col min="8195" max="8195" width="11" style="88" bestFit="1" customWidth="1"/>
    <col min="8196" max="8196" width="6.5703125" style="88" customWidth="1"/>
    <col min="8197" max="8197" width="6.140625" style="88" customWidth="1"/>
    <col min="8198" max="8198" width="8.42578125" style="88" customWidth="1"/>
    <col min="8199" max="8199" width="31.42578125" style="88" customWidth="1"/>
    <col min="8200" max="8249" width="0" style="88" hidden="1" customWidth="1"/>
    <col min="8250" max="8250" width="11.28515625" style="88" customWidth="1"/>
    <col min="8251" max="8251" width="12.5703125" style="88" bestFit="1" customWidth="1"/>
    <col min="8252" max="8252" width="11.28515625" style="88" customWidth="1"/>
    <col min="8253" max="8448" width="9.140625" style="88"/>
    <col min="8449" max="8449" width="5.42578125" style="88" customWidth="1"/>
    <col min="8450" max="8450" width="6.42578125" style="88" customWidth="1"/>
    <col min="8451" max="8451" width="11" style="88" bestFit="1" customWidth="1"/>
    <col min="8452" max="8452" width="6.5703125" style="88" customWidth="1"/>
    <col min="8453" max="8453" width="6.140625" style="88" customWidth="1"/>
    <col min="8454" max="8454" width="8.42578125" style="88" customWidth="1"/>
    <col min="8455" max="8455" width="31.42578125" style="88" customWidth="1"/>
    <col min="8456" max="8505" width="0" style="88" hidden="1" customWidth="1"/>
    <col min="8506" max="8506" width="11.28515625" style="88" customWidth="1"/>
    <col min="8507" max="8507" width="12.5703125" style="88" bestFit="1" customWidth="1"/>
    <col min="8508" max="8508" width="11.28515625" style="88" customWidth="1"/>
    <col min="8509" max="8704" width="9.140625" style="88"/>
    <col min="8705" max="8705" width="5.42578125" style="88" customWidth="1"/>
    <col min="8706" max="8706" width="6.42578125" style="88" customWidth="1"/>
    <col min="8707" max="8707" width="11" style="88" bestFit="1" customWidth="1"/>
    <col min="8708" max="8708" width="6.5703125" style="88" customWidth="1"/>
    <col min="8709" max="8709" width="6.140625" style="88" customWidth="1"/>
    <col min="8710" max="8710" width="8.42578125" style="88" customWidth="1"/>
    <col min="8711" max="8711" width="31.42578125" style="88" customWidth="1"/>
    <col min="8712" max="8761" width="0" style="88" hidden="1" customWidth="1"/>
    <col min="8762" max="8762" width="11.28515625" style="88" customWidth="1"/>
    <col min="8763" max="8763" width="12.5703125" style="88" bestFit="1" customWidth="1"/>
    <col min="8764" max="8764" width="11.28515625" style="88" customWidth="1"/>
    <col min="8765" max="8960" width="9.140625" style="88"/>
    <col min="8961" max="8961" width="5.42578125" style="88" customWidth="1"/>
    <col min="8962" max="8962" width="6.42578125" style="88" customWidth="1"/>
    <col min="8963" max="8963" width="11" style="88" bestFit="1" customWidth="1"/>
    <col min="8964" max="8964" width="6.5703125" style="88" customWidth="1"/>
    <col min="8965" max="8965" width="6.140625" style="88" customWidth="1"/>
    <col min="8966" max="8966" width="8.42578125" style="88" customWidth="1"/>
    <col min="8967" max="8967" width="31.42578125" style="88" customWidth="1"/>
    <col min="8968" max="9017" width="0" style="88" hidden="1" customWidth="1"/>
    <col min="9018" max="9018" width="11.28515625" style="88" customWidth="1"/>
    <col min="9019" max="9019" width="12.5703125" style="88" bestFit="1" customWidth="1"/>
    <col min="9020" max="9020" width="11.28515625" style="88" customWidth="1"/>
    <col min="9021" max="9216" width="9.140625" style="88"/>
    <col min="9217" max="9217" width="5.42578125" style="88" customWidth="1"/>
    <col min="9218" max="9218" width="6.42578125" style="88" customWidth="1"/>
    <col min="9219" max="9219" width="11" style="88" bestFit="1" customWidth="1"/>
    <col min="9220" max="9220" width="6.5703125" style="88" customWidth="1"/>
    <col min="9221" max="9221" width="6.140625" style="88" customWidth="1"/>
    <col min="9222" max="9222" width="8.42578125" style="88" customWidth="1"/>
    <col min="9223" max="9223" width="31.42578125" style="88" customWidth="1"/>
    <col min="9224" max="9273" width="0" style="88" hidden="1" customWidth="1"/>
    <col min="9274" max="9274" width="11.28515625" style="88" customWidth="1"/>
    <col min="9275" max="9275" width="12.5703125" style="88" bestFit="1" customWidth="1"/>
    <col min="9276" max="9276" width="11.28515625" style="88" customWidth="1"/>
    <col min="9277" max="9472" width="9.140625" style="88"/>
    <col min="9473" max="9473" width="5.42578125" style="88" customWidth="1"/>
    <col min="9474" max="9474" width="6.42578125" style="88" customWidth="1"/>
    <col min="9475" max="9475" width="11" style="88" bestFit="1" customWidth="1"/>
    <col min="9476" max="9476" width="6.5703125" style="88" customWidth="1"/>
    <col min="9477" max="9477" width="6.140625" style="88" customWidth="1"/>
    <col min="9478" max="9478" width="8.42578125" style="88" customWidth="1"/>
    <col min="9479" max="9479" width="31.42578125" style="88" customWidth="1"/>
    <col min="9480" max="9529" width="0" style="88" hidden="1" customWidth="1"/>
    <col min="9530" max="9530" width="11.28515625" style="88" customWidth="1"/>
    <col min="9531" max="9531" width="12.5703125" style="88" bestFit="1" customWidth="1"/>
    <col min="9532" max="9532" width="11.28515625" style="88" customWidth="1"/>
    <col min="9533" max="9728" width="9.140625" style="88"/>
    <col min="9729" max="9729" width="5.42578125" style="88" customWidth="1"/>
    <col min="9730" max="9730" width="6.42578125" style="88" customWidth="1"/>
    <col min="9731" max="9731" width="11" style="88" bestFit="1" customWidth="1"/>
    <col min="9732" max="9732" width="6.5703125" style="88" customWidth="1"/>
    <col min="9733" max="9733" width="6.140625" style="88" customWidth="1"/>
    <col min="9734" max="9734" width="8.42578125" style="88" customWidth="1"/>
    <col min="9735" max="9735" width="31.42578125" style="88" customWidth="1"/>
    <col min="9736" max="9785" width="0" style="88" hidden="1" customWidth="1"/>
    <col min="9786" max="9786" width="11.28515625" style="88" customWidth="1"/>
    <col min="9787" max="9787" width="12.5703125" style="88" bestFit="1" customWidth="1"/>
    <col min="9788" max="9788" width="11.28515625" style="88" customWidth="1"/>
    <col min="9789" max="9984" width="9.140625" style="88"/>
    <col min="9985" max="9985" width="5.42578125" style="88" customWidth="1"/>
    <col min="9986" max="9986" width="6.42578125" style="88" customWidth="1"/>
    <col min="9987" max="9987" width="11" style="88" bestFit="1" customWidth="1"/>
    <col min="9988" max="9988" width="6.5703125" style="88" customWidth="1"/>
    <col min="9989" max="9989" width="6.140625" style="88" customWidth="1"/>
    <col min="9990" max="9990" width="8.42578125" style="88" customWidth="1"/>
    <col min="9991" max="9991" width="31.42578125" style="88" customWidth="1"/>
    <col min="9992" max="10041" width="0" style="88" hidden="1" customWidth="1"/>
    <col min="10042" max="10042" width="11.28515625" style="88" customWidth="1"/>
    <col min="10043" max="10043" width="12.5703125" style="88" bestFit="1" customWidth="1"/>
    <col min="10044" max="10044" width="11.28515625" style="88" customWidth="1"/>
    <col min="10045" max="10240" width="9.140625" style="88"/>
    <col min="10241" max="10241" width="5.42578125" style="88" customWidth="1"/>
    <col min="10242" max="10242" width="6.42578125" style="88" customWidth="1"/>
    <col min="10243" max="10243" width="11" style="88" bestFit="1" customWidth="1"/>
    <col min="10244" max="10244" width="6.5703125" style="88" customWidth="1"/>
    <col min="10245" max="10245" width="6.140625" style="88" customWidth="1"/>
    <col min="10246" max="10246" width="8.42578125" style="88" customWidth="1"/>
    <col min="10247" max="10247" width="31.42578125" style="88" customWidth="1"/>
    <col min="10248" max="10297" width="0" style="88" hidden="1" customWidth="1"/>
    <col min="10298" max="10298" width="11.28515625" style="88" customWidth="1"/>
    <col min="10299" max="10299" width="12.5703125" style="88" bestFit="1" customWidth="1"/>
    <col min="10300" max="10300" width="11.28515625" style="88" customWidth="1"/>
    <col min="10301" max="10496" width="9.140625" style="88"/>
    <col min="10497" max="10497" width="5.42578125" style="88" customWidth="1"/>
    <col min="10498" max="10498" width="6.42578125" style="88" customWidth="1"/>
    <col min="10499" max="10499" width="11" style="88" bestFit="1" customWidth="1"/>
    <col min="10500" max="10500" width="6.5703125" style="88" customWidth="1"/>
    <col min="10501" max="10501" width="6.140625" style="88" customWidth="1"/>
    <col min="10502" max="10502" width="8.42578125" style="88" customWidth="1"/>
    <col min="10503" max="10503" width="31.42578125" style="88" customWidth="1"/>
    <col min="10504" max="10553" width="0" style="88" hidden="1" customWidth="1"/>
    <col min="10554" max="10554" width="11.28515625" style="88" customWidth="1"/>
    <col min="10555" max="10555" width="12.5703125" style="88" bestFit="1" customWidth="1"/>
    <col min="10556" max="10556" width="11.28515625" style="88" customWidth="1"/>
    <col min="10557" max="10752" width="9.140625" style="88"/>
    <col min="10753" max="10753" width="5.42578125" style="88" customWidth="1"/>
    <col min="10754" max="10754" width="6.42578125" style="88" customWidth="1"/>
    <col min="10755" max="10755" width="11" style="88" bestFit="1" customWidth="1"/>
    <col min="10756" max="10756" width="6.5703125" style="88" customWidth="1"/>
    <col min="10757" max="10757" width="6.140625" style="88" customWidth="1"/>
    <col min="10758" max="10758" width="8.42578125" style="88" customWidth="1"/>
    <col min="10759" max="10759" width="31.42578125" style="88" customWidth="1"/>
    <col min="10760" max="10809" width="0" style="88" hidden="1" customWidth="1"/>
    <col min="10810" max="10810" width="11.28515625" style="88" customWidth="1"/>
    <col min="10811" max="10811" width="12.5703125" style="88" bestFit="1" customWidth="1"/>
    <col min="10812" max="10812" width="11.28515625" style="88" customWidth="1"/>
    <col min="10813" max="11008" width="9.140625" style="88"/>
    <col min="11009" max="11009" width="5.42578125" style="88" customWidth="1"/>
    <col min="11010" max="11010" width="6.42578125" style="88" customWidth="1"/>
    <col min="11011" max="11011" width="11" style="88" bestFit="1" customWidth="1"/>
    <col min="11012" max="11012" width="6.5703125" style="88" customWidth="1"/>
    <col min="11013" max="11013" width="6.140625" style="88" customWidth="1"/>
    <col min="11014" max="11014" width="8.42578125" style="88" customWidth="1"/>
    <col min="11015" max="11015" width="31.42578125" style="88" customWidth="1"/>
    <col min="11016" max="11065" width="0" style="88" hidden="1" customWidth="1"/>
    <col min="11066" max="11066" width="11.28515625" style="88" customWidth="1"/>
    <col min="11067" max="11067" width="12.5703125" style="88" bestFit="1" customWidth="1"/>
    <col min="11068" max="11068" width="11.28515625" style="88" customWidth="1"/>
    <col min="11069" max="11264" width="9.140625" style="88"/>
    <col min="11265" max="11265" width="5.42578125" style="88" customWidth="1"/>
    <col min="11266" max="11266" width="6.42578125" style="88" customWidth="1"/>
    <col min="11267" max="11267" width="11" style="88" bestFit="1" customWidth="1"/>
    <col min="11268" max="11268" width="6.5703125" style="88" customWidth="1"/>
    <col min="11269" max="11269" width="6.140625" style="88" customWidth="1"/>
    <col min="11270" max="11270" width="8.42578125" style="88" customWidth="1"/>
    <col min="11271" max="11271" width="31.42578125" style="88" customWidth="1"/>
    <col min="11272" max="11321" width="0" style="88" hidden="1" customWidth="1"/>
    <col min="11322" max="11322" width="11.28515625" style="88" customWidth="1"/>
    <col min="11323" max="11323" width="12.5703125" style="88" bestFit="1" customWidth="1"/>
    <col min="11324" max="11324" width="11.28515625" style="88" customWidth="1"/>
    <col min="11325" max="11520" width="9.140625" style="88"/>
    <col min="11521" max="11521" width="5.42578125" style="88" customWidth="1"/>
    <col min="11522" max="11522" width="6.42578125" style="88" customWidth="1"/>
    <col min="11523" max="11523" width="11" style="88" bestFit="1" customWidth="1"/>
    <col min="11524" max="11524" width="6.5703125" style="88" customWidth="1"/>
    <col min="11525" max="11525" width="6.140625" style="88" customWidth="1"/>
    <col min="11526" max="11526" width="8.42578125" style="88" customWidth="1"/>
    <col min="11527" max="11527" width="31.42578125" style="88" customWidth="1"/>
    <col min="11528" max="11577" width="0" style="88" hidden="1" customWidth="1"/>
    <col min="11578" max="11578" width="11.28515625" style="88" customWidth="1"/>
    <col min="11579" max="11579" width="12.5703125" style="88" bestFit="1" customWidth="1"/>
    <col min="11580" max="11580" width="11.28515625" style="88" customWidth="1"/>
    <col min="11581" max="11776" width="9.140625" style="88"/>
    <col min="11777" max="11777" width="5.42578125" style="88" customWidth="1"/>
    <col min="11778" max="11778" width="6.42578125" style="88" customWidth="1"/>
    <col min="11779" max="11779" width="11" style="88" bestFit="1" customWidth="1"/>
    <col min="11780" max="11780" width="6.5703125" style="88" customWidth="1"/>
    <col min="11781" max="11781" width="6.140625" style="88" customWidth="1"/>
    <col min="11782" max="11782" width="8.42578125" style="88" customWidth="1"/>
    <col min="11783" max="11783" width="31.42578125" style="88" customWidth="1"/>
    <col min="11784" max="11833" width="0" style="88" hidden="1" customWidth="1"/>
    <col min="11834" max="11834" width="11.28515625" style="88" customWidth="1"/>
    <col min="11835" max="11835" width="12.5703125" style="88" bestFit="1" customWidth="1"/>
    <col min="11836" max="11836" width="11.28515625" style="88" customWidth="1"/>
    <col min="11837" max="12032" width="9.140625" style="88"/>
    <col min="12033" max="12033" width="5.42578125" style="88" customWidth="1"/>
    <col min="12034" max="12034" width="6.42578125" style="88" customWidth="1"/>
    <col min="12035" max="12035" width="11" style="88" bestFit="1" customWidth="1"/>
    <col min="12036" max="12036" width="6.5703125" style="88" customWidth="1"/>
    <col min="12037" max="12037" width="6.140625" style="88" customWidth="1"/>
    <col min="12038" max="12038" width="8.42578125" style="88" customWidth="1"/>
    <col min="12039" max="12039" width="31.42578125" style="88" customWidth="1"/>
    <col min="12040" max="12089" width="0" style="88" hidden="1" customWidth="1"/>
    <col min="12090" max="12090" width="11.28515625" style="88" customWidth="1"/>
    <col min="12091" max="12091" width="12.5703125" style="88" bestFit="1" customWidth="1"/>
    <col min="12092" max="12092" width="11.28515625" style="88" customWidth="1"/>
    <col min="12093" max="12288" width="9.140625" style="88"/>
    <col min="12289" max="12289" width="5.42578125" style="88" customWidth="1"/>
    <col min="12290" max="12290" width="6.42578125" style="88" customWidth="1"/>
    <col min="12291" max="12291" width="11" style="88" bestFit="1" customWidth="1"/>
    <col min="12292" max="12292" width="6.5703125" style="88" customWidth="1"/>
    <col min="12293" max="12293" width="6.140625" style="88" customWidth="1"/>
    <col min="12294" max="12294" width="8.42578125" style="88" customWidth="1"/>
    <col min="12295" max="12295" width="31.42578125" style="88" customWidth="1"/>
    <col min="12296" max="12345" width="0" style="88" hidden="1" customWidth="1"/>
    <col min="12346" max="12346" width="11.28515625" style="88" customWidth="1"/>
    <col min="12347" max="12347" width="12.5703125" style="88" bestFit="1" customWidth="1"/>
    <col min="12348" max="12348" width="11.28515625" style="88" customWidth="1"/>
    <col min="12349" max="12544" width="9.140625" style="88"/>
    <col min="12545" max="12545" width="5.42578125" style="88" customWidth="1"/>
    <col min="12546" max="12546" width="6.42578125" style="88" customWidth="1"/>
    <col min="12547" max="12547" width="11" style="88" bestFit="1" customWidth="1"/>
    <col min="12548" max="12548" width="6.5703125" style="88" customWidth="1"/>
    <col min="12549" max="12549" width="6.140625" style="88" customWidth="1"/>
    <col min="12550" max="12550" width="8.42578125" style="88" customWidth="1"/>
    <col min="12551" max="12551" width="31.42578125" style="88" customWidth="1"/>
    <col min="12552" max="12601" width="0" style="88" hidden="1" customWidth="1"/>
    <col min="12602" max="12602" width="11.28515625" style="88" customWidth="1"/>
    <col min="12603" max="12603" width="12.5703125" style="88" bestFit="1" customWidth="1"/>
    <col min="12604" max="12604" width="11.28515625" style="88" customWidth="1"/>
    <col min="12605" max="12800" width="9.140625" style="88"/>
    <col min="12801" max="12801" width="5.42578125" style="88" customWidth="1"/>
    <col min="12802" max="12802" width="6.42578125" style="88" customWidth="1"/>
    <col min="12803" max="12803" width="11" style="88" bestFit="1" customWidth="1"/>
    <col min="12804" max="12804" width="6.5703125" style="88" customWidth="1"/>
    <col min="12805" max="12805" width="6.140625" style="88" customWidth="1"/>
    <col min="12806" max="12806" width="8.42578125" style="88" customWidth="1"/>
    <col min="12807" max="12807" width="31.42578125" style="88" customWidth="1"/>
    <col min="12808" max="12857" width="0" style="88" hidden="1" customWidth="1"/>
    <col min="12858" max="12858" width="11.28515625" style="88" customWidth="1"/>
    <col min="12859" max="12859" width="12.5703125" style="88" bestFit="1" customWidth="1"/>
    <col min="12860" max="12860" width="11.28515625" style="88" customWidth="1"/>
    <col min="12861" max="13056" width="9.140625" style="88"/>
    <col min="13057" max="13057" width="5.42578125" style="88" customWidth="1"/>
    <col min="13058" max="13058" width="6.42578125" style="88" customWidth="1"/>
    <col min="13059" max="13059" width="11" style="88" bestFit="1" customWidth="1"/>
    <col min="13060" max="13060" width="6.5703125" style="88" customWidth="1"/>
    <col min="13061" max="13061" width="6.140625" style="88" customWidth="1"/>
    <col min="13062" max="13062" width="8.42578125" style="88" customWidth="1"/>
    <col min="13063" max="13063" width="31.42578125" style="88" customWidth="1"/>
    <col min="13064" max="13113" width="0" style="88" hidden="1" customWidth="1"/>
    <col min="13114" max="13114" width="11.28515625" style="88" customWidth="1"/>
    <col min="13115" max="13115" width="12.5703125" style="88" bestFit="1" customWidth="1"/>
    <col min="13116" max="13116" width="11.28515625" style="88" customWidth="1"/>
    <col min="13117" max="13312" width="9.140625" style="88"/>
    <col min="13313" max="13313" width="5.42578125" style="88" customWidth="1"/>
    <col min="13314" max="13314" width="6.42578125" style="88" customWidth="1"/>
    <col min="13315" max="13315" width="11" style="88" bestFit="1" customWidth="1"/>
    <col min="13316" max="13316" width="6.5703125" style="88" customWidth="1"/>
    <col min="13317" max="13317" width="6.140625" style="88" customWidth="1"/>
    <col min="13318" max="13318" width="8.42578125" style="88" customWidth="1"/>
    <col min="13319" max="13319" width="31.42578125" style="88" customWidth="1"/>
    <col min="13320" max="13369" width="0" style="88" hidden="1" customWidth="1"/>
    <col min="13370" max="13370" width="11.28515625" style="88" customWidth="1"/>
    <col min="13371" max="13371" width="12.5703125" style="88" bestFit="1" customWidth="1"/>
    <col min="13372" max="13372" width="11.28515625" style="88" customWidth="1"/>
    <col min="13373" max="13568" width="9.140625" style="88"/>
    <col min="13569" max="13569" width="5.42578125" style="88" customWidth="1"/>
    <col min="13570" max="13570" width="6.42578125" style="88" customWidth="1"/>
    <col min="13571" max="13571" width="11" style="88" bestFit="1" customWidth="1"/>
    <col min="13572" max="13572" width="6.5703125" style="88" customWidth="1"/>
    <col min="13573" max="13573" width="6.140625" style="88" customWidth="1"/>
    <col min="13574" max="13574" width="8.42578125" style="88" customWidth="1"/>
    <col min="13575" max="13575" width="31.42578125" style="88" customWidth="1"/>
    <col min="13576" max="13625" width="0" style="88" hidden="1" customWidth="1"/>
    <col min="13626" max="13626" width="11.28515625" style="88" customWidth="1"/>
    <col min="13627" max="13627" width="12.5703125" style="88" bestFit="1" customWidth="1"/>
    <col min="13628" max="13628" width="11.28515625" style="88" customWidth="1"/>
    <col min="13629" max="13824" width="9.140625" style="88"/>
    <col min="13825" max="13825" width="5.42578125" style="88" customWidth="1"/>
    <col min="13826" max="13826" width="6.42578125" style="88" customWidth="1"/>
    <col min="13827" max="13827" width="11" style="88" bestFit="1" customWidth="1"/>
    <col min="13828" max="13828" width="6.5703125" style="88" customWidth="1"/>
    <col min="13829" max="13829" width="6.140625" style="88" customWidth="1"/>
    <col min="13830" max="13830" width="8.42578125" style="88" customWidth="1"/>
    <col min="13831" max="13831" width="31.42578125" style="88" customWidth="1"/>
    <col min="13832" max="13881" width="0" style="88" hidden="1" customWidth="1"/>
    <col min="13882" max="13882" width="11.28515625" style="88" customWidth="1"/>
    <col min="13883" max="13883" width="12.5703125" style="88" bestFit="1" customWidth="1"/>
    <col min="13884" max="13884" width="11.28515625" style="88" customWidth="1"/>
    <col min="13885" max="14080" width="9.140625" style="88"/>
    <col min="14081" max="14081" width="5.42578125" style="88" customWidth="1"/>
    <col min="14082" max="14082" width="6.42578125" style="88" customWidth="1"/>
    <col min="14083" max="14083" width="11" style="88" bestFit="1" customWidth="1"/>
    <col min="14084" max="14084" width="6.5703125" style="88" customWidth="1"/>
    <col min="14085" max="14085" width="6.140625" style="88" customWidth="1"/>
    <col min="14086" max="14086" width="8.42578125" style="88" customWidth="1"/>
    <col min="14087" max="14087" width="31.42578125" style="88" customWidth="1"/>
    <col min="14088" max="14137" width="0" style="88" hidden="1" customWidth="1"/>
    <col min="14138" max="14138" width="11.28515625" style="88" customWidth="1"/>
    <col min="14139" max="14139" width="12.5703125" style="88" bestFit="1" customWidth="1"/>
    <col min="14140" max="14140" width="11.28515625" style="88" customWidth="1"/>
    <col min="14141" max="14336" width="9.140625" style="88"/>
    <col min="14337" max="14337" width="5.42578125" style="88" customWidth="1"/>
    <col min="14338" max="14338" width="6.42578125" style="88" customWidth="1"/>
    <col min="14339" max="14339" width="11" style="88" bestFit="1" customWidth="1"/>
    <col min="14340" max="14340" width="6.5703125" style="88" customWidth="1"/>
    <col min="14341" max="14341" width="6.140625" style="88" customWidth="1"/>
    <col min="14342" max="14342" width="8.42578125" style="88" customWidth="1"/>
    <col min="14343" max="14343" width="31.42578125" style="88" customWidth="1"/>
    <col min="14344" max="14393" width="0" style="88" hidden="1" customWidth="1"/>
    <col min="14394" max="14394" width="11.28515625" style="88" customWidth="1"/>
    <col min="14395" max="14395" width="12.5703125" style="88" bestFit="1" customWidth="1"/>
    <col min="14396" max="14396" width="11.28515625" style="88" customWidth="1"/>
    <col min="14397" max="14592" width="9.140625" style="88"/>
    <col min="14593" max="14593" width="5.42578125" style="88" customWidth="1"/>
    <col min="14594" max="14594" width="6.42578125" style="88" customWidth="1"/>
    <col min="14595" max="14595" width="11" style="88" bestFit="1" customWidth="1"/>
    <col min="14596" max="14596" width="6.5703125" style="88" customWidth="1"/>
    <col min="14597" max="14597" width="6.140625" style="88" customWidth="1"/>
    <col min="14598" max="14598" width="8.42578125" style="88" customWidth="1"/>
    <col min="14599" max="14599" width="31.42578125" style="88" customWidth="1"/>
    <col min="14600" max="14649" width="0" style="88" hidden="1" customWidth="1"/>
    <col min="14650" max="14650" width="11.28515625" style="88" customWidth="1"/>
    <col min="14651" max="14651" width="12.5703125" style="88" bestFit="1" customWidth="1"/>
    <col min="14652" max="14652" width="11.28515625" style="88" customWidth="1"/>
    <col min="14653" max="14848" width="9.140625" style="88"/>
    <col min="14849" max="14849" width="5.42578125" style="88" customWidth="1"/>
    <col min="14850" max="14850" width="6.42578125" style="88" customWidth="1"/>
    <col min="14851" max="14851" width="11" style="88" bestFit="1" customWidth="1"/>
    <col min="14852" max="14852" width="6.5703125" style="88" customWidth="1"/>
    <col min="14853" max="14853" width="6.140625" style="88" customWidth="1"/>
    <col min="14854" max="14854" width="8.42578125" style="88" customWidth="1"/>
    <col min="14855" max="14855" width="31.42578125" style="88" customWidth="1"/>
    <col min="14856" max="14905" width="0" style="88" hidden="1" customWidth="1"/>
    <col min="14906" max="14906" width="11.28515625" style="88" customWidth="1"/>
    <col min="14907" max="14907" width="12.5703125" style="88" bestFit="1" customWidth="1"/>
    <col min="14908" max="14908" width="11.28515625" style="88" customWidth="1"/>
    <col min="14909" max="15104" width="9.140625" style="88"/>
    <col min="15105" max="15105" width="5.42578125" style="88" customWidth="1"/>
    <col min="15106" max="15106" width="6.42578125" style="88" customWidth="1"/>
    <col min="15107" max="15107" width="11" style="88" bestFit="1" customWidth="1"/>
    <col min="15108" max="15108" width="6.5703125" style="88" customWidth="1"/>
    <col min="15109" max="15109" width="6.140625" style="88" customWidth="1"/>
    <col min="15110" max="15110" width="8.42578125" style="88" customWidth="1"/>
    <col min="15111" max="15111" width="31.42578125" style="88" customWidth="1"/>
    <col min="15112" max="15161" width="0" style="88" hidden="1" customWidth="1"/>
    <col min="15162" max="15162" width="11.28515625" style="88" customWidth="1"/>
    <col min="15163" max="15163" width="12.5703125" style="88" bestFit="1" customWidth="1"/>
    <col min="15164" max="15164" width="11.28515625" style="88" customWidth="1"/>
    <col min="15165" max="15360" width="9.140625" style="88"/>
    <col min="15361" max="15361" width="5.42578125" style="88" customWidth="1"/>
    <col min="15362" max="15362" width="6.42578125" style="88" customWidth="1"/>
    <col min="15363" max="15363" width="11" style="88" bestFit="1" customWidth="1"/>
    <col min="15364" max="15364" width="6.5703125" style="88" customWidth="1"/>
    <col min="15365" max="15365" width="6.140625" style="88" customWidth="1"/>
    <col min="15366" max="15366" width="8.42578125" style="88" customWidth="1"/>
    <col min="15367" max="15367" width="31.42578125" style="88" customWidth="1"/>
    <col min="15368" max="15417" width="0" style="88" hidden="1" customWidth="1"/>
    <col min="15418" max="15418" width="11.28515625" style="88" customWidth="1"/>
    <col min="15419" max="15419" width="12.5703125" style="88" bestFit="1" customWidth="1"/>
    <col min="15420" max="15420" width="11.28515625" style="88" customWidth="1"/>
    <col min="15421" max="15616" width="9.140625" style="88"/>
    <col min="15617" max="15617" width="5.42578125" style="88" customWidth="1"/>
    <col min="15618" max="15618" width="6.42578125" style="88" customWidth="1"/>
    <col min="15619" max="15619" width="11" style="88" bestFit="1" customWidth="1"/>
    <col min="15620" max="15620" width="6.5703125" style="88" customWidth="1"/>
    <col min="15621" max="15621" width="6.140625" style="88" customWidth="1"/>
    <col min="15622" max="15622" width="8.42578125" style="88" customWidth="1"/>
    <col min="15623" max="15623" width="31.42578125" style="88" customWidth="1"/>
    <col min="15624" max="15673" width="0" style="88" hidden="1" customWidth="1"/>
    <col min="15674" max="15674" width="11.28515625" style="88" customWidth="1"/>
    <col min="15675" max="15675" width="12.5703125" style="88" bestFit="1" customWidth="1"/>
    <col min="15676" max="15676" width="11.28515625" style="88" customWidth="1"/>
    <col min="15677" max="15872" width="9.140625" style="88"/>
    <col min="15873" max="15873" width="5.42578125" style="88" customWidth="1"/>
    <col min="15874" max="15874" width="6.42578125" style="88" customWidth="1"/>
    <col min="15875" max="15875" width="11" style="88" bestFit="1" customWidth="1"/>
    <col min="15876" max="15876" width="6.5703125" style="88" customWidth="1"/>
    <col min="15877" max="15877" width="6.140625" style="88" customWidth="1"/>
    <col min="15878" max="15878" width="8.42578125" style="88" customWidth="1"/>
    <col min="15879" max="15879" width="31.42578125" style="88" customWidth="1"/>
    <col min="15880" max="15929" width="0" style="88" hidden="1" customWidth="1"/>
    <col min="15930" max="15930" width="11.28515625" style="88" customWidth="1"/>
    <col min="15931" max="15931" width="12.5703125" style="88" bestFit="1" customWidth="1"/>
    <col min="15932" max="15932" width="11.28515625" style="88" customWidth="1"/>
    <col min="15933" max="16128" width="9.140625" style="88"/>
    <col min="16129" max="16129" width="5.42578125" style="88" customWidth="1"/>
    <col min="16130" max="16130" width="6.42578125" style="88" customWidth="1"/>
    <col min="16131" max="16131" width="11" style="88" bestFit="1" customWidth="1"/>
    <col min="16132" max="16132" width="6.5703125" style="88" customWidth="1"/>
    <col min="16133" max="16133" width="6.140625" style="88" customWidth="1"/>
    <col min="16134" max="16134" width="8.42578125" style="88" customWidth="1"/>
    <col min="16135" max="16135" width="31.42578125" style="88" customWidth="1"/>
    <col min="16136" max="16185" width="0" style="88" hidden="1" customWidth="1"/>
    <col min="16186" max="16186" width="11.28515625" style="88" customWidth="1"/>
    <col min="16187" max="16187" width="12.5703125" style="88" bestFit="1" customWidth="1"/>
    <col min="16188" max="16188" width="11.28515625" style="88" customWidth="1"/>
    <col min="16189" max="16384" width="9.140625" style="88"/>
  </cols>
  <sheetData>
    <row r="1" spans="1:60" ht="15" x14ac:dyDescent="0.2">
      <c r="A1" s="82"/>
      <c r="B1" s="83"/>
      <c r="C1" s="83"/>
      <c r="D1" s="82"/>
      <c r="E1" s="82"/>
      <c r="F1" s="83"/>
      <c r="G1" s="82"/>
      <c r="H1" s="84"/>
      <c r="I1" s="84"/>
      <c r="J1" s="84"/>
      <c r="K1" s="84"/>
      <c r="L1" s="84"/>
      <c r="M1" s="84"/>
      <c r="N1" s="85" t="s">
        <v>63</v>
      </c>
      <c r="O1" s="86"/>
      <c r="P1" s="467"/>
      <c r="Q1" s="467"/>
      <c r="R1" s="467"/>
      <c r="S1" s="467"/>
      <c r="T1" s="464"/>
      <c r="U1" s="465"/>
      <c r="V1" s="464"/>
      <c r="W1" s="465"/>
      <c r="X1" s="464"/>
      <c r="Y1" s="465"/>
      <c r="Z1" s="464"/>
      <c r="AA1" s="465"/>
      <c r="AB1" s="464"/>
      <c r="AC1" s="465"/>
      <c r="AD1" s="464"/>
      <c r="AE1" s="465"/>
      <c r="AF1" s="464"/>
      <c r="AG1" s="465"/>
      <c r="AH1" s="464"/>
      <c r="AI1" s="465"/>
      <c r="AJ1" s="464" t="s">
        <v>64</v>
      </c>
      <c r="AK1" s="465"/>
      <c r="AL1" s="464"/>
      <c r="AM1" s="465"/>
      <c r="AN1" s="464" t="s">
        <v>64</v>
      </c>
      <c r="AO1" s="465"/>
      <c r="AP1" s="87"/>
      <c r="AQ1" s="464"/>
      <c r="AR1" s="465"/>
      <c r="AS1" s="464"/>
      <c r="AT1" s="465"/>
      <c r="AU1" s="464" t="s">
        <v>64</v>
      </c>
      <c r="AV1" s="465"/>
      <c r="AW1" s="464"/>
      <c r="AX1" s="465"/>
      <c r="AY1" s="464"/>
      <c r="AZ1" s="465"/>
      <c r="BA1" s="464" t="s">
        <v>64</v>
      </c>
      <c r="BB1" s="465"/>
      <c r="BC1" s="464"/>
      <c r="BD1" s="465"/>
      <c r="BE1" s="464"/>
      <c r="BF1" s="465"/>
      <c r="BG1" s="465" t="s">
        <v>156</v>
      </c>
      <c r="BH1" s="465"/>
    </row>
    <row r="2" spans="1:60" ht="18" x14ac:dyDescent="0.25">
      <c r="A2" s="466" t="s">
        <v>155</v>
      </c>
      <c r="B2" s="466"/>
      <c r="C2" s="466"/>
      <c r="D2" s="466"/>
      <c r="E2" s="466"/>
      <c r="F2" s="466"/>
      <c r="G2" s="466"/>
      <c r="H2" s="466"/>
      <c r="I2" s="466"/>
      <c r="J2" s="466"/>
      <c r="K2" s="466"/>
      <c r="L2" s="466"/>
      <c r="M2" s="466"/>
      <c r="N2" s="466"/>
      <c r="O2" s="466"/>
    </row>
    <row r="3" spans="1:60" x14ac:dyDescent="0.2">
      <c r="A3" s="90"/>
      <c r="B3" s="91"/>
      <c r="C3" s="92"/>
      <c r="D3" s="93"/>
      <c r="E3" s="93"/>
      <c r="F3" s="92"/>
      <c r="G3" s="93"/>
      <c r="H3" s="93"/>
      <c r="I3" s="94"/>
      <c r="J3" s="95"/>
      <c r="K3" s="82"/>
      <c r="L3" s="82"/>
      <c r="M3" s="82"/>
      <c r="N3" s="96"/>
      <c r="O3" s="86"/>
    </row>
    <row r="4" spans="1:60" ht="15.75" x14ac:dyDescent="0.25">
      <c r="A4" s="456" t="s">
        <v>145</v>
      </c>
      <c r="B4" s="456"/>
      <c r="C4" s="456"/>
      <c r="D4" s="456"/>
      <c r="E4" s="456"/>
      <c r="F4" s="456"/>
      <c r="G4" s="456"/>
      <c r="H4" s="456"/>
      <c r="I4" s="456"/>
      <c r="J4" s="456"/>
      <c r="K4" s="456"/>
      <c r="L4" s="456"/>
      <c r="M4" s="456"/>
      <c r="N4" s="456"/>
      <c r="O4" s="456"/>
    </row>
    <row r="5" spans="1:60" x14ac:dyDescent="0.2">
      <c r="A5" s="90"/>
      <c r="B5" s="91"/>
      <c r="C5" s="92"/>
      <c r="D5" s="93"/>
      <c r="E5" s="93"/>
      <c r="F5" s="92"/>
      <c r="G5" s="93"/>
      <c r="H5" s="93"/>
      <c r="I5" s="94"/>
      <c r="J5" s="95"/>
      <c r="K5" s="82"/>
      <c r="L5" s="82"/>
      <c r="M5" s="82"/>
      <c r="N5" s="96"/>
      <c r="O5" s="86"/>
      <c r="R5" s="97"/>
      <c r="T5" s="97"/>
      <c r="V5" s="97"/>
      <c r="X5" s="97"/>
      <c r="Z5" s="97"/>
      <c r="AB5" s="97"/>
      <c r="AD5" s="97"/>
      <c r="AF5" s="97"/>
      <c r="AH5" s="97"/>
      <c r="AJ5" s="97"/>
      <c r="AL5" s="97"/>
      <c r="AN5" s="97"/>
      <c r="AQ5" s="97"/>
      <c r="AS5" s="97"/>
      <c r="AU5" s="97"/>
      <c r="AW5" s="97"/>
      <c r="AY5" s="97"/>
      <c r="BA5" s="97"/>
      <c r="BC5" s="97"/>
      <c r="BE5" s="97"/>
      <c r="BG5" s="97"/>
    </row>
    <row r="6" spans="1:60" x14ac:dyDescent="0.2">
      <c r="A6" s="463" t="s">
        <v>147</v>
      </c>
      <c r="B6" s="463"/>
      <c r="C6" s="463"/>
      <c r="D6" s="463"/>
      <c r="E6" s="463"/>
      <c r="F6" s="463"/>
      <c r="G6" s="463"/>
      <c r="H6" s="463"/>
      <c r="I6" s="463"/>
      <c r="J6" s="463"/>
      <c r="K6" s="463"/>
      <c r="L6" s="463"/>
      <c r="M6" s="463"/>
      <c r="N6" s="463"/>
      <c r="O6" s="463"/>
      <c r="R6" s="97"/>
      <c r="T6" s="97"/>
      <c r="V6" s="97"/>
      <c r="X6" s="97"/>
      <c r="Z6" s="97"/>
      <c r="AB6" s="97"/>
      <c r="AD6" s="97"/>
      <c r="AF6" s="97"/>
      <c r="AH6" s="97"/>
      <c r="AJ6" s="97"/>
      <c r="AL6" s="97"/>
      <c r="AN6" s="97"/>
      <c r="AQ6" s="97"/>
      <c r="AS6" s="97"/>
      <c r="AU6" s="97"/>
      <c r="AW6" s="97"/>
      <c r="AY6" s="97"/>
      <c r="BA6" s="97"/>
      <c r="BC6" s="97"/>
      <c r="BE6" s="97"/>
      <c r="BG6" s="97"/>
    </row>
    <row r="7" spans="1:60" ht="15.75" x14ac:dyDescent="0.25">
      <c r="A7" s="98"/>
      <c r="B7" s="99"/>
      <c r="C7" s="99"/>
      <c r="D7" s="98"/>
      <c r="E7" s="98"/>
      <c r="F7" s="99"/>
      <c r="G7" s="98"/>
      <c r="H7" s="100"/>
      <c r="I7" s="101"/>
      <c r="J7" s="102"/>
      <c r="K7" s="82"/>
      <c r="L7" s="102"/>
      <c r="M7" s="102"/>
      <c r="N7" s="96"/>
      <c r="O7" s="102"/>
    </row>
    <row r="8" spans="1:60" ht="16.5" thickBot="1" x14ac:dyDescent="0.3">
      <c r="A8" s="98"/>
      <c r="B8" s="99"/>
      <c r="C8" s="99"/>
      <c r="D8" s="98"/>
      <c r="E8" s="98"/>
      <c r="F8" s="99"/>
      <c r="G8" s="98"/>
      <c r="H8" s="100"/>
      <c r="I8" s="101"/>
      <c r="J8" s="102"/>
      <c r="K8" s="82"/>
      <c r="L8" s="102"/>
      <c r="M8" s="102"/>
      <c r="N8" s="96"/>
      <c r="O8" s="102"/>
      <c r="S8" s="102" t="s">
        <v>2</v>
      </c>
      <c r="U8" s="102" t="s">
        <v>2</v>
      </c>
      <c r="W8" s="102" t="s">
        <v>2</v>
      </c>
      <c r="Y8" s="102" t="s">
        <v>2</v>
      </c>
      <c r="AA8" s="102" t="s">
        <v>2</v>
      </c>
      <c r="AC8" s="102" t="s">
        <v>2</v>
      </c>
      <c r="AE8" s="102" t="s">
        <v>2</v>
      </c>
      <c r="AG8" s="102" t="s">
        <v>2</v>
      </c>
      <c r="AI8" s="102" t="s">
        <v>2</v>
      </c>
      <c r="AK8" s="102" t="s">
        <v>2</v>
      </c>
      <c r="AM8" s="102" t="s">
        <v>2</v>
      </c>
      <c r="AO8" s="102" t="s">
        <v>2</v>
      </c>
      <c r="AP8" s="103"/>
      <c r="AR8" s="102" t="s">
        <v>2</v>
      </c>
      <c r="AT8" s="102" t="s">
        <v>2</v>
      </c>
      <c r="AV8" s="102" t="s">
        <v>2</v>
      </c>
      <c r="AX8" s="102" t="s">
        <v>2</v>
      </c>
      <c r="AZ8" s="102" t="s">
        <v>2</v>
      </c>
      <c r="BB8" s="102" t="s">
        <v>2</v>
      </c>
      <c r="BD8" s="102" t="s">
        <v>2</v>
      </c>
      <c r="BF8" s="102"/>
      <c r="BH8" s="102" t="s">
        <v>2</v>
      </c>
    </row>
    <row r="9" spans="1:60" ht="23.25" thickBot="1" x14ac:dyDescent="0.25">
      <c r="A9" s="104" t="s">
        <v>3</v>
      </c>
      <c r="B9" s="105" t="s">
        <v>65</v>
      </c>
      <c r="C9" s="105"/>
      <c r="D9" s="106" t="s">
        <v>5</v>
      </c>
      <c r="E9" s="107" t="s">
        <v>6</v>
      </c>
      <c r="F9" s="108" t="s">
        <v>66</v>
      </c>
      <c r="G9" s="106" t="s">
        <v>67</v>
      </c>
      <c r="H9" s="109" t="s">
        <v>68</v>
      </c>
      <c r="I9" s="110" t="s">
        <v>69</v>
      </c>
      <c r="J9" s="111" t="s">
        <v>70</v>
      </c>
      <c r="K9" s="107" t="s">
        <v>71</v>
      </c>
      <c r="L9" s="107" t="s">
        <v>72</v>
      </c>
      <c r="M9" s="107" t="s">
        <v>73</v>
      </c>
      <c r="N9" s="112" t="s">
        <v>74</v>
      </c>
      <c r="O9" s="113" t="s">
        <v>73</v>
      </c>
      <c r="P9" s="114" t="s">
        <v>75</v>
      </c>
      <c r="Q9" s="113" t="s">
        <v>76</v>
      </c>
      <c r="R9" s="114" t="s">
        <v>77</v>
      </c>
      <c r="S9" s="115" t="s">
        <v>76</v>
      </c>
      <c r="T9" s="114" t="s">
        <v>78</v>
      </c>
      <c r="U9" s="115" t="s">
        <v>76</v>
      </c>
      <c r="V9" s="114" t="s">
        <v>79</v>
      </c>
      <c r="W9" s="115" t="s">
        <v>76</v>
      </c>
      <c r="X9" s="116" t="s">
        <v>80</v>
      </c>
      <c r="Y9" s="117" t="s">
        <v>76</v>
      </c>
      <c r="Z9" s="116" t="s">
        <v>81</v>
      </c>
      <c r="AA9" s="117" t="s">
        <v>76</v>
      </c>
      <c r="AB9" s="116" t="s">
        <v>82</v>
      </c>
      <c r="AC9" s="117" t="s">
        <v>76</v>
      </c>
      <c r="AD9" s="116" t="s">
        <v>83</v>
      </c>
      <c r="AE9" s="117" t="s">
        <v>76</v>
      </c>
      <c r="AF9" s="116" t="s">
        <v>84</v>
      </c>
      <c r="AG9" s="117" t="s">
        <v>76</v>
      </c>
      <c r="AH9" s="116" t="s">
        <v>85</v>
      </c>
      <c r="AI9" s="117" t="s">
        <v>76</v>
      </c>
      <c r="AJ9" s="116" t="s">
        <v>86</v>
      </c>
      <c r="AK9" s="117" t="s">
        <v>76</v>
      </c>
      <c r="AL9" s="116" t="s">
        <v>87</v>
      </c>
      <c r="AM9" s="117" t="s">
        <v>76</v>
      </c>
      <c r="AN9" s="116" t="s">
        <v>88</v>
      </c>
      <c r="AO9" s="118" t="s">
        <v>76</v>
      </c>
      <c r="AP9" s="117" t="s">
        <v>89</v>
      </c>
      <c r="AQ9" s="116" t="s">
        <v>90</v>
      </c>
      <c r="AR9" s="117" t="s">
        <v>91</v>
      </c>
      <c r="AS9" s="116" t="s">
        <v>92</v>
      </c>
      <c r="AT9" s="117" t="s">
        <v>91</v>
      </c>
      <c r="AU9" s="116" t="s">
        <v>93</v>
      </c>
      <c r="AV9" s="117" t="s">
        <v>91</v>
      </c>
      <c r="AW9" s="116" t="s">
        <v>94</v>
      </c>
      <c r="AX9" s="117" t="s">
        <v>91</v>
      </c>
      <c r="AY9" s="116" t="s">
        <v>95</v>
      </c>
      <c r="AZ9" s="117" t="s">
        <v>91</v>
      </c>
      <c r="BA9" s="116" t="s">
        <v>96</v>
      </c>
      <c r="BB9" s="117" t="s">
        <v>91</v>
      </c>
      <c r="BC9" s="116" t="s">
        <v>97</v>
      </c>
      <c r="BD9" s="117" t="s">
        <v>91</v>
      </c>
      <c r="BE9" s="116" t="s">
        <v>98</v>
      </c>
      <c r="BF9" s="117" t="s">
        <v>146</v>
      </c>
      <c r="BG9" s="116" t="s">
        <v>158</v>
      </c>
      <c r="BH9" s="117" t="s">
        <v>9</v>
      </c>
    </row>
    <row r="10" spans="1:60" ht="13.5" thickBot="1" x14ac:dyDescent="0.25">
      <c r="A10" s="119" t="s">
        <v>99</v>
      </c>
      <c r="B10" s="120" t="s">
        <v>16</v>
      </c>
      <c r="C10" s="121" t="s">
        <v>16</v>
      </c>
      <c r="D10" s="122" t="s">
        <v>16</v>
      </c>
      <c r="E10" s="123" t="s">
        <v>16</v>
      </c>
      <c r="F10" s="124" t="s">
        <v>16</v>
      </c>
      <c r="G10" s="125" t="s">
        <v>148</v>
      </c>
      <c r="H10" s="126">
        <v>0</v>
      </c>
      <c r="I10" s="127">
        <f>I11</f>
        <v>2319</v>
      </c>
      <c r="J10" s="128">
        <f>H10+I10</f>
        <v>2319</v>
      </c>
      <c r="K10" s="129">
        <f>SUM(K11)</f>
        <v>1635.3628900000001</v>
      </c>
      <c r="L10" s="130">
        <v>0</v>
      </c>
      <c r="M10" s="131">
        <f t="shared" ref="M10:R10" si="0">SUM(M11)</f>
        <v>14555.11851</v>
      </c>
      <c r="N10" s="131" t="e">
        <f t="shared" si="0"/>
        <v>#REF!</v>
      </c>
      <c r="O10" s="131" t="e">
        <f t="shared" si="0"/>
        <v>#REF!</v>
      </c>
      <c r="P10" s="131" t="e">
        <f t="shared" si="0"/>
        <v>#REF!</v>
      </c>
      <c r="Q10" s="132">
        <f t="shared" si="0"/>
        <v>24296.454720000002</v>
      </c>
      <c r="R10" s="132">
        <f t="shared" si="0"/>
        <v>2504.3927999999996</v>
      </c>
      <c r="S10" s="133">
        <f>SUM(S11)</f>
        <v>26800.847520000003</v>
      </c>
      <c r="T10" s="132">
        <f>T11</f>
        <v>12072.96643</v>
      </c>
      <c r="U10" s="133">
        <f>SUM(U11)</f>
        <v>38873.813950000003</v>
      </c>
      <c r="V10" s="132">
        <f>V11</f>
        <v>5314.64959</v>
      </c>
      <c r="W10" s="133">
        <f>SUM(W11)</f>
        <v>44188.463540000004</v>
      </c>
      <c r="X10" s="134">
        <f>X11</f>
        <v>6367.6410100000003</v>
      </c>
      <c r="Y10" s="135">
        <f>SUM(Y11)</f>
        <v>50556.104550000004</v>
      </c>
      <c r="Z10" s="134">
        <f>Z11</f>
        <v>5060.9227100000007</v>
      </c>
      <c r="AA10" s="135">
        <f>SUM(AA11)</f>
        <v>55617.027260000003</v>
      </c>
      <c r="AB10" s="134">
        <f>AB11</f>
        <v>0</v>
      </c>
      <c r="AC10" s="135">
        <f>SUM(AC11)</f>
        <v>55617.027260000003</v>
      </c>
      <c r="AD10" s="134">
        <f>AD11</f>
        <v>7453.2995199999996</v>
      </c>
      <c r="AE10" s="135">
        <f>SUM(AE11)</f>
        <v>63070.326780000003</v>
      </c>
      <c r="AF10" s="134">
        <f>AF11</f>
        <v>9246.7806099999998</v>
      </c>
      <c r="AG10" s="135">
        <f>SUM(AG11)</f>
        <v>72317.107390000005</v>
      </c>
      <c r="AH10" s="134">
        <f>AH11</f>
        <v>2302.6596099999997</v>
      </c>
      <c r="AI10" s="135">
        <f>SUM(AI11)</f>
        <v>74619.767000000007</v>
      </c>
      <c r="AJ10" s="134">
        <f>AJ11</f>
        <v>3552.8930399999999</v>
      </c>
      <c r="AK10" s="135">
        <f>SUM(AK11)</f>
        <v>78172.660040000002</v>
      </c>
      <c r="AL10" s="134">
        <f>AL11</f>
        <v>20761.60281</v>
      </c>
      <c r="AM10" s="135">
        <f>SUM(AM11)</f>
        <v>98934.262849999999</v>
      </c>
      <c r="AN10" s="134"/>
      <c r="AO10" s="136">
        <f>SUM(AO11)</f>
        <v>107655.92038</v>
      </c>
      <c r="AP10" s="135"/>
      <c r="AQ10" s="134"/>
      <c r="AR10" s="135"/>
      <c r="AS10" s="134"/>
      <c r="AT10" s="135"/>
      <c r="AU10" s="134"/>
      <c r="AV10" s="135"/>
      <c r="AW10" s="134"/>
      <c r="AX10" s="135"/>
      <c r="AY10" s="134"/>
      <c r="AZ10" s="135"/>
      <c r="BA10" s="134"/>
      <c r="BB10" s="135"/>
      <c r="BC10" s="134"/>
      <c r="BD10" s="135"/>
      <c r="BE10" s="134"/>
      <c r="BF10" s="135">
        <v>0</v>
      </c>
      <c r="BG10" s="134">
        <f>BG42+BG43+BG44</f>
        <v>125.61709999999999</v>
      </c>
      <c r="BH10" s="135">
        <f>BG10</f>
        <v>125.61709999999999</v>
      </c>
    </row>
    <row r="11" spans="1:60" ht="13.5" hidden="1" thickBot="1" x14ac:dyDescent="0.25">
      <c r="A11" s="119" t="s">
        <v>100</v>
      </c>
      <c r="B11" s="120" t="s">
        <v>101</v>
      </c>
      <c r="C11" s="121" t="s">
        <v>16</v>
      </c>
      <c r="D11" s="122" t="s">
        <v>16</v>
      </c>
      <c r="E11" s="137" t="s">
        <v>16</v>
      </c>
      <c r="F11" s="120" t="s">
        <v>16</v>
      </c>
      <c r="G11" s="138" t="s">
        <v>102</v>
      </c>
      <c r="H11" s="127">
        <f>SUM(H12:H12)</f>
        <v>0</v>
      </c>
      <c r="I11" s="127">
        <f>SUM(I12,I20,I23)</f>
        <v>2319</v>
      </c>
      <c r="J11" s="139">
        <f>H11+I11</f>
        <v>2319</v>
      </c>
      <c r="K11" s="129">
        <f>SUM(K12,K20,K23)</f>
        <v>1635.3628900000001</v>
      </c>
      <c r="L11" s="130">
        <v>0</v>
      </c>
      <c r="M11" s="131">
        <f>SUM(M12,M20,M23)</f>
        <v>14555.11851</v>
      </c>
      <c r="N11" s="131" t="e">
        <f>SUM(N12,N20,N23,#REF!)</f>
        <v>#REF!</v>
      </c>
      <c r="O11" s="131" t="e">
        <f>SUM(O12,O20,O23,#REF!)</f>
        <v>#REF!</v>
      </c>
      <c r="P11" s="132" t="e">
        <f>SUM(P12,P20,P23,#REF!)</f>
        <v>#REF!</v>
      </c>
      <c r="Q11" s="132">
        <f>SUM(Q12,Q20,Q23)</f>
        <v>24296.454720000002</v>
      </c>
      <c r="R11" s="132">
        <f>SUM(R12,R20,R23,R26)</f>
        <v>2504.3927999999996</v>
      </c>
      <c r="S11" s="133">
        <f>SUM(Q11:R11)</f>
        <v>26800.847520000003</v>
      </c>
      <c r="T11" s="132">
        <f>T12+T20+T23+T26</f>
        <v>12072.96643</v>
      </c>
      <c r="U11" s="133">
        <f>SUM(S11:T11)</f>
        <v>38873.813950000003</v>
      </c>
      <c r="V11" s="132">
        <f>V12+V20+V23+V26</f>
        <v>5314.64959</v>
      </c>
      <c r="W11" s="133">
        <f>SUM(U11:V11)</f>
        <v>44188.463540000004</v>
      </c>
      <c r="X11" s="134">
        <f>X12+X20+X23+X26</f>
        <v>6367.6410100000003</v>
      </c>
      <c r="Y11" s="135">
        <f>SUM(W11:X11)</f>
        <v>50556.104550000004</v>
      </c>
      <c r="Z11" s="134">
        <f>Z12+Z20+Z23+Z26</f>
        <v>5060.9227100000007</v>
      </c>
      <c r="AA11" s="135">
        <f t="shared" ref="AA11:AA27" si="1">Y11+Z11</f>
        <v>55617.027260000003</v>
      </c>
      <c r="AB11" s="134">
        <f>AB12+AB20+AB23+AB26</f>
        <v>0</v>
      </c>
      <c r="AC11" s="135">
        <f t="shared" ref="AC11:AC27" si="2">AA11+AB11</f>
        <v>55617.027260000003</v>
      </c>
      <c r="AD11" s="134">
        <f>AD12+AD20+AD23+AD26</f>
        <v>7453.2995199999996</v>
      </c>
      <c r="AE11" s="135">
        <f t="shared" ref="AE11:AE27" si="3">AC11+AD11</f>
        <v>63070.326780000003</v>
      </c>
      <c r="AF11" s="134">
        <f>AF12+AF20+AF23+AF26</f>
        <v>9246.7806099999998</v>
      </c>
      <c r="AG11" s="135">
        <f t="shared" ref="AG11:AG27" si="4">AE11+AF11</f>
        <v>72317.107390000005</v>
      </c>
      <c r="AH11" s="134">
        <f>AH12+AH20+AH23+AH26</f>
        <v>2302.6596099999997</v>
      </c>
      <c r="AI11" s="135">
        <f t="shared" ref="AI11:AI27" si="5">AG11+AH11</f>
        <v>74619.767000000007</v>
      </c>
      <c r="AJ11" s="134">
        <f>AJ12+AJ20+AJ23+AJ26</f>
        <v>3552.8930399999999</v>
      </c>
      <c r="AK11" s="135">
        <f t="shared" ref="AK11:AK27" si="6">AI11+AJ11</f>
        <v>78172.660040000002</v>
      </c>
      <c r="AL11" s="134">
        <f>AL12+AL20+AL23+AL26</f>
        <v>20761.60281</v>
      </c>
      <c r="AM11" s="135">
        <f t="shared" ref="AM11:AM27" si="7">AK11+AL11</f>
        <v>98934.262849999999</v>
      </c>
      <c r="AN11" s="134">
        <f>AN12+AN20+AN23+AN26+AN17</f>
        <v>8721.6575300000004</v>
      </c>
      <c r="AO11" s="136">
        <f t="shared" ref="AO11:AO27" si="8">AM11+AN11</f>
        <v>107655.92038</v>
      </c>
      <c r="AP11" s="135"/>
      <c r="AQ11" s="134"/>
      <c r="AR11" s="135"/>
      <c r="AS11" s="134"/>
      <c r="AT11" s="135"/>
      <c r="AU11" s="134">
        <f>AU20+AU23+AU39</f>
        <v>3588.8494499999997</v>
      </c>
      <c r="AV11" s="135"/>
      <c r="AW11" s="134"/>
      <c r="AX11" s="135"/>
      <c r="AY11" s="134"/>
      <c r="AZ11" s="135"/>
      <c r="BA11" s="134">
        <f>BA23+BA26</f>
        <v>9635.1595200000011</v>
      </c>
      <c r="BB11" s="135"/>
      <c r="BC11" s="134">
        <f>BC12+BC20+BC40</f>
        <v>14232.052649999998</v>
      </c>
      <c r="BD11" s="135"/>
      <c r="BE11" s="134"/>
      <c r="BF11" s="135"/>
      <c r="BG11" s="134"/>
      <c r="BH11" s="135"/>
    </row>
    <row r="12" spans="1:60" ht="23.25" hidden="1" thickBot="1" x14ac:dyDescent="0.25">
      <c r="A12" s="140" t="s">
        <v>100</v>
      </c>
      <c r="B12" s="141" t="s">
        <v>101</v>
      </c>
      <c r="C12" s="142" t="s">
        <v>103</v>
      </c>
      <c r="D12" s="143" t="s">
        <v>16</v>
      </c>
      <c r="E12" s="144" t="s">
        <v>16</v>
      </c>
      <c r="F12" s="145" t="s">
        <v>16</v>
      </c>
      <c r="G12" s="146" t="s">
        <v>104</v>
      </c>
      <c r="H12" s="147">
        <v>0</v>
      </c>
      <c r="I12" s="148">
        <f>SUM(I13:I14)</f>
        <v>2026.3870000000002</v>
      </c>
      <c r="J12" s="149">
        <f>H12+I12</f>
        <v>2026.3870000000002</v>
      </c>
      <c r="K12" s="150">
        <f>SUM(K13:K14)</f>
        <v>1493.7671400000002</v>
      </c>
      <c r="L12" s="151">
        <v>0</v>
      </c>
      <c r="M12" s="152">
        <f>SUM(M13:M14)</f>
        <v>7785.7628100000002</v>
      </c>
      <c r="N12" s="152">
        <f>SUM(N13:N14)</f>
        <v>0</v>
      </c>
      <c r="O12" s="153">
        <f t="shared" ref="O12:O25" si="9">SUM(L12:N12)</f>
        <v>7785.7628100000002</v>
      </c>
      <c r="P12" s="154">
        <f>SUM(P13:P14)</f>
        <v>20300.984990000001</v>
      </c>
      <c r="Q12" s="154">
        <v>14443.987300000001</v>
      </c>
      <c r="R12" s="154">
        <f>SUM(R13:R14)</f>
        <v>2162.3850899999998</v>
      </c>
      <c r="S12" s="155">
        <f>SUM(S13:S14)</f>
        <v>16606.37239</v>
      </c>
      <c r="T12" s="154">
        <v>2078.8508400000001</v>
      </c>
      <c r="U12" s="155">
        <f>SUM(U13:U14)</f>
        <v>18685.22323</v>
      </c>
      <c r="V12" s="154">
        <f>V13+V14</f>
        <v>5314.64959</v>
      </c>
      <c r="W12" s="155">
        <f>SUM(W13:W14)</f>
        <v>23999.872820000001</v>
      </c>
      <c r="X12" s="156">
        <f>X13+X14</f>
        <v>2476.6854000000003</v>
      </c>
      <c r="Y12" s="157">
        <f>SUM(Y13:Y14)</f>
        <v>26476.558219999999</v>
      </c>
      <c r="Z12" s="156">
        <f>Z13+Z14</f>
        <v>2428.3093200000003</v>
      </c>
      <c r="AA12" s="157">
        <f t="shared" si="1"/>
        <v>28904.867539999999</v>
      </c>
      <c r="AB12" s="156"/>
      <c r="AC12" s="157">
        <f t="shared" si="2"/>
        <v>28904.867539999999</v>
      </c>
      <c r="AD12" s="156">
        <f>AD13+AD14</f>
        <v>1057.3148799999999</v>
      </c>
      <c r="AE12" s="157">
        <f t="shared" si="3"/>
        <v>29962.182419999997</v>
      </c>
      <c r="AF12" s="156">
        <v>1872.30936</v>
      </c>
      <c r="AG12" s="157">
        <f t="shared" si="4"/>
        <v>31834.491779999997</v>
      </c>
      <c r="AH12" s="156">
        <v>0</v>
      </c>
      <c r="AI12" s="157">
        <f t="shared" si="5"/>
        <v>31834.491779999997</v>
      </c>
      <c r="AJ12" s="156">
        <v>1374.4518399999999</v>
      </c>
      <c r="AK12" s="157">
        <f t="shared" si="6"/>
        <v>33208.943619999998</v>
      </c>
      <c r="AL12" s="156">
        <f>6771.63519+2418.64755</f>
        <v>9190.2827400000006</v>
      </c>
      <c r="AM12" s="157">
        <f t="shared" si="7"/>
        <v>42399.226360000001</v>
      </c>
      <c r="AN12" s="156">
        <f>AN13+AN14</f>
        <v>2550.80636</v>
      </c>
      <c r="AO12" s="158">
        <f>AM12+AN12</f>
        <v>44950.032720000003</v>
      </c>
      <c r="AP12" s="157">
        <v>0</v>
      </c>
      <c r="AQ12" s="159">
        <v>14939.867340000001</v>
      </c>
      <c r="AR12" s="160">
        <v>14939.867340000001</v>
      </c>
      <c r="AS12" s="156">
        <v>0</v>
      </c>
      <c r="AT12" s="157">
        <f>AR12</f>
        <v>14939.867340000001</v>
      </c>
      <c r="AU12" s="156">
        <v>0</v>
      </c>
      <c r="AV12" s="157">
        <f>AT12</f>
        <v>14939.867340000001</v>
      </c>
      <c r="AW12" s="156">
        <f>SUM(AW13:AW16)</f>
        <v>3781.4951099999998</v>
      </c>
      <c r="AX12" s="157">
        <f>AV12+AW12</f>
        <v>18721.362450000001</v>
      </c>
      <c r="AY12" s="156">
        <v>0.01</v>
      </c>
      <c r="AZ12" s="157">
        <f>AX12+AY12</f>
        <v>18721.372449999999</v>
      </c>
      <c r="BA12" s="156"/>
      <c r="BB12" s="157">
        <f>AZ12+BA12</f>
        <v>18721.372449999999</v>
      </c>
      <c r="BC12" s="156">
        <f>BC13+BC14</f>
        <v>8792.0364799999988</v>
      </c>
      <c r="BD12" s="157">
        <f>BB12+BC12</f>
        <v>27513.408929999998</v>
      </c>
      <c r="BE12" s="156">
        <f>BE13+BE14</f>
        <v>7622.8462499999996</v>
      </c>
      <c r="BF12" s="157">
        <f>BD12+BE12</f>
        <v>35136.25518</v>
      </c>
      <c r="BG12" s="156"/>
      <c r="BH12" s="157">
        <f>BF12+BG12</f>
        <v>35136.25518</v>
      </c>
    </row>
    <row r="13" spans="1:60" ht="13.5" hidden="1" thickBot="1" x14ac:dyDescent="0.25">
      <c r="A13" s="161"/>
      <c r="B13" s="162"/>
      <c r="C13" s="163"/>
      <c r="D13" s="164"/>
      <c r="E13" s="165">
        <v>4116</v>
      </c>
      <c r="F13" s="166">
        <v>32133030</v>
      </c>
      <c r="G13" s="167" t="s">
        <v>105</v>
      </c>
      <c r="H13" s="168">
        <v>0</v>
      </c>
      <c r="I13" s="169">
        <v>303.95800000000003</v>
      </c>
      <c r="J13" s="170">
        <f>SUM(H13:I13)</f>
        <v>303.95800000000003</v>
      </c>
      <c r="K13" s="171">
        <v>224.06507999999999</v>
      </c>
      <c r="L13" s="172">
        <v>0</v>
      </c>
      <c r="M13" s="173">
        <v>1167.86446</v>
      </c>
      <c r="N13" s="173">
        <v>0</v>
      </c>
      <c r="O13" s="174">
        <f t="shared" si="9"/>
        <v>1167.86446</v>
      </c>
      <c r="P13" s="175">
        <f>1982.06147+1063.08656</f>
        <v>3045.1480300000003</v>
      </c>
      <c r="Q13" s="175">
        <f>Q12*0.15</f>
        <v>2166.5980949999998</v>
      </c>
      <c r="R13" s="175">
        <v>324.35779000000002</v>
      </c>
      <c r="S13" s="176">
        <f t="shared" ref="S13:S23" si="10">SUM(Q13:R13)</f>
        <v>2490.9558849999999</v>
      </c>
      <c r="T13" s="175">
        <v>311.82765000000001</v>
      </c>
      <c r="U13" s="176">
        <f t="shared" ref="U13:U25" si="11">SUM(S13:T13)</f>
        <v>2802.783535</v>
      </c>
      <c r="V13" s="175">
        <v>797.19749999999999</v>
      </c>
      <c r="W13" s="176">
        <f t="shared" ref="W13:W25" si="12">SUM(U13:V13)</f>
        <v>3599.9810349999998</v>
      </c>
      <c r="X13" s="177">
        <v>371.50283999999999</v>
      </c>
      <c r="Y13" s="178">
        <f t="shared" ref="Y13:Y25" si="13">SUM(W13:X13)</f>
        <v>3971.4838749999999</v>
      </c>
      <c r="Z13" s="177">
        <v>364.24641000000003</v>
      </c>
      <c r="AA13" s="178">
        <f t="shared" si="1"/>
        <v>4335.7302849999996</v>
      </c>
      <c r="AB13" s="177"/>
      <c r="AC13" s="178">
        <f t="shared" si="2"/>
        <v>4335.7302849999996</v>
      </c>
      <c r="AD13" s="177">
        <v>158.59725</v>
      </c>
      <c r="AE13" s="178">
        <f t="shared" si="3"/>
        <v>4494.3275349999994</v>
      </c>
      <c r="AF13" s="177">
        <v>280.84642000000002</v>
      </c>
      <c r="AG13" s="178">
        <f t="shared" si="4"/>
        <v>4775.1739549999993</v>
      </c>
      <c r="AH13" s="177">
        <v>0</v>
      </c>
      <c r="AI13" s="178">
        <f t="shared" si="5"/>
        <v>4775.1739549999993</v>
      </c>
      <c r="AJ13" s="177">
        <v>206.16779</v>
      </c>
      <c r="AK13" s="178">
        <f t="shared" si="6"/>
        <v>4981.3417449999997</v>
      </c>
      <c r="AL13" s="177">
        <f>1015.74533+362.79715</f>
        <v>1378.5424800000001</v>
      </c>
      <c r="AM13" s="178">
        <f t="shared" si="7"/>
        <v>6359.8842249999998</v>
      </c>
      <c r="AN13" s="177">
        <v>382.62097</v>
      </c>
      <c r="AO13" s="179">
        <f t="shared" si="8"/>
        <v>6742.5051949999997</v>
      </c>
      <c r="AP13" s="178">
        <v>0</v>
      </c>
      <c r="AQ13" s="180">
        <v>2211.4572510000003</v>
      </c>
      <c r="AR13" s="181">
        <v>2211.4572510000003</v>
      </c>
      <c r="AS13" s="177">
        <v>0</v>
      </c>
      <c r="AT13" s="178">
        <f>AR13</f>
        <v>2211.4572510000003</v>
      </c>
      <c r="AU13" s="177">
        <v>0</v>
      </c>
      <c r="AV13" s="178">
        <f>AT13</f>
        <v>2211.4572510000003</v>
      </c>
      <c r="AW13" s="177">
        <v>567.22429999999997</v>
      </c>
      <c r="AX13" s="178">
        <f>AV13+AW13</f>
        <v>2778.6815510000001</v>
      </c>
      <c r="AY13" s="177">
        <v>0</v>
      </c>
      <c r="AZ13" s="178">
        <f>AX13+AY13</f>
        <v>2778.6815510000001</v>
      </c>
      <c r="BA13" s="177"/>
      <c r="BB13" s="178">
        <f>AZ13+BA13</f>
        <v>2778.6815510000001</v>
      </c>
      <c r="BC13" s="177">
        <v>1318.8055199999999</v>
      </c>
      <c r="BD13" s="178">
        <f>BB13+BC13</f>
        <v>4097.4870709999996</v>
      </c>
      <c r="BE13" s="177">
        <v>1143.4269999999999</v>
      </c>
      <c r="BF13" s="178">
        <f>BD13+BE13</f>
        <v>5240.9140709999992</v>
      </c>
      <c r="BG13" s="177"/>
      <c r="BH13" s="178">
        <f>BF13+BG13</f>
        <v>5240.9140709999992</v>
      </c>
    </row>
    <row r="14" spans="1:60" ht="13.5" hidden="1" thickBot="1" x14ac:dyDescent="0.25">
      <c r="A14" s="161"/>
      <c r="B14" s="162"/>
      <c r="C14" s="163"/>
      <c r="D14" s="164"/>
      <c r="E14" s="165">
        <v>4116</v>
      </c>
      <c r="F14" s="166">
        <v>32533030</v>
      </c>
      <c r="G14" s="167" t="s">
        <v>105</v>
      </c>
      <c r="H14" s="182">
        <v>0</v>
      </c>
      <c r="I14" s="183">
        <v>1722.4290000000001</v>
      </c>
      <c r="J14" s="184">
        <f>SUM(H14:I14)</f>
        <v>1722.4290000000001</v>
      </c>
      <c r="K14" s="173">
        <v>1269.7020600000001</v>
      </c>
      <c r="L14" s="172">
        <v>0</v>
      </c>
      <c r="M14" s="173">
        <v>6617.8983500000004</v>
      </c>
      <c r="N14" s="173">
        <v>0</v>
      </c>
      <c r="O14" s="174">
        <f t="shared" si="9"/>
        <v>6617.8983500000004</v>
      </c>
      <c r="P14" s="173">
        <f>11231.68014+6024.15682</f>
        <v>17255.836960000001</v>
      </c>
      <c r="Q14" s="173">
        <f>Q12*0.85</f>
        <v>12277.389204999999</v>
      </c>
      <c r="R14" s="173">
        <v>1838.0273</v>
      </c>
      <c r="S14" s="176">
        <f t="shared" si="10"/>
        <v>14115.416504999999</v>
      </c>
      <c r="T14" s="173">
        <v>1767.0231900000001</v>
      </c>
      <c r="U14" s="176">
        <f t="shared" si="11"/>
        <v>15882.439694999999</v>
      </c>
      <c r="V14" s="173">
        <v>4517.4520899999998</v>
      </c>
      <c r="W14" s="176">
        <f t="shared" si="12"/>
        <v>20399.891785</v>
      </c>
      <c r="X14" s="185">
        <v>2105.1825600000002</v>
      </c>
      <c r="Y14" s="178">
        <f t="shared" si="13"/>
        <v>22505.074345000001</v>
      </c>
      <c r="Z14" s="185">
        <v>2064.0629100000001</v>
      </c>
      <c r="AA14" s="178">
        <f t="shared" si="1"/>
        <v>24569.137255000001</v>
      </c>
      <c r="AB14" s="185"/>
      <c r="AC14" s="178">
        <f t="shared" si="2"/>
        <v>24569.137255000001</v>
      </c>
      <c r="AD14" s="185">
        <v>898.71762999999999</v>
      </c>
      <c r="AE14" s="178">
        <f t="shared" si="3"/>
        <v>25467.854885000001</v>
      </c>
      <c r="AF14" s="185">
        <v>1591.4629399999999</v>
      </c>
      <c r="AG14" s="178">
        <f t="shared" si="4"/>
        <v>27059.317825000002</v>
      </c>
      <c r="AH14" s="185">
        <v>0</v>
      </c>
      <c r="AI14" s="178">
        <f t="shared" si="5"/>
        <v>27059.317825000002</v>
      </c>
      <c r="AJ14" s="185">
        <v>1168.28405</v>
      </c>
      <c r="AK14" s="178">
        <f t="shared" si="6"/>
        <v>28227.601875</v>
      </c>
      <c r="AL14" s="185">
        <f>5755.88986+2055.8504</f>
        <v>7811.7402600000005</v>
      </c>
      <c r="AM14" s="178">
        <f t="shared" si="7"/>
        <v>36039.342134999999</v>
      </c>
      <c r="AN14" s="177">
        <v>2168.1853900000001</v>
      </c>
      <c r="AO14" s="179">
        <f t="shared" si="8"/>
        <v>38207.527524999998</v>
      </c>
      <c r="AP14" s="178">
        <v>0</v>
      </c>
      <c r="AQ14" s="180">
        <v>12531.591089000001</v>
      </c>
      <c r="AR14" s="181">
        <v>12531.591089000001</v>
      </c>
      <c r="AS14" s="177">
        <v>0</v>
      </c>
      <c r="AT14" s="178">
        <f>AR14</f>
        <v>12531.591089000001</v>
      </c>
      <c r="AU14" s="177">
        <v>0</v>
      </c>
      <c r="AV14" s="178">
        <f>AT14</f>
        <v>12531.591089000001</v>
      </c>
      <c r="AW14" s="177">
        <v>3214.27081</v>
      </c>
      <c r="AX14" s="178">
        <f>AV14+AW14</f>
        <v>15745.861899000001</v>
      </c>
      <c r="AY14" s="177">
        <v>0</v>
      </c>
      <c r="AZ14" s="178">
        <f>AX14+AY14</f>
        <v>15745.861899000001</v>
      </c>
      <c r="BA14" s="177"/>
      <c r="BB14" s="178">
        <f>AZ14+BA14</f>
        <v>15745.861899000001</v>
      </c>
      <c r="BC14" s="177">
        <v>7473.2309599999999</v>
      </c>
      <c r="BD14" s="178">
        <f>BB14+BC14</f>
        <v>23219.092859</v>
      </c>
      <c r="BE14" s="177">
        <v>6479.4192499999999</v>
      </c>
      <c r="BF14" s="178">
        <f>BD14+BE14</f>
        <v>29698.512108999999</v>
      </c>
      <c r="BG14" s="177"/>
      <c r="BH14" s="178">
        <f>BF14+BG14</f>
        <v>29698.512108999999</v>
      </c>
    </row>
    <row r="15" spans="1:60" ht="13.5" hidden="1" thickBot="1" x14ac:dyDescent="0.25">
      <c r="A15" s="161"/>
      <c r="B15" s="162"/>
      <c r="C15" s="163"/>
      <c r="D15" s="166"/>
      <c r="E15" s="165">
        <v>2229</v>
      </c>
      <c r="F15" s="166">
        <v>32133926</v>
      </c>
      <c r="G15" s="167" t="s">
        <v>106</v>
      </c>
      <c r="H15" s="182"/>
      <c r="I15" s="183"/>
      <c r="J15" s="184"/>
      <c r="K15" s="173"/>
      <c r="L15" s="172"/>
      <c r="M15" s="173"/>
      <c r="N15" s="173"/>
      <c r="O15" s="174"/>
      <c r="P15" s="173"/>
      <c r="Q15" s="173"/>
      <c r="R15" s="173"/>
      <c r="S15" s="186"/>
      <c r="T15" s="173"/>
      <c r="U15" s="186"/>
      <c r="V15" s="173"/>
      <c r="W15" s="186"/>
      <c r="X15" s="185"/>
      <c r="Y15" s="187"/>
      <c r="Z15" s="185"/>
      <c r="AA15" s="187"/>
      <c r="AB15" s="185"/>
      <c r="AC15" s="187"/>
      <c r="AD15" s="185"/>
      <c r="AE15" s="187"/>
      <c r="AF15" s="185"/>
      <c r="AG15" s="187"/>
      <c r="AH15" s="185"/>
      <c r="AI15" s="187"/>
      <c r="AJ15" s="185"/>
      <c r="AK15" s="187"/>
      <c r="AL15" s="185"/>
      <c r="AM15" s="178"/>
      <c r="AN15" s="177"/>
      <c r="AO15" s="179"/>
      <c r="AP15" s="178">
        <v>0</v>
      </c>
      <c r="AQ15" s="180">
        <v>29.522849999999998</v>
      </c>
      <c r="AR15" s="181">
        <v>29.522849999999998</v>
      </c>
      <c r="AS15" s="177">
        <v>0</v>
      </c>
      <c r="AT15" s="178">
        <f>AR15</f>
        <v>29.522849999999998</v>
      </c>
      <c r="AU15" s="177">
        <v>0</v>
      </c>
      <c r="AV15" s="178">
        <f>AT15</f>
        <v>29.522849999999998</v>
      </c>
      <c r="AW15" s="177">
        <v>0</v>
      </c>
      <c r="AX15" s="178">
        <f>AV15</f>
        <v>29.522849999999998</v>
      </c>
      <c r="AY15" s="177">
        <v>1.5E-3</v>
      </c>
      <c r="AZ15" s="178">
        <f>AX15+AY15</f>
        <v>29.524349999999998</v>
      </c>
      <c r="BA15" s="177"/>
      <c r="BB15" s="178">
        <f>AZ15+BA15</f>
        <v>29.524349999999998</v>
      </c>
      <c r="BC15" s="177">
        <v>0</v>
      </c>
      <c r="BD15" s="178">
        <f>BB15+BC15</f>
        <v>29.524349999999998</v>
      </c>
      <c r="BE15" s="177">
        <v>0</v>
      </c>
      <c r="BF15" s="178">
        <f>BD15+BE15</f>
        <v>29.524349999999998</v>
      </c>
      <c r="BG15" s="177"/>
      <c r="BH15" s="178">
        <f>BF15+BG15</f>
        <v>29.524349999999998</v>
      </c>
    </row>
    <row r="16" spans="1:60" ht="13.5" hidden="1" thickBot="1" x14ac:dyDescent="0.25">
      <c r="A16" s="188"/>
      <c r="B16" s="189"/>
      <c r="C16" s="190"/>
      <c r="D16" s="191"/>
      <c r="E16" s="192">
        <v>2229</v>
      </c>
      <c r="F16" s="191">
        <v>32533926</v>
      </c>
      <c r="G16" s="193" t="s">
        <v>106</v>
      </c>
      <c r="H16" s="194"/>
      <c r="I16" s="195"/>
      <c r="J16" s="196"/>
      <c r="K16" s="197"/>
      <c r="L16" s="198"/>
      <c r="M16" s="197"/>
      <c r="N16" s="197"/>
      <c r="O16" s="199"/>
      <c r="P16" s="197"/>
      <c r="Q16" s="197"/>
      <c r="R16" s="197"/>
      <c r="S16" s="200"/>
      <c r="T16" s="197"/>
      <c r="U16" s="200"/>
      <c r="V16" s="197"/>
      <c r="W16" s="200"/>
      <c r="X16" s="201"/>
      <c r="Y16" s="202"/>
      <c r="Z16" s="201"/>
      <c r="AA16" s="202"/>
      <c r="AB16" s="201"/>
      <c r="AC16" s="202"/>
      <c r="AD16" s="201"/>
      <c r="AE16" s="202"/>
      <c r="AF16" s="201"/>
      <c r="AG16" s="202"/>
      <c r="AH16" s="201"/>
      <c r="AI16" s="202"/>
      <c r="AJ16" s="201"/>
      <c r="AK16" s="202"/>
      <c r="AL16" s="201"/>
      <c r="AM16" s="203"/>
      <c r="AN16" s="204"/>
      <c r="AO16" s="205"/>
      <c r="AP16" s="203">
        <v>0</v>
      </c>
      <c r="AQ16" s="206">
        <v>167.29615000000001</v>
      </c>
      <c r="AR16" s="207">
        <v>167.29615000000001</v>
      </c>
      <c r="AS16" s="204">
        <v>0</v>
      </c>
      <c r="AT16" s="203">
        <f>AR16</f>
        <v>167.29615000000001</v>
      </c>
      <c r="AU16" s="204">
        <v>0</v>
      </c>
      <c r="AV16" s="203">
        <f>AT16</f>
        <v>167.29615000000001</v>
      </c>
      <c r="AW16" s="204">
        <v>0</v>
      </c>
      <c r="AX16" s="203">
        <f>AV16</f>
        <v>167.29615000000001</v>
      </c>
      <c r="AY16" s="204">
        <v>8.5000000000000006E-3</v>
      </c>
      <c r="AZ16" s="203">
        <f>AX16+AY16</f>
        <v>167.30465000000001</v>
      </c>
      <c r="BA16" s="204"/>
      <c r="BB16" s="203">
        <f>AZ16+BA16</f>
        <v>167.30465000000001</v>
      </c>
      <c r="BC16" s="204">
        <v>0</v>
      </c>
      <c r="BD16" s="203">
        <f>BB16+BC16</f>
        <v>167.30465000000001</v>
      </c>
      <c r="BE16" s="204">
        <v>0</v>
      </c>
      <c r="BF16" s="203">
        <f>BD16+BE16</f>
        <v>167.30465000000001</v>
      </c>
      <c r="BG16" s="204"/>
      <c r="BH16" s="203">
        <f>BF16+BG16</f>
        <v>167.30465000000001</v>
      </c>
    </row>
    <row r="17" spans="1:60" ht="23.25" hidden="1" thickBot="1" x14ac:dyDescent="0.25">
      <c r="A17" s="208"/>
      <c r="B17" s="209"/>
      <c r="C17" s="210" t="s">
        <v>107</v>
      </c>
      <c r="D17" s="211" t="s">
        <v>16</v>
      </c>
      <c r="E17" s="212" t="s">
        <v>16</v>
      </c>
      <c r="F17" s="213" t="s">
        <v>16</v>
      </c>
      <c r="G17" s="214" t="s">
        <v>108</v>
      </c>
      <c r="H17" s="215"/>
      <c r="I17" s="216"/>
      <c r="J17" s="217"/>
      <c r="K17" s="218"/>
      <c r="L17" s="219"/>
      <c r="M17" s="218"/>
      <c r="N17" s="218"/>
      <c r="O17" s="220"/>
      <c r="P17" s="218"/>
      <c r="Q17" s="218"/>
      <c r="R17" s="218"/>
      <c r="S17" s="220"/>
      <c r="T17" s="218"/>
      <c r="U17" s="220"/>
      <c r="V17" s="218"/>
      <c r="W17" s="220"/>
      <c r="X17" s="218"/>
      <c r="Y17" s="220"/>
      <c r="Z17" s="218"/>
      <c r="AA17" s="220"/>
      <c r="AB17" s="218"/>
      <c r="AC17" s="220"/>
      <c r="AD17" s="218"/>
      <c r="AE17" s="220"/>
      <c r="AF17" s="218"/>
      <c r="AG17" s="220"/>
      <c r="AH17" s="218"/>
      <c r="AI17" s="220"/>
      <c r="AJ17" s="218"/>
      <c r="AK17" s="220"/>
      <c r="AL17" s="221"/>
      <c r="AM17" s="222">
        <f>SUM(AK17:AL17)</f>
        <v>0</v>
      </c>
      <c r="AN17" s="222">
        <f>AN18+AN19</f>
        <v>16.819000000000003</v>
      </c>
      <c r="AO17" s="223">
        <f>SUM(AM17:AN17)</f>
        <v>16.819000000000003</v>
      </c>
      <c r="AP17" s="222">
        <v>0</v>
      </c>
      <c r="AQ17" s="224"/>
      <c r="AR17" s="222"/>
      <c r="AS17" s="222">
        <v>0</v>
      </c>
      <c r="AT17" s="222"/>
      <c r="AU17" s="222">
        <v>0</v>
      </c>
      <c r="AV17" s="222"/>
      <c r="AW17" s="222">
        <v>0</v>
      </c>
      <c r="AX17" s="222"/>
      <c r="AY17" s="222"/>
      <c r="AZ17" s="222"/>
      <c r="BA17" s="222"/>
      <c r="BB17" s="222"/>
      <c r="BC17" s="222"/>
      <c r="BD17" s="222"/>
      <c r="BE17" s="222"/>
      <c r="BF17" s="222"/>
      <c r="BG17" s="222"/>
      <c r="BH17" s="222"/>
    </row>
    <row r="18" spans="1:60" ht="23.25" hidden="1" thickBot="1" x14ac:dyDescent="0.25">
      <c r="A18" s="225"/>
      <c r="B18" s="226"/>
      <c r="C18" s="227"/>
      <c r="D18" s="228">
        <v>6402</v>
      </c>
      <c r="E18" s="229">
        <v>2229</v>
      </c>
      <c r="F18" s="230" t="s">
        <v>16</v>
      </c>
      <c r="G18" s="231" t="s">
        <v>109</v>
      </c>
      <c r="H18" s="215"/>
      <c r="I18" s="216"/>
      <c r="J18" s="217"/>
      <c r="K18" s="218"/>
      <c r="L18" s="219"/>
      <c r="M18" s="218"/>
      <c r="N18" s="218"/>
      <c r="O18" s="220"/>
      <c r="P18" s="218"/>
      <c r="Q18" s="218"/>
      <c r="R18" s="218"/>
      <c r="S18" s="220"/>
      <c r="T18" s="218"/>
      <c r="U18" s="220"/>
      <c r="V18" s="218"/>
      <c r="W18" s="220"/>
      <c r="X18" s="218"/>
      <c r="Y18" s="220"/>
      <c r="Z18" s="218"/>
      <c r="AA18" s="220"/>
      <c r="AB18" s="218"/>
      <c r="AC18" s="220"/>
      <c r="AD18" s="218"/>
      <c r="AE18" s="220"/>
      <c r="AF18" s="218"/>
      <c r="AG18" s="220"/>
      <c r="AH18" s="218"/>
      <c r="AI18" s="220"/>
      <c r="AJ18" s="218"/>
      <c r="AK18" s="220"/>
      <c r="AL18" s="221"/>
      <c r="AM18" s="232">
        <f>SUM(AK18:AL18)</f>
        <v>0</v>
      </c>
      <c r="AN18" s="233">
        <v>2.52285</v>
      </c>
      <c r="AO18" s="234">
        <f>SUM(AM18:AN18)</f>
        <v>2.52285</v>
      </c>
      <c r="AP18" s="232">
        <v>0</v>
      </c>
      <c r="AQ18" s="233"/>
      <c r="AR18" s="232"/>
      <c r="AS18" s="233">
        <v>0</v>
      </c>
      <c r="AT18" s="232"/>
      <c r="AU18" s="233">
        <v>0</v>
      </c>
      <c r="AV18" s="232"/>
      <c r="AW18" s="233">
        <v>0</v>
      </c>
      <c r="AX18" s="232"/>
      <c r="AY18" s="233"/>
      <c r="AZ18" s="232"/>
      <c r="BA18" s="233"/>
      <c r="BB18" s="232"/>
      <c r="BC18" s="233"/>
      <c r="BD18" s="232"/>
      <c r="BE18" s="233"/>
      <c r="BF18" s="232"/>
      <c r="BG18" s="233"/>
      <c r="BH18" s="232"/>
    </row>
    <row r="19" spans="1:60" ht="23.25" hidden="1" thickBot="1" x14ac:dyDescent="0.25">
      <c r="A19" s="235"/>
      <c r="B19" s="236"/>
      <c r="C19" s="237"/>
      <c r="D19" s="238">
        <v>6402</v>
      </c>
      <c r="E19" s="192">
        <v>2229</v>
      </c>
      <c r="F19" s="239" t="s">
        <v>16</v>
      </c>
      <c r="G19" s="240" t="s">
        <v>109</v>
      </c>
      <c r="H19" s="241"/>
      <c r="I19" s="242"/>
      <c r="J19" s="243"/>
      <c r="K19" s="244"/>
      <c r="L19" s="245"/>
      <c r="M19" s="244"/>
      <c r="N19" s="244"/>
      <c r="O19" s="246"/>
      <c r="P19" s="244"/>
      <c r="Q19" s="244"/>
      <c r="R19" s="244"/>
      <c r="S19" s="246"/>
      <c r="T19" s="244"/>
      <c r="U19" s="246"/>
      <c r="V19" s="244"/>
      <c r="W19" s="246"/>
      <c r="X19" s="244"/>
      <c r="Y19" s="246"/>
      <c r="Z19" s="244"/>
      <c r="AA19" s="246"/>
      <c r="AB19" s="244"/>
      <c r="AC19" s="246"/>
      <c r="AD19" s="244"/>
      <c r="AE19" s="246"/>
      <c r="AF19" s="244"/>
      <c r="AG19" s="246"/>
      <c r="AH19" s="244"/>
      <c r="AI19" s="246"/>
      <c r="AJ19" s="244"/>
      <c r="AK19" s="246"/>
      <c r="AL19" s="247"/>
      <c r="AM19" s="248">
        <f>SUM(AK19:AL19)</f>
        <v>0</v>
      </c>
      <c r="AN19" s="249">
        <v>14.296150000000001</v>
      </c>
      <c r="AO19" s="250">
        <f>SUM(AM19:AN19)</f>
        <v>14.296150000000001</v>
      </c>
      <c r="AP19" s="248">
        <v>0</v>
      </c>
      <c r="AQ19" s="249"/>
      <c r="AR19" s="248"/>
      <c r="AS19" s="249">
        <v>0</v>
      </c>
      <c r="AT19" s="248"/>
      <c r="AU19" s="249">
        <v>0</v>
      </c>
      <c r="AV19" s="248"/>
      <c r="AW19" s="249">
        <v>0</v>
      </c>
      <c r="AX19" s="248"/>
      <c r="AY19" s="249"/>
      <c r="AZ19" s="248"/>
      <c r="BA19" s="249"/>
      <c r="BB19" s="248"/>
      <c r="BC19" s="249"/>
      <c r="BD19" s="248"/>
      <c r="BE19" s="249"/>
      <c r="BF19" s="248"/>
      <c r="BG19" s="249"/>
      <c r="BH19" s="248"/>
    </row>
    <row r="20" spans="1:60" ht="23.25" hidden="1" thickBot="1" x14ac:dyDescent="0.25">
      <c r="A20" s="251" t="s">
        <v>100</v>
      </c>
      <c r="B20" s="252" t="s">
        <v>101</v>
      </c>
      <c r="C20" s="253" t="s">
        <v>110</v>
      </c>
      <c r="D20" s="254" t="s">
        <v>16</v>
      </c>
      <c r="E20" s="255" t="s">
        <v>16</v>
      </c>
      <c r="F20" s="252" t="s">
        <v>16</v>
      </c>
      <c r="G20" s="214" t="s">
        <v>111</v>
      </c>
      <c r="H20" s="256">
        <v>0</v>
      </c>
      <c r="I20" s="257">
        <f>SUM(I21:I22)</f>
        <v>287.66200000000003</v>
      </c>
      <c r="J20" s="258">
        <f>H20+I20</f>
        <v>287.66200000000003</v>
      </c>
      <c r="K20" s="259">
        <f>SUM(K21:K22)</f>
        <v>132.721</v>
      </c>
      <c r="L20" s="260">
        <v>0</v>
      </c>
      <c r="M20" s="261">
        <f>SUM(M21:M22)</f>
        <v>3865.9911400000001</v>
      </c>
      <c r="N20" s="261">
        <f>SUM(N21:N22)</f>
        <v>4542.8914299999997</v>
      </c>
      <c r="O20" s="262">
        <f t="shared" si="9"/>
        <v>8408.8825699999998</v>
      </c>
      <c r="P20" s="263">
        <f>SUM(P21:P22)</f>
        <v>0</v>
      </c>
      <c r="Q20" s="263">
        <v>5891.3994499999999</v>
      </c>
      <c r="R20" s="263">
        <f>SUM(R21:R22)</f>
        <v>342.00770999999997</v>
      </c>
      <c r="S20" s="264">
        <f t="shared" si="10"/>
        <v>6233.4071599999997</v>
      </c>
      <c r="T20" s="263">
        <v>1426.4670699999999</v>
      </c>
      <c r="U20" s="264">
        <f t="shared" si="11"/>
        <v>7659.8742299999994</v>
      </c>
      <c r="V20" s="263">
        <v>0</v>
      </c>
      <c r="W20" s="264">
        <f t="shared" si="12"/>
        <v>7659.8742299999994</v>
      </c>
      <c r="X20" s="265">
        <v>0</v>
      </c>
      <c r="Y20" s="222">
        <f t="shared" si="13"/>
        <v>7659.8742299999994</v>
      </c>
      <c r="Z20" s="265">
        <f>Z21+Z22</f>
        <v>1199.35166</v>
      </c>
      <c r="AA20" s="222">
        <f t="shared" si="1"/>
        <v>8859.2258899999997</v>
      </c>
      <c r="AB20" s="265"/>
      <c r="AC20" s="222">
        <f t="shared" si="2"/>
        <v>8859.2258899999997</v>
      </c>
      <c r="AD20" s="265">
        <f>AD21+AD22</f>
        <v>813.39538000000005</v>
      </c>
      <c r="AE20" s="222">
        <f t="shared" si="3"/>
        <v>9672.6212699999996</v>
      </c>
      <c r="AF20" s="265"/>
      <c r="AG20" s="222">
        <f t="shared" si="4"/>
        <v>9672.6212699999996</v>
      </c>
      <c r="AH20" s="265">
        <v>0</v>
      </c>
      <c r="AI20" s="222">
        <f t="shared" si="5"/>
        <v>9672.6212699999996</v>
      </c>
      <c r="AJ20" s="265">
        <v>1621.1586</v>
      </c>
      <c r="AK20" s="222">
        <f t="shared" si="6"/>
        <v>11293.77987</v>
      </c>
      <c r="AL20" s="265">
        <v>1947.30386</v>
      </c>
      <c r="AM20" s="222">
        <f t="shared" si="7"/>
        <v>13241.08373</v>
      </c>
      <c r="AN20" s="265">
        <v>796.78985</v>
      </c>
      <c r="AO20" s="223">
        <f t="shared" si="8"/>
        <v>14037.873579999999</v>
      </c>
      <c r="AP20" s="266">
        <v>0</v>
      </c>
      <c r="AQ20" s="267">
        <v>3859.1891900000001</v>
      </c>
      <c r="AR20" s="266">
        <v>3859.1891900000001</v>
      </c>
      <c r="AS20" s="265">
        <v>0</v>
      </c>
      <c r="AT20" s="222">
        <f t="shared" ref="AT20:AT25" si="14">AR20</f>
        <v>3859.1891900000001</v>
      </c>
      <c r="AU20" s="265">
        <f>AU21+AU22</f>
        <v>178.16812000000002</v>
      </c>
      <c r="AV20" s="222">
        <f t="shared" ref="AV20:AV30" si="15">AT20+AU20</f>
        <v>4037.3573099999999</v>
      </c>
      <c r="AW20" s="265">
        <v>0</v>
      </c>
      <c r="AX20" s="222">
        <f t="shared" ref="AX20:AX25" si="16">AV20</f>
        <v>4037.3573099999999</v>
      </c>
      <c r="AY20" s="265">
        <f>AY21+AY22</f>
        <v>175.82046</v>
      </c>
      <c r="AZ20" s="222">
        <f t="shared" ref="AZ20:AZ30" si="17">AX20+AY20</f>
        <v>4213.1777700000002</v>
      </c>
      <c r="BA20" s="265"/>
      <c r="BB20" s="222">
        <f t="shared" ref="BB20:BB30" si="18">AZ20+BA20</f>
        <v>4213.1777700000002</v>
      </c>
      <c r="BC20" s="265">
        <f>BC21+BC22</f>
        <v>5375.8679899999997</v>
      </c>
      <c r="BD20" s="222">
        <f t="shared" ref="BD20:BD30" si="19">BB20+BC20</f>
        <v>9589.0457600000009</v>
      </c>
      <c r="BE20" s="265">
        <f>BE21+BE22</f>
        <v>977.82926999999995</v>
      </c>
      <c r="BF20" s="222">
        <f t="shared" ref="BF20:BF30" si="20">BD20+BE20</f>
        <v>10566.875030000001</v>
      </c>
      <c r="BG20" s="265"/>
      <c r="BH20" s="222">
        <f t="shared" ref="BH20:BH30" si="21">BF20+BG20</f>
        <v>10566.875030000001</v>
      </c>
    </row>
    <row r="21" spans="1:60" ht="23.25" hidden="1" thickBot="1" x14ac:dyDescent="0.25">
      <c r="A21" s="161"/>
      <c r="B21" s="162"/>
      <c r="C21" s="268"/>
      <c r="D21" s="164"/>
      <c r="E21" s="165">
        <v>4116</v>
      </c>
      <c r="F21" s="269" t="s">
        <v>112</v>
      </c>
      <c r="G21" s="270" t="s">
        <v>113</v>
      </c>
      <c r="H21" s="182">
        <v>0</v>
      </c>
      <c r="I21" s="183">
        <v>43.149000000000001</v>
      </c>
      <c r="J21" s="184">
        <f>SUM(H21:I21)</f>
        <v>43.149000000000001</v>
      </c>
      <c r="K21" s="165">
        <v>19.908149999999999</v>
      </c>
      <c r="L21" s="172">
        <v>0</v>
      </c>
      <c r="M21" s="173">
        <v>579.89869999999996</v>
      </c>
      <c r="N21" s="173">
        <v>681.43373999999994</v>
      </c>
      <c r="O21" s="174">
        <f t="shared" si="9"/>
        <v>1261.3324399999999</v>
      </c>
      <c r="P21" s="175">
        <v>0</v>
      </c>
      <c r="Q21" s="175">
        <f>Q20*0.15</f>
        <v>883.70991749999996</v>
      </c>
      <c r="R21" s="175">
        <v>51.301160000000003</v>
      </c>
      <c r="S21" s="176">
        <f t="shared" si="10"/>
        <v>935.01107749999994</v>
      </c>
      <c r="T21" s="175">
        <v>213.97008</v>
      </c>
      <c r="U21" s="176">
        <f t="shared" si="11"/>
        <v>1148.9811574999999</v>
      </c>
      <c r="V21" s="175">
        <v>0</v>
      </c>
      <c r="W21" s="176">
        <f t="shared" si="12"/>
        <v>1148.9811574999999</v>
      </c>
      <c r="X21" s="177">
        <v>0</v>
      </c>
      <c r="Y21" s="178">
        <f t="shared" si="13"/>
        <v>1148.9811574999999</v>
      </c>
      <c r="Z21" s="177">
        <v>179.90276</v>
      </c>
      <c r="AA21" s="178">
        <f t="shared" si="1"/>
        <v>1328.8839174999998</v>
      </c>
      <c r="AB21" s="177"/>
      <c r="AC21" s="178">
        <f t="shared" si="2"/>
        <v>1328.8839174999998</v>
      </c>
      <c r="AD21" s="177">
        <v>122.00932</v>
      </c>
      <c r="AE21" s="178">
        <f t="shared" si="3"/>
        <v>1450.8932374999999</v>
      </c>
      <c r="AF21" s="177"/>
      <c r="AG21" s="178">
        <f t="shared" si="4"/>
        <v>1450.8932374999999</v>
      </c>
      <c r="AH21" s="177">
        <v>0</v>
      </c>
      <c r="AI21" s="178">
        <f t="shared" si="5"/>
        <v>1450.8932374999999</v>
      </c>
      <c r="AJ21" s="177">
        <v>243.1738</v>
      </c>
      <c r="AK21" s="178">
        <f t="shared" si="6"/>
        <v>1694.0670375</v>
      </c>
      <c r="AL21" s="177">
        <v>292.09559999999999</v>
      </c>
      <c r="AM21" s="178">
        <f t="shared" si="7"/>
        <v>1986.1626375000001</v>
      </c>
      <c r="AN21" s="177">
        <v>119.51848</v>
      </c>
      <c r="AO21" s="179">
        <f t="shared" si="8"/>
        <v>2105.6811175000003</v>
      </c>
      <c r="AP21" s="181">
        <v>0</v>
      </c>
      <c r="AQ21" s="180">
        <v>578.87837849999994</v>
      </c>
      <c r="AR21" s="181">
        <v>578.87837849999994</v>
      </c>
      <c r="AS21" s="177">
        <v>0</v>
      </c>
      <c r="AT21" s="178">
        <f t="shared" si="14"/>
        <v>578.87837849999994</v>
      </c>
      <c r="AU21" s="177">
        <v>26.72522</v>
      </c>
      <c r="AV21" s="178">
        <f t="shared" si="15"/>
        <v>605.60359849999998</v>
      </c>
      <c r="AW21" s="177">
        <v>0</v>
      </c>
      <c r="AX21" s="178">
        <f t="shared" si="16"/>
        <v>605.60359849999998</v>
      </c>
      <c r="AY21" s="177">
        <v>26.373059999999999</v>
      </c>
      <c r="AZ21" s="178">
        <f t="shared" si="17"/>
        <v>631.97665849999998</v>
      </c>
      <c r="BA21" s="177"/>
      <c r="BB21" s="178">
        <f t="shared" si="18"/>
        <v>631.97665849999998</v>
      </c>
      <c r="BC21" s="177">
        <v>806.38022999999998</v>
      </c>
      <c r="BD21" s="178">
        <f t="shared" si="19"/>
        <v>1438.3568885</v>
      </c>
      <c r="BE21" s="177">
        <v>146.67439999999999</v>
      </c>
      <c r="BF21" s="178">
        <f t="shared" si="20"/>
        <v>1585.0312884999998</v>
      </c>
      <c r="BG21" s="177"/>
      <c r="BH21" s="178">
        <f t="shared" si="21"/>
        <v>1585.0312884999998</v>
      </c>
    </row>
    <row r="22" spans="1:60" ht="13.5" hidden="1" thickBot="1" x14ac:dyDescent="0.25">
      <c r="A22" s="161"/>
      <c r="B22" s="162"/>
      <c r="C22" s="268"/>
      <c r="D22" s="164"/>
      <c r="E22" s="165">
        <v>4116</v>
      </c>
      <c r="F22" s="162" t="s">
        <v>114</v>
      </c>
      <c r="G22" s="240" t="s">
        <v>115</v>
      </c>
      <c r="H22" s="182">
        <v>0</v>
      </c>
      <c r="I22" s="183">
        <v>244.51300000000001</v>
      </c>
      <c r="J22" s="184">
        <f>SUM(H22:I22)</f>
        <v>244.51300000000001</v>
      </c>
      <c r="K22" s="165">
        <v>112.81285</v>
      </c>
      <c r="L22" s="172">
        <v>0</v>
      </c>
      <c r="M22" s="173">
        <v>3286.0924399999999</v>
      </c>
      <c r="N22" s="173">
        <v>3861.4576900000002</v>
      </c>
      <c r="O22" s="174">
        <f t="shared" si="9"/>
        <v>7147.5501299999996</v>
      </c>
      <c r="P22" s="173">
        <v>0</v>
      </c>
      <c r="Q22" s="173">
        <f>Q20*0.85</f>
        <v>5007.6895324999996</v>
      </c>
      <c r="R22" s="173">
        <v>290.70654999999999</v>
      </c>
      <c r="S22" s="176">
        <f t="shared" si="10"/>
        <v>5298.3960824999995</v>
      </c>
      <c r="T22" s="173">
        <v>1212.4969900000001</v>
      </c>
      <c r="U22" s="176">
        <f t="shared" si="11"/>
        <v>6510.8930724999991</v>
      </c>
      <c r="V22" s="173">
        <v>0</v>
      </c>
      <c r="W22" s="176">
        <f t="shared" si="12"/>
        <v>6510.8930724999991</v>
      </c>
      <c r="X22" s="185">
        <v>0</v>
      </c>
      <c r="Y22" s="178">
        <f t="shared" si="13"/>
        <v>6510.8930724999991</v>
      </c>
      <c r="Z22" s="185">
        <v>1019.4489</v>
      </c>
      <c r="AA22" s="271">
        <f t="shared" si="1"/>
        <v>7530.3419724999994</v>
      </c>
      <c r="AB22" s="185"/>
      <c r="AC22" s="271">
        <f t="shared" si="2"/>
        <v>7530.3419724999994</v>
      </c>
      <c r="AD22" s="185">
        <v>691.38606000000004</v>
      </c>
      <c r="AE22" s="271">
        <f t="shared" si="3"/>
        <v>8221.7280324999992</v>
      </c>
      <c r="AF22" s="185"/>
      <c r="AG22" s="271">
        <f t="shared" si="4"/>
        <v>8221.7280324999992</v>
      </c>
      <c r="AH22" s="185">
        <v>0</v>
      </c>
      <c r="AI22" s="271">
        <f t="shared" si="5"/>
        <v>8221.7280324999992</v>
      </c>
      <c r="AJ22" s="185">
        <v>1377.9848</v>
      </c>
      <c r="AK22" s="271">
        <f t="shared" si="6"/>
        <v>9599.7128324999994</v>
      </c>
      <c r="AL22" s="185">
        <v>1655.2082600000001</v>
      </c>
      <c r="AM22" s="271">
        <f t="shared" si="7"/>
        <v>11254.921092499999</v>
      </c>
      <c r="AN22" s="177">
        <v>677.27137000000005</v>
      </c>
      <c r="AO22" s="272">
        <f t="shared" si="8"/>
        <v>11932.192462499999</v>
      </c>
      <c r="AP22" s="273">
        <v>0</v>
      </c>
      <c r="AQ22" s="180">
        <v>3280.3108115</v>
      </c>
      <c r="AR22" s="274">
        <v>3280.3108115</v>
      </c>
      <c r="AS22" s="177">
        <v>0</v>
      </c>
      <c r="AT22" s="271">
        <f t="shared" si="14"/>
        <v>3280.3108115</v>
      </c>
      <c r="AU22" s="177">
        <v>151.44290000000001</v>
      </c>
      <c r="AV22" s="271">
        <f t="shared" si="15"/>
        <v>3431.7537115</v>
      </c>
      <c r="AW22" s="177">
        <v>0</v>
      </c>
      <c r="AX22" s="271">
        <f t="shared" si="16"/>
        <v>3431.7537115</v>
      </c>
      <c r="AY22" s="177">
        <v>149.44739999999999</v>
      </c>
      <c r="AZ22" s="271">
        <f t="shared" si="17"/>
        <v>3581.2011115</v>
      </c>
      <c r="BA22" s="177"/>
      <c r="BB22" s="271">
        <f t="shared" si="18"/>
        <v>3581.2011115</v>
      </c>
      <c r="BC22" s="177">
        <v>4569.48776</v>
      </c>
      <c r="BD22" s="271">
        <f t="shared" si="19"/>
        <v>8150.6888715000005</v>
      </c>
      <c r="BE22" s="177">
        <v>831.15486999999996</v>
      </c>
      <c r="BF22" s="271">
        <f t="shared" si="20"/>
        <v>8981.8437415000008</v>
      </c>
      <c r="BG22" s="177"/>
      <c r="BH22" s="271">
        <f t="shared" si="21"/>
        <v>8981.8437415000008</v>
      </c>
    </row>
    <row r="23" spans="1:60" ht="23.25" hidden="1" thickBot="1" x14ac:dyDescent="0.25">
      <c r="A23" s="275" t="s">
        <v>100</v>
      </c>
      <c r="B23" s="276" t="s">
        <v>101</v>
      </c>
      <c r="C23" s="277" t="s">
        <v>116</v>
      </c>
      <c r="D23" s="143" t="s">
        <v>16</v>
      </c>
      <c r="E23" s="144" t="s">
        <v>16</v>
      </c>
      <c r="F23" s="276" t="s">
        <v>16</v>
      </c>
      <c r="G23" s="278" t="s">
        <v>117</v>
      </c>
      <c r="H23" s="279">
        <v>0</v>
      </c>
      <c r="I23" s="280">
        <f>SUM(I24:I25)</f>
        <v>4.9509999999999996</v>
      </c>
      <c r="J23" s="281">
        <f>H23+I23</f>
        <v>4.9509999999999996</v>
      </c>
      <c r="K23" s="282">
        <f>SUM(K24:K25)</f>
        <v>8.8747500000000006</v>
      </c>
      <c r="L23" s="283">
        <v>0</v>
      </c>
      <c r="M23" s="284">
        <f>SUM(M24:M25)</f>
        <v>2903.36456</v>
      </c>
      <c r="N23" s="284">
        <f>SUM(N24:N25)</f>
        <v>2169.0757199999998</v>
      </c>
      <c r="O23" s="153">
        <f t="shared" si="9"/>
        <v>5072.4402799999998</v>
      </c>
      <c r="P23" s="154">
        <f>SUM(P24:P25)</f>
        <v>6281.7704000000003</v>
      </c>
      <c r="Q23" s="154">
        <v>3961.0679700000001</v>
      </c>
      <c r="R23" s="154">
        <f>SUM(R24:R25)</f>
        <v>0</v>
      </c>
      <c r="S23" s="155">
        <f t="shared" si="10"/>
        <v>3961.0679700000001</v>
      </c>
      <c r="T23" s="154">
        <v>781.56113000000005</v>
      </c>
      <c r="U23" s="155">
        <f t="shared" si="11"/>
        <v>4742.6291000000001</v>
      </c>
      <c r="V23" s="154">
        <v>0</v>
      </c>
      <c r="W23" s="155">
        <f t="shared" si="12"/>
        <v>4742.6291000000001</v>
      </c>
      <c r="X23" s="156">
        <f>X24+X25</f>
        <v>816.36485000000005</v>
      </c>
      <c r="Y23" s="157">
        <f t="shared" si="13"/>
        <v>5558.99395</v>
      </c>
      <c r="Z23" s="156">
        <f>Z24+Z25</f>
        <v>0</v>
      </c>
      <c r="AA23" s="157">
        <f t="shared" si="1"/>
        <v>5558.99395</v>
      </c>
      <c r="AB23" s="156"/>
      <c r="AC23" s="157">
        <f t="shared" si="2"/>
        <v>5558.99395</v>
      </c>
      <c r="AD23" s="156">
        <f>AD24+AD25</f>
        <v>1274.75126</v>
      </c>
      <c r="AE23" s="157">
        <f t="shared" si="3"/>
        <v>6833.74521</v>
      </c>
      <c r="AF23" s="156">
        <f>AF25+AF24</f>
        <v>2203.84384</v>
      </c>
      <c r="AG23" s="157">
        <f t="shared" si="4"/>
        <v>9037.5890500000005</v>
      </c>
      <c r="AH23" s="156">
        <v>0</v>
      </c>
      <c r="AI23" s="157">
        <f t="shared" si="5"/>
        <v>9037.5890500000005</v>
      </c>
      <c r="AJ23" s="156">
        <v>557.2826</v>
      </c>
      <c r="AK23" s="157">
        <f t="shared" si="6"/>
        <v>9594.871650000001</v>
      </c>
      <c r="AL23" s="156">
        <f>1402.55676+1233.32603</f>
        <v>2635.8827899999997</v>
      </c>
      <c r="AM23" s="157">
        <f t="shared" si="7"/>
        <v>12230.754440000001</v>
      </c>
      <c r="AN23" s="156">
        <v>1873.61725</v>
      </c>
      <c r="AO23" s="158">
        <f t="shared" si="8"/>
        <v>14104.37169</v>
      </c>
      <c r="AP23" s="157">
        <v>0</v>
      </c>
      <c r="AQ23" s="159">
        <v>4946.1569099999997</v>
      </c>
      <c r="AR23" s="160">
        <v>4946.1569099999997</v>
      </c>
      <c r="AS23" s="156">
        <v>0</v>
      </c>
      <c r="AT23" s="157">
        <f t="shared" si="14"/>
        <v>4946.1569099999997</v>
      </c>
      <c r="AU23" s="156">
        <f>AU24+AU25</f>
        <v>3410.63328</v>
      </c>
      <c r="AV23" s="157">
        <f t="shared" si="15"/>
        <v>8356.7901899999997</v>
      </c>
      <c r="AW23" s="156">
        <v>0</v>
      </c>
      <c r="AX23" s="157">
        <f t="shared" si="16"/>
        <v>8356.7901899999997</v>
      </c>
      <c r="AY23" s="156"/>
      <c r="AZ23" s="157">
        <f t="shared" si="17"/>
        <v>8356.7901899999997</v>
      </c>
      <c r="BA23" s="156">
        <f>BA24+BA25</f>
        <v>3610.32834</v>
      </c>
      <c r="BB23" s="157">
        <f t="shared" si="18"/>
        <v>11967.11853</v>
      </c>
      <c r="BC23" s="156">
        <v>0</v>
      </c>
      <c r="BD23" s="157">
        <f t="shared" si="19"/>
        <v>11967.11853</v>
      </c>
      <c r="BE23" s="156">
        <f>BE24+BE25</f>
        <v>1195.12211</v>
      </c>
      <c r="BF23" s="157">
        <f t="shared" si="20"/>
        <v>13162.24064</v>
      </c>
      <c r="BG23" s="156"/>
      <c r="BH23" s="157">
        <f t="shared" si="21"/>
        <v>13162.24064</v>
      </c>
    </row>
    <row r="24" spans="1:60" ht="23.25" hidden="1" thickBot="1" x14ac:dyDescent="0.25">
      <c r="A24" s="161"/>
      <c r="B24" s="162"/>
      <c r="C24" s="268"/>
      <c r="D24" s="164"/>
      <c r="E24" s="165">
        <v>4116</v>
      </c>
      <c r="F24" s="269" t="s">
        <v>112</v>
      </c>
      <c r="G24" s="270" t="s">
        <v>113</v>
      </c>
      <c r="H24" s="182">
        <v>0</v>
      </c>
      <c r="I24" s="183">
        <v>4.9509999999999996</v>
      </c>
      <c r="J24" s="184">
        <f>SUM(H24:I24)</f>
        <v>4.9509999999999996</v>
      </c>
      <c r="K24" s="165">
        <v>8.8747500000000006</v>
      </c>
      <c r="L24" s="172">
        <v>0</v>
      </c>
      <c r="M24" s="173">
        <v>609.82288000000005</v>
      </c>
      <c r="N24" s="173">
        <v>325.36138999999997</v>
      </c>
      <c r="O24" s="174">
        <f t="shared" si="9"/>
        <v>935.18426999999997</v>
      </c>
      <c r="P24" s="175">
        <v>942.26561000000004</v>
      </c>
      <c r="Q24" s="175">
        <v>0</v>
      </c>
      <c r="R24" s="175">
        <v>0</v>
      </c>
      <c r="S24" s="176">
        <f>S23*0.15</f>
        <v>594.16019549999999</v>
      </c>
      <c r="T24" s="175">
        <v>117.23419</v>
      </c>
      <c r="U24" s="176">
        <f>SUM(S24:T24)</f>
        <v>711.3943855</v>
      </c>
      <c r="V24" s="175">
        <v>0</v>
      </c>
      <c r="W24" s="176">
        <f t="shared" si="12"/>
        <v>711.3943855</v>
      </c>
      <c r="X24" s="177">
        <v>122.45474</v>
      </c>
      <c r="Y24" s="178">
        <f t="shared" si="13"/>
        <v>833.84912550000001</v>
      </c>
      <c r="Z24" s="177">
        <v>0</v>
      </c>
      <c r="AA24" s="178">
        <f t="shared" si="1"/>
        <v>833.84912550000001</v>
      </c>
      <c r="AB24" s="177"/>
      <c r="AC24" s="178">
        <f t="shared" si="2"/>
        <v>833.84912550000001</v>
      </c>
      <c r="AD24" s="177">
        <v>191.21270000000001</v>
      </c>
      <c r="AE24" s="178">
        <f t="shared" si="3"/>
        <v>1025.0618254999999</v>
      </c>
      <c r="AF24" s="177">
        <v>330.57659000000001</v>
      </c>
      <c r="AG24" s="178">
        <f t="shared" si="4"/>
        <v>1355.6384155000001</v>
      </c>
      <c r="AH24" s="177">
        <v>0</v>
      </c>
      <c r="AI24" s="178">
        <f t="shared" si="5"/>
        <v>1355.6384155000001</v>
      </c>
      <c r="AJ24" s="177">
        <v>83.592410000000001</v>
      </c>
      <c r="AK24" s="178">
        <f t="shared" si="6"/>
        <v>1439.2308255</v>
      </c>
      <c r="AL24" s="177">
        <f>210.38353+184.99892</f>
        <v>395.38245000000001</v>
      </c>
      <c r="AM24" s="178">
        <f t="shared" si="7"/>
        <v>1834.6132755000001</v>
      </c>
      <c r="AN24" s="177">
        <v>281.04259999999999</v>
      </c>
      <c r="AO24" s="179">
        <f t="shared" si="8"/>
        <v>2115.6558755000001</v>
      </c>
      <c r="AP24" s="178">
        <v>0</v>
      </c>
      <c r="AQ24" s="180">
        <v>741.92353649999995</v>
      </c>
      <c r="AR24" s="181">
        <v>741.92353649999995</v>
      </c>
      <c r="AS24" s="177">
        <v>0</v>
      </c>
      <c r="AT24" s="178">
        <f t="shared" si="14"/>
        <v>741.92353649999995</v>
      </c>
      <c r="AU24" s="177">
        <v>511.59501999999998</v>
      </c>
      <c r="AV24" s="178">
        <f t="shared" si="15"/>
        <v>1253.5185564999999</v>
      </c>
      <c r="AW24" s="177">
        <v>0</v>
      </c>
      <c r="AX24" s="178">
        <f t="shared" si="16"/>
        <v>1253.5185564999999</v>
      </c>
      <c r="AY24" s="177"/>
      <c r="AZ24" s="178">
        <f t="shared" si="17"/>
        <v>1253.5185564999999</v>
      </c>
      <c r="BA24" s="177">
        <v>541.54930999999999</v>
      </c>
      <c r="BB24" s="178">
        <f t="shared" si="18"/>
        <v>1795.0678665</v>
      </c>
      <c r="BC24" s="177">
        <v>0</v>
      </c>
      <c r="BD24" s="178">
        <f t="shared" si="19"/>
        <v>1795.0678665</v>
      </c>
      <c r="BE24" s="177">
        <v>179.26808</v>
      </c>
      <c r="BF24" s="178">
        <f t="shared" si="20"/>
        <v>1974.3359465000001</v>
      </c>
      <c r="BG24" s="177"/>
      <c r="BH24" s="178">
        <f t="shared" si="21"/>
        <v>1974.3359465000001</v>
      </c>
    </row>
    <row r="25" spans="1:60" ht="13.5" hidden="1" thickBot="1" x14ac:dyDescent="0.25">
      <c r="A25" s="161"/>
      <c r="B25" s="162"/>
      <c r="C25" s="268"/>
      <c r="D25" s="164"/>
      <c r="E25" s="165">
        <v>4116</v>
      </c>
      <c r="F25" s="162" t="s">
        <v>114</v>
      </c>
      <c r="G25" s="240" t="s">
        <v>115</v>
      </c>
      <c r="H25" s="182"/>
      <c r="I25" s="183"/>
      <c r="J25" s="184"/>
      <c r="K25" s="165"/>
      <c r="L25" s="172">
        <v>0</v>
      </c>
      <c r="M25" s="173">
        <v>2293.5416799999998</v>
      </c>
      <c r="N25" s="173">
        <v>1843.71433</v>
      </c>
      <c r="O25" s="174">
        <f t="shared" si="9"/>
        <v>4137.2560100000001</v>
      </c>
      <c r="P25" s="175">
        <v>5339.50479</v>
      </c>
      <c r="Q25" s="175">
        <v>0</v>
      </c>
      <c r="R25" s="175">
        <v>0</v>
      </c>
      <c r="S25" s="176">
        <f>S23*0.85</f>
        <v>3366.9077745</v>
      </c>
      <c r="T25" s="175">
        <v>664.32694000000004</v>
      </c>
      <c r="U25" s="176">
        <f t="shared" si="11"/>
        <v>4031.2347144999999</v>
      </c>
      <c r="V25" s="175">
        <v>0</v>
      </c>
      <c r="W25" s="176">
        <f t="shared" si="12"/>
        <v>4031.2347144999999</v>
      </c>
      <c r="X25" s="177">
        <v>693.91011000000003</v>
      </c>
      <c r="Y25" s="178">
        <f t="shared" si="13"/>
        <v>4725.1448245000001</v>
      </c>
      <c r="Z25" s="177">
        <v>0</v>
      </c>
      <c r="AA25" s="271">
        <f t="shared" si="1"/>
        <v>4725.1448245000001</v>
      </c>
      <c r="AB25" s="177"/>
      <c r="AC25" s="271">
        <f t="shared" si="2"/>
        <v>4725.1448245000001</v>
      </c>
      <c r="AD25" s="177">
        <v>1083.53856</v>
      </c>
      <c r="AE25" s="271">
        <f t="shared" si="3"/>
        <v>5808.6833845000001</v>
      </c>
      <c r="AF25" s="285">
        <v>1873.2672500000001</v>
      </c>
      <c r="AG25" s="271">
        <f t="shared" si="4"/>
        <v>7681.9506345</v>
      </c>
      <c r="AH25" s="285">
        <v>0</v>
      </c>
      <c r="AI25" s="271">
        <f t="shared" si="5"/>
        <v>7681.9506345</v>
      </c>
      <c r="AJ25" s="285">
        <v>473.69018999999997</v>
      </c>
      <c r="AK25" s="271">
        <f t="shared" si="6"/>
        <v>8155.6408245000002</v>
      </c>
      <c r="AL25" s="285">
        <f>1192.17323+1048.32711</f>
        <v>2240.5003400000001</v>
      </c>
      <c r="AM25" s="271">
        <f t="shared" si="7"/>
        <v>10396.141164500001</v>
      </c>
      <c r="AN25" s="285">
        <v>1592.57465</v>
      </c>
      <c r="AO25" s="272">
        <f t="shared" si="8"/>
        <v>11988.715814500001</v>
      </c>
      <c r="AP25" s="271">
        <v>0</v>
      </c>
      <c r="AQ25" s="286">
        <v>4204.2333734999993</v>
      </c>
      <c r="AR25" s="274">
        <v>4204.2333734999993</v>
      </c>
      <c r="AS25" s="285">
        <v>0</v>
      </c>
      <c r="AT25" s="271">
        <f t="shared" si="14"/>
        <v>4204.2333734999993</v>
      </c>
      <c r="AU25" s="285">
        <v>2899.0382599999998</v>
      </c>
      <c r="AV25" s="271">
        <f t="shared" si="15"/>
        <v>7103.2716334999986</v>
      </c>
      <c r="AW25" s="285">
        <v>0</v>
      </c>
      <c r="AX25" s="271">
        <f t="shared" si="16"/>
        <v>7103.2716334999986</v>
      </c>
      <c r="AY25" s="285"/>
      <c r="AZ25" s="271">
        <f t="shared" si="17"/>
        <v>7103.2716334999986</v>
      </c>
      <c r="BA25" s="285">
        <v>3068.7790300000001</v>
      </c>
      <c r="BB25" s="271">
        <f t="shared" si="18"/>
        <v>10172.050663499998</v>
      </c>
      <c r="BC25" s="285">
        <v>0</v>
      </c>
      <c r="BD25" s="271">
        <f t="shared" si="19"/>
        <v>10172.050663499998</v>
      </c>
      <c r="BE25" s="285">
        <v>1015.85403</v>
      </c>
      <c r="BF25" s="271">
        <f t="shared" si="20"/>
        <v>11187.904693499999</v>
      </c>
      <c r="BG25" s="285"/>
      <c r="BH25" s="271">
        <f t="shared" si="21"/>
        <v>11187.904693499999</v>
      </c>
    </row>
    <row r="26" spans="1:60" ht="13.5" hidden="1" thickBot="1" x14ac:dyDescent="0.25">
      <c r="A26" s="275" t="s">
        <v>100</v>
      </c>
      <c r="B26" s="276" t="s">
        <v>101</v>
      </c>
      <c r="C26" s="287" t="s">
        <v>118</v>
      </c>
      <c r="D26" s="143" t="s">
        <v>16</v>
      </c>
      <c r="E26" s="144" t="s">
        <v>16</v>
      </c>
      <c r="F26" s="288" t="s">
        <v>16</v>
      </c>
      <c r="G26" s="289" t="s">
        <v>119</v>
      </c>
      <c r="H26" s="279">
        <v>0</v>
      </c>
      <c r="I26" s="280">
        <f>SUM(I27:I31)</f>
        <v>4.9509999999999996</v>
      </c>
      <c r="J26" s="281">
        <f>H26+I26</f>
        <v>4.9509999999999996</v>
      </c>
      <c r="K26" s="282">
        <f>SUM(K27:K31)</f>
        <v>8.8747500000000006</v>
      </c>
      <c r="L26" s="283">
        <v>0</v>
      </c>
      <c r="M26" s="284">
        <f>SUM(M27:M31)</f>
        <v>2903.36456</v>
      </c>
      <c r="N26" s="284">
        <f>SUM(N27:N31)</f>
        <v>2169.0757199999998</v>
      </c>
      <c r="O26" s="153">
        <f>SUM(L26:N26)</f>
        <v>5072.4402799999998</v>
      </c>
      <c r="P26" s="154">
        <f>SUM(P27:P31)</f>
        <v>6281.7704000000003</v>
      </c>
      <c r="Q26" s="154">
        <f>SUM(Q27:Q31)</f>
        <v>0</v>
      </c>
      <c r="R26" s="154">
        <f>SUM(R27:R31)</f>
        <v>0</v>
      </c>
      <c r="S26" s="155">
        <f>SUM(Q26:R26)</f>
        <v>0</v>
      </c>
      <c r="T26" s="154">
        <v>7786.0873899999997</v>
      </c>
      <c r="U26" s="155">
        <f>SUM(S26:T26)</f>
        <v>7786.0873899999997</v>
      </c>
      <c r="V26" s="154">
        <v>0</v>
      </c>
      <c r="W26" s="155">
        <f>SUM(U26:V26)</f>
        <v>7786.0873899999997</v>
      </c>
      <c r="X26" s="156">
        <f>X27+X28</f>
        <v>3074.59076</v>
      </c>
      <c r="Y26" s="157">
        <f>SUM(W26:X26)</f>
        <v>10860.67815</v>
      </c>
      <c r="Z26" s="156">
        <f>Z27+Z28</f>
        <v>1433.2617299999999</v>
      </c>
      <c r="AA26" s="157">
        <f t="shared" si="1"/>
        <v>12293.93988</v>
      </c>
      <c r="AB26" s="156"/>
      <c r="AC26" s="157">
        <f t="shared" si="2"/>
        <v>12293.93988</v>
      </c>
      <c r="AD26" s="156">
        <v>4307.8379999999997</v>
      </c>
      <c r="AE26" s="157">
        <f t="shared" si="3"/>
        <v>16601.777880000001</v>
      </c>
      <c r="AF26" s="156">
        <v>5170.6274100000001</v>
      </c>
      <c r="AG26" s="157">
        <f t="shared" si="4"/>
        <v>21772.405290000002</v>
      </c>
      <c r="AH26" s="156">
        <f>AH27+AH28</f>
        <v>2302.6596099999997</v>
      </c>
      <c r="AI26" s="157">
        <f t="shared" si="5"/>
        <v>24075.064900000001</v>
      </c>
      <c r="AJ26" s="156">
        <v>0</v>
      </c>
      <c r="AK26" s="157">
        <f t="shared" si="6"/>
        <v>24075.064900000001</v>
      </c>
      <c r="AL26" s="156">
        <f>4905.11166+2083.02176</f>
        <v>6988.1334200000001</v>
      </c>
      <c r="AM26" s="157">
        <f t="shared" si="7"/>
        <v>31063.198320000003</v>
      </c>
      <c r="AN26" s="156">
        <v>3483.6250700000001</v>
      </c>
      <c r="AO26" s="158">
        <f t="shared" si="8"/>
        <v>34546.823390000005</v>
      </c>
      <c r="AP26" s="157">
        <v>0</v>
      </c>
      <c r="AQ26" s="290">
        <v>11017.042549999996</v>
      </c>
      <c r="AR26" s="157">
        <f>AQ26</f>
        <v>11017.042549999996</v>
      </c>
      <c r="AS26" s="156">
        <f>SUM(AS27:AS30)</f>
        <v>5845.9272700000001</v>
      </c>
      <c r="AT26" s="157">
        <f>AR26+AS26</f>
        <v>16862.969819999998</v>
      </c>
      <c r="AU26" s="156"/>
      <c r="AV26" s="157">
        <f t="shared" si="15"/>
        <v>16862.969819999998</v>
      </c>
      <c r="AW26" s="156"/>
      <c r="AX26" s="157">
        <f>AV26+AW26</f>
        <v>16862.969819999998</v>
      </c>
      <c r="AY26" s="156"/>
      <c r="AZ26" s="157">
        <f t="shared" si="17"/>
        <v>16862.969819999998</v>
      </c>
      <c r="BA26" s="156">
        <f>BA27+BA28</f>
        <v>6024.8311800000001</v>
      </c>
      <c r="BB26" s="157">
        <f t="shared" si="18"/>
        <v>22887.800999999999</v>
      </c>
      <c r="BC26" s="156">
        <v>0</v>
      </c>
      <c r="BD26" s="157">
        <f t="shared" si="19"/>
        <v>22887.800999999999</v>
      </c>
      <c r="BE26" s="156">
        <f>BE27+BE28</f>
        <v>4308.1916600000004</v>
      </c>
      <c r="BF26" s="157">
        <f t="shared" si="20"/>
        <v>27195.99266</v>
      </c>
      <c r="BG26" s="156"/>
      <c r="BH26" s="157">
        <f t="shared" si="21"/>
        <v>27195.99266</v>
      </c>
    </row>
    <row r="27" spans="1:60" ht="13.5" hidden="1" thickBot="1" x14ac:dyDescent="0.25">
      <c r="A27" s="161"/>
      <c r="B27" s="162"/>
      <c r="C27" s="291"/>
      <c r="D27" s="164"/>
      <c r="E27" s="165">
        <v>4116</v>
      </c>
      <c r="F27" s="292">
        <v>32133012</v>
      </c>
      <c r="G27" s="167" t="s">
        <v>120</v>
      </c>
      <c r="H27" s="182">
        <v>0</v>
      </c>
      <c r="I27" s="183">
        <v>4.9509999999999996</v>
      </c>
      <c r="J27" s="184">
        <f>SUM(H27:I27)</f>
        <v>4.9509999999999996</v>
      </c>
      <c r="K27" s="165">
        <v>8.8747500000000006</v>
      </c>
      <c r="L27" s="172">
        <v>0</v>
      </c>
      <c r="M27" s="173">
        <v>609.82288000000005</v>
      </c>
      <c r="N27" s="173">
        <v>325.36138999999997</v>
      </c>
      <c r="O27" s="174">
        <f>SUM(L27:N27)</f>
        <v>935.18426999999997</v>
      </c>
      <c r="P27" s="175">
        <v>942.26561000000004</v>
      </c>
      <c r="Q27" s="175">
        <v>0</v>
      </c>
      <c r="R27" s="175">
        <v>0</v>
      </c>
      <c r="S27" s="176">
        <f>SUM(Q27:R27)</f>
        <v>0</v>
      </c>
      <c r="T27" s="175">
        <v>1167.9131600000001</v>
      </c>
      <c r="U27" s="176">
        <f>SUM(S27:T27)</f>
        <v>1167.9131600000001</v>
      </c>
      <c r="V27" s="175">
        <v>0</v>
      </c>
      <c r="W27" s="176">
        <f>SUM(U27:V27)</f>
        <v>1167.9131600000001</v>
      </c>
      <c r="X27" s="177">
        <v>461.18862999999999</v>
      </c>
      <c r="Y27" s="178">
        <f>SUM(W27:X27)</f>
        <v>1629.1017900000002</v>
      </c>
      <c r="Z27" s="177">
        <v>214.98927</v>
      </c>
      <c r="AA27" s="178">
        <f t="shared" si="1"/>
        <v>1844.0910600000002</v>
      </c>
      <c r="AB27" s="177"/>
      <c r="AC27" s="178">
        <f t="shared" si="2"/>
        <v>1844.0910600000002</v>
      </c>
      <c r="AD27" s="177">
        <v>646.17573000000004</v>
      </c>
      <c r="AE27" s="178">
        <f t="shared" si="3"/>
        <v>2490.2667900000001</v>
      </c>
      <c r="AF27" s="177">
        <v>775.59416999999996</v>
      </c>
      <c r="AG27" s="178">
        <f t="shared" si="4"/>
        <v>3265.86096</v>
      </c>
      <c r="AH27" s="177">
        <v>345.39895999999999</v>
      </c>
      <c r="AI27" s="178">
        <f t="shared" si="5"/>
        <v>3611.25992</v>
      </c>
      <c r="AJ27" s="177">
        <v>0</v>
      </c>
      <c r="AK27" s="178">
        <f t="shared" si="6"/>
        <v>3611.25992</v>
      </c>
      <c r="AL27" s="177">
        <f>312.45328+735.76679</f>
        <v>1048.2200700000001</v>
      </c>
      <c r="AM27" s="178">
        <f t="shared" si="7"/>
        <v>4659.4799899999998</v>
      </c>
      <c r="AN27" s="177">
        <v>522.54381000000001</v>
      </c>
      <c r="AO27" s="179">
        <f t="shared" si="8"/>
        <v>5182.0237999999999</v>
      </c>
      <c r="AP27" s="178">
        <v>0</v>
      </c>
      <c r="AQ27" s="293">
        <v>1560.4506824999996</v>
      </c>
      <c r="AR27" s="178">
        <f>AQ27</f>
        <v>1560.4506824999996</v>
      </c>
      <c r="AS27" s="177">
        <v>876.88913000000002</v>
      </c>
      <c r="AT27" s="178">
        <f>AR27+AS27</f>
        <v>2437.3398124999994</v>
      </c>
      <c r="AU27" s="177"/>
      <c r="AV27" s="178">
        <f t="shared" si="15"/>
        <v>2437.3398124999994</v>
      </c>
      <c r="AW27" s="177"/>
      <c r="AX27" s="178">
        <f>AV27+AW27</f>
        <v>2437.3398124999994</v>
      </c>
      <c r="AY27" s="177"/>
      <c r="AZ27" s="178">
        <f t="shared" si="17"/>
        <v>2437.3398124999994</v>
      </c>
      <c r="BA27" s="177">
        <v>903.72472000000005</v>
      </c>
      <c r="BB27" s="178">
        <f t="shared" si="18"/>
        <v>3341.0645324999996</v>
      </c>
      <c r="BC27" s="177">
        <v>0</v>
      </c>
      <c r="BD27" s="178">
        <f t="shared" si="19"/>
        <v>3341.0645324999996</v>
      </c>
      <c r="BE27" s="177">
        <v>646.22785999999996</v>
      </c>
      <c r="BF27" s="178">
        <f t="shared" si="20"/>
        <v>3987.2923924999996</v>
      </c>
      <c r="BG27" s="177"/>
      <c r="BH27" s="178">
        <f t="shared" si="21"/>
        <v>3987.2923924999996</v>
      </c>
    </row>
    <row r="28" spans="1:60" ht="13.5" hidden="1" thickBot="1" x14ac:dyDescent="0.25">
      <c r="A28" s="161"/>
      <c r="B28" s="162"/>
      <c r="C28" s="291"/>
      <c r="D28" s="164"/>
      <c r="E28" s="165">
        <v>4116</v>
      </c>
      <c r="F28" s="292">
        <v>32533012</v>
      </c>
      <c r="G28" s="167" t="s">
        <v>120</v>
      </c>
      <c r="H28" s="241"/>
      <c r="I28" s="242"/>
      <c r="J28" s="243"/>
      <c r="K28" s="192"/>
      <c r="L28" s="245">
        <v>0</v>
      </c>
      <c r="M28" s="244">
        <v>2293.5416799999998</v>
      </c>
      <c r="N28" s="244">
        <v>1843.71433</v>
      </c>
      <c r="O28" s="246">
        <f>SUM(L28:N28)</f>
        <v>4137.2560100000001</v>
      </c>
      <c r="P28" s="294">
        <v>5339.50479</v>
      </c>
      <c r="Q28" s="294">
        <v>0</v>
      </c>
      <c r="R28" s="294">
        <v>0</v>
      </c>
      <c r="S28" s="295">
        <f>SUM(Q28:R28)</f>
        <v>0</v>
      </c>
      <c r="T28" s="294">
        <v>6618.1742299999996</v>
      </c>
      <c r="U28" s="295">
        <f>SUM(S28:T28)</f>
        <v>6618.1742299999996</v>
      </c>
      <c r="V28" s="294">
        <v>0</v>
      </c>
      <c r="W28" s="295">
        <f>SUM(U28:V28)</f>
        <v>6618.1742299999996</v>
      </c>
      <c r="X28" s="285">
        <v>2613.4021299999999</v>
      </c>
      <c r="Y28" s="271">
        <f>SUM(W28:X28)</f>
        <v>9231.5763599999991</v>
      </c>
      <c r="Z28" s="285">
        <v>1218.2724599999999</v>
      </c>
      <c r="AA28" s="271">
        <f>Y28+Z28</f>
        <v>10449.848819999999</v>
      </c>
      <c r="AB28" s="285"/>
      <c r="AC28" s="271">
        <f>AA28+AB28</f>
        <v>10449.848819999999</v>
      </c>
      <c r="AD28" s="285">
        <v>3661.6622699999998</v>
      </c>
      <c r="AE28" s="271">
        <f>AC28+AD28</f>
        <v>14111.51109</v>
      </c>
      <c r="AF28" s="285">
        <v>4395.0332399999998</v>
      </c>
      <c r="AG28" s="271">
        <f>AE28+AF28</f>
        <v>18506.544330000001</v>
      </c>
      <c r="AH28" s="285">
        <v>1957.2606499999999</v>
      </c>
      <c r="AI28" s="271">
        <f>AG28+AH28</f>
        <v>20463.804980000001</v>
      </c>
      <c r="AJ28" s="285">
        <v>0</v>
      </c>
      <c r="AK28" s="271">
        <f>AI28+AJ28</f>
        <v>20463.804980000001</v>
      </c>
      <c r="AL28" s="285">
        <f>1770.56848+4169.34487</f>
        <v>5939.9133499999998</v>
      </c>
      <c r="AM28" s="178">
        <f>AK28+AL28</f>
        <v>26403.71833</v>
      </c>
      <c r="AN28" s="177">
        <v>2961.0812599999999</v>
      </c>
      <c r="AO28" s="178">
        <f>AM28+AN28</f>
        <v>29364.799589999999</v>
      </c>
      <c r="AP28" s="178">
        <v>0</v>
      </c>
      <c r="AQ28" s="293">
        <v>8842.5538674999971</v>
      </c>
      <c r="AR28" s="178">
        <f>AQ28</f>
        <v>8842.5538674999971</v>
      </c>
      <c r="AS28" s="177">
        <v>4969.0381399999997</v>
      </c>
      <c r="AT28" s="178">
        <f>AR28+AS28</f>
        <v>13811.592007499996</v>
      </c>
      <c r="AU28" s="177"/>
      <c r="AV28" s="178">
        <f t="shared" si="15"/>
        <v>13811.592007499996</v>
      </c>
      <c r="AW28" s="177"/>
      <c r="AX28" s="178">
        <f>AV28+AW28</f>
        <v>13811.592007499996</v>
      </c>
      <c r="AY28" s="177"/>
      <c r="AZ28" s="178">
        <f t="shared" si="17"/>
        <v>13811.592007499996</v>
      </c>
      <c r="BA28" s="177">
        <v>5121.10646</v>
      </c>
      <c r="BB28" s="178">
        <f t="shared" si="18"/>
        <v>18932.698467499995</v>
      </c>
      <c r="BC28" s="177">
        <v>0</v>
      </c>
      <c r="BD28" s="178">
        <f t="shared" si="19"/>
        <v>18932.698467499995</v>
      </c>
      <c r="BE28" s="177">
        <v>3661.9638</v>
      </c>
      <c r="BF28" s="178">
        <f t="shared" si="20"/>
        <v>22594.662267499996</v>
      </c>
      <c r="BG28" s="177"/>
      <c r="BH28" s="178">
        <f t="shared" si="21"/>
        <v>22594.662267499996</v>
      </c>
    </row>
    <row r="29" spans="1:60" ht="13.5" hidden="1" thickBot="1" x14ac:dyDescent="0.25">
      <c r="A29" s="161"/>
      <c r="B29" s="162"/>
      <c r="C29" s="291"/>
      <c r="D29" s="166"/>
      <c r="E29" s="165">
        <v>4116</v>
      </c>
      <c r="F29" s="292">
        <v>32133887</v>
      </c>
      <c r="G29" s="167" t="s">
        <v>121</v>
      </c>
      <c r="H29" s="241"/>
      <c r="I29" s="242"/>
      <c r="J29" s="243"/>
      <c r="K29" s="192"/>
      <c r="L29" s="245"/>
      <c r="M29" s="244"/>
      <c r="N29" s="244"/>
      <c r="O29" s="246"/>
      <c r="P29" s="294"/>
      <c r="Q29" s="294"/>
      <c r="R29" s="294"/>
      <c r="S29" s="295"/>
      <c r="T29" s="294"/>
      <c r="U29" s="295"/>
      <c r="V29" s="294"/>
      <c r="W29" s="295"/>
      <c r="X29" s="285"/>
      <c r="Y29" s="271"/>
      <c r="Z29" s="285"/>
      <c r="AA29" s="271"/>
      <c r="AB29" s="285"/>
      <c r="AC29" s="271"/>
      <c r="AD29" s="285"/>
      <c r="AE29" s="271"/>
      <c r="AF29" s="285"/>
      <c r="AG29" s="271"/>
      <c r="AH29" s="285"/>
      <c r="AI29" s="271"/>
      <c r="AJ29" s="285"/>
      <c r="AK29" s="271"/>
      <c r="AL29" s="285"/>
      <c r="AM29" s="178"/>
      <c r="AN29" s="177"/>
      <c r="AO29" s="178"/>
      <c r="AP29" s="178">
        <v>0</v>
      </c>
      <c r="AQ29" s="293">
        <v>92.107200000000006</v>
      </c>
      <c r="AR29" s="178">
        <f>AQ29</f>
        <v>92.107200000000006</v>
      </c>
      <c r="AS29" s="177">
        <v>0</v>
      </c>
      <c r="AT29" s="178">
        <f>AR29+AS29</f>
        <v>92.107200000000006</v>
      </c>
      <c r="AU29" s="177"/>
      <c r="AV29" s="178">
        <f t="shared" si="15"/>
        <v>92.107200000000006</v>
      </c>
      <c r="AW29" s="177"/>
      <c r="AX29" s="178">
        <f>AV29+AW29</f>
        <v>92.107200000000006</v>
      </c>
      <c r="AY29" s="177"/>
      <c r="AZ29" s="178">
        <f t="shared" si="17"/>
        <v>92.107200000000006</v>
      </c>
      <c r="BA29" s="177">
        <v>0</v>
      </c>
      <c r="BB29" s="178">
        <f t="shared" si="18"/>
        <v>92.107200000000006</v>
      </c>
      <c r="BC29" s="177">
        <v>0</v>
      </c>
      <c r="BD29" s="178">
        <f t="shared" si="19"/>
        <v>92.107200000000006</v>
      </c>
      <c r="BE29" s="177">
        <v>0</v>
      </c>
      <c r="BF29" s="178">
        <f t="shared" si="20"/>
        <v>92.107200000000006</v>
      </c>
      <c r="BG29" s="177"/>
      <c r="BH29" s="178">
        <f t="shared" si="21"/>
        <v>92.107200000000006</v>
      </c>
    </row>
    <row r="30" spans="1:60" ht="13.5" hidden="1" thickBot="1" x14ac:dyDescent="0.25">
      <c r="A30" s="188"/>
      <c r="B30" s="189"/>
      <c r="C30" s="296"/>
      <c r="D30" s="191"/>
      <c r="E30" s="192">
        <v>4116</v>
      </c>
      <c r="F30" s="297">
        <v>32533887</v>
      </c>
      <c r="G30" s="193" t="s">
        <v>121</v>
      </c>
      <c r="H30" s="241"/>
      <c r="I30" s="242"/>
      <c r="J30" s="243"/>
      <c r="K30" s="192"/>
      <c r="L30" s="245"/>
      <c r="M30" s="244"/>
      <c r="N30" s="244"/>
      <c r="O30" s="246"/>
      <c r="P30" s="294"/>
      <c r="Q30" s="294"/>
      <c r="R30" s="294"/>
      <c r="S30" s="295"/>
      <c r="T30" s="294"/>
      <c r="U30" s="295"/>
      <c r="V30" s="294"/>
      <c r="W30" s="295"/>
      <c r="X30" s="285"/>
      <c r="Y30" s="271"/>
      <c r="Z30" s="285"/>
      <c r="AA30" s="271"/>
      <c r="AB30" s="285"/>
      <c r="AC30" s="271"/>
      <c r="AD30" s="285"/>
      <c r="AE30" s="271"/>
      <c r="AF30" s="285"/>
      <c r="AG30" s="271"/>
      <c r="AH30" s="285"/>
      <c r="AI30" s="271"/>
      <c r="AJ30" s="285"/>
      <c r="AK30" s="271"/>
      <c r="AL30" s="285"/>
      <c r="AM30" s="203"/>
      <c r="AN30" s="204"/>
      <c r="AO30" s="205"/>
      <c r="AP30" s="203">
        <v>0</v>
      </c>
      <c r="AQ30" s="298">
        <v>521.93079999999998</v>
      </c>
      <c r="AR30" s="203">
        <f>AQ30</f>
        <v>521.93079999999998</v>
      </c>
      <c r="AS30" s="204">
        <v>0</v>
      </c>
      <c r="AT30" s="271">
        <f>AR30+AS30</f>
        <v>521.93079999999998</v>
      </c>
      <c r="AU30" s="204"/>
      <c r="AV30" s="271">
        <f t="shared" si="15"/>
        <v>521.93079999999998</v>
      </c>
      <c r="AW30" s="204"/>
      <c r="AX30" s="271">
        <f>AV30+AW30</f>
        <v>521.93079999999998</v>
      </c>
      <c r="AY30" s="204"/>
      <c r="AZ30" s="271">
        <f t="shared" si="17"/>
        <v>521.93079999999998</v>
      </c>
      <c r="BA30" s="204">
        <v>0</v>
      </c>
      <c r="BB30" s="271">
        <f t="shared" si="18"/>
        <v>521.93079999999998</v>
      </c>
      <c r="BC30" s="204">
        <v>0</v>
      </c>
      <c r="BD30" s="271">
        <f t="shared" si="19"/>
        <v>521.93079999999998</v>
      </c>
      <c r="BE30" s="204">
        <v>0</v>
      </c>
      <c r="BF30" s="271">
        <f t="shared" si="20"/>
        <v>521.93079999999998</v>
      </c>
      <c r="BG30" s="204"/>
      <c r="BH30" s="271">
        <f t="shared" si="21"/>
        <v>521.93079999999998</v>
      </c>
    </row>
    <row r="31" spans="1:60" ht="13.5" hidden="1" thickBot="1" x14ac:dyDescent="0.25">
      <c r="A31" s="235"/>
      <c r="B31" s="236"/>
      <c r="C31" s="237"/>
      <c r="D31" s="299"/>
      <c r="E31" s="300"/>
      <c r="F31" s="301"/>
      <c r="G31" s="192"/>
      <c r="H31" s="243"/>
      <c r="I31" s="242"/>
      <c r="J31" s="243"/>
      <c r="K31" s="192"/>
      <c r="L31" s="245"/>
      <c r="M31" s="244"/>
      <c r="N31" s="244"/>
      <c r="O31" s="246"/>
      <c r="P31" s="294"/>
      <c r="Q31" s="294"/>
      <c r="R31" s="294"/>
      <c r="S31" s="295"/>
      <c r="T31" s="294"/>
      <c r="U31" s="295"/>
      <c r="V31" s="294"/>
      <c r="W31" s="295"/>
      <c r="X31" s="285"/>
      <c r="Y31" s="271"/>
      <c r="Z31" s="285"/>
      <c r="AA31" s="271"/>
      <c r="AB31" s="285"/>
      <c r="AC31" s="271"/>
      <c r="AD31" s="285"/>
      <c r="AE31" s="271"/>
      <c r="AF31" s="285"/>
      <c r="AG31" s="271"/>
      <c r="AH31" s="285"/>
      <c r="AI31" s="271"/>
      <c r="AJ31" s="285"/>
      <c r="AK31" s="271"/>
      <c r="AL31" s="285"/>
      <c r="AM31" s="271"/>
      <c r="AN31" s="285"/>
      <c r="AO31" s="272"/>
      <c r="AP31" s="271"/>
      <c r="AQ31" s="285"/>
      <c r="AR31" s="271"/>
      <c r="AS31" s="285"/>
      <c r="AT31" s="203"/>
      <c r="AU31" s="285"/>
      <c r="AV31" s="203"/>
      <c r="AW31" s="285"/>
      <c r="AX31" s="203"/>
      <c r="AY31" s="285"/>
      <c r="AZ31" s="203"/>
      <c r="BA31" s="285"/>
      <c r="BB31" s="203"/>
      <c r="BC31" s="285"/>
      <c r="BD31" s="203"/>
      <c r="BE31" s="285"/>
      <c r="BF31" s="203"/>
      <c r="BG31" s="285"/>
      <c r="BH31" s="203"/>
    </row>
    <row r="32" spans="1:60" ht="34.5" hidden="1" thickBot="1" x14ac:dyDescent="0.25">
      <c r="A32" s="302" t="s">
        <v>100</v>
      </c>
      <c r="B32" s="303" t="s">
        <v>101</v>
      </c>
      <c r="C32" s="304" t="s">
        <v>122</v>
      </c>
      <c r="D32" s="305">
        <v>3299</v>
      </c>
      <c r="E32" s="306">
        <v>2212</v>
      </c>
      <c r="F32" s="307" t="s">
        <v>16</v>
      </c>
      <c r="G32" s="308" t="s">
        <v>123</v>
      </c>
      <c r="H32" s="309"/>
      <c r="I32" s="310"/>
      <c r="J32" s="309"/>
      <c r="K32" s="311"/>
      <c r="L32" s="312"/>
      <c r="M32" s="313"/>
      <c r="N32" s="313"/>
      <c r="O32" s="314"/>
      <c r="P32" s="315"/>
      <c r="Q32" s="315"/>
      <c r="R32" s="315"/>
      <c r="S32" s="316"/>
      <c r="T32" s="315"/>
      <c r="U32" s="316"/>
      <c r="V32" s="315"/>
      <c r="W32" s="316"/>
      <c r="X32" s="317"/>
      <c r="Y32" s="318"/>
      <c r="Z32" s="317"/>
      <c r="AA32" s="318">
        <v>0</v>
      </c>
      <c r="AB32" s="319" t="s">
        <v>124</v>
      </c>
      <c r="AC32" s="319" t="str">
        <f>AB32</f>
        <v>15.70442</v>
      </c>
      <c r="AD32" s="319" t="s">
        <v>124</v>
      </c>
      <c r="AE32" s="319" t="str">
        <f>AD32</f>
        <v>15.70442</v>
      </c>
      <c r="AF32" s="319">
        <v>0</v>
      </c>
      <c r="AG32" s="319" t="str">
        <f>AE32</f>
        <v>15.70442</v>
      </c>
      <c r="AH32" s="319">
        <v>0</v>
      </c>
      <c r="AI32" s="319" t="str">
        <f>AG32</f>
        <v>15.70442</v>
      </c>
      <c r="AJ32" s="319">
        <v>0</v>
      </c>
      <c r="AK32" s="319" t="str">
        <f>AI32</f>
        <v>15.70442</v>
      </c>
      <c r="AL32" s="319">
        <v>0</v>
      </c>
      <c r="AM32" s="319" t="str">
        <f>AK32</f>
        <v>15.70442</v>
      </c>
      <c r="AN32" s="319">
        <v>0</v>
      </c>
      <c r="AO32" s="320" t="str">
        <f>AM32</f>
        <v>15.70442</v>
      </c>
      <c r="AP32" s="319"/>
      <c r="AQ32" s="321"/>
      <c r="AR32" s="319"/>
      <c r="AS32" s="319"/>
      <c r="AT32" s="319"/>
      <c r="AU32" s="319"/>
      <c r="AV32" s="319"/>
      <c r="AW32" s="319"/>
      <c r="AX32" s="319"/>
      <c r="AY32" s="319"/>
      <c r="AZ32" s="319"/>
      <c r="BA32" s="319"/>
      <c r="BB32" s="319"/>
      <c r="BC32" s="319"/>
      <c r="BD32" s="319"/>
      <c r="BE32" s="319"/>
      <c r="BF32" s="319"/>
      <c r="BG32" s="319"/>
      <c r="BH32" s="319"/>
    </row>
    <row r="33" spans="1:60" ht="34.5" hidden="1" thickBot="1" x14ac:dyDescent="0.25">
      <c r="A33" s="322" t="s">
        <v>100</v>
      </c>
      <c r="B33" s="252" t="s">
        <v>101</v>
      </c>
      <c r="C33" s="323">
        <v>1752410000</v>
      </c>
      <c r="D33" s="324"/>
      <c r="E33" s="229"/>
      <c r="F33" s="325"/>
      <c r="G33" s="326" t="s">
        <v>125</v>
      </c>
      <c r="H33" s="217"/>
      <c r="I33" s="216"/>
      <c r="J33" s="217"/>
      <c r="K33" s="229"/>
      <c r="L33" s="219"/>
      <c r="M33" s="218"/>
      <c r="N33" s="218"/>
      <c r="O33" s="220"/>
      <c r="P33" s="218"/>
      <c r="Q33" s="218"/>
      <c r="R33" s="218"/>
      <c r="S33" s="220"/>
      <c r="T33" s="218"/>
      <c r="U33" s="220"/>
      <c r="V33" s="218"/>
      <c r="W33" s="220"/>
      <c r="X33" s="218"/>
      <c r="Y33" s="220"/>
      <c r="Z33" s="221"/>
      <c r="AA33" s="327">
        <v>0</v>
      </c>
      <c r="AB33" s="328">
        <f>AB34+AB35</f>
        <v>6.6000000000000003E-2</v>
      </c>
      <c r="AC33" s="329">
        <f>AB33</f>
        <v>6.6000000000000003E-2</v>
      </c>
      <c r="AD33" s="328"/>
      <c r="AE33" s="329">
        <f t="shared" ref="AE33:AE38" si="22">AC33</f>
        <v>6.6000000000000003E-2</v>
      </c>
      <c r="AF33" s="328"/>
      <c r="AG33" s="329">
        <f>AE33</f>
        <v>6.6000000000000003E-2</v>
      </c>
      <c r="AH33" s="328"/>
      <c r="AI33" s="329">
        <f>AG33</f>
        <v>6.6000000000000003E-2</v>
      </c>
      <c r="AJ33" s="328"/>
      <c r="AK33" s="329">
        <f>AI33</f>
        <v>6.6000000000000003E-2</v>
      </c>
      <c r="AL33" s="328"/>
      <c r="AM33" s="329">
        <f>AK33</f>
        <v>6.6000000000000003E-2</v>
      </c>
      <c r="AN33" s="328"/>
      <c r="AO33" s="330">
        <f>AM33</f>
        <v>6.6000000000000003E-2</v>
      </c>
      <c r="AP33" s="331"/>
      <c r="AQ33" s="332"/>
      <c r="AR33" s="329"/>
      <c r="AS33" s="328"/>
      <c r="AT33" s="329"/>
      <c r="AU33" s="328"/>
      <c r="AV33" s="329"/>
      <c r="AW33" s="328"/>
      <c r="AX33" s="329"/>
      <c r="AY33" s="328"/>
      <c r="AZ33" s="329"/>
      <c r="BA33" s="328"/>
      <c r="BB33" s="329"/>
      <c r="BC33" s="328"/>
      <c r="BD33" s="329"/>
      <c r="BE33" s="328"/>
      <c r="BF33" s="329"/>
      <c r="BG33" s="328"/>
      <c r="BH33" s="329"/>
    </row>
    <row r="34" spans="1:60" ht="13.5" hidden="1" thickBot="1" x14ac:dyDescent="0.25">
      <c r="A34" s="333"/>
      <c r="B34" s="334"/>
      <c r="C34" s="335"/>
      <c r="D34" s="336">
        <v>6402</v>
      </c>
      <c r="E34" s="337">
        <v>2229</v>
      </c>
      <c r="F34" s="338" t="s">
        <v>126</v>
      </c>
      <c r="G34" s="339" t="s">
        <v>127</v>
      </c>
      <c r="H34" s="184"/>
      <c r="I34" s="183"/>
      <c r="J34" s="184"/>
      <c r="K34" s="165"/>
      <c r="L34" s="172"/>
      <c r="M34" s="173"/>
      <c r="N34" s="173"/>
      <c r="O34" s="174"/>
      <c r="P34" s="173"/>
      <c r="Q34" s="173"/>
      <c r="R34" s="173"/>
      <c r="S34" s="174"/>
      <c r="T34" s="173"/>
      <c r="U34" s="174"/>
      <c r="V34" s="173"/>
      <c r="W34" s="174"/>
      <c r="X34" s="173"/>
      <c r="Y34" s="174"/>
      <c r="Z34" s="185"/>
      <c r="AA34" s="178">
        <v>0</v>
      </c>
      <c r="AB34" s="340">
        <v>9.9000000000000008E-3</v>
      </c>
      <c r="AC34" s="341">
        <f>AB34</f>
        <v>9.9000000000000008E-3</v>
      </c>
      <c r="AD34" s="340"/>
      <c r="AE34" s="341">
        <f t="shared" si="22"/>
        <v>9.9000000000000008E-3</v>
      </c>
      <c r="AF34" s="340"/>
      <c r="AG34" s="341">
        <f>AE34</f>
        <v>9.9000000000000008E-3</v>
      </c>
      <c r="AH34" s="340"/>
      <c r="AI34" s="341">
        <f>AG34</f>
        <v>9.9000000000000008E-3</v>
      </c>
      <c r="AJ34" s="340"/>
      <c r="AK34" s="341">
        <f>AI34</f>
        <v>9.9000000000000008E-3</v>
      </c>
      <c r="AL34" s="340"/>
      <c r="AM34" s="341">
        <f>AK34</f>
        <v>9.9000000000000008E-3</v>
      </c>
      <c r="AN34" s="340"/>
      <c r="AO34" s="187">
        <f>AM34</f>
        <v>9.9000000000000008E-3</v>
      </c>
      <c r="AP34" s="178"/>
      <c r="AQ34" s="342"/>
      <c r="AR34" s="341"/>
      <c r="AS34" s="340"/>
      <c r="AT34" s="341"/>
      <c r="AU34" s="340"/>
      <c r="AV34" s="341"/>
      <c r="AW34" s="340"/>
      <c r="AX34" s="341"/>
      <c r="AY34" s="340"/>
      <c r="AZ34" s="341"/>
      <c r="BA34" s="340"/>
      <c r="BB34" s="341"/>
      <c r="BC34" s="340"/>
      <c r="BD34" s="341"/>
      <c r="BE34" s="340"/>
      <c r="BF34" s="341"/>
      <c r="BG34" s="340"/>
      <c r="BH34" s="341"/>
    </row>
    <row r="35" spans="1:60" ht="13.5" hidden="1" thickBot="1" x14ac:dyDescent="0.25">
      <c r="A35" s="343"/>
      <c r="B35" s="236"/>
      <c r="C35" s="237"/>
      <c r="D35" s="344">
        <v>6402</v>
      </c>
      <c r="E35" s="345">
        <v>2229</v>
      </c>
      <c r="F35" s="346" t="s">
        <v>128</v>
      </c>
      <c r="G35" s="347" t="s">
        <v>129</v>
      </c>
      <c r="H35" s="243"/>
      <c r="I35" s="242"/>
      <c r="J35" s="243"/>
      <c r="K35" s="192"/>
      <c r="L35" s="245"/>
      <c r="M35" s="244"/>
      <c r="N35" s="244"/>
      <c r="O35" s="246"/>
      <c r="P35" s="244"/>
      <c r="Q35" s="244"/>
      <c r="R35" s="244"/>
      <c r="S35" s="246"/>
      <c r="T35" s="244"/>
      <c r="U35" s="246"/>
      <c r="V35" s="244"/>
      <c r="W35" s="246"/>
      <c r="X35" s="244"/>
      <c r="Y35" s="246"/>
      <c r="Z35" s="247"/>
      <c r="AA35" s="271">
        <v>0</v>
      </c>
      <c r="AB35" s="348">
        <v>5.6099999999999997E-2</v>
      </c>
      <c r="AC35" s="349">
        <f>AB35</f>
        <v>5.6099999999999997E-2</v>
      </c>
      <c r="AD35" s="348"/>
      <c r="AE35" s="349">
        <f t="shared" si="22"/>
        <v>5.6099999999999997E-2</v>
      </c>
      <c r="AF35" s="348"/>
      <c r="AG35" s="349">
        <f>AE35</f>
        <v>5.6099999999999997E-2</v>
      </c>
      <c r="AH35" s="348"/>
      <c r="AI35" s="349">
        <f>AG35</f>
        <v>5.6099999999999997E-2</v>
      </c>
      <c r="AJ35" s="348"/>
      <c r="AK35" s="349">
        <f>AI35</f>
        <v>5.6099999999999997E-2</v>
      </c>
      <c r="AL35" s="348"/>
      <c r="AM35" s="349">
        <f>AK35</f>
        <v>5.6099999999999997E-2</v>
      </c>
      <c r="AN35" s="348"/>
      <c r="AO35" s="350">
        <f>AM35</f>
        <v>5.6099999999999997E-2</v>
      </c>
      <c r="AP35" s="271"/>
      <c r="AQ35" s="351"/>
      <c r="AR35" s="349"/>
      <c r="AS35" s="348"/>
      <c r="AT35" s="349"/>
      <c r="AU35" s="348"/>
      <c r="AV35" s="349"/>
      <c r="AW35" s="348"/>
      <c r="AX35" s="349"/>
      <c r="AY35" s="348"/>
      <c r="AZ35" s="349"/>
      <c r="BA35" s="348"/>
      <c r="BB35" s="349"/>
      <c r="BC35" s="348"/>
      <c r="BD35" s="349"/>
      <c r="BE35" s="348"/>
      <c r="BF35" s="349"/>
      <c r="BG35" s="348"/>
      <c r="BH35" s="349"/>
    </row>
    <row r="36" spans="1:60" ht="34.5" hidden="1" thickBot="1" x14ac:dyDescent="0.25">
      <c r="A36" s="302" t="s">
        <v>100</v>
      </c>
      <c r="B36" s="303" t="s">
        <v>101</v>
      </c>
      <c r="C36" s="304" t="s">
        <v>130</v>
      </c>
      <c r="D36" s="305">
        <v>3299</v>
      </c>
      <c r="E36" s="306">
        <v>2212</v>
      </c>
      <c r="F36" s="307" t="s">
        <v>16</v>
      </c>
      <c r="G36" s="308" t="s">
        <v>131</v>
      </c>
      <c r="H36" s="352">
        <v>0</v>
      </c>
      <c r="I36" s="353" t="e">
        <f>SUM(#REF!)</f>
        <v>#REF!</v>
      </c>
      <c r="J36" s="352" t="e">
        <f>H36+I36</f>
        <v>#REF!</v>
      </c>
      <c r="K36" s="354" t="e">
        <f>SUM(#REF!)</f>
        <v>#REF!</v>
      </c>
      <c r="L36" s="355">
        <v>0</v>
      </c>
      <c r="M36" s="356" t="e">
        <f>SUM(#REF!)</f>
        <v>#REF!</v>
      </c>
      <c r="N36" s="356" t="e">
        <f>SUM(#REF!)</f>
        <v>#REF!</v>
      </c>
      <c r="O36" s="357" t="e">
        <f>SUM(L36:N36)</f>
        <v>#REF!</v>
      </c>
      <c r="P36" s="358" t="e">
        <f>SUM(#REF!)</f>
        <v>#REF!</v>
      </c>
      <c r="Q36" s="358" t="e">
        <f>SUM(#REF!)</f>
        <v>#REF!</v>
      </c>
      <c r="R36" s="358" t="e">
        <f>SUM(#REF!)</f>
        <v>#REF!</v>
      </c>
      <c r="S36" s="359" t="e">
        <f>SUM(Q36:R36)</f>
        <v>#REF!</v>
      </c>
      <c r="T36" s="358">
        <v>7786.0873899999997</v>
      </c>
      <c r="U36" s="359" t="e">
        <f>SUM(S36:T36)</f>
        <v>#REF!</v>
      </c>
      <c r="V36" s="358">
        <v>0</v>
      </c>
      <c r="W36" s="359" t="e">
        <f>SUM(U36:V36)</f>
        <v>#REF!</v>
      </c>
      <c r="X36" s="360" t="e">
        <f>#REF!+#REF!</f>
        <v>#REF!</v>
      </c>
      <c r="Y36" s="361">
        <v>0</v>
      </c>
      <c r="Z36" s="362">
        <v>5.88</v>
      </c>
      <c r="AA36" s="361">
        <f>SUM(Z36:Z36)</f>
        <v>5.88</v>
      </c>
      <c r="AB36" s="362"/>
      <c r="AC36" s="361">
        <f>AA36</f>
        <v>5.88</v>
      </c>
      <c r="AD36" s="362"/>
      <c r="AE36" s="361">
        <f t="shared" si="22"/>
        <v>5.88</v>
      </c>
      <c r="AF36" s="362"/>
      <c r="AG36" s="361">
        <f>AE36</f>
        <v>5.88</v>
      </c>
      <c r="AH36" s="362"/>
      <c r="AI36" s="361">
        <f>AG36</f>
        <v>5.88</v>
      </c>
      <c r="AJ36" s="362"/>
      <c r="AK36" s="361">
        <f>AI36</f>
        <v>5.88</v>
      </c>
      <c r="AL36" s="362"/>
      <c r="AM36" s="361">
        <f>AK36</f>
        <v>5.88</v>
      </c>
      <c r="AN36" s="362"/>
      <c r="AO36" s="363">
        <f>AM36</f>
        <v>5.88</v>
      </c>
      <c r="AP36" s="361"/>
      <c r="AQ36" s="364"/>
      <c r="AR36" s="361"/>
      <c r="AS36" s="362"/>
      <c r="AT36" s="361"/>
      <c r="AU36" s="362"/>
      <c r="AV36" s="361"/>
      <c r="AW36" s="362"/>
      <c r="AX36" s="361"/>
      <c r="AY36" s="362"/>
      <c r="AZ36" s="361"/>
      <c r="BA36" s="362"/>
      <c r="BB36" s="361"/>
      <c r="BC36" s="362"/>
      <c r="BD36" s="361"/>
      <c r="BE36" s="362"/>
      <c r="BF36" s="361"/>
      <c r="BG36" s="362"/>
      <c r="BH36" s="361"/>
    </row>
    <row r="37" spans="1:60" ht="34.5" hidden="1" thickBot="1" x14ac:dyDescent="0.25">
      <c r="A37" s="302" t="s">
        <v>100</v>
      </c>
      <c r="B37" s="303" t="s">
        <v>101</v>
      </c>
      <c r="C37" s="304" t="s">
        <v>132</v>
      </c>
      <c r="D37" s="305">
        <v>3299</v>
      </c>
      <c r="E37" s="306">
        <v>2212</v>
      </c>
      <c r="F37" s="307" t="s">
        <v>16</v>
      </c>
      <c r="G37" s="365" t="s">
        <v>133</v>
      </c>
      <c r="H37" s="352">
        <v>0</v>
      </c>
      <c r="I37" s="353" t="e">
        <f>SUM(#REF!)</f>
        <v>#REF!</v>
      </c>
      <c r="J37" s="352" t="e">
        <f>H37+I37</f>
        <v>#REF!</v>
      </c>
      <c r="K37" s="354" t="e">
        <f>SUM(#REF!)</f>
        <v>#REF!</v>
      </c>
      <c r="L37" s="355">
        <v>0</v>
      </c>
      <c r="M37" s="356" t="e">
        <f>SUM(#REF!)</f>
        <v>#REF!</v>
      </c>
      <c r="N37" s="356" t="e">
        <f>SUM(#REF!)</f>
        <v>#REF!</v>
      </c>
      <c r="O37" s="357" t="e">
        <f>SUM(L37:N37)</f>
        <v>#REF!</v>
      </c>
      <c r="P37" s="358" t="e">
        <f>SUM(#REF!)</f>
        <v>#REF!</v>
      </c>
      <c r="Q37" s="358" t="e">
        <f>SUM(#REF!)</f>
        <v>#REF!</v>
      </c>
      <c r="R37" s="358" t="e">
        <f>SUM(#REF!)</f>
        <v>#REF!</v>
      </c>
      <c r="S37" s="359" t="e">
        <f>SUM(Q37:R37)</f>
        <v>#REF!</v>
      </c>
      <c r="T37" s="358">
        <v>7786.0873899999997</v>
      </c>
      <c r="U37" s="359" t="e">
        <f>SUM(S37:T37)</f>
        <v>#REF!</v>
      </c>
      <c r="V37" s="358">
        <v>0</v>
      </c>
      <c r="W37" s="359" t="e">
        <f>SUM(U37:V37)</f>
        <v>#REF!</v>
      </c>
      <c r="X37" s="360" t="e">
        <f>#REF!+#REF!</f>
        <v>#REF!</v>
      </c>
      <c r="Y37" s="361">
        <v>0</v>
      </c>
      <c r="Z37" s="362">
        <v>5.88</v>
      </c>
      <c r="AA37" s="361">
        <f>SUM(Z37:Z37)</f>
        <v>5.88</v>
      </c>
      <c r="AB37" s="362"/>
      <c r="AC37" s="361">
        <v>0</v>
      </c>
      <c r="AD37" s="362">
        <v>0</v>
      </c>
      <c r="AE37" s="361">
        <f t="shared" si="22"/>
        <v>0</v>
      </c>
      <c r="AF37" s="362">
        <v>6.5000000000000002E-2</v>
      </c>
      <c r="AG37" s="361">
        <v>6.5000000000000002E-2</v>
      </c>
      <c r="AH37" s="362">
        <v>6.5000000000000002E-2</v>
      </c>
      <c r="AI37" s="361">
        <v>6.5000000000000002E-2</v>
      </c>
      <c r="AJ37" s="362">
        <v>6.5000000000000002E-2</v>
      </c>
      <c r="AK37" s="361">
        <v>6.5000000000000002E-2</v>
      </c>
      <c r="AL37" s="362">
        <v>6.5000000000000002E-2</v>
      </c>
      <c r="AM37" s="361">
        <v>6.5000000000000002E-2</v>
      </c>
      <c r="AN37" s="362">
        <v>6.5000000000000002E-2</v>
      </c>
      <c r="AO37" s="363">
        <v>6.5000000000000002E-2</v>
      </c>
      <c r="AP37" s="361"/>
      <c r="AQ37" s="364"/>
      <c r="AR37" s="361"/>
      <c r="AS37" s="362"/>
      <c r="AT37" s="361"/>
      <c r="AU37" s="362"/>
      <c r="AV37" s="361"/>
      <c r="AW37" s="362"/>
      <c r="AX37" s="361"/>
      <c r="AY37" s="362"/>
      <c r="AZ37" s="361"/>
      <c r="BA37" s="362"/>
      <c r="BB37" s="361"/>
      <c r="BC37" s="362"/>
      <c r="BD37" s="361"/>
      <c r="BE37" s="362"/>
      <c r="BF37" s="361"/>
      <c r="BG37" s="362"/>
      <c r="BH37" s="361"/>
    </row>
    <row r="38" spans="1:60" ht="45.75" hidden="1" thickBot="1" x14ac:dyDescent="0.25">
      <c r="A38" s="366" t="s">
        <v>100</v>
      </c>
      <c r="B38" s="367" t="s">
        <v>101</v>
      </c>
      <c r="C38" s="368" t="s">
        <v>134</v>
      </c>
      <c r="D38" s="369">
        <v>3299</v>
      </c>
      <c r="E38" s="370">
        <v>2212</v>
      </c>
      <c r="F38" s="371" t="s">
        <v>16</v>
      </c>
      <c r="G38" s="372" t="s">
        <v>135</v>
      </c>
      <c r="H38" s="373">
        <v>0</v>
      </c>
      <c r="I38" s="374" t="e">
        <f>SUM(#REF!)</f>
        <v>#REF!</v>
      </c>
      <c r="J38" s="373" t="e">
        <f>H38+I38</f>
        <v>#REF!</v>
      </c>
      <c r="K38" s="375" t="e">
        <f>SUM(#REF!)</f>
        <v>#REF!</v>
      </c>
      <c r="L38" s="376">
        <v>0</v>
      </c>
      <c r="M38" s="377" t="e">
        <f>SUM(#REF!)</f>
        <v>#REF!</v>
      </c>
      <c r="N38" s="377" t="e">
        <f>SUM(#REF!)</f>
        <v>#REF!</v>
      </c>
      <c r="O38" s="378" t="e">
        <f>SUM(L38:N38)</f>
        <v>#REF!</v>
      </c>
      <c r="P38" s="379" t="e">
        <f>SUM(#REF!)</f>
        <v>#REF!</v>
      </c>
      <c r="Q38" s="379" t="e">
        <f>SUM(#REF!)</f>
        <v>#REF!</v>
      </c>
      <c r="R38" s="379" t="e">
        <f>SUM(#REF!)</f>
        <v>#REF!</v>
      </c>
      <c r="S38" s="380" t="e">
        <f>SUM(Q38:R38)</f>
        <v>#REF!</v>
      </c>
      <c r="T38" s="379">
        <v>7786.0873899999997</v>
      </c>
      <c r="U38" s="380" t="e">
        <f>SUM(S38:T38)</f>
        <v>#REF!</v>
      </c>
      <c r="V38" s="379">
        <v>0</v>
      </c>
      <c r="W38" s="380" t="e">
        <f>SUM(U38:V38)</f>
        <v>#REF!</v>
      </c>
      <c r="X38" s="381" t="e">
        <f>#REF!+#REF!</f>
        <v>#REF!</v>
      </c>
      <c r="Y38" s="382">
        <v>0</v>
      </c>
      <c r="Z38" s="383">
        <v>5.88</v>
      </c>
      <c r="AA38" s="382">
        <f>SUM(Z38:Z38)</f>
        <v>5.88</v>
      </c>
      <c r="AB38" s="383"/>
      <c r="AC38" s="382">
        <v>0</v>
      </c>
      <c r="AD38" s="383">
        <v>0</v>
      </c>
      <c r="AE38" s="382">
        <f t="shared" si="22"/>
        <v>0</v>
      </c>
      <c r="AF38" s="383">
        <v>6.5000000000000002E-2</v>
      </c>
      <c r="AG38" s="382">
        <v>6.5000000000000002E-2</v>
      </c>
      <c r="AH38" s="383">
        <v>6.5000000000000002E-2</v>
      </c>
      <c r="AI38" s="382">
        <v>6.5000000000000002E-2</v>
      </c>
      <c r="AJ38" s="383">
        <v>6.5000000000000002E-2</v>
      </c>
      <c r="AK38" s="382">
        <v>6.5000000000000002E-2</v>
      </c>
      <c r="AL38" s="383">
        <v>6.5000000000000002E-2</v>
      </c>
      <c r="AM38" s="382">
        <v>0</v>
      </c>
      <c r="AN38" s="383">
        <v>0</v>
      </c>
      <c r="AO38" s="384">
        <v>0</v>
      </c>
      <c r="AP38" s="382"/>
      <c r="AQ38" s="385">
        <v>0</v>
      </c>
      <c r="AR38" s="382">
        <v>0</v>
      </c>
      <c r="AS38" s="386" t="s">
        <v>136</v>
      </c>
      <c r="AT38" s="387" t="str">
        <f>AS38</f>
        <v>246.128,46</v>
      </c>
      <c r="AU38" s="386">
        <v>0</v>
      </c>
      <c r="AV38" s="387" t="str">
        <f>AT38</f>
        <v>246.128,46</v>
      </c>
      <c r="AW38" s="386">
        <v>0</v>
      </c>
      <c r="AX38" s="387" t="str">
        <f>AV38</f>
        <v>246.128,46</v>
      </c>
      <c r="AY38" s="386">
        <v>0</v>
      </c>
      <c r="AZ38" s="387" t="str">
        <f>AX38</f>
        <v>246.128,46</v>
      </c>
      <c r="BA38" s="386"/>
      <c r="BB38" s="387" t="str">
        <f>AZ38</f>
        <v>246.128,46</v>
      </c>
      <c r="BC38" s="386"/>
      <c r="BD38" s="387" t="str">
        <f>BB38</f>
        <v>246.128,46</v>
      </c>
      <c r="BE38" s="386"/>
      <c r="BF38" s="387" t="str">
        <f>BD38</f>
        <v>246.128,46</v>
      </c>
      <c r="BG38" s="386"/>
      <c r="BH38" s="387" t="str">
        <f>BF38</f>
        <v>246.128,46</v>
      </c>
    </row>
    <row r="39" spans="1:60" ht="57" hidden="1" thickBot="1" x14ac:dyDescent="0.25">
      <c r="A39" s="388"/>
      <c r="B39" s="389"/>
      <c r="C39" s="368" t="s">
        <v>137</v>
      </c>
      <c r="D39" s="369">
        <v>3299</v>
      </c>
      <c r="E39" s="370">
        <v>2212</v>
      </c>
      <c r="F39" s="371" t="s">
        <v>16</v>
      </c>
      <c r="G39" s="390" t="s">
        <v>138</v>
      </c>
      <c r="H39" s="391"/>
      <c r="I39" s="391"/>
      <c r="J39" s="391"/>
      <c r="K39" s="391"/>
      <c r="L39" s="391"/>
      <c r="M39" s="391"/>
      <c r="N39" s="391"/>
      <c r="O39" s="391"/>
      <c r="P39" s="391"/>
      <c r="Q39" s="391"/>
      <c r="R39" s="391"/>
      <c r="S39" s="391"/>
      <c r="T39" s="391"/>
      <c r="U39" s="391"/>
      <c r="V39" s="391"/>
      <c r="W39" s="391"/>
      <c r="X39" s="391"/>
      <c r="Y39" s="391"/>
      <c r="Z39" s="391"/>
      <c r="AA39" s="391"/>
      <c r="AB39" s="391"/>
      <c r="AC39" s="391"/>
      <c r="AD39" s="391"/>
      <c r="AE39" s="391"/>
      <c r="AF39" s="391"/>
      <c r="AG39" s="391"/>
      <c r="AH39" s="391"/>
      <c r="AI39" s="391"/>
      <c r="AJ39" s="391"/>
      <c r="AK39" s="391"/>
      <c r="AL39" s="391"/>
      <c r="AM39" s="391"/>
      <c r="AN39" s="391"/>
      <c r="AO39" s="391"/>
      <c r="AP39" s="391"/>
      <c r="AQ39" s="391"/>
      <c r="AR39" s="382">
        <v>0</v>
      </c>
      <c r="AS39" s="382">
        <v>0</v>
      </c>
      <c r="AT39" s="382">
        <v>0</v>
      </c>
      <c r="AU39" s="386">
        <v>4.8050000000000002E-2</v>
      </c>
      <c r="AV39" s="392">
        <f>AT39+AU39</f>
        <v>4.8050000000000002E-2</v>
      </c>
      <c r="AW39" s="386">
        <v>0</v>
      </c>
      <c r="AX39" s="392">
        <f>AV39+AW39</f>
        <v>4.8050000000000002E-2</v>
      </c>
      <c r="AY39" s="386">
        <v>0</v>
      </c>
      <c r="AZ39" s="392">
        <f>AX39+AY39</f>
        <v>4.8050000000000002E-2</v>
      </c>
      <c r="BA39" s="386"/>
      <c r="BB39" s="392">
        <f>AZ39+BA39</f>
        <v>4.8050000000000002E-2</v>
      </c>
      <c r="BC39" s="386"/>
      <c r="BD39" s="392">
        <f>BB39+BC39</f>
        <v>4.8050000000000002E-2</v>
      </c>
      <c r="BE39" s="386"/>
      <c r="BF39" s="392">
        <f>BD39+BE39</f>
        <v>4.8050000000000002E-2</v>
      </c>
      <c r="BG39" s="386"/>
      <c r="BH39" s="392">
        <f>BF39+BG39</f>
        <v>4.8050000000000002E-2</v>
      </c>
    </row>
    <row r="40" spans="1:60" ht="45.75" hidden="1" thickBot="1" x14ac:dyDescent="0.25">
      <c r="A40" s="366" t="s">
        <v>100</v>
      </c>
      <c r="B40" s="367" t="s">
        <v>101</v>
      </c>
      <c r="C40" s="393">
        <v>1752290000</v>
      </c>
      <c r="D40" s="369">
        <v>3299</v>
      </c>
      <c r="E40" s="370">
        <v>2212</v>
      </c>
      <c r="F40" s="391"/>
      <c r="G40" s="394" t="s">
        <v>139</v>
      </c>
      <c r="H40" s="391"/>
      <c r="I40" s="391"/>
      <c r="J40" s="391"/>
      <c r="K40" s="391"/>
      <c r="L40" s="391"/>
      <c r="M40" s="391"/>
      <c r="N40" s="391"/>
      <c r="O40" s="391"/>
      <c r="P40" s="391"/>
      <c r="Q40" s="391"/>
      <c r="R40" s="391"/>
      <c r="S40" s="391"/>
      <c r="T40" s="391"/>
      <c r="U40" s="391"/>
      <c r="V40" s="391"/>
      <c r="W40" s="391"/>
      <c r="X40" s="391"/>
      <c r="Y40" s="391"/>
      <c r="Z40" s="391"/>
      <c r="AA40" s="391"/>
      <c r="AB40" s="391"/>
      <c r="AC40" s="391"/>
      <c r="AD40" s="391"/>
      <c r="AE40" s="391"/>
      <c r="AF40" s="391"/>
      <c r="AG40" s="391"/>
      <c r="AH40" s="391"/>
      <c r="AI40" s="391"/>
      <c r="AJ40" s="391"/>
      <c r="AK40" s="391"/>
      <c r="AL40" s="391"/>
      <c r="AM40" s="391"/>
      <c r="AN40" s="391"/>
      <c r="AO40" s="391"/>
      <c r="AP40" s="391"/>
      <c r="AQ40" s="391"/>
      <c r="AR40" s="391"/>
      <c r="AS40" s="391"/>
      <c r="AT40" s="391"/>
      <c r="AU40" s="391"/>
      <c r="AV40" s="391"/>
      <c r="AW40" s="391"/>
      <c r="AX40" s="391"/>
      <c r="AY40" s="391"/>
      <c r="AZ40" s="392">
        <v>0</v>
      </c>
      <c r="BA40" s="392"/>
      <c r="BB40" s="392"/>
      <c r="BC40" s="392">
        <v>64.148179999999996</v>
      </c>
      <c r="BD40" s="392">
        <f>BC40</f>
        <v>64.148179999999996</v>
      </c>
      <c r="BE40" s="392"/>
      <c r="BF40" s="392">
        <f>BD40</f>
        <v>64.148179999999996</v>
      </c>
      <c r="BG40" s="392"/>
      <c r="BH40" s="392">
        <f>BF40</f>
        <v>64.148179999999996</v>
      </c>
    </row>
    <row r="41" spans="1:60" ht="45.75" hidden="1" thickBot="1" x14ac:dyDescent="0.25">
      <c r="A41" s="302" t="s">
        <v>100</v>
      </c>
      <c r="B41" s="303" t="s">
        <v>140</v>
      </c>
      <c r="C41" s="395" t="s">
        <v>141</v>
      </c>
      <c r="D41" s="305">
        <v>3299</v>
      </c>
      <c r="E41" s="306">
        <v>2212</v>
      </c>
      <c r="F41" s="396"/>
      <c r="G41" s="397" t="s">
        <v>142</v>
      </c>
      <c r="H41" s="396"/>
      <c r="I41" s="396"/>
      <c r="J41" s="396"/>
      <c r="K41" s="396"/>
      <c r="L41" s="396"/>
      <c r="M41" s="396"/>
      <c r="N41" s="396"/>
      <c r="O41" s="396"/>
      <c r="P41" s="396"/>
      <c r="Q41" s="396"/>
      <c r="R41" s="396"/>
      <c r="S41" s="396"/>
      <c r="T41" s="396"/>
      <c r="U41" s="396"/>
      <c r="V41" s="396"/>
      <c r="W41" s="396"/>
      <c r="X41" s="396"/>
      <c r="Y41" s="396"/>
      <c r="Z41" s="396"/>
      <c r="AA41" s="396"/>
      <c r="AB41" s="396"/>
      <c r="AC41" s="396"/>
      <c r="AD41" s="396"/>
      <c r="AE41" s="396"/>
      <c r="AF41" s="396"/>
      <c r="AG41" s="396"/>
      <c r="AH41" s="396"/>
      <c r="AI41" s="396"/>
      <c r="AJ41" s="396"/>
      <c r="AK41" s="396"/>
      <c r="AL41" s="396"/>
      <c r="AM41" s="396"/>
      <c r="AN41" s="396"/>
      <c r="AO41" s="396"/>
      <c r="AP41" s="396"/>
      <c r="AQ41" s="396"/>
      <c r="AR41" s="396"/>
      <c r="AS41" s="396"/>
      <c r="AT41" s="396"/>
      <c r="AU41" s="396"/>
      <c r="AV41" s="396"/>
      <c r="AW41" s="396"/>
      <c r="AX41" s="396"/>
      <c r="AY41" s="396"/>
      <c r="AZ41" s="398">
        <v>0</v>
      </c>
      <c r="BA41" s="398"/>
      <c r="BB41" s="398"/>
      <c r="BC41" s="398">
        <v>0</v>
      </c>
      <c r="BD41" s="398">
        <v>0</v>
      </c>
      <c r="BE41" s="398">
        <v>12.958</v>
      </c>
      <c r="BF41" s="398">
        <f>BE41</f>
        <v>12.958</v>
      </c>
      <c r="BG41" s="398"/>
      <c r="BH41" s="398">
        <f>BF41</f>
        <v>12.958</v>
      </c>
    </row>
    <row r="42" spans="1:60" ht="33.75" x14ac:dyDescent="0.2">
      <c r="A42" s="275" t="s">
        <v>10</v>
      </c>
      <c r="B42" s="276" t="s">
        <v>143</v>
      </c>
      <c r="C42" s="142">
        <v>20102764020</v>
      </c>
      <c r="D42" s="144">
        <v>6402</v>
      </c>
      <c r="E42" s="144">
        <v>2223</v>
      </c>
      <c r="F42" s="144">
        <v>0</v>
      </c>
      <c r="G42" s="146" t="s">
        <v>144</v>
      </c>
      <c r="H42" s="399"/>
      <c r="I42" s="399"/>
      <c r="J42" s="399"/>
      <c r="K42" s="399"/>
      <c r="L42" s="399"/>
      <c r="M42" s="399"/>
      <c r="N42" s="399"/>
      <c r="O42" s="399"/>
      <c r="P42" s="399"/>
      <c r="Q42" s="399"/>
      <c r="R42" s="399"/>
      <c r="S42" s="399"/>
      <c r="T42" s="399"/>
      <c r="U42" s="399"/>
      <c r="V42" s="399"/>
      <c r="W42" s="399"/>
      <c r="X42" s="399"/>
      <c r="Y42" s="399"/>
      <c r="Z42" s="399"/>
      <c r="AA42" s="399"/>
      <c r="AB42" s="399"/>
      <c r="AC42" s="399"/>
      <c r="AD42" s="399"/>
      <c r="AE42" s="399"/>
      <c r="AF42" s="399"/>
      <c r="AG42" s="399"/>
      <c r="AH42" s="399"/>
      <c r="AI42" s="399"/>
      <c r="AJ42" s="399"/>
      <c r="AK42" s="399"/>
      <c r="AL42" s="399"/>
      <c r="AM42" s="399"/>
      <c r="AN42" s="399"/>
      <c r="AO42" s="399"/>
      <c r="AP42" s="399"/>
      <c r="AQ42" s="399"/>
      <c r="AR42" s="399"/>
      <c r="AS42" s="399"/>
      <c r="AT42" s="399"/>
      <c r="AU42" s="399"/>
      <c r="AV42" s="399"/>
      <c r="AW42" s="399"/>
      <c r="AX42" s="399"/>
      <c r="AY42" s="399"/>
      <c r="AZ42" s="399"/>
      <c r="BA42" s="399"/>
      <c r="BB42" s="399"/>
      <c r="BC42" s="399"/>
      <c r="BD42" s="399">
        <v>0</v>
      </c>
      <c r="BE42" s="399">
        <v>0</v>
      </c>
      <c r="BF42" s="400">
        <v>0</v>
      </c>
      <c r="BG42" s="400">
        <v>73.965999999999994</v>
      </c>
      <c r="BH42" s="400">
        <f>BG42</f>
        <v>73.965999999999994</v>
      </c>
    </row>
    <row r="43" spans="1:60" ht="22.5" x14ac:dyDescent="0.2">
      <c r="A43" s="410" t="s">
        <v>10</v>
      </c>
      <c r="B43" s="334" t="s">
        <v>143</v>
      </c>
      <c r="C43" s="335">
        <v>20600364002</v>
      </c>
      <c r="D43" s="337">
        <v>6402</v>
      </c>
      <c r="E43" s="337">
        <v>2223</v>
      </c>
      <c r="F43" s="337">
        <v>0</v>
      </c>
      <c r="G43" s="411" t="s">
        <v>34</v>
      </c>
      <c r="H43" s="412"/>
      <c r="I43" s="412"/>
      <c r="J43" s="412"/>
      <c r="K43" s="412"/>
      <c r="L43" s="412"/>
      <c r="M43" s="412"/>
      <c r="N43" s="412"/>
      <c r="O43" s="412"/>
      <c r="P43" s="412"/>
      <c r="Q43" s="412"/>
      <c r="R43" s="412"/>
      <c r="S43" s="412"/>
      <c r="T43" s="412"/>
      <c r="U43" s="412"/>
      <c r="V43" s="412"/>
      <c r="W43" s="412"/>
      <c r="X43" s="412"/>
      <c r="Y43" s="412"/>
      <c r="Z43" s="412"/>
      <c r="AA43" s="412"/>
      <c r="AB43" s="412"/>
      <c r="AC43" s="412"/>
      <c r="AD43" s="412"/>
      <c r="AE43" s="412"/>
      <c r="AF43" s="412"/>
      <c r="AG43" s="412"/>
      <c r="AH43" s="412"/>
      <c r="AI43" s="412"/>
      <c r="AJ43" s="412"/>
      <c r="AK43" s="412"/>
      <c r="AL43" s="412"/>
      <c r="AM43" s="412"/>
      <c r="AN43" s="412"/>
      <c r="AO43" s="412"/>
      <c r="AP43" s="412"/>
      <c r="AQ43" s="412"/>
      <c r="AR43" s="412"/>
      <c r="AS43" s="412"/>
      <c r="AT43" s="412"/>
      <c r="AU43" s="412"/>
      <c r="AV43" s="412"/>
      <c r="AW43" s="412"/>
      <c r="AX43" s="412"/>
      <c r="AY43" s="412"/>
      <c r="AZ43" s="412"/>
      <c r="BA43" s="412"/>
      <c r="BB43" s="412"/>
      <c r="BC43" s="412"/>
      <c r="BD43" s="412">
        <v>0</v>
      </c>
      <c r="BE43" s="412">
        <v>0</v>
      </c>
      <c r="BF43" s="413">
        <v>0</v>
      </c>
      <c r="BG43" s="413">
        <v>0.65110000000000001</v>
      </c>
      <c r="BH43" s="413">
        <f>BG43</f>
        <v>0.65110000000000001</v>
      </c>
    </row>
    <row r="44" spans="1:60" ht="23.25" thickBot="1" x14ac:dyDescent="0.25">
      <c r="A44" s="401" t="s">
        <v>10</v>
      </c>
      <c r="B44" s="402" t="s">
        <v>143</v>
      </c>
      <c r="C44" s="403" t="s">
        <v>150</v>
      </c>
      <c r="D44" s="404">
        <v>6402</v>
      </c>
      <c r="E44" s="405">
        <v>2223</v>
      </c>
      <c r="F44" s="405">
        <v>0</v>
      </c>
      <c r="G44" s="406" t="s">
        <v>35</v>
      </c>
      <c r="H44" s="407"/>
      <c r="I44" s="407"/>
      <c r="J44" s="407"/>
      <c r="K44" s="407"/>
      <c r="L44" s="407"/>
      <c r="M44" s="407"/>
      <c r="N44" s="407"/>
      <c r="O44" s="407"/>
      <c r="P44" s="407"/>
      <c r="Q44" s="407"/>
      <c r="R44" s="407"/>
      <c r="S44" s="407"/>
      <c r="T44" s="407"/>
      <c r="U44" s="407"/>
      <c r="V44" s="407"/>
      <c r="W44" s="407"/>
      <c r="X44" s="407"/>
      <c r="Y44" s="407"/>
      <c r="Z44" s="407"/>
      <c r="AA44" s="407"/>
      <c r="AB44" s="407"/>
      <c r="AC44" s="407"/>
      <c r="AD44" s="407"/>
      <c r="AE44" s="407"/>
      <c r="AF44" s="407"/>
      <c r="AG44" s="407"/>
      <c r="AH44" s="407"/>
      <c r="AI44" s="407"/>
      <c r="AJ44" s="407"/>
      <c r="AK44" s="407"/>
      <c r="AL44" s="407"/>
      <c r="AM44" s="407"/>
      <c r="AN44" s="407"/>
      <c r="AO44" s="407"/>
      <c r="AP44" s="408"/>
      <c r="AQ44" s="407"/>
      <c r="AR44" s="407"/>
      <c r="AS44" s="407"/>
      <c r="AT44" s="407"/>
      <c r="AU44" s="407"/>
      <c r="AV44" s="407"/>
      <c r="AW44" s="407"/>
      <c r="AX44" s="407"/>
      <c r="AY44" s="407"/>
      <c r="AZ44" s="407"/>
      <c r="BA44" s="407"/>
      <c r="BB44" s="407"/>
      <c r="BC44" s="407"/>
      <c r="BD44" s="407"/>
      <c r="BE44" s="407"/>
      <c r="BF44" s="409">
        <v>0</v>
      </c>
      <c r="BG44" s="409">
        <v>51</v>
      </c>
      <c r="BH44" s="409">
        <f>BG44</f>
        <v>51</v>
      </c>
    </row>
  </sheetData>
  <mergeCells count="25">
    <mergeCell ref="AH1:AI1"/>
    <mergeCell ref="AJ1:AK1"/>
    <mergeCell ref="AL1:AM1"/>
    <mergeCell ref="P1:Q1"/>
    <mergeCell ref="R1:S1"/>
    <mergeCell ref="T1:U1"/>
    <mergeCell ref="V1:W1"/>
    <mergeCell ref="X1:Y1"/>
    <mergeCell ref="Z1:AA1"/>
    <mergeCell ref="A6:O6"/>
    <mergeCell ref="BA1:BB1"/>
    <mergeCell ref="BC1:BD1"/>
    <mergeCell ref="BE1:BF1"/>
    <mergeCell ref="BG1:BH1"/>
    <mergeCell ref="A2:O2"/>
    <mergeCell ref="A4:O4"/>
    <mergeCell ref="AN1:AO1"/>
    <mergeCell ref="AQ1:AR1"/>
    <mergeCell ref="AS1:AT1"/>
    <mergeCell ref="AU1:AV1"/>
    <mergeCell ref="AW1:AX1"/>
    <mergeCell ref="AY1:AZ1"/>
    <mergeCell ref="AB1:AC1"/>
    <mergeCell ref="AD1:AE1"/>
    <mergeCell ref="AF1:AG1"/>
  </mergeCells>
  <pageMargins left="0.78740157480314965" right="0.78740157480314965" top="0.98425196850393704" bottom="0.98425196850393704" header="0.51181102362204722" footer="0.51181102362204722"/>
  <pageSetup paperSize="9" scale="77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7"/>
  <sheetViews>
    <sheetView zoomScaleNormal="100" workbookViewId="0">
      <selection activeCell="D41" sqref="D41"/>
    </sheetView>
  </sheetViews>
  <sheetFormatPr defaultRowHeight="12.75" x14ac:dyDescent="0.2"/>
  <cols>
    <col min="1" max="1" width="36.5703125" style="416" bestFit="1" customWidth="1"/>
    <col min="2" max="2" width="7.28515625" style="416" customWidth="1"/>
    <col min="3" max="3" width="13.85546875" style="416" customWidth="1"/>
    <col min="4" max="4" width="10.7109375" style="416" bestFit="1" customWidth="1"/>
    <col min="5" max="5" width="14.140625" style="416" customWidth="1"/>
    <col min="6" max="9" width="9.140625" style="416"/>
    <col min="10" max="10" width="11.7109375" style="416" bestFit="1" customWidth="1"/>
    <col min="11" max="256" width="9.140625" style="416"/>
    <col min="257" max="257" width="36.5703125" style="416" bestFit="1" customWidth="1"/>
    <col min="258" max="258" width="7.28515625" style="416" customWidth="1"/>
    <col min="259" max="259" width="13.85546875" style="416" customWidth="1"/>
    <col min="260" max="260" width="10.7109375" style="416" bestFit="1" customWidth="1"/>
    <col min="261" max="261" width="14.140625" style="416" customWidth="1"/>
    <col min="262" max="265" width="9.140625" style="416"/>
    <col min="266" max="266" width="11.7109375" style="416" bestFit="1" customWidth="1"/>
    <col min="267" max="512" width="9.140625" style="416"/>
    <col min="513" max="513" width="36.5703125" style="416" bestFit="1" customWidth="1"/>
    <col min="514" max="514" width="7.28515625" style="416" customWidth="1"/>
    <col min="515" max="515" width="13.85546875" style="416" customWidth="1"/>
    <col min="516" max="516" width="10.7109375" style="416" bestFit="1" customWidth="1"/>
    <col min="517" max="517" width="14.140625" style="416" customWidth="1"/>
    <col min="518" max="521" width="9.140625" style="416"/>
    <col min="522" max="522" width="11.7109375" style="416" bestFit="1" customWidth="1"/>
    <col min="523" max="768" width="9.140625" style="416"/>
    <col min="769" max="769" width="36.5703125" style="416" bestFit="1" customWidth="1"/>
    <col min="770" max="770" width="7.28515625" style="416" customWidth="1"/>
    <col min="771" max="771" width="13.85546875" style="416" customWidth="1"/>
    <col min="772" max="772" width="10.7109375" style="416" bestFit="1" customWidth="1"/>
    <col min="773" max="773" width="14.140625" style="416" customWidth="1"/>
    <col min="774" max="777" width="9.140625" style="416"/>
    <col min="778" max="778" width="11.7109375" style="416" bestFit="1" customWidth="1"/>
    <col min="779" max="1024" width="9.140625" style="416"/>
    <col min="1025" max="1025" width="36.5703125" style="416" bestFit="1" customWidth="1"/>
    <col min="1026" max="1026" width="7.28515625" style="416" customWidth="1"/>
    <col min="1027" max="1027" width="13.85546875" style="416" customWidth="1"/>
    <col min="1028" max="1028" width="10.7109375" style="416" bestFit="1" customWidth="1"/>
    <col min="1029" max="1029" width="14.140625" style="416" customWidth="1"/>
    <col min="1030" max="1033" width="9.140625" style="416"/>
    <col min="1034" max="1034" width="11.7109375" style="416" bestFit="1" customWidth="1"/>
    <col min="1035" max="1280" width="9.140625" style="416"/>
    <col min="1281" max="1281" width="36.5703125" style="416" bestFit="1" customWidth="1"/>
    <col min="1282" max="1282" width="7.28515625" style="416" customWidth="1"/>
    <col min="1283" max="1283" width="13.85546875" style="416" customWidth="1"/>
    <col min="1284" max="1284" width="10.7109375" style="416" bestFit="1" customWidth="1"/>
    <col min="1285" max="1285" width="14.140625" style="416" customWidth="1"/>
    <col min="1286" max="1289" width="9.140625" style="416"/>
    <col min="1290" max="1290" width="11.7109375" style="416" bestFit="1" customWidth="1"/>
    <col min="1291" max="1536" width="9.140625" style="416"/>
    <col min="1537" max="1537" width="36.5703125" style="416" bestFit="1" customWidth="1"/>
    <col min="1538" max="1538" width="7.28515625" style="416" customWidth="1"/>
    <col min="1539" max="1539" width="13.85546875" style="416" customWidth="1"/>
    <col min="1540" max="1540" width="10.7109375" style="416" bestFit="1" customWidth="1"/>
    <col min="1541" max="1541" width="14.140625" style="416" customWidth="1"/>
    <col min="1542" max="1545" width="9.140625" style="416"/>
    <col min="1546" max="1546" width="11.7109375" style="416" bestFit="1" customWidth="1"/>
    <col min="1547" max="1792" width="9.140625" style="416"/>
    <col min="1793" max="1793" width="36.5703125" style="416" bestFit="1" customWidth="1"/>
    <col min="1794" max="1794" width="7.28515625" style="416" customWidth="1"/>
    <col min="1795" max="1795" width="13.85546875" style="416" customWidth="1"/>
    <col min="1796" max="1796" width="10.7109375" style="416" bestFit="1" customWidth="1"/>
    <col min="1797" max="1797" width="14.140625" style="416" customWidth="1"/>
    <col min="1798" max="1801" width="9.140625" style="416"/>
    <col min="1802" max="1802" width="11.7109375" style="416" bestFit="1" customWidth="1"/>
    <col min="1803" max="2048" width="9.140625" style="416"/>
    <col min="2049" max="2049" width="36.5703125" style="416" bestFit="1" customWidth="1"/>
    <col min="2050" max="2050" width="7.28515625" style="416" customWidth="1"/>
    <col min="2051" max="2051" width="13.85546875" style="416" customWidth="1"/>
    <col min="2052" max="2052" width="10.7109375" style="416" bestFit="1" customWidth="1"/>
    <col min="2053" max="2053" width="14.140625" style="416" customWidth="1"/>
    <col min="2054" max="2057" width="9.140625" style="416"/>
    <col min="2058" max="2058" width="11.7109375" style="416" bestFit="1" customWidth="1"/>
    <col min="2059" max="2304" width="9.140625" style="416"/>
    <col min="2305" max="2305" width="36.5703125" style="416" bestFit="1" customWidth="1"/>
    <col min="2306" max="2306" width="7.28515625" style="416" customWidth="1"/>
    <col min="2307" max="2307" width="13.85546875" style="416" customWidth="1"/>
    <col min="2308" max="2308" width="10.7109375" style="416" bestFit="1" customWidth="1"/>
    <col min="2309" max="2309" width="14.140625" style="416" customWidth="1"/>
    <col min="2310" max="2313" width="9.140625" style="416"/>
    <col min="2314" max="2314" width="11.7109375" style="416" bestFit="1" customWidth="1"/>
    <col min="2315" max="2560" width="9.140625" style="416"/>
    <col min="2561" max="2561" width="36.5703125" style="416" bestFit="1" customWidth="1"/>
    <col min="2562" max="2562" width="7.28515625" style="416" customWidth="1"/>
    <col min="2563" max="2563" width="13.85546875" style="416" customWidth="1"/>
    <col min="2564" max="2564" width="10.7109375" style="416" bestFit="1" customWidth="1"/>
    <col min="2565" max="2565" width="14.140625" style="416" customWidth="1"/>
    <col min="2566" max="2569" width="9.140625" style="416"/>
    <col min="2570" max="2570" width="11.7109375" style="416" bestFit="1" customWidth="1"/>
    <col min="2571" max="2816" width="9.140625" style="416"/>
    <col min="2817" max="2817" width="36.5703125" style="416" bestFit="1" customWidth="1"/>
    <col min="2818" max="2818" width="7.28515625" style="416" customWidth="1"/>
    <col min="2819" max="2819" width="13.85546875" style="416" customWidth="1"/>
    <col min="2820" max="2820" width="10.7109375" style="416" bestFit="1" customWidth="1"/>
    <col min="2821" max="2821" width="14.140625" style="416" customWidth="1"/>
    <col min="2822" max="2825" width="9.140625" style="416"/>
    <col min="2826" max="2826" width="11.7109375" style="416" bestFit="1" customWidth="1"/>
    <col min="2827" max="3072" width="9.140625" style="416"/>
    <col min="3073" max="3073" width="36.5703125" style="416" bestFit="1" customWidth="1"/>
    <col min="3074" max="3074" width="7.28515625" style="416" customWidth="1"/>
    <col min="3075" max="3075" width="13.85546875" style="416" customWidth="1"/>
    <col min="3076" max="3076" width="10.7109375" style="416" bestFit="1" customWidth="1"/>
    <col min="3077" max="3077" width="14.140625" style="416" customWidth="1"/>
    <col min="3078" max="3081" width="9.140625" style="416"/>
    <col min="3082" max="3082" width="11.7109375" style="416" bestFit="1" customWidth="1"/>
    <col min="3083" max="3328" width="9.140625" style="416"/>
    <col min="3329" max="3329" width="36.5703125" style="416" bestFit="1" customWidth="1"/>
    <col min="3330" max="3330" width="7.28515625" style="416" customWidth="1"/>
    <col min="3331" max="3331" width="13.85546875" style="416" customWidth="1"/>
    <col min="3332" max="3332" width="10.7109375" style="416" bestFit="1" customWidth="1"/>
    <col min="3333" max="3333" width="14.140625" style="416" customWidth="1"/>
    <col min="3334" max="3337" width="9.140625" style="416"/>
    <col min="3338" max="3338" width="11.7109375" style="416" bestFit="1" customWidth="1"/>
    <col min="3339" max="3584" width="9.140625" style="416"/>
    <col min="3585" max="3585" width="36.5703125" style="416" bestFit="1" customWidth="1"/>
    <col min="3586" max="3586" width="7.28515625" style="416" customWidth="1"/>
    <col min="3587" max="3587" width="13.85546875" style="416" customWidth="1"/>
    <col min="3588" max="3588" width="10.7109375" style="416" bestFit="1" customWidth="1"/>
    <col min="3589" max="3589" width="14.140625" style="416" customWidth="1"/>
    <col min="3590" max="3593" width="9.140625" style="416"/>
    <col min="3594" max="3594" width="11.7109375" style="416" bestFit="1" customWidth="1"/>
    <col min="3595" max="3840" width="9.140625" style="416"/>
    <col min="3841" max="3841" width="36.5703125" style="416" bestFit="1" customWidth="1"/>
    <col min="3842" max="3842" width="7.28515625" style="416" customWidth="1"/>
    <col min="3843" max="3843" width="13.85546875" style="416" customWidth="1"/>
    <col min="3844" max="3844" width="10.7109375" style="416" bestFit="1" customWidth="1"/>
    <col min="3845" max="3845" width="14.140625" style="416" customWidth="1"/>
    <col min="3846" max="3849" width="9.140625" style="416"/>
    <col min="3850" max="3850" width="11.7109375" style="416" bestFit="1" customWidth="1"/>
    <col min="3851" max="4096" width="9.140625" style="416"/>
    <col min="4097" max="4097" width="36.5703125" style="416" bestFit="1" customWidth="1"/>
    <col min="4098" max="4098" width="7.28515625" style="416" customWidth="1"/>
    <col min="4099" max="4099" width="13.85546875" style="416" customWidth="1"/>
    <col min="4100" max="4100" width="10.7109375" style="416" bestFit="1" customWidth="1"/>
    <col min="4101" max="4101" width="14.140625" style="416" customWidth="1"/>
    <col min="4102" max="4105" width="9.140625" style="416"/>
    <col min="4106" max="4106" width="11.7109375" style="416" bestFit="1" customWidth="1"/>
    <col min="4107" max="4352" width="9.140625" style="416"/>
    <col min="4353" max="4353" width="36.5703125" style="416" bestFit="1" customWidth="1"/>
    <col min="4354" max="4354" width="7.28515625" style="416" customWidth="1"/>
    <col min="4355" max="4355" width="13.85546875" style="416" customWidth="1"/>
    <col min="4356" max="4356" width="10.7109375" style="416" bestFit="1" customWidth="1"/>
    <col min="4357" max="4357" width="14.140625" style="416" customWidth="1"/>
    <col min="4358" max="4361" width="9.140625" style="416"/>
    <col min="4362" max="4362" width="11.7109375" style="416" bestFit="1" customWidth="1"/>
    <col min="4363" max="4608" width="9.140625" style="416"/>
    <col min="4609" max="4609" width="36.5703125" style="416" bestFit="1" customWidth="1"/>
    <col min="4610" max="4610" width="7.28515625" style="416" customWidth="1"/>
    <col min="4611" max="4611" width="13.85546875" style="416" customWidth="1"/>
    <col min="4612" max="4612" width="10.7109375" style="416" bestFit="1" customWidth="1"/>
    <col min="4613" max="4613" width="14.140625" style="416" customWidth="1"/>
    <col min="4614" max="4617" width="9.140625" style="416"/>
    <col min="4618" max="4618" width="11.7109375" style="416" bestFit="1" customWidth="1"/>
    <col min="4619" max="4864" width="9.140625" style="416"/>
    <col min="4865" max="4865" width="36.5703125" style="416" bestFit="1" customWidth="1"/>
    <col min="4866" max="4866" width="7.28515625" style="416" customWidth="1"/>
    <col min="4867" max="4867" width="13.85546875" style="416" customWidth="1"/>
    <col min="4868" max="4868" width="10.7109375" style="416" bestFit="1" customWidth="1"/>
    <col min="4869" max="4869" width="14.140625" style="416" customWidth="1"/>
    <col min="4870" max="4873" width="9.140625" style="416"/>
    <col min="4874" max="4874" width="11.7109375" style="416" bestFit="1" customWidth="1"/>
    <col min="4875" max="5120" width="9.140625" style="416"/>
    <col min="5121" max="5121" width="36.5703125" style="416" bestFit="1" customWidth="1"/>
    <col min="5122" max="5122" width="7.28515625" style="416" customWidth="1"/>
    <col min="5123" max="5123" width="13.85546875" style="416" customWidth="1"/>
    <col min="5124" max="5124" width="10.7109375" style="416" bestFit="1" customWidth="1"/>
    <col min="5125" max="5125" width="14.140625" style="416" customWidth="1"/>
    <col min="5126" max="5129" width="9.140625" style="416"/>
    <col min="5130" max="5130" width="11.7109375" style="416" bestFit="1" customWidth="1"/>
    <col min="5131" max="5376" width="9.140625" style="416"/>
    <col min="5377" max="5377" width="36.5703125" style="416" bestFit="1" customWidth="1"/>
    <col min="5378" max="5378" width="7.28515625" style="416" customWidth="1"/>
    <col min="5379" max="5379" width="13.85546875" style="416" customWidth="1"/>
    <col min="5380" max="5380" width="10.7109375" style="416" bestFit="1" customWidth="1"/>
    <col min="5381" max="5381" width="14.140625" style="416" customWidth="1"/>
    <col min="5382" max="5385" width="9.140625" style="416"/>
    <col min="5386" max="5386" width="11.7109375" style="416" bestFit="1" customWidth="1"/>
    <col min="5387" max="5632" width="9.140625" style="416"/>
    <col min="5633" max="5633" width="36.5703125" style="416" bestFit="1" customWidth="1"/>
    <col min="5634" max="5634" width="7.28515625" style="416" customWidth="1"/>
    <col min="5635" max="5635" width="13.85546875" style="416" customWidth="1"/>
    <col min="5636" max="5636" width="10.7109375" style="416" bestFit="1" customWidth="1"/>
    <col min="5637" max="5637" width="14.140625" style="416" customWidth="1"/>
    <col min="5638" max="5641" width="9.140625" style="416"/>
    <col min="5642" max="5642" width="11.7109375" style="416" bestFit="1" customWidth="1"/>
    <col min="5643" max="5888" width="9.140625" style="416"/>
    <col min="5889" max="5889" width="36.5703125" style="416" bestFit="1" customWidth="1"/>
    <col min="5890" max="5890" width="7.28515625" style="416" customWidth="1"/>
    <col min="5891" max="5891" width="13.85546875" style="416" customWidth="1"/>
    <col min="5892" max="5892" width="10.7109375" style="416" bestFit="1" customWidth="1"/>
    <col min="5893" max="5893" width="14.140625" style="416" customWidth="1"/>
    <col min="5894" max="5897" width="9.140625" style="416"/>
    <col min="5898" max="5898" width="11.7109375" style="416" bestFit="1" customWidth="1"/>
    <col min="5899" max="6144" width="9.140625" style="416"/>
    <col min="6145" max="6145" width="36.5703125" style="416" bestFit="1" customWidth="1"/>
    <col min="6146" max="6146" width="7.28515625" style="416" customWidth="1"/>
    <col min="6147" max="6147" width="13.85546875" style="416" customWidth="1"/>
    <col min="6148" max="6148" width="10.7109375" style="416" bestFit="1" customWidth="1"/>
    <col min="6149" max="6149" width="14.140625" style="416" customWidth="1"/>
    <col min="6150" max="6153" width="9.140625" style="416"/>
    <col min="6154" max="6154" width="11.7109375" style="416" bestFit="1" customWidth="1"/>
    <col min="6155" max="6400" width="9.140625" style="416"/>
    <col min="6401" max="6401" width="36.5703125" style="416" bestFit="1" customWidth="1"/>
    <col min="6402" max="6402" width="7.28515625" style="416" customWidth="1"/>
    <col min="6403" max="6403" width="13.85546875" style="416" customWidth="1"/>
    <col min="6404" max="6404" width="10.7109375" style="416" bestFit="1" customWidth="1"/>
    <col min="6405" max="6405" width="14.140625" style="416" customWidth="1"/>
    <col min="6406" max="6409" width="9.140625" style="416"/>
    <col min="6410" max="6410" width="11.7109375" style="416" bestFit="1" customWidth="1"/>
    <col min="6411" max="6656" width="9.140625" style="416"/>
    <col min="6657" max="6657" width="36.5703125" style="416" bestFit="1" customWidth="1"/>
    <col min="6658" max="6658" width="7.28515625" style="416" customWidth="1"/>
    <col min="6659" max="6659" width="13.85546875" style="416" customWidth="1"/>
    <col min="6660" max="6660" width="10.7109375" style="416" bestFit="1" customWidth="1"/>
    <col min="6661" max="6661" width="14.140625" style="416" customWidth="1"/>
    <col min="6662" max="6665" width="9.140625" style="416"/>
    <col min="6666" max="6666" width="11.7109375" style="416" bestFit="1" customWidth="1"/>
    <col min="6667" max="6912" width="9.140625" style="416"/>
    <col min="6913" max="6913" width="36.5703125" style="416" bestFit="1" customWidth="1"/>
    <col min="6914" max="6914" width="7.28515625" style="416" customWidth="1"/>
    <col min="6915" max="6915" width="13.85546875" style="416" customWidth="1"/>
    <col min="6916" max="6916" width="10.7109375" style="416" bestFit="1" customWidth="1"/>
    <col min="6917" max="6917" width="14.140625" style="416" customWidth="1"/>
    <col min="6918" max="6921" width="9.140625" style="416"/>
    <col min="6922" max="6922" width="11.7109375" style="416" bestFit="1" customWidth="1"/>
    <col min="6923" max="7168" width="9.140625" style="416"/>
    <col min="7169" max="7169" width="36.5703125" style="416" bestFit="1" customWidth="1"/>
    <col min="7170" max="7170" width="7.28515625" style="416" customWidth="1"/>
    <col min="7171" max="7171" width="13.85546875" style="416" customWidth="1"/>
    <col min="7172" max="7172" width="10.7109375" style="416" bestFit="1" customWidth="1"/>
    <col min="7173" max="7173" width="14.140625" style="416" customWidth="1"/>
    <col min="7174" max="7177" width="9.140625" style="416"/>
    <col min="7178" max="7178" width="11.7109375" style="416" bestFit="1" customWidth="1"/>
    <col min="7179" max="7424" width="9.140625" style="416"/>
    <col min="7425" max="7425" width="36.5703125" style="416" bestFit="1" customWidth="1"/>
    <col min="7426" max="7426" width="7.28515625" style="416" customWidth="1"/>
    <col min="7427" max="7427" width="13.85546875" style="416" customWidth="1"/>
    <col min="7428" max="7428" width="10.7109375" style="416" bestFit="1" customWidth="1"/>
    <col min="7429" max="7429" width="14.140625" style="416" customWidth="1"/>
    <col min="7430" max="7433" width="9.140625" style="416"/>
    <col min="7434" max="7434" width="11.7109375" style="416" bestFit="1" customWidth="1"/>
    <col min="7435" max="7680" width="9.140625" style="416"/>
    <col min="7681" max="7681" width="36.5703125" style="416" bestFit="1" customWidth="1"/>
    <col min="7682" max="7682" width="7.28515625" style="416" customWidth="1"/>
    <col min="7683" max="7683" width="13.85546875" style="416" customWidth="1"/>
    <col min="7684" max="7684" width="10.7109375" style="416" bestFit="1" customWidth="1"/>
    <col min="7685" max="7685" width="14.140625" style="416" customWidth="1"/>
    <col min="7686" max="7689" width="9.140625" style="416"/>
    <col min="7690" max="7690" width="11.7109375" style="416" bestFit="1" customWidth="1"/>
    <col min="7691" max="7936" width="9.140625" style="416"/>
    <col min="7937" max="7937" width="36.5703125" style="416" bestFit="1" customWidth="1"/>
    <col min="7938" max="7938" width="7.28515625" style="416" customWidth="1"/>
    <col min="7939" max="7939" width="13.85546875" style="416" customWidth="1"/>
    <col min="7940" max="7940" width="10.7109375" style="416" bestFit="1" customWidth="1"/>
    <col min="7941" max="7941" width="14.140625" style="416" customWidth="1"/>
    <col min="7942" max="7945" width="9.140625" style="416"/>
    <col min="7946" max="7946" width="11.7109375" style="416" bestFit="1" customWidth="1"/>
    <col min="7947" max="8192" width="9.140625" style="416"/>
    <col min="8193" max="8193" width="36.5703125" style="416" bestFit="1" customWidth="1"/>
    <col min="8194" max="8194" width="7.28515625" style="416" customWidth="1"/>
    <col min="8195" max="8195" width="13.85546875" style="416" customWidth="1"/>
    <col min="8196" max="8196" width="10.7109375" style="416" bestFit="1" customWidth="1"/>
    <col min="8197" max="8197" width="14.140625" style="416" customWidth="1"/>
    <col min="8198" max="8201" width="9.140625" style="416"/>
    <col min="8202" max="8202" width="11.7109375" style="416" bestFit="1" customWidth="1"/>
    <col min="8203" max="8448" width="9.140625" style="416"/>
    <col min="8449" max="8449" width="36.5703125" style="416" bestFit="1" customWidth="1"/>
    <col min="8450" max="8450" width="7.28515625" style="416" customWidth="1"/>
    <col min="8451" max="8451" width="13.85546875" style="416" customWidth="1"/>
    <col min="8452" max="8452" width="10.7109375" style="416" bestFit="1" customWidth="1"/>
    <col min="8453" max="8453" width="14.140625" style="416" customWidth="1"/>
    <col min="8454" max="8457" width="9.140625" style="416"/>
    <col min="8458" max="8458" width="11.7109375" style="416" bestFit="1" customWidth="1"/>
    <col min="8459" max="8704" width="9.140625" style="416"/>
    <col min="8705" max="8705" width="36.5703125" style="416" bestFit="1" customWidth="1"/>
    <col min="8706" max="8706" width="7.28515625" style="416" customWidth="1"/>
    <col min="8707" max="8707" width="13.85546875" style="416" customWidth="1"/>
    <col min="8708" max="8708" width="10.7109375" style="416" bestFit="1" customWidth="1"/>
    <col min="8709" max="8709" width="14.140625" style="416" customWidth="1"/>
    <col min="8710" max="8713" width="9.140625" style="416"/>
    <col min="8714" max="8714" width="11.7109375" style="416" bestFit="1" customWidth="1"/>
    <col min="8715" max="8960" width="9.140625" style="416"/>
    <col min="8961" max="8961" width="36.5703125" style="416" bestFit="1" customWidth="1"/>
    <col min="8962" max="8962" width="7.28515625" style="416" customWidth="1"/>
    <col min="8963" max="8963" width="13.85546875" style="416" customWidth="1"/>
    <col min="8964" max="8964" width="10.7109375" style="416" bestFit="1" customWidth="1"/>
    <col min="8965" max="8965" width="14.140625" style="416" customWidth="1"/>
    <col min="8966" max="8969" width="9.140625" style="416"/>
    <col min="8970" max="8970" width="11.7109375" style="416" bestFit="1" customWidth="1"/>
    <col min="8971" max="9216" width="9.140625" style="416"/>
    <col min="9217" max="9217" width="36.5703125" style="416" bestFit="1" customWidth="1"/>
    <col min="9218" max="9218" width="7.28515625" style="416" customWidth="1"/>
    <col min="9219" max="9219" width="13.85546875" style="416" customWidth="1"/>
    <col min="9220" max="9220" width="10.7109375" style="416" bestFit="1" customWidth="1"/>
    <col min="9221" max="9221" width="14.140625" style="416" customWidth="1"/>
    <col min="9222" max="9225" width="9.140625" style="416"/>
    <col min="9226" max="9226" width="11.7109375" style="416" bestFit="1" customWidth="1"/>
    <col min="9227" max="9472" width="9.140625" style="416"/>
    <col min="9473" max="9473" width="36.5703125" style="416" bestFit="1" customWidth="1"/>
    <col min="9474" max="9474" width="7.28515625" style="416" customWidth="1"/>
    <col min="9475" max="9475" width="13.85546875" style="416" customWidth="1"/>
    <col min="9476" max="9476" width="10.7109375" style="416" bestFit="1" customWidth="1"/>
    <col min="9477" max="9477" width="14.140625" style="416" customWidth="1"/>
    <col min="9478" max="9481" width="9.140625" style="416"/>
    <col min="9482" max="9482" width="11.7109375" style="416" bestFit="1" customWidth="1"/>
    <col min="9483" max="9728" width="9.140625" style="416"/>
    <col min="9729" max="9729" width="36.5703125" style="416" bestFit="1" customWidth="1"/>
    <col min="9730" max="9730" width="7.28515625" style="416" customWidth="1"/>
    <col min="9731" max="9731" width="13.85546875" style="416" customWidth="1"/>
    <col min="9732" max="9732" width="10.7109375" style="416" bestFit="1" customWidth="1"/>
    <col min="9733" max="9733" width="14.140625" style="416" customWidth="1"/>
    <col min="9734" max="9737" width="9.140625" style="416"/>
    <col min="9738" max="9738" width="11.7109375" style="416" bestFit="1" customWidth="1"/>
    <col min="9739" max="9984" width="9.140625" style="416"/>
    <col min="9985" max="9985" width="36.5703125" style="416" bestFit="1" customWidth="1"/>
    <col min="9986" max="9986" width="7.28515625" style="416" customWidth="1"/>
    <col min="9987" max="9987" width="13.85546875" style="416" customWidth="1"/>
    <col min="9988" max="9988" width="10.7109375" style="416" bestFit="1" customWidth="1"/>
    <col min="9989" max="9989" width="14.140625" style="416" customWidth="1"/>
    <col min="9990" max="9993" width="9.140625" style="416"/>
    <col min="9994" max="9994" width="11.7109375" style="416" bestFit="1" customWidth="1"/>
    <col min="9995" max="10240" width="9.140625" style="416"/>
    <col min="10241" max="10241" width="36.5703125" style="416" bestFit="1" customWidth="1"/>
    <col min="10242" max="10242" width="7.28515625" style="416" customWidth="1"/>
    <col min="10243" max="10243" width="13.85546875" style="416" customWidth="1"/>
    <col min="10244" max="10244" width="10.7109375" style="416" bestFit="1" customWidth="1"/>
    <col min="10245" max="10245" width="14.140625" style="416" customWidth="1"/>
    <col min="10246" max="10249" width="9.140625" style="416"/>
    <col min="10250" max="10250" width="11.7109375" style="416" bestFit="1" customWidth="1"/>
    <col min="10251" max="10496" width="9.140625" style="416"/>
    <col min="10497" max="10497" width="36.5703125" style="416" bestFit="1" customWidth="1"/>
    <col min="10498" max="10498" width="7.28515625" style="416" customWidth="1"/>
    <col min="10499" max="10499" width="13.85546875" style="416" customWidth="1"/>
    <col min="10500" max="10500" width="10.7109375" style="416" bestFit="1" customWidth="1"/>
    <col min="10501" max="10501" width="14.140625" style="416" customWidth="1"/>
    <col min="10502" max="10505" width="9.140625" style="416"/>
    <col min="10506" max="10506" width="11.7109375" style="416" bestFit="1" customWidth="1"/>
    <col min="10507" max="10752" width="9.140625" style="416"/>
    <col min="10753" max="10753" width="36.5703125" style="416" bestFit="1" customWidth="1"/>
    <col min="10754" max="10754" width="7.28515625" style="416" customWidth="1"/>
    <col min="10755" max="10755" width="13.85546875" style="416" customWidth="1"/>
    <col min="10756" max="10756" width="10.7109375" style="416" bestFit="1" customWidth="1"/>
    <col min="10757" max="10757" width="14.140625" style="416" customWidth="1"/>
    <col min="10758" max="10761" width="9.140625" style="416"/>
    <col min="10762" max="10762" width="11.7109375" style="416" bestFit="1" customWidth="1"/>
    <col min="10763" max="11008" width="9.140625" style="416"/>
    <col min="11009" max="11009" width="36.5703125" style="416" bestFit="1" customWidth="1"/>
    <col min="11010" max="11010" width="7.28515625" style="416" customWidth="1"/>
    <col min="11011" max="11011" width="13.85546875" style="416" customWidth="1"/>
    <col min="11012" max="11012" width="10.7109375" style="416" bestFit="1" customWidth="1"/>
    <col min="11013" max="11013" width="14.140625" style="416" customWidth="1"/>
    <col min="11014" max="11017" width="9.140625" style="416"/>
    <col min="11018" max="11018" width="11.7109375" style="416" bestFit="1" customWidth="1"/>
    <col min="11019" max="11264" width="9.140625" style="416"/>
    <col min="11265" max="11265" width="36.5703125" style="416" bestFit="1" customWidth="1"/>
    <col min="11266" max="11266" width="7.28515625" style="416" customWidth="1"/>
    <col min="11267" max="11267" width="13.85546875" style="416" customWidth="1"/>
    <col min="11268" max="11268" width="10.7109375" style="416" bestFit="1" customWidth="1"/>
    <col min="11269" max="11269" width="14.140625" style="416" customWidth="1"/>
    <col min="11270" max="11273" width="9.140625" style="416"/>
    <col min="11274" max="11274" width="11.7109375" style="416" bestFit="1" customWidth="1"/>
    <col min="11275" max="11520" width="9.140625" style="416"/>
    <col min="11521" max="11521" width="36.5703125" style="416" bestFit="1" customWidth="1"/>
    <col min="11522" max="11522" width="7.28515625" style="416" customWidth="1"/>
    <col min="11523" max="11523" width="13.85546875" style="416" customWidth="1"/>
    <col min="11524" max="11524" width="10.7109375" style="416" bestFit="1" customWidth="1"/>
    <col min="11525" max="11525" width="14.140625" style="416" customWidth="1"/>
    <col min="11526" max="11529" width="9.140625" style="416"/>
    <col min="11530" max="11530" width="11.7109375" style="416" bestFit="1" customWidth="1"/>
    <col min="11531" max="11776" width="9.140625" style="416"/>
    <col min="11777" max="11777" width="36.5703125" style="416" bestFit="1" customWidth="1"/>
    <col min="11778" max="11778" width="7.28515625" style="416" customWidth="1"/>
    <col min="11779" max="11779" width="13.85546875" style="416" customWidth="1"/>
    <col min="11780" max="11780" width="10.7109375" style="416" bestFit="1" customWidth="1"/>
    <col min="11781" max="11781" width="14.140625" style="416" customWidth="1"/>
    <col min="11782" max="11785" width="9.140625" style="416"/>
    <col min="11786" max="11786" width="11.7109375" style="416" bestFit="1" customWidth="1"/>
    <col min="11787" max="12032" width="9.140625" style="416"/>
    <col min="12033" max="12033" width="36.5703125" style="416" bestFit="1" customWidth="1"/>
    <col min="12034" max="12034" width="7.28515625" style="416" customWidth="1"/>
    <col min="12035" max="12035" width="13.85546875" style="416" customWidth="1"/>
    <col min="12036" max="12036" width="10.7109375" style="416" bestFit="1" customWidth="1"/>
    <col min="12037" max="12037" width="14.140625" style="416" customWidth="1"/>
    <col min="12038" max="12041" width="9.140625" style="416"/>
    <col min="12042" max="12042" width="11.7109375" style="416" bestFit="1" customWidth="1"/>
    <col min="12043" max="12288" width="9.140625" style="416"/>
    <col min="12289" max="12289" width="36.5703125" style="416" bestFit="1" customWidth="1"/>
    <col min="12290" max="12290" width="7.28515625" style="416" customWidth="1"/>
    <col min="12291" max="12291" width="13.85546875" style="416" customWidth="1"/>
    <col min="12292" max="12292" width="10.7109375" style="416" bestFit="1" customWidth="1"/>
    <col min="12293" max="12293" width="14.140625" style="416" customWidth="1"/>
    <col min="12294" max="12297" width="9.140625" style="416"/>
    <col min="12298" max="12298" width="11.7109375" style="416" bestFit="1" customWidth="1"/>
    <col min="12299" max="12544" width="9.140625" style="416"/>
    <col min="12545" max="12545" width="36.5703125" style="416" bestFit="1" customWidth="1"/>
    <col min="12546" max="12546" width="7.28515625" style="416" customWidth="1"/>
    <col min="12547" max="12547" width="13.85546875" style="416" customWidth="1"/>
    <col min="12548" max="12548" width="10.7109375" style="416" bestFit="1" customWidth="1"/>
    <col min="12549" max="12549" width="14.140625" style="416" customWidth="1"/>
    <col min="12550" max="12553" width="9.140625" style="416"/>
    <col min="12554" max="12554" width="11.7109375" style="416" bestFit="1" customWidth="1"/>
    <col min="12555" max="12800" width="9.140625" style="416"/>
    <col min="12801" max="12801" width="36.5703125" style="416" bestFit="1" customWidth="1"/>
    <col min="12802" max="12802" width="7.28515625" style="416" customWidth="1"/>
    <col min="12803" max="12803" width="13.85546875" style="416" customWidth="1"/>
    <col min="12804" max="12804" width="10.7109375" style="416" bestFit="1" customWidth="1"/>
    <col min="12805" max="12805" width="14.140625" style="416" customWidth="1"/>
    <col min="12806" max="12809" width="9.140625" style="416"/>
    <col min="12810" max="12810" width="11.7109375" style="416" bestFit="1" customWidth="1"/>
    <col min="12811" max="13056" width="9.140625" style="416"/>
    <col min="13057" max="13057" width="36.5703125" style="416" bestFit="1" customWidth="1"/>
    <col min="13058" max="13058" width="7.28515625" style="416" customWidth="1"/>
    <col min="13059" max="13059" width="13.85546875" style="416" customWidth="1"/>
    <col min="13060" max="13060" width="10.7109375" style="416" bestFit="1" customWidth="1"/>
    <col min="13061" max="13061" width="14.140625" style="416" customWidth="1"/>
    <col min="13062" max="13065" width="9.140625" style="416"/>
    <col min="13066" max="13066" width="11.7109375" style="416" bestFit="1" customWidth="1"/>
    <col min="13067" max="13312" width="9.140625" style="416"/>
    <col min="13313" max="13313" width="36.5703125" style="416" bestFit="1" customWidth="1"/>
    <col min="13314" max="13314" width="7.28515625" style="416" customWidth="1"/>
    <col min="13315" max="13315" width="13.85546875" style="416" customWidth="1"/>
    <col min="13316" max="13316" width="10.7109375" style="416" bestFit="1" customWidth="1"/>
    <col min="13317" max="13317" width="14.140625" style="416" customWidth="1"/>
    <col min="13318" max="13321" width="9.140625" style="416"/>
    <col min="13322" max="13322" width="11.7109375" style="416" bestFit="1" customWidth="1"/>
    <col min="13323" max="13568" width="9.140625" style="416"/>
    <col min="13569" max="13569" width="36.5703125" style="416" bestFit="1" customWidth="1"/>
    <col min="13570" max="13570" width="7.28515625" style="416" customWidth="1"/>
    <col min="13571" max="13571" width="13.85546875" style="416" customWidth="1"/>
    <col min="13572" max="13572" width="10.7109375" style="416" bestFit="1" customWidth="1"/>
    <col min="13573" max="13573" width="14.140625" style="416" customWidth="1"/>
    <col min="13574" max="13577" width="9.140625" style="416"/>
    <col min="13578" max="13578" width="11.7109375" style="416" bestFit="1" customWidth="1"/>
    <col min="13579" max="13824" width="9.140625" style="416"/>
    <col min="13825" max="13825" width="36.5703125" style="416" bestFit="1" customWidth="1"/>
    <col min="13826" max="13826" width="7.28515625" style="416" customWidth="1"/>
    <col min="13827" max="13827" width="13.85546875" style="416" customWidth="1"/>
    <col min="13828" max="13828" width="10.7109375" style="416" bestFit="1" customWidth="1"/>
    <col min="13829" max="13829" width="14.140625" style="416" customWidth="1"/>
    <col min="13830" max="13833" width="9.140625" style="416"/>
    <col min="13834" max="13834" width="11.7109375" style="416" bestFit="1" customWidth="1"/>
    <col min="13835" max="14080" width="9.140625" style="416"/>
    <col min="14081" max="14081" width="36.5703125" style="416" bestFit="1" customWidth="1"/>
    <col min="14082" max="14082" width="7.28515625" style="416" customWidth="1"/>
    <col min="14083" max="14083" width="13.85546875" style="416" customWidth="1"/>
    <col min="14084" max="14084" width="10.7109375" style="416" bestFit="1" customWidth="1"/>
    <col min="14085" max="14085" width="14.140625" style="416" customWidth="1"/>
    <col min="14086" max="14089" width="9.140625" style="416"/>
    <col min="14090" max="14090" width="11.7109375" style="416" bestFit="1" customWidth="1"/>
    <col min="14091" max="14336" width="9.140625" style="416"/>
    <col min="14337" max="14337" width="36.5703125" style="416" bestFit="1" customWidth="1"/>
    <col min="14338" max="14338" width="7.28515625" style="416" customWidth="1"/>
    <col min="14339" max="14339" width="13.85546875" style="416" customWidth="1"/>
    <col min="14340" max="14340" width="10.7109375" style="416" bestFit="1" customWidth="1"/>
    <col min="14341" max="14341" width="14.140625" style="416" customWidth="1"/>
    <col min="14342" max="14345" width="9.140625" style="416"/>
    <col min="14346" max="14346" width="11.7109375" style="416" bestFit="1" customWidth="1"/>
    <col min="14347" max="14592" width="9.140625" style="416"/>
    <col min="14593" max="14593" width="36.5703125" style="416" bestFit="1" customWidth="1"/>
    <col min="14594" max="14594" width="7.28515625" style="416" customWidth="1"/>
    <col min="14595" max="14595" width="13.85546875" style="416" customWidth="1"/>
    <col min="14596" max="14596" width="10.7109375" style="416" bestFit="1" customWidth="1"/>
    <col min="14597" max="14597" width="14.140625" style="416" customWidth="1"/>
    <col min="14598" max="14601" width="9.140625" style="416"/>
    <col min="14602" max="14602" width="11.7109375" style="416" bestFit="1" customWidth="1"/>
    <col min="14603" max="14848" width="9.140625" style="416"/>
    <col min="14849" max="14849" width="36.5703125" style="416" bestFit="1" customWidth="1"/>
    <col min="14850" max="14850" width="7.28515625" style="416" customWidth="1"/>
    <col min="14851" max="14851" width="13.85546875" style="416" customWidth="1"/>
    <col min="14852" max="14852" width="10.7109375" style="416" bestFit="1" customWidth="1"/>
    <col min="14853" max="14853" width="14.140625" style="416" customWidth="1"/>
    <col min="14854" max="14857" width="9.140625" style="416"/>
    <col min="14858" max="14858" width="11.7109375" style="416" bestFit="1" customWidth="1"/>
    <col min="14859" max="15104" width="9.140625" style="416"/>
    <col min="15105" max="15105" width="36.5703125" style="416" bestFit="1" customWidth="1"/>
    <col min="15106" max="15106" width="7.28515625" style="416" customWidth="1"/>
    <col min="15107" max="15107" width="13.85546875" style="416" customWidth="1"/>
    <col min="15108" max="15108" width="10.7109375" style="416" bestFit="1" customWidth="1"/>
    <col min="15109" max="15109" width="14.140625" style="416" customWidth="1"/>
    <col min="15110" max="15113" width="9.140625" style="416"/>
    <col min="15114" max="15114" width="11.7109375" style="416" bestFit="1" customWidth="1"/>
    <col min="15115" max="15360" width="9.140625" style="416"/>
    <col min="15361" max="15361" width="36.5703125" style="416" bestFit="1" customWidth="1"/>
    <col min="15362" max="15362" width="7.28515625" style="416" customWidth="1"/>
    <col min="15363" max="15363" width="13.85546875" style="416" customWidth="1"/>
    <col min="15364" max="15364" width="10.7109375" style="416" bestFit="1" customWidth="1"/>
    <col min="15365" max="15365" width="14.140625" style="416" customWidth="1"/>
    <col min="15366" max="15369" width="9.140625" style="416"/>
    <col min="15370" max="15370" width="11.7109375" style="416" bestFit="1" customWidth="1"/>
    <col min="15371" max="15616" width="9.140625" style="416"/>
    <col min="15617" max="15617" width="36.5703125" style="416" bestFit="1" customWidth="1"/>
    <col min="15618" max="15618" width="7.28515625" style="416" customWidth="1"/>
    <col min="15619" max="15619" width="13.85546875" style="416" customWidth="1"/>
    <col min="15620" max="15620" width="10.7109375" style="416" bestFit="1" customWidth="1"/>
    <col min="15621" max="15621" width="14.140625" style="416" customWidth="1"/>
    <col min="15622" max="15625" width="9.140625" style="416"/>
    <col min="15626" max="15626" width="11.7109375" style="416" bestFit="1" customWidth="1"/>
    <col min="15627" max="15872" width="9.140625" style="416"/>
    <col min="15873" max="15873" width="36.5703125" style="416" bestFit="1" customWidth="1"/>
    <col min="15874" max="15874" width="7.28515625" style="416" customWidth="1"/>
    <col min="15875" max="15875" width="13.85546875" style="416" customWidth="1"/>
    <col min="15876" max="15876" width="10.7109375" style="416" bestFit="1" customWidth="1"/>
    <col min="15877" max="15877" width="14.140625" style="416" customWidth="1"/>
    <col min="15878" max="15881" width="9.140625" style="416"/>
    <col min="15882" max="15882" width="11.7109375" style="416" bestFit="1" customWidth="1"/>
    <col min="15883" max="16128" width="9.140625" style="416"/>
    <col min="16129" max="16129" width="36.5703125" style="416" bestFit="1" customWidth="1"/>
    <col min="16130" max="16130" width="7.28515625" style="416" customWidth="1"/>
    <col min="16131" max="16131" width="13.85546875" style="416" customWidth="1"/>
    <col min="16132" max="16132" width="10.7109375" style="416" bestFit="1" customWidth="1"/>
    <col min="16133" max="16133" width="14.140625" style="416" customWidth="1"/>
    <col min="16134" max="16137" width="9.140625" style="416"/>
    <col min="16138" max="16138" width="11.7109375" style="416" bestFit="1" customWidth="1"/>
    <col min="16139" max="16384" width="9.140625" style="416"/>
  </cols>
  <sheetData>
    <row r="1" spans="1:10" ht="13.5" thickBot="1" x14ac:dyDescent="0.25">
      <c r="A1" s="468" t="s">
        <v>159</v>
      </c>
      <c r="B1" s="468"/>
      <c r="C1" s="414"/>
      <c r="D1" s="414"/>
      <c r="E1" s="415" t="s">
        <v>160</v>
      </c>
    </row>
    <row r="2" spans="1:10" ht="24.75" thickBot="1" x14ac:dyDescent="0.25">
      <c r="A2" s="417" t="s">
        <v>161</v>
      </c>
      <c r="B2" s="418" t="s">
        <v>162</v>
      </c>
      <c r="C2" s="419" t="s">
        <v>163</v>
      </c>
      <c r="D2" s="419" t="s">
        <v>157</v>
      </c>
      <c r="E2" s="419" t="s">
        <v>164</v>
      </c>
    </row>
    <row r="3" spans="1:10" ht="15" customHeight="1" x14ac:dyDescent="0.2">
      <c r="A3" s="420" t="s">
        <v>165</v>
      </c>
      <c r="B3" s="421" t="s">
        <v>166</v>
      </c>
      <c r="C3" s="422">
        <f>C4+C5+C6</f>
        <v>3038202.61</v>
      </c>
      <c r="D3" s="422">
        <f>D4+D5+D6</f>
        <v>125.61709999999999</v>
      </c>
      <c r="E3" s="423">
        <f t="shared" ref="E3:E24" si="0">C3+D3</f>
        <v>3038328.2270999998</v>
      </c>
    </row>
    <row r="4" spans="1:10" ht="15" customHeight="1" x14ac:dyDescent="0.2">
      <c r="A4" s="424" t="s">
        <v>167</v>
      </c>
      <c r="B4" s="425" t="s">
        <v>168</v>
      </c>
      <c r="C4" s="426">
        <v>2960700</v>
      </c>
      <c r="D4" s="427">
        <v>0</v>
      </c>
      <c r="E4" s="428">
        <f t="shared" si="0"/>
        <v>2960700</v>
      </c>
      <c r="J4" s="429"/>
    </row>
    <row r="5" spans="1:10" ht="15" customHeight="1" x14ac:dyDescent="0.2">
      <c r="A5" s="424" t="s">
        <v>169</v>
      </c>
      <c r="B5" s="425" t="s">
        <v>170</v>
      </c>
      <c r="C5" s="426">
        <v>77502.61</v>
      </c>
      <c r="D5" s="430">
        <v>125.61709999999999</v>
      </c>
      <c r="E5" s="428">
        <f t="shared" si="0"/>
        <v>77628.227100000004</v>
      </c>
    </row>
    <row r="6" spans="1:10" ht="15" customHeight="1" x14ac:dyDescent="0.2">
      <c r="A6" s="424" t="s">
        <v>171</v>
      </c>
      <c r="B6" s="425" t="s">
        <v>172</v>
      </c>
      <c r="C6" s="426">
        <v>0</v>
      </c>
      <c r="D6" s="426">
        <v>0</v>
      </c>
      <c r="E6" s="428">
        <f t="shared" si="0"/>
        <v>0</v>
      </c>
    </row>
    <row r="7" spans="1:10" ht="15" customHeight="1" x14ac:dyDescent="0.2">
      <c r="A7" s="431" t="s">
        <v>173</v>
      </c>
      <c r="B7" s="425" t="s">
        <v>174</v>
      </c>
      <c r="C7" s="432">
        <f>C8+C14</f>
        <v>5311402.03</v>
      </c>
      <c r="D7" s="432">
        <f>D8+D14</f>
        <v>0</v>
      </c>
      <c r="E7" s="433">
        <f t="shared" si="0"/>
        <v>5311402.03</v>
      </c>
    </row>
    <row r="8" spans="1:10" ht="15" customHeight="1" x14ac:dyDescent="0.2">
      <c r="A8" s="424" t="s">
        <v>175</v>
      </c>
      <c r="B8" s="425" t="s">
        <v>176</v>
      </c>
      <c r="C8" s="426">
        <f>C9+C10+C12+C13+C11</f>
        <v>5311402.03</v>
      </c>
      <c r="D8" s="426">
        <f>D9+D10+D12+D13</f>
        <v>0</v>
      </c>
      <c r="E8" s="434">
        <f t="shared" si="0"/>
        <v>5311402.03</v>
      </c>
    </row>
    <row r="9" spans="1:10" ht="15" customHeight="1" x14ac:dyDescent="0.2">
      <c r="A9" s="424" t="s">
        <v>177</v>
      </c>
      <c r="B9" s="425" t="s">
        <v>178</v>
      </c>
      <c r="C9" s="426">
        <v>70970.2</v>
      </c>
      <c r="D9" s="426">
        <v>0</v>
      </c>
      <c r="E9" s="434">
        <f t="shared" si="0"/>
        <v>70970.2</v>
      </c>
    </row>
    <row r="10" spans="1:10" ht="15" customHeight="1" x14ac:dyDescent="0.2">
      <c r="A10" s="424" t="s">
        <v>179</v>
      </c>
      <c r="B10" s="425" t="s">
        <v>176</v>
      </c>
      <c r="C10" s="426">
        <v>5214276.0600000005</v>
      </c>
      <c r="D10" s="426">
        <v>0</v>
      </c>
      <c r="E10" s="434">
        <f t="shared" si="0"/>
        <v>5214276.0600000005</v>
      </c>
    </row>
    <row r="11" spans="1:10" ht="15" customHeight="1" x14ac:dyDescent="0.2">
      <c r="A11" s="424" t="s">
        <v>180</v>
      </c>
      <c r="B11" s="425">
        <v>4123</v>
      </c>
      <c r="C11" s="426">
        <v>0</v>
      </c>
      <c r="D11" s="426">
        <v>0</v>
      </c>
      <c r="E11" s="434">
        <f>SUM(C11:D11)</f>
        <v>0</v>
      </c>
    </row>
    <row r="12" spans="1:10" ht="15" customHeight="1" x14ac:dyDescent="0.2">
      <c r="A12" s="424" t="s">
        <v>181</v>
      </c>
      <c r="B12" s="425" t="s">
        <v>182</v>
      </c>
      <c r="C12" s="426">
        <v>0</v>
      </c>
      <c r="D12" s="426">
        <v>0</v>
      </c>
      <c r="E12" s="434">
        <f>SUM(C12:D12)</f>
        <v>0</v>
      </c>
    </row>
    <row r="13" spans="1:10" ht="15" customHeight="1" x14ac:dyDescent="0.2">
      <c r="A13" s="424" t="s">
        <v>183</v>
      </c>
      <c r="B13" s="425">
        <v>4121</v>
      </c>
      <c r="C13" s="426">
        <v>26155.77</v>
      </c>
      <c r="D13" s="426">
        <v>0</v>
      </c>
      <c r="E13" s="434">
        <f>SUM(C13:D13)</f>
        <v>26155.77</v>
      </c>
    </row>
    <row r="14" spans="1:10" ht="15" customHeight="1" x14ac:dyDescent="0.2">
      <c r="A14" s="424" t="s">
        <v>184</v>
      </c>
      <c r="B14" s="425" t="s">
        <v>185</v>
      </c>
      <c r="C14" s="426">
        <f>C15+C16+C17+C18</f>
        <v>0</v>
      </c>
      <c r="D14" s="426">
        <f>D15+D17+D18</f>
        <v>0</v>
      </c>
      <c r="E14" s="434">
        <f t="shared" si="0"/>
        <v>0</v>
      </c>
    </row>
    <row r="15" spans="1:10" ht="15" customHeight="1" x14ac:dyDescent="0.2">
      <c r="A15" s="424" t="s">
        <v>186</v>
      </c>
      <c r="B15" s="425" t="s">
        <v>187</v>
      </c>
      <c r="C15" s="426">
        <v>0</v>
      </c>
      <c r="D15" s="426">
        <v>0</v>
      </c>
      <c r="E15" s="434">
        <f t="shared" si="0"/>
        <v>0</v>
      </c>
    </row>
    <row r="16" spans="1:10" ht="15" customHeight="1" x14ac:dyDescent="0.2">
      <c r="A16" s="424" t="s">
        <v>188</v>
      </c>
      <c r="B16" s="425">
        <v>4223</v>
      </c>
      <c r="C16" s="426">
        <v>0</v>
      </c>
      <c r="D16" s="426">
        <v>0</v>
      </c>
      <c r="E16" s="434">
        <f>SUM(C16:D16)</f>
        <v>0</v>
      </c>
    </row>
    <row r="17" spans="1:5" ht="15" customHeight="1" x14ac:dyDescent="0.2">
      <c r="A17" s="424" t="s">
        <v>189</v>
      </c>
      <c r="B17" s="425" t="s">
        <v>190</v>
      </c>
      <c r="C17" s="426">
        <v>0</v>
      </c>
      <c r="D17" s="426">
        <v>0</v>
      </c>
      <c r="E17" s="434">
        <f>SUM(C17:D17)</f>
        <v>0</v>
      </c>
    </row>
    <row r="18" spans="1:5" ht="15" customHeight="1" x14ac:dyDescent="0.2">
      <c r="A18" s="424" t="s">
        <v>191</v>
      </c>
      <c r="B18" s="425">
        <v>4221</v>
      </c>
      <c r="C18" s="426">
        <v>0</v>
      </c>
      <c r="D18" s="426">
        <v>0</v>
      </c>
      <c r="E18" s="434">
        <f>SUM(C18:D18)</f>
        <v>0</v>
      </c>
    </row>
    <row r="19" spans="1:5" ht="15" customHeight="1" x14ac:dyDescent="0.2">
      <c r="A19" s="431" t="s">
        <v>192</v>
      </c>
      <c r="B19" s="435" t="s">
        <v>193</v>
      </c>
      <c r="C19" s="432">
        <f>C3+C7</f>
        <v>8349604.6400000006</v>
      </c>
      <c r="D19" s="432">
        <f>D3+D7</f>
        <v>125.61709999999999</v>
      </c>
      <c r="E19" s="433">
        <f t="shared" si="0"/>
        <v>8349730.257100001</v>
      </c>
    </row>
    <row r="20" spans="1:5" ht="15" customHeight="1" x14ac:dyDescent="0.2">
      <c r="A20" s="431" t="s">
        <v>194</v>
      </c>
      <c r="B20" s="435" t="s">
        <v>195</v>
      </c>
      <c r="C20" s="432">
        <f>SUM(C21:C23)</f>
        <v>1827201.93</v>
      </c>
      <c r="D20" s="432">
        <f>SUM(D21:D23)</f>
        <v>0</v>
      </c>
      <c r="E20" s="433">
        <f t="shared" si="0"/>
        <v>1827201.93</v>
      </c>
    </row>
    <row r="21" spans="1:5" ht="15" customHeight="1" x14ac:dyDescent="0.2">
      <c r="A21" s="424" t="s">
        <v>196</v>
      </c>
      <c r="B21" s="425" t="s">
        <v>197</v>
      </c>
      <c r="C21" s="426">
        <v>111779.24</v>
      </c>
      <c r="D21" s="426">
        <v>0</v>
      </c>
      <c r="E21" s="434">
        <f t="shared" si="0"/>
        <v>111779.24</v>
      </c>
    </row>
    <row r="22" spans="1:5" ht="15" customHeight="1" x14ac:dyDescent="0.2">
      <c r="A22" s="424" t="s">
        <v>198</v>
      </c>
      <c r="B22" s="425">
        <v>8115</v>
      </c>
      <c r="C22" s="426">
        <v>1812297.69</v>
      </c>
      <c r="D22" s="426">
        <v>0</v>
      </c>
      <c r="E22" s="434">
        <f>SUM(C22:D22)</f>
        <v>1812297.69</v>
      </c>
    </row>
    <row r="23" spans="1:5" ht="15" customHeight="1" thickBot="1" x14ac:dyDescent="0.25">
      <c r="A23" s="436" t="s">
        <v>199</v>
      </c>
      <c r="B23" s="437">
        <v>-8124</v>
      </c>
      <c r="C23" s="438">
        <v>-96875</v>
      </c>
      <c r="D23" s="438">
        <v>0</v>
      </c>
      <c r="E23" s="439">
        <f>C23+D23</f>
        <v>-96875</v>
      </c>
    </row>
    <row r="24" spans="1:5" ht="15" customHeight="1" thickBot="1" x14ac:dyDescent="0.25">
      <c r="A24" s="440" t="s">
        <v>200</v>
      </c>
      <c r="B24" s="441"/>
      <c r="C24" s="442">
        <f>C3+C7+C20</f>
        <v>10176806.57</v>
      </c>
      <c r="D24" s="442">
        <f>D19+D20</f>
        <v>125.61709999999999</v>
      </c>
      <c r="E24" s="443">
        <f t="shared" si="0"/>
        <v>10176932.187100001</v>
      </c>
    </row>
    <row r="25" spans="1:5" ht="13.5" thickBot="1" x14ac:dyDescent="0.25">
      <c r="A25" s="468" t="s">
        <v>201</v>
      </c>
      <c r="B25" s="468"/>
      <c r="C25" s="444"/>
      <c r="D25" s="444"/>
      <c r="E25" s="445" t="s">
        <v>160</v>
      </c>
    </row>
    <row r="26" spans="1:5" ht="24.75" thickBot="1" x14ac:dyDescent="0.25">
      <c r="A26" s="417" t="s">
        <v>202</v>
      </c>
      <c r="B26" s="418" t="s">
        <v>6</v>
      </c>
      <c r="C26" s="419" t="s">
        <v>203</v>
      </c>
      <c r="D26" s="419" t="s">
        <v>157</v>
      </c>
      <c r="E26" s="419" t="s">
        <v>204</v>
      </c>
    </row>
    <row r="27" spans="1:5" ht="15" customHeight="1" x14ac:dyDescent="0.2">
      <c r="A27" s="446" t="s">
        <v>205</v>
      </c>
      <c r="B27" s="447" t="s">
        <v>206</v>
      </c>
      <c r="C27" s="430">
        <v>31838.7</v>
      </c>
      <c r="D27" s="430">
        <v>0</v>
      </c>
      <c r="E27" s="448">
        <f>C27+D27</f>
        <v>31838.7</v>
      </c>
    </row>
    <row r="28" spans="1:5" ht="15" customHeight="1" x14ac:dyDescent="0.2">
      <c r="A28" s="449" t="s">
        <v>207</v>
      </c>
      <c r="B28" s="425" t="s">
        <v>206</v>
      </c>
      <c r="C28" s="426">
        <v>294212.42</v>
      </c>
      <c r="D28" s="430">
        <v>0</v>
      </c>
      <c r="E28" s="448">
        <f t="shared" ref="E28:E43" si="1">C28+D28</f>
        <v>294212.42</v>
      </c>
    </row>
    <row r="29" spans="1:5" ht="15" customHeight="1" x14ac:dyDescent="0.2">
      <c r="A29" s="449" t="s">
        <v>208</v>
      </c>
      <c r="B29" s="425" t="s">
        <v>209</v>
      </c>
      <c r="C29" s="426">
        <v>183546.78</v>
      </c>
      <c r="D29" s="430">
        <v>0</v>
      </c>
      <c r="E29" s="448">
        <f>SUM(C29:D29)</f>
        <v>183546.78</v>
      </c>
    </row>
    <row r="30" spans="1:5" ht="15" customHeight="1" x14ac:dyDescent="0.2">
      <c r="A30" s="449" t="s">
        <v>210</v>
      </c>
      <c r="B30" s="425" t="s">
        <v>206</v>
      </c>
      <c r="C30" s="426">
        <v>1026595.62</v>
      </c>
      <c r="D30" s="430">
        <v>0</v>
      </c>
      <c r="E30" s="448">
        <f t="shared" si="1"/>
        <v>1026595.62</v>
      </c>
    </row>
    <row r="31" spans="1:5" ht="15" customHeight="1" x14ac:dyDescent="0.2">
      <c r="A31" s="449" t="s">
        <v>211</v>
      </c>
      <c r="B31" s="425" t="s">
        <v>206</v>
      </c>
      <c r="C31" s="426">
        <v>795733.71000000008</v>
      </c>
      <c r="D31" s="430">
        <v>0</v>
      </c>
      <c r="E31" s="448">
        <f t="shared" si="1"/>
        <v>795733.71000000008</v>
      </c>
    </row>
    <row r="32" spans="1:5" ht="15" customHeight="1" x14ac:dyDescent="0.2">
      <c r="A32" s="449" t="s">
        <v>212</v>
      </c>
      <c r="B32" s="425" t="s">
        <v>206</v>
      </c>
      <c r="C32" s="426">
        <v>4617718.0900000008</v>
      </c>
      <c r="D32" s="430">
        <v>0</v>
      </c>
      <c r="E32" s="448">
        <f>C32+D32</f>
        <v>4617718.0900000008</v>
      </c>
    </row>
    <row r="33" spans="1:7" ht="15" customHeight="1" x14ac:dyDescent="0.2">
      <c r="A33" s="449" t="s">
        <v>213</v>
      </c>
      <c r="B33" s="425" t="s">
        <v>209</v>
      </c>
      <c r="C33" s="426">
        <v>776672.35000000009</v>
      </c>
      <c r="D33" s="430">
        <v>0</v>
      </c>
      <c r="E33" s="448">
        <f t="shared" si="1"/>
        <v>776672.35000000009</v>
      </c>
    </row>
    <row r="34" spans="1:7" ht="15" customHeight="1" x14ac:dyDescent="0.2">
      <c r="A34" s="449" t="s">
        <v>214</v>
      </c>
      <c r="B34" s="425" t="s">
        <v>206</v>
      </c>
      <c r="C34" s="426">
        <v>138919</v>
      </c>
      <c r="D34" s="430">
        <v>0</v>
      </c>
      <c r="E34" s="448">
        <f t="shared" si="1"/>
        <v>138919</v>
      </c>
    </row>
    <row r="35" spans="1:7" ht="15" customHeight="1" x14ac:dyDescent="0.2">
      <c r="A35" s="449" t="s">
        <v>215</v>
      </c>
      <c r="B35" s="425" t="s">
        <v>209</v>
      </c>
      <c r="C35" s="426">
        <v>800489.05</v>
      </c>
      <c r="D35" s="430">
        <v>0</v>
      </c>
      <c r="E35" s="448">
        <f t="shared" si="1"/>
        <v>800489.05</v>
      </c>
    </row>
    <row r="36" spans="1:7" ht="15" customHeight="1" x14ac:dyDescent="0.2">
      <c r="A36" s="449" t="s">
        <v>216</v>
      </c>
      <c r="B36" s="425" t="s">
        <v>217</v>
      </c>
      <c r="C36" s="426">
        <v>0</v>
      </c>
      <c r="D36" s="430">
        <v>0</v>
      </c>
      <c r="E36" s="448">
        <f t="shared" si="1"/>
        <v>0</v>
      </c>
    </row>
    <row r="37" spans="1:7" ht="15" customHeight="1" x14ac:dyDescent="0.2">
      <c r="A37" s="449" t="s">
        <v>218</v>
      </c>
      <c r="B37" s="425" t="s">
        <v>209</v>
      </c>
      <c r="C37" s="426">
        <v>1228511.4100000001</v>
      </c>
      <c r="D37" s="430">
        <v>0</v>
      </c>
      <c r="E37" s="448">
        <f t="shared" si="1"/>
        <v>1228511.4100000001</v>
      </c>
    </row>
    <row r="38" spans="1:7" ht="15" customHeight="1" x14ac:dyDescent="0.2">
      <c r="A38" s="449" t="s">
        <v>219</v>
      </c>
      <c r="B38" s="425" t="s">
        <v>209</v>
      </c>
      <c r="C38" s="426">
        <v>15500</v>
      </c>
      <c r="D38" s="430">
        <v>0</v>
      </c>
      <c r="E38" s="448">
        <f t="shared" si="1"/>
        <v>15500</v>
      </c>
    </row>
    <row r="39" spans="1:7" ht="15" customHeight="1" x14ac:dyDescent="0.2">
      <c r="A39" s="449" t="s">
        <v>220</v>
      </c>
      <c r="B39" s="425" t="s">
        <v>206</v>
      </c>
      <c r="C39" s="426">
        <v>11008.82</v>
      </c>
      <c r="D39" s="430">
        <v>0</v>
      </c>
      <c r="E39" s="448">
        <f t="shared" si="1"/>
        <v>11008.82</v>
      </c>
    </row>
    <row r="40" spans="1:7" ht="15" customHeight="1" x14ac:dyDescent="0.2">
      <c r="A40" s="449" t="s">
        <v>221</v>
      </c>
      <c r="B40" s="425" t="s">
        <v>209</v>
      </c>
      <c r="C40" s="426">
        <v>154387.56</v>
      </c>
      <c r="D40" s="430">
        <v>125.61709999999999</v>
      </c>
      <c r="E40" s="448">
        <f>C40+D40</f>
        <v>154513.1771</v>
      </c>
    </row>
    <row r="41" spans="1:7" ht="15" customHeight="1" x14ac:dyDescent="0.2">
      <c r="A41" s="449" t="s">
        <v>222</v>
      </c>
      <c r="B41" s="425" t="s">
        <v>209</v>
      </c>
      <c r="C41" s="426">
        <v>15293.36</v>
      </c>
      <c r="D41" s="430">
        <v>0</v>
      </c>
      <c r="E41" s="448">
        <f t="shared" si="1"/>
        <v>15293.36</v>
      </c>
    </row>
    <row r="42" spans="1:7" ht="15" customHeight="1" x14ac:dyDescent="0.2">
      <c r="A42" s="449" t="s">
        <v>223</v>
      </c>
      <c r="B42" s="425" t="s">
        <v>209</v>
      </c>
      <c r="C42" s="426">
        <v>81065.55</v>
      </c>
      <c r="D42" s="430">
        <v>0</v>
      </c>
      <c r="E42" s="448">
        <f t="shared" si="1"/>
        <v>81065.55</v>
      </c>
    </row>
    <row r="43" spans="1:7" ht="15" customHeight="1" thickBot="1" x14ac:dyDescent="0.25">
      <c r="A43" s="449" t="s">
        <v>224</v>
      </c>
      <c r="B43" s="425" t="s">
        <v>209</v>
      </c>
      <c r="C43" s="426">
        <v>5314.15</v>
      </c>
      <c r="D43" s="430">
        <v>0</v>
      </c>
      <c r="E43" s="448">
        <f t="shared" si="1"/>
        <v>5314.15</v>
      </c>
    </row>
    <row r="44" spans="1:7" ht="15" customHeight="1" thickBot="1" x14ac:dyDescent="0.25">
      <c r="A44" s="450" t="s">
        <v>225</v>
      </c>
      <c r="B44" s="441"/>
      <c r="C44" s="442">
        <f>C27+C28+C30+C31+C32+C33+C34+C35+C36+C37+C38+C39+C40+C41+C42+C43+C29</f>
        <v>10176806.570000002</v>
      </c>
      <c r="D44" s="442">
        <f>SUM(D27:D43)</f>
        <v>125.61709999999999</v>
      </c>
      <c r="E44" s="443">
        <f>SUM(E27:E43)</f>
        <v>10176932.187100003</v>
      </c>
      <c r="G44" s="429"/>
    </row>
    <row r="45" spans="1:7" x14ac:dyDescent="0.2">
      <c r="C45" s="429"/>
      <c r="E45" s="429"/>
    </row>
    <row r="46" spans="1:7" x14ac:dyDescent="0.2">
      <c r="C46" s="429"/>
    </row>
    <row r="47" spans="1:7" x14ac:dyDescent="0.2">
      <c r="C47" s="429"/>
    </row>
  </sheetData>
  <mergeCells count="2">
    <mergeCell ref="A1:B1"/>
    <mergeCell ref="A25:B25"/>
  </mergeCell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2</vt:i4>
      </vt:variant>
    </vt:vector>
  </HeadingPairs>
  <TitlesOfParts>
    <vt:vector size="5" baseType="lpstr">
      <vt:lpstr>926 02 - DF - reg.rozvoj</vt:lpstr>
      <vt:lpstr>Příjmy</vt:lpstr>
      <vt:lpstr>Bilance PaV</vt:lpstr>
      <vt:lpstr>'926 02 - DF - reg.rozvoj'!Názvy_tisku</vt:lpstr>
      <vt:lpstr>Příjmy!Oblast_tisku</vt:lpstr>
    </vt:vector>
  </TitlesOfParts>
  <Company>Krajský úřad Libereckého kraje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Kasparova Petra</dc:creator>
  <cp:lastModifiedBy>Kasparova Petra</cp:lastModifiedBy>
  <cp:lastPrinted>2018-03-13T07:19:56Z</cp:lastPrinted>
  <dcterms:created xsi:type="dcterms:W3CDTF">2018-02-23T08:45:58Z</dcterms:created>
  <dcterms:modified xsi:type="dcterms:W3CDTF">2018-03-13T08:39:09Z</dcterms:modified>
</cp:coreProperties>
</file>