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45" windowWidth="15480" windowHeight="10725" activeTab="0"/>
  </bookViews>
  <sheets>
    <sheet name="ZÚ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definedNames>
    <definedName name="_xlnm.Print_Area" localSheetId="16">'16'!$A$1:$H$137</definedName>
    <definedName name="_xlnm.Print_Area" localSheetId="25">'25'!$A$1:$M$40</definedName>
    <definedName name="_xlnm.Print_Area" localSheetId="26">'26'!$A$1:$C$83</definedName>
    <definedName name="_xlnm.Print_Area" localSheetId="4">'4'!$A$1:$I$448</definedName>
    <definedName name="_xlnm.Print_Area" localSheetId="6">'6'!$A$1:$H$34</definedName>
  </definedNames>
  <calcPr fullCalcOnLoad="1"/>
</workbook>
</file>

<file path=xl/comments24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8"/>
            <rFont val="Tahoma"/>
            <family val="2"/>
          </rPr>
          <t>včetně skladu 11 - p. Procházková</t>
        </r>
        <r>
          <rPr>
            <sz val="8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G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5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G5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6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G6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8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G8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</commentList>
</comments>
</file>

<file path=xl/sharedStrings.xml><?xml version="1.0" encoding="utf-8"?>
<sst xmlns="http://schemas.openxmlformats.org/spreadsheetml/2006/main" count="5037" uniqueCount="1942">
  <si>
    <t>Název projektu</t>
  </si>
  <si>
    <t xml:space="preserve">3/1 </t>
  </si>
  <si>
    <t xml:space="preserve">3/2 </t>
  </si>
  <si>
    <t>5/1</t>
  </si>
  <si>
    <t>5/2</t>
  </si>
  <si>
    <t>9/1</t>
  </si>
  <si>
    <t>9/2</t>
  </si>
  <si>
    <t>*konsolidací se rozumí vyloučení peněžních převodů mezi rozpočtovými účty a účty penežních fondů představující na jedné straně výdaje rozpočtu a na druhé straně příjmy rozpočtu</t>
  </si>
  <si>
    <t>RO č.</t>
  </si>
  <si>
    <t>obsah</t>
  </si>
  <si>
    <t>04</t>
  </si>
  <si>
    <t>školství</t>
  </si>
  <si>
    <t>08</t>
  </si>
  <si>
    <t>živ.prostředí</t>
  </si>
  <si>
    <t>05</t>
  </si>
  <si>
    <t>sociální věci</t>
  </si>
  <si>
    <t>01</t>
  </si>
  <si>
    <t>03</t>
  </si>
  <si>
    <t>ekonomika</t>
  </si>
  <si>
    <t>07</t>
  </si>
  <si>
    <t>14</t>
  </si>
  <si>
    <t>investice</t>
  </si>
  <si>
    <t>06</t>
  </si>
  <si>
    <t>doprava</t>
  </si>
  <si>
    <t>02</t>
  </si>
  <si>
    <t>09</t>
  </si>
  <si>
    <t>zdravotnictví</t>
  </si>
  <si>
    <t>provozní příspěvky přísp.organizacím</t>
  </si>
  <si>
    <t>výdaje fondu ochrany vod</t>
  </si>
  <si>
    <t>10</t>
  </si>
  <si>
    <t xml:space="preserve">přenesené a samostatné působnosti </t>
  </si>
  <si>
    <t>odměny včetně pojistného (zastupitelé)</t>
  </si>
  <si>
    <t>výdaje sociálního fondu</t>
  </si>
  <si>
    <t>výdaje kraje celkem</t>
  </si>
  <si>
    <t>právní odbor</t>
  </si>
  <si>
    <t xml:space="preserve">4/1 </t>
  </si>
  <si>
    <t>ORJ</t>
  </si>
  <si>
    <t xml:space="preserve">název odboru </t>
  </si>
  <si>
    <t>pol.</t>
  </si>
  <si>
    <t>druh příjmů</t>
  </si>
  <si>
    <t>1xxx</t>
  </si>
  <si>
    <t>podíl kraje na sdílených daních</t>
  </si>
  <si>
    <t>příjmy z úroků</t>
  </si>
  <si>
    <t>příspěvky obcí na dopravní obslužnost</t>
  </si>
  <si>
    <t>odbor kultury, památ.péče a cestovního ruchu</t>
  </si>
  <si>
    <t>2xxx</t>
  </si>
  <si>
    <t>příspěvek na přenesený výkon st.správy</t>
  </si>
  <si>
    <t>zdroje kraje celkem</t>
  </si>
  <si>
    <t xml:space="preserve">druh výdajů </t>
  </si>
  <si>
    <t>kapitálové dotace</t>
  </si>
  <si>
    <t>přijaté úvěry</t>
  </si>
  <si>
    <t xml:space="preserve">2/1 </t>
  </si>
  <si>
    <t>běžné provozní výdaje spravované odborem kancelář hejtmana</t>
  </si>
  <si>
    <t>běžné provozní výdaje spravované odborem kancelář ředitele</t>
  </si>
  <si>
    <t>odbor soc.věcí</t>
  </si>
  <si>
    <t>neinvestiční přijaté transfery ze zahraničí</t>
  </si>
  <si>
    <t>ostatní přijaté transfery od obcí a RRRS</t>
  </si>
  <si>
    <t>účelové invest. a neinv. dotace ze SR</t>
  </si>
  <si>
    <t>Název položky</t>
  </si>
  <si>
    <t>v tom:</t>
  </si>
  <si>
    <t>373</t>
  </si>
  <si>
    <t>374</t>
  </si>
  <si>
    <t>Ostatní krátkodobé pohledávky</t>
  </si>
  <si>
    <t>377</t>
  </si>
  <si>
    <t>Náklady příštích období</t>
  </si>
  <si>
    <t>381</t>
  </si>
  <si>
    <t>Dohadné účty aktivní</t>
  </si>
  <si>
    <t>388</t>
  </si>
  <si>
    <t>Dohadné účty pasivní</t>
  </si>
  <si>
    <t>389</t>
  </si>
  <si>
    <t>Vnitřní zúčtování</t>
  </si>
  <si>
    <t>395</t>
  </si>
  <si>
    <t>Ostatní fondy</t>
  </si>
  <si>
    <t>419</t>
  </si>
  <si>
    <t>451</t>
  </si>
  <si>
    <t>459</t>
  </si>
  <si>
    <t>462</t>
  </si>
  <si>
    <t>Ostatní dlouhodobé pohledávky</t>
  </si>
  <si>
    <t>469</t>
  </si>
  <si>
    <t>901</t>
  </si>
  <si>
    <t>902</t>
  </si>
  <si>
    <t>Ostatní majetek</t>
  </si>
  <si>
    <t>tis.Kč</t>
  </si>
  <si>
    <t>ukazatel</t>
  </si>
  <si>
    <t>plnění</t>
  </si>
  <si>
    <t>% plnění</t>
  </si>
  <si>
    <t>úroky</t>
  </si>
  <si>
    <t>x</t>
  </si>
  <si>
    <t xml:space="preserve">ukazatel </t>
  </si>
  <si>
    <t>pozn.</t>
  </si>
  <si>
    <t>18</t>
  </si>
  <si>
    <t>splátka úvěru na revitalizaci pozem.komunikací</t>
  </si>
  <si>
    <t>oddělení sekretariátu ředitele</t>
  </si>
  <si>
    <t>spolufinancování EU</t>
  </si>
  <si>
    <t>sociální fond</t>
  </si>
  <si>
    <t>fond ochrany vod</t>
  </si>
  <si>
    <t>daň z příjmů právnických osob hrazená krajem</t>
  </si>
  <si>
    <t xml:space="preserve">daňové příjmy         </t>
  </si>
  <si>
    <t xml:space="preserve">dotace podle zákona o st.rozpočtu </t>
  </si>
  <si>
    <t xml:space="preserve">ostatní nedaňové příjmy </t>
  </si>
  <si>
    <t xml:space="preserve">Kapitálové příjmy celkem </t>
  </si>
  <si>
    <t xml:space="preserve">nedaňové příjmy </t>
  </si>
  <si>
    <t>Kapitola 924 - Úvěry</t>
  </si>
  <si>
    <t>v tis. Kč</t>
  </si>
  <si>
    <t xml:space="preserve">kapitálové příjmy         </t>
  </si>
  <si>
    <t xml:space="preserve">ministerstvo školství  </t>
  </si>
  <si>
    <t xml:space="preserve">ostatní resorty a poskytovatelé   </t>
  </si>
  <si>
    <t>Kapitola 923 - Spolufinancování EU</t>
  </si>
  <si>
    <t>čerpání</t>
  </si>
  <si>
    <t>zastupitelstvo</t>
  </si>
  <si>
    <t>krajský úřad</t>
  </si>
  <si>
    <t>příspěvkové organizace</t>
  </si>
  <si>
    <t>úvěry</t>
  </si>
  <si>
    <t>odvody příspěvkových organizací</t>
  </si>
  <si>
    <t>12</t>
  </si>
  <si>
    <t>informatika</t>
  </si>
  <si>
    <t>Mze</t>
  </si>
  <si>
    <t>ÚPRAVY SCHVÁLENÉHO ROZPOČTU</t>
  </si>
  <si>
    <t>uhrazené splátky dlouhodobých přijatých úvěrů</t>
  </si>
  <si>
    <t>Pozemky</t>
  </si>
  <si>
    <t>Výnosy příštích období</t>
  </si>
  <si>
    <t>384</t>
  </si>
  <si>
    <t>Jmění účetní jednotky</t>
  </si>
  <si>
    <t>401</t>
  </si>
  <si>
    <t>403</t>
  </si>
  <si>
    <t>406</t>
  </si>
  <si>
    <t>Oprávky k software</t>
  </si>
  <si>
    <t>073</t>
  </si>
  <si>
    <t>Oprávky k ocenitelným právům</t>
  </si>
  <si>
    <t>074</t>
  </si>
  <si>
    <t>Oprávky k DDNM</t>
  </si>
  <si>
    <t>078</t>
  </si>
  <si>
    <t>Oprávky k ostatnímu DNM</t>
  </si>
  <si>
    <t>079</t>
  </si>
  <si>
    <t>Oprávky ke stavbám</t>
  </si>
  <si>
    <t>081</t>
  </si>
  <si>
    <t>082</t>
  </si>
  <si>
    <t>Oprávky k DDHM</t>
  </si>
  <si>
    <t>088</t>
  </si>
  <si>
    <t>194</t>
  </si>
  <si>
    <t>SÚ</t>
  </si>
  <si>
    <t>Text</t>
  </si>
  <si>
    <t>CELKEM POK  skutečný stav</t>
  </si>
  <si>
    <t>ROZDÍL</t>
  </si>
  <si>
    <t>Sociální věci skutečný stav</t>
  </si>
  <si>
    <t>Životní prostředí skutečný stav</t>
  </si>
  <si>
    <t>Zdravotnictví  skutečný stav</t>
  </si>
  <si>
    <t>F/D</t>
  </si>
  <si>
    <t>Software</t>
  </si>
  <si>
    <t>F</t>
  </si>
  <si>
    <t>Drobný dlouhodobý nehmotný majetek</t>
  </si>
  <si>
    <t>Ostatní dlouhodobý nehmotný majetek</t>
  </si>
  <si>
    <t>D</t>
  </si>
  <si>
    <t>Stavby</t>
  </si>
  <si>
    <t>Drobný dlouhodobý hmotný majetek</t>
  </si>
  <si>
    <t>Ostatní dlouhodobý hmotný majetek</t>
  </si>
  <si>
    <t xml:space="preserve">Pozemky </t>
  </si>
  <si>
    <t>Celkem Kč</t>
  </si>
  <si>
    <t>v Kč</t>
  </si>
  <si>
    <t>Název majetku</t>
  </si>
  <si>
    <t>Inventura</t>
  </si>
  <si>
    <t xml:space="preserve">Skutečný stav      </t>
  </si>
  <si>
    <t xml:space="preserve">Účetní stav        </t>
  </si>
  <si>
    <t>Rozdíl</t>
  </si>
  <si>
    <t>013</t>
  </si>
  <si>
    <t>Ocenitelná práva</t>
  </si>
  <si>
    <t>014</t>
  </si>
  <si>
    <t>018</t>
  </si>
  <si>
    <t>Ostatní DNM</t>
  </si>
  <si>
    <t>číslo usnesení</t>
  </si>
  <si>
    <t>správce rozpočtových prostředků</t>
  </si>
  <si>
    <t>vliv na objem rozpočtu tis.Kč</t>
  </si>
  <si>
    <t>dotace z MŠMT, zapojení do kap. 91604</t>
  </si>
  <si>
    <t>dotace z MŠMT-přímé náklady, zapojení do kap. 91604</t>
  </si>
  <si>
    <t>dotace z MŠMT, zapojení do kap. 92304</t>
  </si>
  <si>
    <t>dotace z MPSV, zapojení do kap. 92305</t>
  </si>
  <si>
    <t>Ukazatel / Rok</t>
  </si>
  <si>
    <t xml:space="preserve">Zadluženost kraje CELKEM (nesplacený zůstatek jistin, závazku) </t>
  </si>
  <si>
    <t>z toho:</t>
  </si>
  <si>
    <t>Revitalizace pozemních komunikací na území LK - úvěr</t>
  </si>
  <si>
    <t>Zajištění fin. stravovacího provozu KNL - úvěr převzatý od KNL Liberec, p.o.</t>
  </si>
  <si>
    <t>Rekonstrukce budovy krajského úřadu č.p. 573 - dlouhodobé směnky</t>
  </si>
  <si>
    <t>Výkup pozemků LVT pro realizaci projektu Centrum vzdělanosti</t>
  </si>
  <si>
    <t>Návratná půjčka od SFDI</t>
  </si>
  <si>
    <t>Splátky jistin a obdobných závazků</t>
  </si>
  <si>
    <t>Revitalizace pozemních komunikací na území LK - roční splátka jistiny</t>
  </si>
  <si>
    <t>Zajištění fin. stravovacího provozu KNL - roční splátka jistiny</t>
  </si>
  <si>
    <t>Výměna oken v resortu školství, SULKO - roční splátka dle splát. kalendáře</t>
  </si>
  <si>
    <t xml:space="preserve">Zajištění fin. stravovacího provozu KNL </t>
  </si>
  <si>
    <t xml:space="preserve">Výměna oken v resortu školství, SULKO </t>
  </si>
  <si>
    <t>neinv.přijaté transfery od mezinár.institucí</t>
  </si>
  <si>
    <t>cizí prostředky na běžném účtu kraje</t>
  </si>
  <si>
    <t>Kurzové rozdíly a transakční náklady projektů EU</t>
  </si>
  <si>
    <t>11</t>
  </si>
  <si>
    <t>MF</t>
  </si>
  <si>
    <t>ministerstvo práce a sociálních věcí</t>
  </si>
  <si>
    <t>kultura</t>
  </si>
  <si>
    <t>ministerstvo dopravy</t>
  </si>
  <si>
    <t>019</t>
  </si>
  <si>
    <t>021</t>
  </si>
  <si>
    <t>022</t>
  </si>
  <si>
    <t>DDHM</t>
  </si>
  <si>
    <t>028</t>
  </si>
  <si>
    <t>031</t>
  </si>
  <si>
    <t>032</t>
  </si>
  <si>
    <t>041</t>
  </si>
  <si>
    <t>042</t>
  </si>
  <si>
    <t>061</t>
  </si>
  <si>
    <t>Materiál na skladě</t>
  </si>
  <si>
    <t>112</t>
  </si>
  <si>
    <t>231</t>
  </si>
  <si>
    <t>236</t>
  </si>
  <si>
    <t>245</t>
  </si>
  <si>
    <t>Ceniny</t>
  </si>
  <si>
    <t>263</t>
  </si>
  <si>
    <t>Odběratelé</t>
  </si>
  <si>
    <t>311</t>
  </si>
  <si>
    <t>314</t>
  </si>
  <si>
    <t>315</t>
  </si>
  <si>
    <t>316</t>
  </si>
  <si>
    <t>Dodavatelé</t>
  </si>
  <si>
    <t>321</t>
  </si>
  <si>
    <t>324</t>
  </si>
  <si>
    <t>331</t>
  </si>
  <si>
    <t>333</t>
  </si>
  <si>
    <t>Pohledávky za zaměstnanci</t>
  </si>
  <si>
    <t>tabulková a grafická část</t>
  </si>
  <si>
    <t>vlastní příjmy rozpočtu kraje</t>
  </si>
  <si>
    <t>poplatky za odběry podzemních vod</t>
  </si>
  <si>
    <t>ostatní nedaňové příjmy</t>
  </si>
  <si>
    <t>kapitálové příjmy z prodeje dlouhodobého majetku kraje</t>
  </si>
  <si>
    <t>dotační příjmy rozpočtu kraje</t>
  </si>
  <si>
    <t>zákon o státním rozpočtu</t>
  </si>
  <si>
    <t>dotace z jiných rozpočtů</t>
  </si>
  <si>
    <t>SFŽP</t>
  </si>
  <si>
    <t>ministerstvo kultury</t>
  </si>
  <si>
    <t xml:space="preserve">MŠMT </t>
  </si>
  <si>
    <t>MPSV</t>
  </si>
  <si>
    <t>MD</t>
  </si>
  <si>
    <t>MMR</t>
  </si>
  <si>
    <t>MŽP</t>
  </si>
  <si>
    <t>MK</t>
  </si>
  <si>
    <t>13</t>
  </si>
  <si>
    <t>15</t>
  </si>
  <si>
    <t>ostatní přijaté vratky transferů</t>
  </si>
  <si>
    <t>přijaté nekapitálové příspěvky a náhrady</t>
  </si>
  <si>
    <t>poplatky za odběr pozemních vod</t>
  </si>
  <si>
    <t>přijaté splátky půjčených prostředků</t>
  </si>
  <si>
    <t>nedaňové příjmy ostatní</t>
  </si>
  <si>
    <t>kapitálové příjmy</t>
  </si>
  <si>
    <t xml:space="preserve">z toho </t>
  </si>
  <si>
    <t>Dotační příjmy rozpočtu kraje</t>
  </si>
  <si>
    <t>příspěvek na výkon státní správy</t>
  </si>
  <si>
    <t>příspěvky z rozpočtů obcí na dopravní obslužnost</t>
  </si>
  <si>
    <t>Úř.vlády</t>
  </si>
  <si>
    <t>Financování</t>
  </si>
  <si>
    <t>kap.</t>
  </si>
  <si>
    <t>běžné provozní výdaje (zastupitelstvo)</t>
  </si>
  <si>
    <t>běžné provozní výdaje krajského úřadu</t>
  </si>
  <si>
    <t>v resortu dopravy</t>
  </si>
  <si>
    <t>v resortu zdravotnictví</t>
  </si>
  <si>
    <t>odbor ekonomický</t>
  </si>
  <si>
    <t>odbor informatiky</t>
  </si>
  <si>
    <t>odbor správní</t>
  </si>
  <si>
    <t>odbor investic a správy nemovitého majetku</t>
  </si>
  <si>
    <t>odbor regionálního rozvoje a evropských projektů</t>
  </si>
  <si>
    <t>odbor kancelář ředitele</t>
  </si>
  <si>
    <t>% podílu</t>
  </si>
  <si>
    <t xml:space="preserve">Nedaňové příjmy celkem </t>
  </si>
  <si>
    <t>%plnění</t>
  </si>
  <si>
    <t>kapitálové dotace státního rozpočtu</t>
  </si>
  <si>
    <t>příjmy z úroků a realizace finanč. majetku kraje</t>
  </si>
  <si>
    <t>z rozpočtových účtů</t>
  </si>
  <si>
    <t>ze zvláštních účtů k projektům EU</t>
  </si>
  <si>
    <t>z účtů peněžních fondů</t>
  </si>
  <si>
    <t>stav k 31. 12. 2010</t>
  </si>
  <si>
    <t>stav k 31. 12. 2011</t>
  </si>
  <si>
    <t>stav k 31. 12. 2012</t>
  </si>
  <si>
    <t>stav k 31. 12. 2013</t>
  </si>
  <si>
    <t>Regionální operační program (ROP)</t>
  </si>
  <si>
    <t>v resortu školství, mládeže a tělovýchovy a sportu (nepřímé náklady)</t>
  </si>
  <si>
    <t>v resortu sociálních věcí</t>
  </si>
  <si>
    <t>v resortu kultury, památkové péče a cestovního ruchu</t>
  </si>
  <si>
    <t>působnosti kraje</t>
  </si>
  <si>
    <t>odbor sociálních věcí</t>
  </si>
  <si>
    <t>odbor právní</t>
  </si>
  <si>
    <t>kapitálové výdaje</t>
  </si>
  <si>
    <t xml:space="preserve">2/2 </t>
  </si>
  <si>
    <t>LESNICKÝ FOND KRAJE</t>
  </si>
  <si>
    <t>FOND OCHRANY VOD KRAJE</t>
  </si>
  <si>
    <t>infrastruktura-spoluúčast kraje - akce</t>
  </si>
  <si>
    <t>infrastruktura-spoluúčast kraje - rezerva</t>
  </si>
  <si>
    <t>finanční rezervy fondu</t>
  </si>
  <si>
    <t>program vodohospod. akcí - akce</t>
  </si>
  <si>
    <t>program vodohospod. akcí - rezerva</t>
  </si>
  <si>
    <t>KRIZOVÝ FOND KRAJE</t>
  </si>
  <si>
    <t>říjen</t>
  </si>
  <si>
    <t>listopad</t>
  </si>
  <si>
    <t>prosinec</t>
  </si>
  <si>
    <t>CELKEM</t>
  </si>
  <si>
    <t>ministerstvo životního prostředí</t>
  </si>
  <si>
    <t>ministerstvo financí</t>
  </si>
  <si>
    <t>345</t>
  </si>
  <si>
    <t>346</t>
  </si>
  <si>
    <t>347</t>
  </si>
  <si>
    <t>348</t>
  </si>
  <si>
    <t>349</t>
  </si>
  <si>
    <t>příspěvky na hospodaření v lesích - rezerva</t>
  </si>
  <si>
    <t>příspěvky na hospodaření v lesích - transfery</t>
  </si>
  <si>
    <t>335</t>
  </si>
  <si>
    <t>336</t>
  </si>
  <si>
    <t>342</t>
  </si>
  <si>
    <t>DPH</t>
  </si>
  <si>
    <t>343</t>
  </si>
  <si>
    <t>378</t>
  </si>
  <si>
    <t>Ostatní dlouhodobé závazky</t>
  </si>
  <si>
    <t>Peníze na cestě</t>
  </si>
  <si>
    <t>262</t>
  </si>
  <si>
    <t>341</t>
  </si>
  <si>
    <t>financování</t>
  </si>
  <si>
    <t>(sdílené daně)</t>
  </si>
  <si>
    <t xml:space="preserve">daň z příjmů </t>
  </si>
  <si>
    <t>daň z příjmů</t>
  </si>
  <si>
    <t>daň</t>
  </si>
  <si>
    <t>období</t>
  </si>
  <si>
    <t>fyzických osob</t>
  </si>
  <si>
    <t xml:space="preserve">fyzických osob </t>
  </si>
  <si>
    <t xml:space="preserve">právnických </t>
  </si>
  <si>
    <t xml:space="preserve">z přidané </t>
  </si>
  <si>
    <t xml:space="preserve">daňové příjmy </t>
  </si>
  <si>
    <t>k celkovému</t>
  </si>
  <si>
    <t>(v tis.Kč)</t>
  </si>
  <si>
    <t>ze závis.činnosti</t>
  </si>
  <si>
    <t>podnikatelská</t>
  </si>
  <si>
    <t>srážková</t>
  </si>
  <si>
    <t>osob</t>
  </si>
  <si>
    <t>hodnoty</t>
  </si>
  <si>
    <t>celkem</t>
  </si>
  <si>
    <t>% plnění k dani</t>
  </si>
  <si>
    <t xml:space="preserve"> </t>
  </si>
  <si>
    <t>skutečné plnění daní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</si>
  <si>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</si>
  <si>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</si>
  <si>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</si>
  <si>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</si>
  <si>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</si>
  <si>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</si>
  <si>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</si>
  <si>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</si>
  <si>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</si>
  <si>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SOCIÁLNÍ FOND KRAJE</t>
  </si>
  <si>
    <t>příspěvky na stravování</t>
  </si>
  <si>
    <t>odměny při životních jubileích</t>
  </si>
  <si>
    <t>příspěvek k penzijnímu připojištění</t>
  </si>
  <si>
    <t>předplatné a příspěvky na sportovní činnost</t>
  </si>
  <si>
    <t>předplatné a příspěvky na kulturní činnost</t>
  </si>
  <si>
    <t>sociální výpomoci a půjčky</t>
  </si>
  <si>
    <t>dary</t>
  </si>
  <si>
    <t>finanční rezerva SF</t>
  </si>
  <si>
    <t>Pěstitelské celky</t>
  </si>
  <si>
    <t>408</t>
  </si>
  <si>
    <t>Dlouhodobé poskytnuté zálohy</t>
  </si>
  <si>
    <t>465</t>
  </si>
  <si>
    <t>Dlouhodobé poskytnuté zálohy na transfery</t>
  </si>
  <si>
    <t>Dlouhodobé přijaté zálohy na transfery</t>
  </si>
  <si>
    <t>471</t>
  </si>
  <si>
    <t>472</t>
  </si>
  <si>
    <t>ostatní odvody z poskyt. činností a služeb (odb.způs.+ eurolicence)</t>
  </si>
  <si>
    <t>dotace z MF, zapojení do kap. 91115</t>
  </si>
  <si>
    <t>*</t>
  </si>
  <si>
    <t>odbor kancelář hejtmana</t>
  </si>
  <si>
    <t>odbor školství, mládeže, tělovýchovy a sportu</t>
  </si>
  <si>
    <t>odbor dopravy</t>
  </si>
  <si>
    <t>odbor kultury, památkové péče a cestovního ruchu</t>
  </si>
  <si>
    <t>odbor životního prostředí a zemědělství</t>
  </si>
  <si>
    <t>odbor zdravotnictví</t>
  </si>
  <si>
    <t>odbor územního plánování a stavebního řádu</t>
  </si>
  <si>
    <t>odbor regionálního rozvoje a evrop. projektů</t>
  </si>
  <si>
    <t>Opravné položky k peněžním operacím nemající charakter příjmů a výdajů</t>
  </si>
  <si>
    <t>přesun z kap. 91903 do kap. 91305</t>
  </si>
  <si>
    <t xml:space="preserve">DDNM </t>
  </si>
  <si>
    <t>Kulturní předměty</t>
  </si>
  <si>
    <t>Nedokončený DNM</t>
  </si>
  <si>
    <t>Nedokončený DHM</t>
  </si>
  <si>
    <t>Majetkové účasti v osobách s rozhodujícím vlivem</t>
  </si>
  <si>
    <t>Základní běžný účet územně samosprávných celků</t>
  </si>
  <si>
    <t xml:space="preserve">Běžné účty fondů územních samosprávných celků </t>
  </si>
  <si>
    <t>Jiné běžné účty</t>
  </si>
  <si>
    <t>Krátkodobé poskytnuté zálohy</t>
  </si>
  <si>
    <t>Jiné pohledávky z hlavní činnosti</t>
  </si>
  <si>
    <t>Poskytnuté návratné fin. výpom. krátkodobé</t>
  </si>
  <si>
    <t>319</t>
  </si>
  <si>
    <t>Krátkodobé přijaté zálohy</t>
  </si>
  <si>
    <t>Zaměstnanci</t>
  </si>
  <si>
    <t>Jiné závazky vůči zaměstnancům</t>
  </si>
  <si>
    <t>344</t>
  </si>
  <si>
    <t>Závazky k osobám mimo vybrané vládní instituce</t>
  </si>
  <si>
    <t>Pohledávky za vybranými ústředními vládními institucemi</t>
  </si>
  <si>
    <t>Závazky k vybraným ústředním vládním institucím</t>
  </si>
  <si>
    <t>Pohledávky za vybranými místními vládními institucemi</t>
  </si>
  <si>
    <t>Závazky k vybraným místním vládním institucím</t>
  </si>
  <si>
    <t>Krátkodobé poskytnuté zálohy na transfery</t>
  </si>
  <si>
    <t>Krátkodobé přijaté zálohy na transfery</t>
  </si>
  <si>
    <t>Ostatní krátkodobé závazky</t>
  </si>
  <si>
    <t>Transfery na pořízení dlouhodobého majetku</t>
  </si>
  <si>
    <t>Oceň. rozdíly při prvotním použití metody</t>
  </si>
  <si>
    <t>Jiné oceňovací rozdíly</t>
  </si>
  <si>
    <t>Dlouhodobé úvěry</t>
  </si>
  <si>
    <t>Poskytnuté návratné fin. výpomoci dlouhodobé</t>
  </si>
  <si>
    <t>Vyřazené pohledávky</t>
  </si>
  <si>
    <t>407</t>
  </si>
  <si>
    <t>investiční dotace</t>
  </si>
  <si>
    <t>MZdr</t>
  </si>
  <si>
    <t>SFDI</t>
  </si>
  <si>
    <t>odbor kultury</t>
  </si>
  <si>
    <t>pro odbor investic a správy nemovitého majetku</t>
  </si>
  <si>
    <t>Státní fond dopravní infrastruktury</t>
  </si>
  <si>
    <t>ministerstvo zdravotnictví</t>
  </si>
  <si>
    <t>pokladní správa</t>
  </si>
  <si>
    <t>dotační fond</t>
  </si>
  <si>
    <t>DOTAČNÍ FOND KRAJE</t>
  </si>
  <si>
    <t>reort - název programu/poprogrmu</t>
  </si>
  <si>
    <t>kancelář hejtmana</t>
  </si>
  <si>
    <t>1.1 Podpora jednotek PO obcí Libereckého kraje</t>
  </si>
  <si>
    <t>1.2 Podpora Sdružení hasičů Čech, Moravy a Slezska</t>
  </si>
  <si>
    <t>regionální rozvoj,evrop. projekty a rozvoj venkova</t>
  </si>
  <si>
    <t>2.1 Program obnovy venkova</t>
  </si>
  <si>
    <t>2.2 Regionální inovační program</t>
  </si>
  <si>
    <t>2.3 Zpracování územních plánů</t>
  </si>
  <si>
    <t>2.5 Podpora regionál. výrobců, výrobků a tradič. řemesel</t>
  </si>
  <si>
    <t>3.5 Pravidelná činnost sport. a tělových. organizací</t>
  </si>
  <si>
    <t>resort školství, mládeže a zaměstnanosti</t>
  </si>
  <si>
    <t>4.1 Podpora volnočasových aktivit</t>
  </si>
  <si>
    <t>4.2 Komunitní funkce škol</t>
  </si>
  <si>
    <t>4.3 Specifická primární prevence rizikového chování</t>
  </si>
  <si>
    <t>4.5 Pedagogická asistence</t>
  </si>
  <si>
    <t>4.6 Vzdělání pro vyšší zaměstnanost</t>
  </si>
  <si>
    <t>resort dopravy</t>
  </si>
  <si>
    <t>6.1 Rozvoj cyklistické dopravy</t>
  </si>
  <si>
    <t>6.2 Zvýšení bezpečnosti provozu na pozemních komunikacích</t>
  </si>
  <si>
    <t>6.3 Podpora projektové přípravy</t>
  </si>
  <si>
    <t>6.4 Výchovné a vzdělávací programy</t>
  </si>
  <si>
    <t>resort cestovního ruchu, památkové péče a kultury</t>
  </si>
  <si>
    <t>7.1 Kulturní aktivity v Libereckém kraji</t>
  </si>
  <si>
    <t>7.2 Záchrana a obnova památek v Libereckém kraji</t>
  </si>
  <si>
    <t>7.3 Stavebně historický průzkum</t>
  </si>
  <si>
    <t>7.4 Archeologie</t>
  </si>
  <si>
    <t>resort životního prostředí a zemědělství</t>
  </si>
  <si>
    <t>8.1 Podpora ekologické výchovy a osvěty</t>
  </si>
  <si>
    <t xml:space="preserve">8.2 Podpora ochrany přírody a krajiny </t>
  </si>
  <si>
    <t>8.3 Podpora včelařství</t>
  </si>
  <si>
    <t>Název úvěru</t>
  </si>
  <si>
    <t>pokračování</t>
  </si>
  <si>
    <t>výdaje na opatření na předcházení ekologické újmě</t>
  </si>
  <si>
    <t>u k a z a t e l</t>
  </si>
  <si>
    <t>Vlastní příjmy rozpočtu kraje</t>
  </si>
  <si>
    <t>z nich</t>
  </si>
  <si>
    <t>daňové příjmy</t>
  </si>
  <si>
    <t>z toho</t>
  </si>
  <si>
    <t>podíl kraje na dani z přidané hodnoty</t>
  </si>
  <si>
    <t>podíl kraje na dani z příjmů fyzických osob vybírané srážkou</t>
  </si>
  <si>
    <t>podíl kraje na dani z příjmů fyzických osob  z podnikání</t>
  </si>
  <si>
    <t>podíl kraje na dani z příjmů fyzických osob ze závislé činnosti</t>
  </si>
  <si>
    <t>podíl kraje na dani z příjmů právnických osob</t>
  </si>
  <si>
    <t>správní poplatky vybírané krajem</t>
  </si>
  <si>
    <t>nedaňové příjmy</t>
  </si>
  <si>
    <t>příjmy z vlastní činnosti</t>
  </si>
  <si>
    <t>odvody příspěvkových organizací kraje</t>
  </si>
  <si>
    <t>příjmy z pronájmu majetku</t>
  </si>
  <si>
    <t>příjmy z úroků a realizace finančního majetku kraje</t>
  </si>
  <si>
    <t>přijaté sankční platby</t>
  </si>
  <si>
    <t xml:space="preserve">příjmy z fin.vypořádání min. let mezi RR a krajem </t>
  </si>
  <si>
    <t>vyšší než rozpočtované příjmy</t>
  </si>
  <si>
    <t>"cizí" prostředky a vratky jiným poskytovatelům</t>
  </si>
  <si>
    <t>v resortu životního prostředí a zemědělství</t>
  </si>
  <si>
    <t>transfery</t>
  </si>
  <si>
    <t>dotace z MF, zapojení do kap. 91409</t>
  </si>
  <si>
    <t>dotace z MF, zapojení do kap. 91709</t>
  </si>
  <si>
    <t>dotace z MPSV, zapojení do kap. 91705</t>
  </si>
  <si>
    <t>dotace z MF, zapojení do kap. 91409 a 91709</t>
  </si>
  <si>
    <t>poskytnutí dotací z DF, kap. 92607</t>
  </si>
  <si>
    <t>poskytnutí dotací z DF, kap. 92602</t>
  </si>
  <si>
    <t>dotace z MZdr, zapojení do kap. 91709</t>
  </si>
  <si>
    <t>poskytnutí dotací z KF, kap. 93101</t>
  </si>
  <si>
    <t>poskytnutí dotací z kap. 91704</t>
  </si>
  <si>
    <t>OKŘ</t>
  </si>
  <si>
    <t>OKH</t>
  </si>
  <si>
    <t>poskytnutí dotací z DF, kap. 92608</t>
  </si>
  <si>
    <t>přesun z kap. 91404 do kap. 91704</t>
  </si>
  <si>
    <t>nespecifikovaná rezerva Krizového fondu</t>
  </si>
  <si>
    <t>vratky dotací a sankční platby za porušení rozp.kázně</t>
  </si>
  <si>
    <t>2.6 Podpora místní Agendy 21</t>
  </si>
  <si>
    <t xml:space="preserve">2.7 Program na podporu činnosti mateřských center </t>
  </si>
  <si>
    <t>Sam. hmotné  mov. věci a soubory hmotných mov. věcí</t>
  </si>
  <si>
    <t>036</t>
  </si>
  <si>
    <t>Pohledávky z přerozdělených daní</t>
  </si>
  <si>
    <t>Sociální zabezpečení</t>
  </si>
  <si>
    <t>Zdravotní pojištění</t>
  </si>
  <si>
    <t>337</t>
  </si>
  <si>
    <t>Daň z příjmů</t>
  </si>
  <si>
    <t>Jiný drobný dlouhodobý nehmotný majetek</t>
  </si>
  <si>
    <t>Jiný drobný dlouhodobý hmotný majetek</t>
  </si>
  <si>
    <t>994</t>
  </si>
  <si>
    <t>Oprávky k sam. hmotným mov. věcem a souborům hmotných mov. věcí</t>
  </si>
  <si>
    <t>Opravné položky k odběratelům</t>
  </si>
  <si>
    <t>Opravná položka k jiným pohledávkám z hlavní činnosti</t>
  </si>
  <si>
    <t>192</t>
  </si>
  <si>
    <t>025</t>
  </si>
  <si>
    <t>029</t>
  </si>
  <si>
    <t xml:space="preserve">Dlouhodobý hmotný majetek určený k prodeji </t>
  </si>
  <si>
    <t>Samostatné  hmotné movité věci  a soubory hmotných movitých věcí</t>
  </si>
  <si>
    <t>ostatní kapitálové příjmy</t>
  </si>
  <si>
    <t>příjmy z prodeje pozemků a nemovitostí</t>
  </si>
  <si>
    <t>neinvestiční transfery dle zákona o státním rozpočtu</t>
  </si>
  <si>
    <t>neinvestiční transfery z jiných rozpočtů</t>
  </si>
  <si>
    <t>neinvestiční transfery ze státního rozpočtu, ze státních fondů a Národního fondu</t>
  </si>
  <si>
    <t>investiční transfery ze státního rozpočtu, ze státních fondů a Národního fondu</t>
  </si>
  <si>
    <t>investiční transfery z jiných rozpočtů</t>
  </si>
  <si>
    <t>neinvestiční dotace</t>
  </si>
  <si>
    <t>neinvestiční dotace z VPS</t>
  </si>
  <si>
    <t>v rámci působností odborů</t>
  </si>
  <si>
    <t>v rámci vypořádání se státním rozpočtem (od POK a ostatních)</t>
  </si>
  <si>
    <t>v rámci kapitoly 923 - Spolufinancování EU</t>
  </si>
  <si>
    <t>poskytnutých z kap. 920 - Kapitálové výdaje včetně investičních dotací</t>
  </si>
  <si>
    <t>poskytnutých z kap. 923 - Spolufinancování EU</t>
  </si>
  <si>
    <t>ze správních a daňových řízení a ostatních činností odborů</t>
  </si>
  <si>
    <t>přijaté jako pojistné náhrady</t>
  </si>
  <si>
    <t>Vývoj a očekávaný vývoj zadlužení Libereckého kraje v letech 2010 - 2019</t>
  </si>
  <si>
    <t>finanční rezerva dle zásad - případné výpadky daň. příjmů</t>
  </si>
  <si>
    <t>krizový fond</t>
  </si>
  <si>
    <t xml:space="preserve">lesnický fond </t>
  </si>
  <si>
    <t>výdaje krizového fondu</t>
  </si>
  <si>
    <t>výdaje lesnického fondu</t>
  </si>
  <si>
    <t>/</t>
  </si>
  <si>
    <t>poskytnutí dotací z kap. 91705</t>
  </si>
  <si>
    <t>poskytnutí dotací z kap. 91701</t>
  </si>
  <si>
    <t>reg.rozvoj</t>
  </si>
  <si>
    <t>poskytnutí dotací z FOV, kap. 93208</t>
  </si>
  <si>
    <t>úprava ukazatelů v kap. 92302</t>
  </si>
  <si>
    <t>dotace z MF, zapojení do kap. 91708</t>
  </si>
  <si>
    <t>poskytnutí dotací z kap. 91708</t>
  </si>
  <si>
    <t xml:space="preserve">ostatní služby </t>
  </si>
  <si>
    <t>platby dle zákona o IZS</t>
  </si>
  <si>
    <t>4.20 Údržba, provoz a nájem sportovních zařízení</t>
  </si>
  <si>
    <t>4.21 Pravidelná činnost sport. a tělových. organizací</t>
  </si>
  <si>
    <t>4.22 Sport handicapovaných</t>
  </si>
  <si>
    <t>4.23 Sportovní akce</t>
  </si>
  <si>
    <t>4.24 Školní sport a tělovýchova</t>
  </si>
  <si>
    <t>4.25 Sportovní reprezentace kraje</t>
  </si>
  <si>
    <t>4.26 Podpora sport.činností dětí a mládeže ve sportov.klubech</t>
  </si>
  <si>
    <t>resort zdravotnictví</t>
  </si>
  <si>
    <t>resort územního plánu</t>
  </si>
  <si>
    <t>výdaje na opatření na odstranění závadného stavu</t>
  </si>
  <si>
    <t>Pohledávky za osobami mimo vybrané vládní institucemi</t>
  </si>
  <si>
    <t>375</t>
  </si>
  <si>
    <t>Opravy předcházejících účetních období</t>
  </si>
  <si>
    <t>905</t>
  </si>
  <si>
    <t>956</t>
  </si>
  <si>
    <t>Kolem kolem Jizerek</t>
  </si>
  <si>
    <t>Snížení energetické náročnosti budovy jídelny a dílen - Střední škola a Mateřská škola, Liberec, Na Bojišti 15, p.o.</t>
  </si>
  <si>
    <t>Snížení energetické náročnosti budovy dílen Svojsíkova - Střední odborná škola a Střední odborné učiliště, Česká Lípa, 28. října 2707, p.o.</t>
  </si>
  <si>
    <t>Rekonstrukce objektů VÚTS</t>
  </si>
  <si>
    <t>příspěvky z rozpočtů obcí (dopravní obslužnost)</t>
  </si>
  <si>
    <t>ostatní přijaté transfery od krajů, RRRS a rozp.územní úrovně</t>
  </si>
  <si>
    <t>Rozdíl skutečnost-rozpis</t>
  </si>
  <si>
    <t>v souvislosti s dotacemi z prostředků kraje</t>
  </si>
  <si>
    <t>poskytnutých z kap. 913 - Příspěvkové organizace a 914 - Působnosti, 917 - Transfery resp. přímá podpora</t>
  </si>
  <si>
    <t>přijaté neinvestiční dary</t>
  </si>
  <si>
    <t>přijaté splátky půjčených prostředků od</t>
  </si>
  <si>
    <t>příjmy z prodeje pozemků a ost. nemovitostí a jejich částí</t>
  </si>
  <si>
    <t>invest. a neinv.příspěvky od obcí a RRRS</t>
  </si>
  <si>
    <t>V části financování značí ve sloupci SR a UR kladné znaménko navýšení zdrojů a záporné znaménko pak snížení zdrojů (k příjmům) rozpočtu. Plnění v části financování ukazuje do jaké míry bylo plánované financování naplněno, tj. že byly na 100% uhrazeny splátky dlouhodobých úvěrů, které snížily disponibilní zdroje a zároveň záporné znaménko v plnění u řádků zapojení zůstatků peněžních fondů a kladného rozpočtového salda z předchozího roku značí, že disponibilní zůstatek nebyl dle upraveného rozpočtu zapojen, ba naopak byl o tuto částku zůstatek finančních prostředků na bankovních účtech kraje navýšen.</t>
  </si>
  <si>
    <t>Zůstatek na ZBÚ a účtech peněžních fondů určených k zapojení</t>
  </si>
  <si>
    <t xml:space="preserve">dosažené úspory výdajových kapitol </t>
  </si>
  <si>
    <t>kontrolní mezisoučet rozboru příjmů</t>
  </si>
  <si>
    <t>stav k 31. 12. 2014</t>
  </si>
  <si>
    <t>stav k 31. 12. 2015</t>
  </si>
  <si>
    <t>předpokl. k 31. 12. 2018</t>
  </si>
  <si>
    <t>předpokl. k 31. 12. 2019</t>
  </si>
  <si>
    <t>Daňové příjmy kraje  1)</t>
  </si>
  <si>
    <t xml:space="preserve">Výměna oken v resortu školství, SULKO - smlouva o dílo, splátkový kalendář  </t>
  </si>
  <si>
    <t>Index zadlužení kraje (zadluženost/daňové příjmy)  2)</t>
  </si>
  <si>
    <t>Úhrada úroků, poplatků a výdaje za rezervaci zdrojů  3)</t>
  </si>
  <si>
    <t>4/2</t>
  </si>
  <si>
    <t>Ostatní daně, poplatky a jiná obd. peněž. plnění</t>
  </si>
  <si>
    <t>Krátkodobé zprostředkování transferů</t>
  </si>
  <si>
    <t>909</t>
  </si>
  <si>
    <t>Ostatní dl. podm. závazky z transferů</t>
  </si>
  <si>
    <t xml:space="preserve">Ost. dlouhodobá pod. pasiva </t>
  </si>
  <si>
    <t>Celkem</t>
  </si>
  <si>
    <t>CELKEM POK  účetní stav</t>
  </si>
  <si>
    <t>Doprava  skutečný stav</t>
  </si>
  <si>
    <t>Kultura  skutečný stav</t>
  </si>
  <si>
    <t xml:space="preserve">Školství  skutečný stav </t>
  </si>
  <si>
    <t>č. ř.</t>
  </si>
  <si>
    <t>stav k 31. 12. 2016</t>
  </si>
  <si>
    <t>Modernizace KNL - Etapa č. 1 - příplatek mimo základní kapitál a.s.</t>
  </si>
  <si>
    <r>
      <t xml:space="preserve">Komplexní revitalizace mostů na silnicích II. a III. tř. na území LK - úvěr </t>
    </r>
    <r>
      <rPr>
        <b/>
        <sz val="11"/>
        <color indexed="10"/>
        <rFont val="Arial"/>
        <family val="2"/>
      </rPr>
      <t xml:space="preserve"> *</t>
    </r>
  </si>
  <si>
    <r>
      <t xml:space="preserve">Komplexní revital. mostů na silnicích II. a III. tř. na území LK - roční splátka jistiny  </t>
    </r>
    <r>
      <rPr>
        <b/>
        <sz val="11"/>
        <color indexed="10"/>
        <rFont val="Arial"/>
        <family val="2"/>
      </rPr>
      <t>*</t>
    </r>
  </si>
  <si>
    <r>
      <t xml:space="preserve">Revitalizace pozemních komunikací na území LK </t>
    </r>
    <r>
      <rPr>
        <b/>
        <sz val="8"/>
        <rFont val="Arial"/>
        <family val="2"/>
      </rPr>
      <t xml:space="preserve"> 3)</t>
    </r>
  </si>
  <si>
    <r>
      <t xml:space="preserve">Komplexní revitalizace mostů na silnicích II. a III. tř. na území LK  </t>
    </r>
    <r>
      <rPr>
        <b/>
        <sz val="8"/>
        <rFont val="Arial"/>
        <family val="2"/>
      </rPr>
      <t xml:space="preserve"> 3)</t>
    </r>
  </si>
  <si>
    <r>
      <t xml:space="preserve">3) </t>
    </r>
    <r>
      <rPr>
        <sz val="8"/>
        <rFont val="Arial"/>
        <family val="2"/>
      </rPr>
      <t>v případě úhrad úroků z úvěrů na revitalizaci pozemních komunikací a komplexní revitalizaci mostů na silnicích II. a III. tř. se skutečná výše úroků odvíjí v souladu s uzavřenými smlouvami od sazeb PRIBOR v konkrétním roce</t>
    </r>
  </si>
  <si>
    <r>
      <rPr>
        <b/>
        <sz val="11"/>
        <color indexed="10"/>
        <rFont val="Arial"/>
        <family val="2"/>
      </rPr>
      <t xml:space="preserve">*  </t>
    </r>
    <r>
      <rPr>
        <sz val="8"/>
        <rFont val="Arial"/>
        <family val="2"/>
      </rPr>
      <t>k 30.6.2016 realizována mimořádná úhrada splátky ve výši  50 000 tis. Kč</t>
    </r>
  </si>
  <si>
    <t>nezapojené prostředky roku 2016</t>
  </si>
  <si>
    <t xml:space="preserve"> SR 2017</t>
  </si>
  <si>
    <t>UR 2017</t>
  </si>
  <si>
    <t>Čerpání 2017</t>
  </si>
  <si>
    <t>CELKEM jmenovité projekty v rámci kapitoly 923 - Spolufinancování EU</t>
  </si>
  <si>
    <t>Informační systémy pro evidenci dopravní infrastruktury - ePasport</t>
  </si>
  <si>
    <t>Centrum odborného vzdělávání LK  služeb - Střední odborná škola a střední odborné učiliště, Česká Lípa, 28. října 2707, p.o.</t>
  </si>
  <si>
    <t>Transformace - Domov Sluneční dvůr, p.o.</t>
  </si>
  <si>
    <t>Transformace - Domov a centrum denních služeb, Jablonec n. N, p.o.</t>
  </si>
  <si>
    <t>Domov Raspenava p.o. - výstavba nových prostor</t>
  </si>
  <si>
    <t>Silnice II/273 úsek hranice kraje - Okna</t>
  </si>
  <si>
    <t>Silnice II/270 Jablonné v Podještědí</t>
  </si>
  <si>
    <t>Silnice II/279 Svijany - Kobyly</t>
  </si>
  <si>
    <t>Silnice II/286 Košťálov - Ploužnice</t>
  </si>
  <si>
    <t>Silnice II/286 Jilemnice - Košťálov</t>
  </si>
  <si>
    <t>Silnice II/268 - severozápadní obchvat města Zákupy</t>
  </si>
  <si>
    <t>Silnice II/270 Jablonné v Podještědí - 2. etapa</t>
  </si>
  <si>
    <t>Silnice II/268 Mimoň-hranice Libereckého kraje</t>
  </si>
  <si>
    <t>Silnice II/290 Roprachtice - Kořenov</t>
  </si>
  <si>
    <t>Silnice II/278, okružní křižovatka Stráž pod Ralskem</t>
  </si>
  <si>
    <t>Modernizace Severočeského muzea v Liberci  - 2. etapa</t>
  </si>
  <si>
    <t>Operační program přeshraniční spolupráce (OP PS) 2014+</t>
  </si>
  <si>
    <t>Od zámku Frýdlant k zámku Czocha</t>
  </si>
  <si>
    <t>Ještěd ve filmu</t>
  </si>
  <si>
    <t>Operační program nadnárodní spolupráce (OP NS) 2014+</t>
  </si>
  <si>
    <t>Rozvoj společné dopravní koncepce veřejné dopravy v příhraničních oblastech</t>
  </si>
  <si>
    <t>Ošetření Světelské lipové aleje</t>
  </si>
  <si>
    <t>Studie odtokových poměrů včetně návrhů možných protipovodňových opatření pro povodí Lužické Nisy na území Libereckého kraje</t>
  </si>
  <si>
    <t>Významné aleje 2. etapa - Ošetření lipové aleje v Malé Skále</t>
  </si>
  <si>
    <t>Významné aleje 2. etapa - Ošetření aleje Albrechtice - Vítkov</t>
  </si>
  <si>
    <t>Významné aleje 2. etapa - Ošetření aleje Kamenický Šenov - Slunečná</t>
  </si>
  <si>
    <t>Snížení energetické náročnosti budovy školy v ulici Zámecká - Střední škola hospodářská a lesnická, Frýdlant, Bělíkova 1387,p.o.</t>
  </si>
  <si>
    <t>Snížení energetické náročnosti budovy tělocvičny - Střední škola a Mateřská škola Liberec, Na Bojišti 15, p.o.</t>
  </si>
  <si>
    <t>Globální granty OP VK - 3.2 Podpora nabídky dalšího vzdělávání</t>
  </si>
  <si>
    <t>Kofinancování IROP a TOP</t>
  </si>
  <si>
    <t>Operační program Podnikání a inovace pro konkurenceschopnost (OP PIK) 2014+</t>
  </si>
  <si>
    <t>Inovační centrum - podnikatelský inkubátor Libereckého kraje</t>
  </si>
  <si>
    <t>Operační program Výzkum, vývoj a vzdělávání (OP VVV) 2014+</t>
  </si>
  <si>
    <t>Rozvoj místní Agendy 21 v LK</t>
  </si>
  <si>
    <t>Podpora a rozvoj sociálních služeb pro rodiny a děti v Libereckém kraji</t>
  </si>
  <si>
    <t>Nastavení systémové podpory rodin s dětmi v Libereckém kraji</t>
  </si>
  <si>
    <t>Operační program Technická pomoc (OP TP) 2014+</t>
  </si>
  <si>
    <t>Regionální stálá konference Libereckého kraje</t>
  </si>
  <si>
    <t>Potravinová pomoc dětem  v LK</t>
  </si>
  <si>
    <t>Potravinová pomoc dětem v LK 2</t>
  </si>
  <si>
    <t>Potravinová pomoc dětem v LK 2 - ZŠ Nové Město p. S.,</t>
  </si>
  <si>
    <t>Potravinová pomoc dětem v LK 2 - ZŠ Jablonec n/N, Pasířská 72</t>
  </si>
  <si>
    <t>Potravinová pomoc dětem v LK 2 - ZŠ a MŠ Stráž pod Ralskem</t>
  </si>
  <si>
    <t>Potravinová pomoc dětem v LK 2 - ZŠ a MŠ Benešov u Semil</t>
  </si>
  <si>
    <t>Kotlíkové dotace (OP ŽP) 2014+</t>
  </si>
  <si>
    <t>IROP a TOP</t>
  </si>
  <si>
    <r>
      <t xml:space="preserve">2) </t>
    </r>
    <r>
      <rPr>
        <sz val="8"/>
        <color indexed="8"/>
        <rFont val="Arial"/>
        <family val="2"/>
      </rPr>
      <t>index zadlužení kalkuluje pouze s daňovými příjmy kraje (pozn. dotace jsou v naprosté většině předurčeny k financování účelu stanoveného příslušným orgánem; nedaňové příjmy - zahrnují např. výnosy za odběr podzemních vod apod.; kapitálové příjmy - v případě kraje pouze marginální 5 - 20 mil. Kč/ rok)</t>
    </r>
  </si>
  <si>
    <t>11/1</t>
  </si>
  <si>
    <t>11/2</t>
  </si>
  <si>
    <t>11/3</t>
  </si>
  <si>
    <t>11/4</t>
  </si>
  <si>
    <t>11/5</t>
  </si>
  <si>
    <t>11/6</t>
  </si>
  <si>
    <r>
      <t xml:space="preserve">Úvěr na </t>
    </r>
    <r>
      <rPr>
        <b/>
        <sz val="8"/>
        <rFont val="Arial CE"/>
        <family val="0"/>
      </rPr>
      <t xml:space="preserve">Komplexní revitalizaci mostů na silnicích II. a III. tř. </t>
    </r>
    <r>
      <rPr>
        <sz val="8"/>
        <rFont val="Arial CE"/>
        <family val="0"/>
      </rPr>
      <t xml:space="preserve">na území LK </t>
    </r>
    <r>
      <rPr>
        <b/>
        <sz val="8"/>
        <rFont val="Arial CE"/>
        <family val="0"/>
      </rPr>
      <t xml:space="preserve">** - splátka úroků </t>
    </r>
  </si>
  <si>
    <r>
      <t>Úvěr na</t>
    </r>
    <r>
      <rPr>
        <b/>
        <sz val="8"/>
        <rFont val="Arial CE"/>
        <family val="0"/>
      </rPr>
      <t xml:space="preserve"> Revitalizaci pozemních komunikací</t>
    </r>
    <r>
      <rPr>
        <sz val="8"/>
        <rFont val="Arial CE"/>
        <family val="0"/>
      </rPr>
      <t xml:space="preserve"> na území LK *</t>
    </r>
    <r>
      <rPr>
        <b/>
        <sz val="8"/>
        <rFont val="Arial CE"/>
        <family val="0"/>
      </rPr>
      <t>- splátka úroků</t>
    </r>
  </si>
  <si>
    <t>účelové příspěvky PO</t>
  </si>
  <si>
    <t>v resortu školství, mládeže a tělovýchovy a sportu</t>
  </si>
  <si>
    <t>Výdaje schváleného rozpočtu kraje 2016 celkem bez financování</t>
  </si>
  <si>
    <t>Liberecký kraj 2016</t>
  </si>
  <si>
    <t>úprava ukazatelů v kap. 91304</t>
  </si>
  <si>
    <t>dotace z MŠMT, zapojení do kap. 91704</t>
  </si>
  <si>
    <t>úprava ukazatelů v kap. 91705</t>
  </si>
  <si>
    <t>přesun z kap. 92303 do kap. 92302</t>
  </si>
  <si>
    <t>snížení dotace z MŠMT, snížení výdajů kap. 91604</t>
  </si>
  <si>
    <t xml:space="preserve">přesun z kap. 92303 do kap. 92314 </t>
  </si>
  <si>
    <t>dotace z MK, zapojení do kap. 91707</t>
  </si>
  <si>
    <t>poskytnutí dotací z kap. 92302 - Kotlíkové dotace</t>
  </si>
  <si>
    <t>úprava ukazatelů v kap. 91604</t>
  </si>
  <si>
    <t>dotace z Úřadu vlády, zapojení do kap. 91405</t>
  </si>
  <si>
    <t>poskytnutí dotací z DF, kap. 92609 - zdravotnické programy</t>
  </si>
  <si>
    <t>úprava ukazatelů v kap. 92306</t>
  </si>
  <si>
    <t>dotace z MPSV, zapojení do kap. 91405</t>
  </si>
  <si>
    <t>přesun z kap. 92014 do kap. 91204</t>
  </si>
  <si>
    <t>úprava ukazatelů v kap. 91204</t>
  </si>
  <si>
    <t>úprava ukazatelů v kap. 91402</t>
  </si>
  <si>
    <t>úprava ukazatelů v kap. 91701</t>
  </si>
  <si>
    <t>dotace z MD, zapojení do kap. 91406</t>
  </si>
  <si>
    <t>dotace z MPSV, zapojení do kap. 92304</t>
  </si>
  <si>
    <t>úprava ukazatelů v kap. 91704</t>
  </si>
  <si>
    <t>dotace ze SFDI, zapojení do kap. 92006</t>
  </si>
  <si>
    <t>přesun z kap. 91304 do kap. 92014</t>
  </si>
  <si>
    <t>úprava ukazatelů v kap. 91305</t>
  </si>
  <si>
    <t>přesun z kap. 91402 do kap. 91702</t>
  </si>
  <si>
    <t>úprava ukazatelů v kap. 92015</t>
  </si>
  <si>
    <t>MŠMT</t>
  </si>
  <si>
    <t>měsíc roku 2016</t>
  </si>
  <si>
    <t>rozpis dle platebního kalendáře</t>
  </si>
  <si>
    <t>poukázky</t>
  </si>
  <si>
    <t>19/1</t>
  </si>
  <si>
    <t>19/2</t>
  </si>
  <si>
    <t>4.4 Soutěže a podpora talentovaných dětí a mládeže</t>
  </si>
  <si>
    <t>4.7 Podpora kompenz.pomůcek pro žáky s podpůrnými opatřeními</t>
  </si>
  <si>
    <t>3.4 Údržba, provoz a nájem sportovních zařízení</t>
  </si>
  <si>
    <t>3.6 Sport handicapovaných</t>
  </si>
  <si>
    <t>3.8 Sportovní akce</t>
  </si>
  <si>
    <t>7.5 Poznáváme kulturu</t>
  </si>
  <si>
    <t>19/3</t>
  </si>
  <si>
    <t>9.1 Podpora ozdravných a rekondičních pobytů pro ZTP</t>
  </si>
  <si>
    <t>9.2 Podpora preventivních a léčebných projektů</t>
  </si>
  <si>
    <t>9.3 Podpora osob se zdravotním postižením</t>
  </si>
  <si>
    <t>podpora zmírnění sucha v lesích - rezerva</t>
  </si>
  <si>
    <t>podpora zmírnění sucha v lesích - transfery</t>
  </si>
  <si>
    <t>23/2</t>
  </si>
  <si>
    <t>25</t>
  </si>
  <si>
    <t>26/2</t>
  </si>
  <si>
    <t xml:space="preserve">16/1 </t>
  </si>
  <si>
    <t>č.řádku</t>
  </si>
  <si>
    <t>účetní závěrka</t>
  </si>
  <si>
    <t>usnesením číslo</t>
  </si>
  <si>
    <t>do rezervního fondu</t>
  </si>
  <si>
    <t>do fondu odměn</t>
  </si>
  <si>
    <t>nerozděleno /krytí ztráty předchozích let</t>
  </si>
  <si>
    <t>schválena</t>
  </si>
  <si>
    <t>Gymnázium, Česká Lípa, Žitavská 2969</t>
  </si>
  <si>
    <t>Gymnázium, Jablonec nad Nisou, U Balvanu 16</t>
  </si>
  <si>
    <t>Gymnázium F.X.Šaldy, Liberec 11, Partyzánská 530/3</t>
  </si>
  <si>
    <t>Gymnázium, Frýdlant, Mládeže 884</t>
  </si>
  <si>
    <t>Gymnázium Ivana Olbrachta, Semily, Nad Špejcharem 574</t>
  </si>
  <si>
    <t>Gymnázium, Turnov, Jana Palacha 804</t>
  </si>
  <si>
    <t>Gymnázium a Střední odborná škola, Jilemnice, Tkalcovská 460</t>
  </si>
  <si>
    <t>Gymnázium  a Střední odborná škola pedagogická, Liberec, Jeronýmova 27</t>
  </si>
  <si>
    <t>Obchodní akademie, Česká Lípa, nám. Osvobození 422</t>
  </si>
  <si>
    <t>Vyšší odborná škola mezinárodního obchodu a Obchodní akademie, Jablonec nad Nisou</t>
  </si>
  <si>
    <t>Obchodní akademie a Jazyková škola s právem státní jazykové zkoušky, Liberec, Šamánkova 500/8</t>
  </si>
  <si>
    <t>Střední průmyslová škola, Česká Lípa, Havlíčkova 426</t>
  </si>
  <si>
    <t>Střední průmyslová škola stavební, Liberec 1, Sokolovské nám. 14</t>
  </si>
  <si>
    <t xml:space="preserve">Střední průmyslová škola strojní a elektrotechnická a Vyšší odborná škola, Liberec 1, Masarykova 3 </t>
  </si>
  <si>
    <t>Střední průmyslová škola textilní, Liberec, Tyršova 1</t>
  </si>
  <si>
    <t>VOŠ sklářská a Střední škola, Nový Bor, Wolkerova 316</t>
  </si>
  <si>
    <t>Střední uměleckoprůmyslová škola sklářská, Kamenický Šenov, Havlíčkova 57</t>
  </si>
  <si>
    <t>Střední umělecko průmyslová škola a Vyšší odborná škola, Jablonec nad Nisou, Horní náměstí 1</t>
  </si>
  <si>
    <t>Střední uměleckoprůmyslová škola sklářská, Železný Brod, Smetanovo zátiší 470</t>
  </si>
  <si>
    <t>Střední uměleckoprůmyslová škola a Vyšší odborná škola Turnov, Skálova 373</t>
  </si>
  <si>
    <t>Střední zdravotnická škola a Vyšší odborná škola zdravotnická, Liberec, Kostelní 9</t>
  </si>
  <si>
    <t>Střední zdravotnická škola, Turnov, 28. října 1390</t>
  </si>
  <si>
    <t>Střední škola strojní, stavební a dopravní, Liberec II, Truhlářská 360/3</t>
  </si>
  <si>
    <t>Integrovaná střední škola Semily, 28. října 607</t>
  </si>
  <si>
    <t>Integrovaná střední škola, Vysoké nad Jizerou, Dr. Farského 300</t>
  </si>
  <si>
    <t>Střední odborná škola a Střední odborné učiliště, Česká Lípa, 28.října 2707</t>
  </si>
  <si>
    <t>Střední průmyslová škola technická, Jablonec nad Nisou, Belgická 4852</t>
  </si>
  <si>
    <t>Střední škola gastronomie a služeb, Liberec II, Dvorská 447/29</t>
  </si>
  <si>
    <t>Střední škola, Lomnice nad Popelkou, Antala Staška 213</t>
  </si>
  <si>
    <t>příspěvkové organizace v resortu školství - mezisoučet</t>
  </si>
  <si>
    <t xml:space="preserve">16/2  </t>
  </si>
  <si>
    <t>příspěvkové organizace v resortu školství - přenos</t>
  </si>
  <si>
    <t>Střední škola hospodářská a lesnická Frýdlant, Bělíkova 1387</t>
  </si>
  <si>
    <t>Střední odborná škola  Liberec, Jablonecká 999</t>
  </si>
  <si>
    <t>Obchodní akademie, Hotelová škola a Střední odborná škola Turnov, Zborovská 519</t>
  </si>
  <si>
    <t>Základní škola a mateřská škola logopedická Liberec, E. Krásnohorské 921</t>
  </si>
  <si>
    <t>Základní škola a Mateřská škola pro tělesně postižené Liberec, Lužická 920/7</t>
  </si>
  <si>
    <t>Základní škola  Jablonec nad Nisou, Liberecká 1734/31</t>
  </si>
  <si>
    <t>ZŠ a MŠ při dětské léčebně, Cvikov, Ústavní 531</t>
  </si>
  <si>
    <t>Základní škola a Mateřská škola při nemocnici, Liberec, Husova 357/10</t>
  </si>
  <si>
    <t>Základní škola  a Mateřská škola, Jablonec nad Nisou, Kamenná 404/4</t>
  </si>
  <si>
    <t>Základní škola, Tanvald, Údolí Kamenice 238</t>
  </si>
  <si>
    <t>Základní škola a Mateřská škola, Jilemnice, Komenského 103</t>
  </si>
  <si>
    <t>Základní škola speciální, Semily, Nádražní 213</t>
  </si>
  <si>
    <t>Dětský domov, Česká Lípa, Mariánská 570</t>
  </si>
  <si>
    <t>Dětský domov, Jablonné v Podještědí, Zámecká 1</t>
  </si>
  <si>
    <t>Dětský domov, Základní škola a Mateřská škola, Krompach 47</t>
  </si>
  <si>
    <t>Dětský domov, Dubá-Deštná 6</t>
  </si>
  <si>
    <t>Dětský domov, Jablonec nad Nisou, Pasecká 20</t>
  </si>
  <si>
    <t>Dětský domov, Frýdlant, Větrov 3005</t>
  </si>
  <si>
    <t>Dětský domov, Semily, nad Školami 480</t>
  </si>
  <si>
    <t>Pedagogicko-psychologická poradna, česká Lípa, Havlíčkova 443</t>
  </si>
  <si>
    <t>Pedagogicko-psychologická poradna, Jablonec nad Nisou, Palackého 48</t>
  </si>
  <si>
    <t>Pedagogicko-psychologická poradna,  Liberec, Truhlářská 3</t>
  </si>
  <si>
    <t>příspěvkové organizace v resortu školství celkem</t>
  </si>
  <si>
    <r>
      <t xml:space="preserve">procentní podíl přídělů do fondů z celkového hospodářského výsledku* </t>
    </r>
    <r>
      <rPr>
        <b/>
        <sz val="9"/>
        <rFont val="Arial"/>
        <family val="2"/>
      </rPr>
      <t>(%) - resort školství</t>
    </r>
  </si>
  <si>
    <t xml:space="preserve">16/3  </t>
  </si>
  <si>
    <t>Jedličkův ústav, Liberec</t>
  </si>
  <si>
    <t xml:space="preserve">Centrum intervenčních a psychosociálních služeb LK, Liberec 30, </t>
  </si>
  <si>
    <t>Domov Sluneční dvůr Jestřebí 126</t>
  </si>
  <si>
    <t>Denní a pobytové sociální služby Česká Lípa</t>
  </si>
  <si>
    <t>Služby sociální péče TEREZA, Benešov u Semil</t>
  </si>
  <si>
    <t>Domov důchodců Sloup v Čechách</t>
  </si>
  <si>
    <t>Domov důchodců Rokytnice nad Jizerou, Dolní 291</t>
  </si>
  <si>
    <t>Domov důchodců Jablonecké Paseky</t>
  </si>
  <si>
    <t>Domov důchodců Velké Hamry</t>
  </si>
  <si>
    <t>Domov pro seniory Vratislavice nad Nisou</t>
  </si>
  <si>
    <t>Domov důchodců Český Dub</t>
  </si>
  <si>
    <t>Domov důchodců Jindřichovice pod Smrkem</t>
  </si>
  <si>
    <t>Dům seniorů Liberec-Františkov</t>
  </si>
  <si>
    <t>Domov a centrum aktivity Hodkovice nad Mohelkou</t>
  </si>
  <si>
    <t>Domov a centrum denních služeb Jablonec nad Nisou</t>
  </si>
  <si>
    <t>Dětské centrum Liberec</t>
  </si>
  <si>
    <t>příspěvkové organizace v resortu sociálních věcí celkem</t>
  </si>
  <si>
    <r>
      <t xml:space="preserve">procentní podíl přídělů do fondů z celkového hospodářského výsledku* </t>
    </r>
    <r>
      <rPr>
        <b/>
        <sz val="9"/>
        <rFont val="Arial"/>
        <family val="2"/>
      </rPr>
      <t>(%) - resort sociálních věcí</t>
    </r>
  </si>
  <si>
    <t xml:space="preserve">Krajská správa silnic Libereckého kraje, Liberec 6, České mládeže 632/32 </t>
  </si>
  <si>
    <t>příspěvkové organizace v resortu dopravy celkem</t>
  </si>
  <si>
    <r>
      <t xml:space="preserve">procentní podíl přídělů do fondů z celkového hospodářského výsledku* </t>
    </r>
    <r>
      <rPr>
        <b/>
        <sz val="9"/>
        <rFont val="Arial"/>
        <family val="2"/>
      </rPr>
      <t>(%) - resort dopravy</t>
    </r>
  </si>
  <si>
    <t>Krajská vědecká knihovna Liberec, Rumjancevova 1362/1</t>
  </si>
  <si>
    <t>335/17/RK</t>
  </si>
  <si>
    <t xml:space="preserve">Severočeské muzeum Liberec, Masarykova 11 </t>
  </si>
  <si>
    <t>Oblastní galerie Liberec, U Tiskárny 1</t>
  </si>
  <si>
    <t>Vlastivědné muzeum a galerie v České Lípě, nám. Osvobození 297</t>
  </si>
  <si>
    <t>Muzeum Českého ráje v Turnově</t>
  </si>
  <si>
    <t>příspěvkové organizace v resortu kultury celkem</t>
  </si>
  <si>
    <r>
      <t xml:space="preserve">procentní podíl přídělů do fondů z celkového hospodářského výsledku* </t>
    </r>
    <r>
      <rPr>
        <b/>
        <sz val="9"/>
        <rFont val="Arial"/>
        <family val="2"/>
      </rPr>
      <t>(%) - resort kultury</t>
    </r>
  </si>
  <si>
    <t>Středisko ekologické výchovy LK, Oldřichov v Hájích 5</t>
  </si>
  <si>
    <t>příspěvkové organizace v resortu životního prostředí celkem</t>
  </si>
  <si>
    <r>
      <t xml:space="preserve">procentní podíl přídělů do fondů z celkového hospodářského výsledku* </t>
    </r>
    <r>
      <rPr>
        <b/>
        <sz val="9"/>
        <rFont val="Arial"/>
        <family val="2"/>
      </rPr>
      <t>(%) - resort životního prostředí</t>
    </r>
  </si>
  <si>
    <t xml:space="preserve">16/4  </t>
  </si>
  <si>
    <t>Léčebna respiračních nemocí Cvikov</t>
  </si>
  <si>
    <t>Zdravotnická záchranná služba LK</t>
  </si>
  <si>
    <t>příspěvkové organizace v resortu zdravotnictví celkem</t>
  </si>
  <si>
    <r>
      <t xml:space="preserve">procentní podíl přídělů do fondů z celkového hospodářského výsledku* </t>
    </r>
    <r>
      <rPr>
        <b/>
        <sz val="9"/>
        <rFont val="Arial"/>
        <family val="2"/>
      </rPr>
      <t>(%) - resort zdravotnictví</t>
    </r>
  </si>
  <si>
    <t>příspěvkové organizace zřízené krajem celkem</t>
  </si>
  <si>
    <r>
      <t xml:space="preserve">procentní podíl přídělů do fondů z celkového hospodářského výsledku všech PO* </t>
    </r>
    <r>
      <rPr>
        <b/>
        <sz val="9"/>
        <rFont val="Arial"/>
        <family val="2"/>
      </rPr>
      <t>(%)</t>
    </r>
  </si>
  <si>
    <t>krytí ztráty  v Kč</t>
  </si>
  <si>
    <t>na vrub zůst. rezerv.fondu</t>
  </si>
  <si>
    <t>budoucí HV/  nerozdělený HV</t>
  </si>
  <si>
    <t>z rozpočtu zřizovatele</t>
  </si>
  <si>
    <t>Gymnázium, Mimoň, Letná 263</t>
  </si>
  <si>
    <t>Střední škola řemesel a služeb, Jablonec nad Nisou, Smetanova 66</t>
  </si>
  <si>
    <t>Domov Raspenava</t>
  </si>
  <si>
    <t>APOSS Liberec</t>
  </si>
  <si>
    <r>
      <t xml:space="preserve">procentní podíl podle způsobu úhrady ztráty </t>
    </r>
    <r>
      <rPr>
        <b/>
        <sz val="9"/>
        <rFont val="Arial"/>
        <family val="2"/>
      </rPr>
      <t>(%)</t>
    </r>
  </si>
  <si>
    <t>23/1</t>
  </si>
  <si>
    <t>LIBERECKÝ KRAJ</t>
  </si>
  <si>
    <t xml:space="preserve">10/1 </t>
  </si>
  <si>
    <t>Zastupitelstvo</t>
  </si>
  <si>
    <t>odměny včetně pojistného (uvolnění a neuvol. členové zast. LK)</t>
  </si>
  <si>
    <t>Krajský úřad</t>
  </si>
  <si>
    <t>Účelové příspěvky PO</t>
  </si>
  <si>
    <t>v resortu školství</t>
  </si>
  <si>
    <t>v resortu kultury</t>
  </si>
  <si>
    <t>Příspěvkové organizace kraje</t>
  </si>
  <si>
    <t>v resortu životního prostředí</t>
  </si>
  <si>
    <t>Působnosti kraje - včetně neinvestičních dotací</t>
  </si>
  <si>
    <t xml:space="preserve">odbor školství, mládeže, tělovýchovy a sportu </t>
  </si>
  <si>
    <t xml:space="preserve">odbor právní </t>
  </si>
  <si>
    <t>Účelové neinvestiční dotace - školství</t>
  </si>
  <si>
    <t>Transfery</t>
  </si>
  <si>
    <t>Pokladní správa</t>
  </si>
  <si>
    <t>finanční rezervy kraje</t>
  </si>
  <si>
    <t xml:space="preserve">10/2 </t>
  </si>
  <si>
    <t>Kapitálové výdaje - včetně investičních dotací</t>
  </si>
  <si>
    <t>Spolufinancování EU</t>
  </si>
  <si>
    <t>Úvěry</t>
  </si>
  <si>
    <t xml:space="preserve">Sociální fond </t>
  </si>
  <si>
    <t>Dotační fond kraje</t>
  </si>
  <si>
    <t>Krizový fond kraje</t>
  </si>
  <si>
    <t>Fond ochrany vod kraje</t>
  </si>
  <si>
    <t>Lesnický fondkraje</t>
  </si>
  <si>
    <t xml:space="preserve">13/1 </t>
  </si>
  <si>
    <t>Kapitola 304 - Úřad vlády</t>
  </si>
  <si>
    <t>p.č.</t>
  </si>
  <si>
    <t>úč.zn.</t>
  </si>
  <si>
    <t>účel dotace (v Kč)</t>
  </si>
  <si>
    <t>poskytnuto</t>
  </si>
  <si>
    <t>čerpáno</t>
  </si>
  <si>
    <t>nečerpáno</t>
  </si>
  <si>
    <t>04001</t>
  </si>
  <si>
    <t>Podpora koord.romských poradců</t>
  </si>
  <si>
    <t>úřad vlády celkem</t>
  </si>
  <si>
    <t>Kapitola 313 - Ministerstvo práce a sociálních věcí</t>
  </si>
  <si>
    <t>Výkon sociální péče</t>
  </si>
  <si>
    <t>Podpora poskytování soc.služeb</t>
  </si>
  <si>
    <t>Přísp.pro děti vyžadující okamžitou péči</t>
  </si>
  <si>
    <t>ministerstvo práce a sociálních věcí celkem</t>
  </si>
  <si>
    <t>Kapitola 327 - Ministerstvo dopravy</t>
  </si>
  <si>
    <t>Ztráta dopravce z prov.veř.os.dr.dopr</t>
  </si>
  <si>
    <t>ministerstvo dopravy celkem</t>
  </si>
  <si>
    <t>Kapitola 329 - Ministerstvo zemědělství</t>
  </si>
  <si>
    <t>Meliorace a hrazení bystřin, inv.</t>
  </si>
  <si>
    <t>ministerstvo zemědělství celkem</t>
  </si>
  <si>
    <t>Kapitola 333 - Ministerstvo školství a mládeže</t>
  </si>
  <si>
    <t>Dot.pro děti-cizince ze 3.zemí</t>
  </si>
  <si>
    <t>Excelence středních škol</t>
  </si>
  <si>
    <t>Podpora odborného vzdělávání</t>
  </si>
  <si>
    <t>Podp.škol.psychologů a spec.pedagogů</t>
  </si>
  <si>
    <t>Zvýšení platů prac. regionálního školství</t>
  </si>
  <si>
    <t>Koncepce podp.mládeže na kr.úrovni</t>
  </si>
  <si>
    <t>Excelence základních škol</t>
  </si>
  <si>
    <t>Progr.soc.prevence a prevence kriminality</t>
  </si>
  <si>
    <t>Dotace pro soukr.školy a zařízení</t>
  </si>
  <si>
    <t>Projekty romské komunity</t>
  </si>
  <si>
    <t>Soutěže a přehlídky</t>
  </si>
  <si>
    <t>Asist.pedag.v soukr.a cirk.školách</t>
  </si>
  <si>
    <t>Přímé náklady na vzdělávání</t>
  </si>
  <si>
    <t>Přímé nákl.pro sport.gymnázia</t>
  </si>
  <si>
    <t>Asis.ped.dětí se soc.znevýhodněním</t>
  </si>
  <si>
    <t>ministerstvo školství a mládeže celkem</t>
  </si>
  <si>
    <t>Pozn. Ve sloupci nečerpáno jsou vykázány prostředky, které byly skutečně vráceny v rámci finančního vypořádání zpět poskytovatelům</t>
  </si>
  <si>
    <t xml:space="preserve">13/2 </t>
  </si>
  <si>
    <t>Kapitola 334 - Ministerstvo kultury</t>
  </si>
  <si>
    <t>ISO C Výkupy předmětů</t>
  </si>
  <si>
    <t>ISO D Preventivní ochrana před vlivy prostředí</t>
  </si>
  <si>
    <t>Dotace na kulturní aktivity</t>
  </si>
  <si>
    <t>ISO a zabezp.objektů</t>
  </si>
  <si>
    <t>ministerstvo kultury celkem</t>
  </si>
  <si>
    <t>Kapitola 335 - Ministerstvo zdravotnictví</t>
  </si>
  <si>
    <t>Zajištění mimoř. a krizových situací,inv.</t>
  </si>
  <si>
    <t>Kapitola 398 - Všeobecná pokladní správa</t>
  </si>
  <si>
    <t>Náhrada škod způsobených vybr.chrán.živočichy</t>
  </si>
  <si>
    <t>Likvidace léčiv</t>
  </si>
  <si>
    <t>Prevence TBC</t>
  </si>
  <si>
    <t>všeobecná pokladní správa celkem</t>
  </si>
  <si>
    <t xml:space="preserve">13/3 </t>
  </si>
  <si>
    <t>účelové neinvestiční dotace</t>
  </si>
  <si>
    <t>kap</t>
  </si>
  <si>
    <t>název</t>
  </si>
  <si>
    <t>souhrn dotací (v Kč)</t>
  </si>
  <si>
    <t>ÚV</t>
  </si>
  <si>
    <t>úřad vlády</t>
  </si>
  <si>
    <t>ministerstvo školství a mládeže</t>
  </si>
  <si>
    <t xml:space="preserve">poskytovatelé dotací </t>
  </si>
  <si>
    <t>účelové investiční dotace</t>
  </si>
  <si>
    <t>ministerstvo zemědělství</t>
  </si>
  <si>
    <t>účelové dotace celkem</t>
  </si>
  <si>
    <t xml:space="preserve">14/1 </t>
  </si>
  <si>
    <t>k vypořádání v následujících rozpočtových obdobích  po skončení realizace projektu, resp. zpětné proplacení</t>
  </si>
  <si>
    <t>OP zaměstnanost-CZ,neinv.</t>
  </si>
  <si>
    <t>OP zaměstnanost-EU,neinv.</t>
  </si>
  <si>
    <t>OP potravinové a materiální pomoci-CZ,neinv.</t>
  </si>
  <si>
    <t>OP potravinové a materiální pomoci-EU,neinv.</t>
  </si>
  <si>
    <t>Kapitola 315 - Ministerstvo životního prostředí</t>
  </si>
  <si>
    <t>OPŽP-program č. 115 310- EU,neinv.</t>
  </si>
  <si>
    <t>OPŽP-program č. 115 310- EU,inv.</t>
  </si>
  <si>
    <t>ministerstvo životního prostředí celkem</t>
  </si>
  <si>
    <t>Kapitola 317 - Ministerstvo pro místní rozvoj</t>
  </si>
  <si>
    <t>OP TP - CZ, neinv.</t>
  </si>
  <si>
    <t>OP TP - EU, neinv.</t>
  </si>
  <si>
    <t>OP PS - CZ, neinv.</t>
  </si>
  <si>
    <t>ministerstvo pro místní rozvoj celkem</t>
  </si>
  <si>
    <t>OP VVV P 03 - CZ, neinv.</t>
  </si>
  <si>
    <t>OP VVV P 03 - EU, neinv.</t>
  </si>
  <si>
    <t>Regionální rada regionu soudržnosti Severovýchod</t>
  </si>
  <si>
    <t>ROP - neinv. - EU</t>
  </si>
  <si>
    <t>ROP - inv. - EU</t>
  </si>
  <si>
    <t>RRRS</t>
  </si>
  <si>
    <t>RRRS Severovýchod celkem</t>
  </si>
  <si>
    <t xml:space="preserve">14/2  </t>
  </si>
  <si>
    <t>1</t>
  </si>
  <si>
    <t>3</t>
  </si>
  <si>
    <t>souhrn dotací</t>
  </si>
  <si>
    <t>ministerstvo pro místní rozvoj</t>
  </si>
  <si>
    <t xml:space="preserve">15/1 </t>
  </si>
  <si>
    <t xml:space="preserve">zastupitelstvo                                       </t>
  </si>
  <si>
    <t xml:space="preserve">krajský úřad                                      </t>
  </si>
  <si>
    <t xml:space="preserve">příspěvkové organizace            </t>
  </si>
  <si>
    <t xml:space="preserve">působnosti                                      </t>
  </si>
  <si>
    <t xml:space="preserve">pokladní správa                              </t>
  </si>
  <si>
    <t xml:space="preserve">kapitálové výdaje                             </t>
  </si>
  <si>
    <t xml:space="preserve">spolufinancování EU                        </t>
  </si>
  <si>
    <t xml:space="preserve">úvěry                    </t>
  </si>
  <si>
    <t xml:space="preserve">sociální fond                                    </t>
  </si>
  <si>
    <t xml:space="preserve">krizový fond                                    </t>
  </si>
  <si>
    <t xml:space="preserve">fond ochrany vod                         </t>
  </si>
  <si>
    <t>lesnický fond</t>
  </si>
  <si>
    <t xml:space="preserve">15/2 </t>
  </si>
  <si>
    <t xml:space="preserve">výdaje kraje mimo resort školství                                  </t>
  </si>
  <si>
    <t xml:space="preserve">účelové neinv. dotace - školství     </t>
  </si>
  <si>
    <t>Přehled inventarizacemi ověřených skutečných stavů majetku</t>
  </si>
  <si>
    <t>26/1</t>
  </si>
  <si>
    <t>SR 2017</t>
  </si>
  <si>
    <r>
      <t xml:space="preserve"> * v roce 2017 byla splacena </t>
    </r>
    <r>
      <rPr>
        <b/>
        <sz val="9"/>
        <rFont val="Arial CE"/>
        <family val="0"/>
      </rPr>
      <t>jistina ve výši 46 875 tis. Kč</t>
    </r>
    <r>
      <rPr>
        <sz val="9"/>
        <rFont val="Arial CE"/>
        <family val="0"/>
      </rPr>
      <t xml:space="preserve"> z úvěru "Revitalizace pozemních komunikací na území LK", a to </t>
    </r>
    <r>
      <rPr>
        <b/>
        <sz val="9"/>
        <rFont val="Arial CE"/>
        <family val="0"/>
      </rPr>
      <t>prostřednictvím třídy 8 - Financování</t>
    </r>
  </si>
  <si>
    <r>
      <t xml:space="preserve"> ** v roce 2017 byla splacena</t>
    </r>
    <r>
      <rPr>
        <b/>
        <sz val="9"/>
        <rFont val="Arial CE"/>
        <family val="0"/>
      </rPr>
      <t xml:space="preserve"> jistina ve výši 50 000 tis. Kč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z úvěru "Komplexní revitalizace mostů na silnicích II. a III. třídy na území LK", a to </t>
    </r>
    <r>
      <rPr>
        <b/>
        <sz val="9"/>
        <rFont val="Arial CE"/>
        <family val="0"/>
      </rPr>
      <t>prostřednictvím třídy 8 - Financování</t>
    </r>
  </si>
  <si>
    <t>Přehled splátek jistin a úroků z úvěrů přijatých Libereckým krajem uhrazených                                             v roce 2017</t>
  </si>
  <si>
    <t>ZÁVĚREČNÝ ÚČET 2017</t>
  </si>
  <si>
    <t>Schválený rozpočet příjmů Libereckého kraje na rok 2017</t>
  </si>
  <si>
    <t>Schválený rozpočet výdajů Libereckého kraje na rok 2017</t>
  </si>
  <si>
    <t>Bilance rozpisu rozpočtu kraje 2017 - příjmy a výdaje</t>
  </si>
  <si>
    <t>Přijatá rozpočtová opatření upravující schválený rozpočet 2017</t>
  </si>
  <si>
    <t>Tvorba příjmů upraveného rozpočtu kraje 2017</t>
  </si>
  <si>
    <t>Přehled daňových příjmů kraje 2017 - sdílené daně</t>
  </si>
  <si>
    <t>Měsíční vývoj inkasa daňových příjmů kraje 2017 - graf</t>
  </si>
  <si>
    <t>Přehled tvorby nedaňových a kapitálových příjmů kraje 2017</t>
  </si>
  <si>
    <t>Struktura finančních zdrojů 2017 - graf</t>
  </si>
  <si>
    <t>Čerpání výdajů kapitol upraveného rozpočtu kraje 2017</t>
  </si>
  <si>
    <t>Přehled akcí spolufinancovaných z prostředků EU 2017</t>
  </si>
  <si>
    <t>Přehled úhrady úroků a jistin z úvěrů kraje v roce 2017</t>
  </si>
  <si>
    <t>Čerpání účelových dotací podléhajících finančnímu vypořádání za rok 2017</t>
  </si>
  <si>
    <t>Přehled poskytnutých účelových dotací nevypořádávaných za rok 2017</t>
  </si>
  <si>
    <t>Struktura výdajů rozpočtu kraje 2017 - graf</t>
  </si>
  <si>
    <t>Příspěvkové organizace s nezáporným výsledkem hospodaření za rok 2017</t>
  </si>
  <si>
    <t>Příspěvkové organizace se záporným výsledkem hospodaření za rok 2017</t>
  </si>
  <si>
    <t>Sociální fond kraje za rok 2017</t>
  </si>
  <si>
    <t>Dotační fond kraje za rok 2017</t>
  </si>
  <si>
    <t>Krizový fond kraje za rok 2017</t>
  </si>
  <si>
    <t>Fond ochrany vod kraje za rok 2017</t>
  </si>
  <si>
    <t>Lesnický fond kraje za rok 2017</t>
  </si>
  <si>
    <t>Stav majetku a závazků kraje zjištěný inventarizací k 31.12.2017</t>
  </si>
  <si>
    <t>Inventarizace majetku kraje svěřeného k využití přísp. organizacím k 31.12.2017</t>
  </si>
  <si>
    <t>Výsledek rozpočtového hospodaření Libereckého kraje k 31.12.2017</t>
  </si>
  <si>
    <t>č e r v e n   2 0 1 8</t>
  </si>
  <si>
    <t>příjmy z pronájmu ostat. nemovitostí a jejich částí</t>
  </si>
  <si>
    <t>SCHVÁLENÝ ROZPOČET LIBERECKÉHO KRAJE NA ROK 2017</t>
  </si>
  <si>
    <t>Bilance příjmů schváleného rozpočtu kraje na rok 2017</t>
  </si>
  <si>
    <t>Příjmy 2017</t>
  </si>
  <si>
    <t>Zdroje schváleného rozpočtu kraje 2017 celkem</t>
  </si>
  <si>
    <t>Bilance výdajů schváleného rozpočtu kraje na rok 2017</t>
  </si>
  <si>
    <t>Výdaje 2017</t>
  </si>
  <si>
    <t>Výdaje schváleného rozpočtu kraje 2017 celkem včetně financování</t>
  </si>
  <si>
    <t>BILANCE ROZPISU ROZPOČTU KRAJE 2017</t>
  </si>
  <si>
    <t>Běžné a kapitálové příjmy kraje 2017</t>
  </si>
  <si>
    <t>Liberecký kraj 2017</t>
  </si>
  <si>
    <t>Běžné a kapitálové výdaje kraje 2017</t>
  </si>
  <si>
    <t xml:space="preserve">Běžné a kapitálové výdaje kraje 2017  </t>
  </si>
  <si>
    <t>Měsíční vývoj skutečného plnění sdílených daní a jejich rozpis dle platebního kalendáře pro rok 2017</t>
  </si>
  <si>
    <t>UPRAVENÝ ROZPOČET LIBERECKÉHO KRAJE NA ROK 2017</t>
  </si>
  <si>
    <t>KSS LK, příspěvková organizace</t>
  </si>
  <si>
    <t xml:space="preserve">příjmy z vlastní činnosti </t>
  </si>
  <si>
    <t>finanční vypořádání předchozích let</t>
  </si>
  <si>
    <t>Nedaňové a kapitálové příjmy 2017 celkem</t>
  </si>
  <si>
    <t>Struktura finančních zdrojů rozpočtu kraje 2017 dle skutečnosti</t>
  </si>
  <si>
    <t>PŘÍJMY ROZPOČTU KRAJE 2017</t>
  </si>
  <si>
    <t>Č. řádku</t>
  </si>
  <si>
    <t>předaného k hospodaření příspěvkovým organizacím (POK) ke dni 31. 12. 2017</t>
  </si>
  <si>
    <t>4</t>
  </si>
  <si>
    <t>5</t>
  </si>
  <si>
    <t>6</t>
  </si>
  <si>
    <t>7</t>
  </si>
  <si>
    <t>8</t>
  </si>
  <si>
    <t>9</t>
  </si>
  <si>
    <t>Přehled inventarizací ověřených skutečných stavů majetku a závazků Libereckého kraje ke dni 31. 12. 2017</t>
  </si>
  <si>
    <t>předpokl. k 31. 12. 2020</t>
  </si>
  <si>
    <t>předpokl. k 31. 12. 2021</t>
  </si>
  <si>
    <t>stav k 31. 12. 2017</t>
  </si>
  <si>
    <t>Modernizce objektů a vybavní Nemocnice s poliklikikou Česká Lípa, a.s. - příplatek mimi základní kapitál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</si>
  <si>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 daňové příjmy, úhrada úroků a poplatků vychází ze zastupitelstvem schváleného rozpočtového výhledu na období let 2018-2021, resp. nárůst daňových příjmů v letech  2018 a 2021 o 5%</t>
    </r>
  </si>
  <si>
    <t>Vývoj a očekávaný vývoj zadlužení Libereckého kraje a další vybrané ukazatele k závazkům v letech 2010 - 2021</t>
  </si>
  <si>
    <t>PŘÍJMY 2017 CELKEM PO KONSOLIDACI*</t>
  </si>
  <si>
    <t>VÝDAJE 2017 CELKEM PO KONSOLIDACI*</t>
  </si>
  <si>
    <t>SALDO 2017</t>
  </si>
  <si>
    <t>Disponibilní zdroje k 1.1.2017 (zapojeny do zdrojů rozpočtu v průběhu roku 2017 prostřednictvím financování)</t>
  </si>
  <si>
    <t>Splátka jistiny úvěru na Revitalizaci pozemních komunikací na území LK (snížení disponibilních zdrojů rozpočtu 2017 prostřednictvím financování)</t>
  </si>
  <si>
    <t>Splátka jistiny úvěru na Komplexní revitalizaci mostů na silnicích II. a III. tř. na území LK (snížení disponibilních zdrojů rozpočtu 2017)</t>
  </si>
  <si>
    <t>Zůstatek na základních účtech a účtech peněžních fondů k 31.12.2017 resp. 1.1.2018</t>
  </si>
  <si>
    <t>položka 8901 - DPH reverse charge (kap. 911 15 - předkontace výdaje, které nebyly skutečnými fyzickými výdaji pro Finanční úřad) - fyzické odeslání peněz až v roce 2018</t>
  </si>
  <si>
    <t>Schválené a provedené změny rozpočtu kraje 2018 z prostředků roku 2017</t>
  </si>
  <si>
    <t xml:space="preserve">Zůstatek disponibilních zdrojů kraje z roku 2017 po provedených a doporučených změnách rozpočtu v roce 2018 </t>
  </si>
  <si>
    <t>26/3</t>
  </si>
  <si>
    <r>
      <t xml:space="preserve">ZR-RO č. 1/18 - Životní prostředí </t>
    </r>
    <r>
      <rPr>
        <sz val="9"/>
        <rFont val="Arial"/>
        <family val="2"/>
      </rPr>
      <t>- zapojení do kap. 926 08 - Dotační fond, přechod financování schválených akcí či činností z roku 2017 do roku 2018</t>
    </r>
  </si>
  <si>
    <r>
      <t xml:space="preserve">ZR-RO č. 2/18 - Životní prostředí </t>
    </r>
    <r>
      <rPr>
        <sz val="9"/>
        <rFont val="Arial"/>
        <family val="2"/>
      </rPr>
      <t xml:space="preserve">- zapojení do kap. 914 08 - Působnosti, přechod financování schválených akcí z roku 2017 do roku 2018; </t>
    </r>
  </si>
  <si>
    <r>
      <t xml:space="preserve">ZR-RO č. 3/18 - Životní prostředí </t>
    </r>
    <r>
      <rPr>
        <sz val="9"/>
        <rFont val="Arial"/>
        <family val="2"/>
      </rPr>
      <t xml:space="preserve">- zapojení do kap. 932 08 - Fond ochrany vod a 934 08 - Lesnický fond, přechod financování schválených akcí či činností z roku 2017 do roku 2018 </t>
    </r>
  </si>
  <si>
    <r>
      <t xml:space="preserve">RO č. 4/18 - Životní prostředí </t>
    </r>
    <r>
      <rPr>
        <sz val="9"/>
        <rFont val="Arial"/>
        <family val="2"/>
      </rPr>
      <t xml:space="preserve">- zapojení do kap. 917 08 - Transfery, přechod financování schválených akcí či činností z roku 2017 do roku 2018 </t>
    </r>
  </si>
  <si>
    <r>
      <t xml:space="preserve">RO č. 6/18 - Doprava </t>
    </r>
    <r>
      <rPr>
        <sz val="9"/>
        <rFont val="Arial"/>
        <family val="2"/>
      </rPr>
      <t>- zapojení do kap. 926 06 - Dotační fond, převod nevyužitých finančních prostředků do rezerv příslušných podprogramů 6.1, 6.2 a 6.3</t>
    </r>
  </si>
  <si>
    <r>
      <t xml:space="preserve">RO č. 7/18 - Sociální věci </t>
    </r>
    <r>
      <rPr>
        <sz val="9"/>
        <rFont val="Arial"/>
        <family val="2"/>
      </rPr>
      <t>- zapojení do kap. 923 05 - Spolufinancování EU, převod nevyužitých finančních prostředků projektu "Nastavení systémové podpory rodin s dětmi v Libereckém kraji" z roku 2017 do rozpočtu 2018</t>
    </r>
  </si>
  <si>
    <r>
      <t xml:space="preserve">RO č. 8/18 - Sociální věci </t>
    </r>
    <r>
      <rPr>
        <sz val="9"/>
        <rFont val="Arial"/>
        <family val="2"/>
      </rPr>
      <t>- zapojení do kap. 923 05 - Spolufinancování EU, převod nevyužitých finančních prostředků projektu "Podpora a rozvoj sociálních služeb pro rodiny a děti v Libereckém kraji" z roku 2017 do rozpočtu 2018</t>
    </r>
  </si>
  <si>
    <r>
      <t xml:space="preserve">RO č. 9/18 - Zdravotnictví - </t>
    </r>
    <r>
      <rPr>
        <sz val="9"/>
        <rFont val="Arial"/>
        <family val="2"/>
      </rPr>
      <t>zapojení do kap. 912 09 - Účelové příspěvky PO a 917 09 - Transfery, převod smluvních závazků uzavřených v roce 2017 s realizací až v roce 2018</t>
    </r>
  </si>
  <si>
    <r>
      <t xml:space="preserve">RO č. 10/18 - Zdravotnictví - </t>
    </r>
    <r>
      <rPr>
        <sz val="9"/>
        <rFont val="Arial"/>
        <family val="2"/>
      </rPr>
      <t>zapojení do kap. 926 09 - Dotační fond, převod financování schválených akcí programů 9.1, 9.2 a 9.3 z roku 2017 do roku 2018</t>
    </r>
  </si>
  <si>
    <r>
      <t xml:space="preserve">RO č. 12/18 - Školství - </t>
    </r>
    <r>
      <rPr>
        <sz val="9"/>
        <rFont val="Arial"/>
        <family val="2"/>
      </rPr>
      <t>zapojení do kap. 912 04 - Účelové příspěvky PO, převod financování schválených akcí roku 2017, které budou realizovány v roce 2018</t>
    </r>
  </si>
  <si>
    <r>
      <t xml:space="preserve">RO č. 13/18 - Rozvoj - </t>
    </r>
    <r>
      <rPr>
        <sz val="9"/>
        <rFont val="Arial"/>
        <family val="2"/>
      </rPr>
      <t>zapojení do kap. 914 02 - Působnosti, kap. 917 02 - Transfery, kap. 923 02 - Spolufinancování EU a kap. 926 02 - Dotační fond a kap. 923 14 - Spolufinancování EU (odbor investic a správy nemovitého majetku), převod financování závazků uzavřených v roce 2017, jejichž finanční plnění bude realizováno v roce 2018</t>
    </r>
  </si>
  <si>
    <r>
      <t xml:space="preserve">RO č. 15/18 - Hejtman </t>
    </r>
    <r>
      <rPr>
        <sz val="9"/>
        <rFont val="Arial"/>
        <family val="2"/>
      </rPr>
      <t>- zapojení do kap. 926 01 - Dotační fond, převod financování akcí schválených v roce 2017 a nespecifikovaných rezerv programů 1.1, 1.2 a 1.3</t>
    </r>
  </si>
  <si>
    <r>
      <t xml:space="preserve">RO č. 16/18 - Hejtman </t>
    </r>
    <r>
      <rPr>
        <sz val="9"/>
        <rFont val="Arial"/>
        <family val="2"/>
      </rPr>
      <t>- zapojení do kap. 931 01 - Krizový fond, převod rezervy fondu a navýšení závazku na akci "Projektová dokumentace pro záložní pracoviště krizového štábu LK"</t>
    </r>
  </si>
  <si>
    <r>
      <t>RO č. 23/18 - Doprava</t>
    </r>
    <r>
      <rPr>
        <sz val="9"/>
        <rFont val="Arial"/>
        <family val="2"/>
      </rPr>
      <t xml:space="preserve"> - zapojení do kap. 920 06 - Kapitálové výdaje, přechod financování smluvních závazků na rekonstrukce a opravy silnic II. a II. třídy spolufinancovaných ze zdrojů SFDI přecházejících z roku 2017 do roku 2018</t>
    </r>
  </si>
  <si>
    <r>
      <t>RO č. 24/18 - Kultura</t>
    </r>
    <r>
      <rPr>
        <sz val="9"/>
        <rFont val="Arial"/>
        <family val="2"/>
      </rPr>
      <t xml:space="preserve"> - zapojení do kap. 926 07 - Dotační fond, převod nespecifikovaných rezerv programů a přechod financování schválených akcí z roku 2017 do roku 2018</t>
    </r>
  </si>
  <si>
    <r>
      <t>RO č. 25/18 - Kultura</t>
    </r>
    <r>
      <rPr>
        <sz val="9"/>
        <rFont val="Arial"/>
        <family val="2"/>
      </rPr>
      <t xml:space="preserve"> - zapojení do kap. 912 07- Účelové příspěvky PO (1.136 tis. Kč) a 917 07 - Transfery (2.717,750 tis. Kč), přechod financování schválených akcí z roku 2017 do roku 2018 </t>
    </r>
  </si>
  <si>
    <r>
      <t xml:space="preserve">RO č. 28/18 - Ředitel </t>
    </r>
    <r>
      <rPr>
        <sz val="9"/>
        <rFont val="Arial"/>
        <family val="2"/>
      </rPr>
      <t>- zapojení do kap. 920 15 - Kapitálové výdaje (3.818 tis. Kč) a kap. 911 15 - Krajský úřad (468 tis. Kč), přechod financování smluvních závazků uzavřených v roce 2017 a přecházejících do rozpočtu roku 2018, potřeba financování neočekávaných výdajů roku 2018</t>
    </r>
  </si>
  <si>
    <r>
      <t>RO č. 29/18 - Doprava</t>
    </r>
    <r>
      <rPr>
        <sz val="9"/>
        <rFont val="Arial"/>
        <family val="2"/>
      </rPr>
      <t xml:space="preserve"> - zapojení do kap. 912 06 - Účelové příspěvky PO, převod financování smluvních závazků uzavřených v roce 2017, jejichž finanční plnění bude realizováno v roce 2018</t>
    </r>
  </si>
  <si>
    <r>
      <t xml:space="preserve">ZR-RO č. 30/18 - Ekonomika - </t>
    </r>
    <r>
      <rPr>
        <sz val="9"/>
        <color indexed="8"/>
        <rFont val="Arial"/>
        <family val="2"/>
      </rPr>
      <t xml:space="preserve">zapojení vyšších daňových příjmů 2017 </t>
    </r>
  </si>
  <si>
    <r>
      <t xml:space="preserve">RO č. 31/18 - Doprava - </t>
    </r>
    <r>
      <rPr>
        <sz val="9"/>
        <rFont val="Arial"/>
        <family val="2"/>
      </rPr>
      <t>zapojení do kap. 914 06 - Působnosti (7.485,951 tis. Kč) a kap. 917 06 - Transfery (2.996,675 tis. Kč), převod financování smluvních závazků přecházejících z roku 2017 do roku 2018</t>
    </r>
  </si>
  <si>
    <r>
      <t>RO č. 32/18 - Investice</t>
    </r>
    <r>
      <rPr>
        <sz val="9"/>
        <rFont val="Arial"/>
        <family val="2"/>
      </rPr>
      <t xml:space="preserve"> - zapojení do kap. 920 14 - Kapitálové výdaje, převod financování smluvních závazků u nedokončených investičních akcí, schválených a přecházejících z roku 2017 do rozpočtu roku 2018</t>
    </r>
  </si>
  <si>
    <r>
      <t>RO č. 34/18 - Sociální věci -</t>
    </r>
    <r>
      <rPr>
        <sz val="9"/>
        <rFont val="Arial"/>
        <family val="2"/>
      </rPr>
      <t xml:space="preserve"> zapojení do kap. 912 05 - Účelové příspěvky PO, převod financování schválených akcí z roku 2017 do rozpočtu 2018</t>
    </r>
  </si>
  <si>
    <r>
      <t>RO č. 35/18 - Hejtman -</t>
    </r>
    <r>
      <rPr>
        <sz val="9"/>
        <rFont val="Arial"/>
        <family val="2"/>
      </rPr>
      <t xml:space="preserve"> zapojení do kap. 920 01 - Kapitálové výdaje, převod finančních prostředků nerealizovaných v roce 2017 do rozpočtu 2018 na akci rekonstrukce chráněného pracoviště Česká Lípa</t>
    </r>
  </si>
  <si>
    <r>
      <t xml:space="preserve">RO č. 37/18 - Školství </t>
    </r>
    <r>
      <rPr>
        <sz val="9"/>
        <rFont val="Arial"/>
        <family val="2"/>
      </rPr>
      <t>- zapojení do kap. 917 04 - Transfery, převod financování již schválených akcí z roku 2017 do rozpočtu 2018</t>
    </r>
  </si>
  <si>
    <r>
      <t xml:space="preserve">RO č. 40/18 - Sociální věci - </t>
    </r>
    <r>
      <rPr>
        <sz val="9"/>
        <rFont val="Arial"/>
        <family val="2"/>
      </rPr>
      <t>zapojení do kap. 914 05 - Působnosti, převod financování závazků z projektu IP1 přecházejících z roku 2017 do rozpočtu 2018</t>
    </r>
  </si>
  <si>
    <r>
      <t>RO č. 43/18 - Školství -</t>
    </r>
    <r>
      <rPr>
        <sz val="9"/>
        <rFont val="Arial"/>
        <family val="2"/>
      </rPr>
      <t xml:space="preserve"> zapojení do kap. 926 04 - Dotační fond, převod úspor z ukončených nebo nerealizovaných akcí do rezerv příslušných programů včetně přijatých vratek a sankčních plateb s nimi souvisejících</t>
    </r>
  </si>
  <si>
    <r>
      <t>RO č. 47/18 - Sociální věci -</t>
    </r>
    <r>
      <rPr>
        <sz val="9"/>
        <rFont val="Arial"/>
        <family val="2"/>
      </rPr>
      <t xml:space="preserve"> zapojení do kap. 923 05 - Spolufinancování EU, převod nevyužitých finančních prostředků projektu „Podpora a rozvoj služeb v komunitě pro osoby se zdravotním postižením v Libereckém kraji" z roku 2017 do rozpočtu 2018</t>
    </r>
  </si>
  <si>
    <r>
      <t xml:space="preserve">RO č. 48/18 - Školství </t>
    </r>
    <r>
      <rPr>
        <sz val="9"/>
        <rFont val="Arial"/>
        <family val="2"/>
      </rPr>
      <t>- zapojení do kap. 923 04 - Spolufinancování EU, akce Potravinová pomoc dětem v LK 2, vratka nevyčerpané části poskytnuté zálohy neinvestiční dotace a doplatek na zajištění školního stravování dětem podpořeným z projektu</t>
    </r>
  </si>
  <si>
    <r>
      <t>RO č. 49/18 - Investice</t>
    </r>
    <r>
      <rPr>
        <sz val="9"/>
        <rFont val="Arial"/>
        <family val="2"/>
      </rPr>
      <t xml:space="preserve"> - zapojení do kap. 920 14 - Kapitálové výdaje ve výši 158.884,78379 tis. Kč a kap. 914 14 - Působnosti - Koncepční studie k revitalizaci Ralska ve výši 1.000 tis. Kč, převod financování smluvních závazků u nedokončených investičních akcí, schválených a přecházejících z roku 2017 do rozpočtu roku 2018</t>
    </r>
  </si>
  <si>
    <r>
      <t xml:space="preserve">RO č. 50/18 - Sociální věci </t>
    </r>
    <r>
      <rPr>
        <sz val="9"/>
        <rFont val="Arial"/>
        <family val="2"/>
      </rPr>
      <t>- zapojení do kap. 923 05 - Spolufinancování EU, převod nevyužitých finančních prostředků projektu „Podpora procesů střednědobého plánování, síťování a financování sociálních služeb v Libereckém kraji" z roku 2017 do rozpočtu 2018</t>
    </r>
  </si>
  <si>
    <r>
      <t xml:space="preserve">RO č. 55/18 - Ekonomika - </t>
    </r>
    <r>
      <rPr>
        <sz val="9"/>
        <rFont val="Arial"/>
        <family val="2"/>
      </rPr>
      <t>dovypořádání kapitol peněžních fondů kraje za rok 2017 do rozpočtu 2018, z toho kap. 925 15 - Sociální fond ve výši 3.618,62106 tis. Kč a kap. 926 - Dotační fond celkem 10.693,69635 tis. Kč</t>
    </r>
  </si>
  <si>
    <r>
      <t>RO č. 58/18 - Informatika</t>
    </r>
    <r>
      <rPr>
        <sz val="9"/>
        <rFont val="Arial"/>
        <family val="2"/>
      </rPr>
      <t xml:space="preserve"> - zapojení do kap. 920 12 - Kapitálové výdaje, pokrytí smluvních resp. obdobných závazků vyplývajících z veřejných zakázek, jejichž finanční plnění bude realizováno v roce 2018</t>
    </r>
  </si>
  <si>
    <r>
      <t>RO č. 59/18 - Ředitel -</t>
    </r>
    <r>
      <rPr>
        <sz val="9"/>
        <rFont val="Arial"/>
        <family val="2"/>
      </rPr>
      <t xml:space="preserve"> zapojení do kap. 914 15 - Působnosti, Projekty KÚ LK - PIKE a EŘLZ převod nevyčerpané částky na úhrady sankcí za porušení rozpočtové kázně jiným rozpočtům do rozpočtu 2018</t>
    </r>
  </si>
  <si>
    <r>
      <t>RO č. 64/18 - Sociální věci</t>
    </r>
    <r>
      <rPr>
        <sz val="9"/>
        <rFont val="Arial"/>
        <family val="2"/>
      </rPr>
      <t xml:space="preserve"> - zapojení do kap. 917 05 - Transfery, zapojení vymožených finančních prostředků minulého rozpočtového období tzn. zaplacený odvod za porušení rozpočtové kázně </t>
    </r>
  </si>
  <si>
    <r>
      <t xml:space="preserve">RO č. 65/18 - Školství - </t>
    </r>
    <r>
      <rPr>
        <sz val="9"/>
        <rFont val="Arial"/>
        <family val="2"/>
      </rPr>
      <t>zapojení do kap. 912 04 - Účelové příspěvky PO, Stipendijní program pro žáky odborných škol - nedočerpaná rezerva a do kap. 920 04 - Kapitálové výdaje;  převod smluvních závazků již schválených akcí z roku 2017 do rozpočtu 2018</t>
    </r>
  </si>
  <si>
    <r>
      <t>ZR-RO č. 70/18 - Ekonomika -</t>
    </r>
    <r>
      <rPr>
        <sz val="9"/>
        <rFont val="Arial"/>
        <family val="2"/>
      </rPr>
      <t xml:space="preserve"> finanční vypořádání kapitoly 923 – Spolufinancování EU za rok 2017 a jeho zapojení do rozpočtu kraje 2018</t>
    </r>
  </si>
  <si>
    <r>
      <t>ZR-RO č. 104/18 - Zdravotnictví -</t>
    </r>
    <r>
      <rPr>
        <sz val="9"/>
        <rFont val="Arial"/>
        <family val="2"/>
      </rPr>
      <t xml:space="preserve"> zapojení do kap. 920 09 - Kapitálové výdaje, převedení finančních prostředků z finančních zdrojů minulých rozpočtových období do rozpočtu kraje na rok 2018 - nákup pozemku VZ Turnov</t>
    </r>
  </si>
  <si>
    <r>
      <t xml:space="preserve">RO č. 120/18 - Ekonomika - </t>
    </r>
    <r>
      <rPr>
        <sz val="9"/>
        <rFont val="Arial"/>
        <family val="2"/>
      </rPr>
      <t>Finanční vypořádání účelových dotací poskytnutých ze SR 2017</t>
    </r>
  </si>
  <si>
    <r>
      <t>ZR-RO č. 135/18 - Ekonomika -</t>
    </r>
    <r>
      <rPr>
        <sz val="9"/>
        <color indexed="8"/>
        <rFont val="Arial"/>
        <family val="2"/>
      </rPr>
      <t xml:space="preserve"> zapojení zůstatku disponibilních zdrojů z nerealizovaných výdajů a ostatních příjmů kraje roku 2017 alokací použitelných finančních zdrojů minulých rozpočtových období do rozpočtu kraje 2018 </t>
    </r>
  </si>
  <si>
    <t>Výsledek - rekapitulace rozpočtového hospodaření Libereckého kraje                                                        k 31.12.2017</t>
  </si>
  <si>
    <t>Výsledek - rekapitulace rozpočtového hospodaření Libereckého kraje                                                 k 31.12.2017</t>
  </si>
  <si>
    <t>Výsledek - rekapitulace rozpočtového hospodaření Libereckého kraje                                                  k 31.12.2017</t>
  </si>
  <si>
    <t>Plnění daňových příjmů Libereckého kraje v roce 2017</t>
  </si>
  <si>
    <t>rozpočtu 2017</t>
  </si>
  <si>
    <t>I.pololetí 2017</t>
  </si>
  <si>
    <t>II.pololetí 2017</t>
  </si>
  <si>
    <t>skutečnost 2017</t>
  </si>
  <si>
    <t xml:space="preserve"> I. čtvrtletí 2017</t>
  </si>
  <si>
    <t>II. čtvrtletí 2017</t>
  </si>
  <si>
    <t>III.čtvrtletí 2017</t>
  </si>
  <si>
    <t>IV.čtvrtletí 2017</t>
  </si>
  <si>
    <t>Přijatá rozpočtová opatření  a jejich vliv na celkový objem schváleného rozpočtu kraje 2017</t>
  </si>
  <si>
    <t>schváleno dne</t>
  </si>
  <si>
    <t>17</t>
  </si>
  <si>
    <t>48/17/RK</t>
  </si>
  <si>
    <t>17/17/ZK</t>
  </si>
  <si>
    <t>zapojení prostř. z roku 2016 na výdaje 2017, kap. 93408</t>
  </si>
  <si>
    <t>22/17/ZK</t>
  </si>
  <si>
    <t>zapojení prostř. z roku 2016 na výdaje 2017, kap. 91402, 92303, 92602, 92314 a 91702</t>
  </si>
  <si>
    <t>4/17/RK</t>
  </si>
  <si>
    <t>60/17/RK</t>
  </si>
  <si>
    <t>5/17/RK</t>
  </si>
  <si>
    <t>zapojení prostř. z roku 2016 na výdaje 2017, kap. 92608 a 93208</t>
  </si>
  <si>
    <t>65/17/RK</t>
  </si>
  <si>
    <t>zapojení prostř. z roku 2016 na výdaje 2017, kap. 92607, poskytnutí dotací z DF</t>
  </si>
  <si>
    <t>20/17/ZK</t>
  </si>
  <si>
    <t>34/17/ZK</t>
  </si>
  <si>
    <t>zapojení prostř. z roku 2016 na výdaje 2017, kap. 92609</t>
  </si>
  <si>
    <t>83/17/Rk</t>
  </si>
  <si>
    <t>zapojení prostř. z roku 2016 na výdaje 2017, kap. 92601</t>
  </si>
  <si>
    <t>7/17/RK</t>
  </si>
  <si>
    <t>zapojení prostř. z roku 2016 na výdaje 2017, kap. 93101</t>
  </si>
  <si>
    <t>8/17/RK</t>
  </si>
  <si>
    <t>zapojení prostř. z roku 2016 na výdaje 2017, kap. 91204 a 92014</t>
  </si>
  <si>
    <t>117/1/RK</t>
  </si>
  <si>
    <t>zapojení prostř. z roku 2016 na výdaje 2017, kap. 92006</t>
  </si>
  <si>
    <t>37/17/RK</t>
  </si>
  <si>
    <t>zapojení prostř. z roku 2016  a navýšení příjmů 2017, zapojení do výdajů 2017, kap. 92006</t>
  </si>
  <si>
    <t>40/17/ZK</t>
  </si>
  <si>
    <t>navýšení příjmů 2017 a výdajů 2017 v kap. 92014</t>
  </si>
  <si>
    <t>74/17/RK</t>
  </si>
  <si>
    <t>28/17/RK</t>
  </si>
  <si>
    <t>zapojení prostř. z roku 2016 na výdaje 2017, kap. 92014</t>
  </si>
  <si>
    <t>118/17/RK</t>
  </si>
  <si>
    <t>119/17/RK</t>
  </si>
  <si>
    <t>zapojení vyšších daňových příjmů az rok 2016 na výdaje 2017, resorty</t>
  </si>
  <si>
    <t>6/17/ZK</t>
  </si>
  <si>
    <t>zapojení prostř. z roku 2016 na výdaje 2017, kap. 91412</t>
  </si>
  <si>
    <t>125/17/RK</t>
  </si>
  <si>
    <t xml:space="preserve">přesun z kap. 92302 do kap. 92303 </t>
  </si>
  <si>
    <t>78/17/ZK</t>
  </si>
  <si>
    <t>zapojení prostř. z roku 2016 na výdaje 2017, kap. 92014 a 92314</t>
  </si>
  <si>
    <t>128/17/RK</t>
  </si>
  <si>
    <t>158/17/RK</t>
  </si>
  <si>
    <t>zapojení prostř. z roku 2016 na výdaje 2017, kap. 92602</t>
  </si>
  <si>
    <t>156/17/RK</t>
  </si>
  <si>
    <t>131/17/RK</t>
  </si>
  <si>
    <t>120/17/RK</t>
  </si>
  <si>
    <t>zapojení prostř. z roku 2016 na výdaje 2017, kap. 91706</t>
  </si>
  <si>
    <t>150/17/RK</t>
  </si>
  <si>
    <t>zapojení prostř. z roku 2016 na výdaje 2017, kap. 92607</t>
  </si>
  <si>
    <t>135/17/RK</t>
  </si>
  <si>
    <t>43/17/ZK</t>
  </si>
  <si>
    <t>82/17/ZK</t>
  </si>
  <si>
    <t>97/17/RK</t>
  </si>
  <si>
    <t>161/17/RK</t>
  </si>
  <si>
    <t>zapojení prostř. z roku 2016 na výdaje 2017, kap. 91401</t>
  </si>
  <si>
    <t>99/17/RK</t>
  </si>
  <si>
    <t>123/17/RK</t>
  </si>
  <si>
    <t>navýšení příjmů 2017 a výdajů 2017 v kap. 91705</t>
  </si>
  <si>
    <t>183/17/RK</t>
  </si>
  <si>
    <t>zapojení prostř. z roku 2016 na výdaje 2017, kap. 92604</t>
  </si>
  <si>
    <t>194/17/RK</t>
  </si>
  <si>
    <t>zapojení prostř. z roku 2016 a navýšení příjmů 2017, zapojení do výdajů 2017, kap. 91204</t>
  </si>
  <si>
    <t>90/17/ZK</t>
  </si>
  <si>
    <t>181/17/RK</t>
  </si>
  <si>
    <t>63/17/ZK</t>
  </si>
  <si>
    <t>zapojení prostř. z roku 2016 a navýšení příjmů 2017, zapojení do výdajů 2017, kap. 91205 a 92014</t>
  </si>
  <si>
    <t>60/17/ZK</t>
  </si>
  <si>
    <t>zapojení prostř. z roku 2016 na výdaje 2017, kap. 92009</t>
  </si>
  <si>
    <t>61/17/ZK</t>
  </si>
  <si>
    <t>196/17/RK</t>
  </si>
  <si>
    <t>navýšení příjmů 2017 a výdajů 2017 v kap. 91604</t>
  </si>
  <si>
    <t>197/17/RK</t>
  </si>
  <si>
    <t>zapojení prostř. z roku 2016 na výdaje 2017, kap. 91209</t>
  </si>
  <si>
    <t>219/17/RK</t>
  </si>
  <si>
    <t>174/17/RK</t>
  </si>
  <si>
    <t>zapojení prostř. z roku 2016 na výdaje 2017, kap. 92015</t>
  </si>
  <si>
    <t>178/17/RK</t>
  </si>
  <si>
    <t>89/17/ZK</t>
  </si>
  <si>
    <t>237/17/RK</t>
  </si>
  <si>
    <t>zapojení prostř. z roku 2016 na výdaje 2017, dovypořádání peněžních fondů, kap. 925 a 926</t>
  </si>
  <si>
    <t>213/17/RK</t>
  </si>
  <si>
    <t>zapojení prostř. z roku 2016 na výdaje 2017, kap. 91206 a 91406</t>
  </si>
  <si>
    <t>257/17/RK</t>
  </si>
  <si>
    <t>poskytnutí dotací z LF, kap. 93408</t>
  </si>
  <si>
    <t>71/17/ZK</t>
  </si>
  <si>
    <t xml:space="preserve">přesun z kap. 92611 do kap. 92602 </t>
  </si>
  <si>
    <t>74/17/ZK</t>
  </si>
  <si>
    <t>zapojení prostř. z roku 2016 na výdaje 2017 a navýšení příjmů 2017, zapojení do výdajů kap. 93208</t>
  </si>
  <si>
    <t>70/17/ZK</t>
  </si>
  <si>
    <t xml:space="preserve">přesun z kap. 91207 do kap.92014 </t>
  </si>
  <si>
    <t>67/17/ZK</t>
  </si>
  <si>
    <t>přesun z kap. 92303 do kap.92302</t>
  </si>
  <si>
    <t>79/17/ZK</t>
  </si>
  <si>
    <t>80/17/ZK</t>
  </si>
  <si>
    <t>81/17/ZK</t>
  </si>
  <si>
    <t>206/17/RK</t>
  </si>
  <si>
    <t>úprava ukazatelů v kap. 91409</t>
  </si>
  <si>
    <t>221/17/RK</t>
  </si>
  <si>
    <t>úprava ukazatelů v kap. 91709</t>
  </si>
  <si>
    <t>111/17/ZK</t>
  </si>
  <si>
    <t>353/17/RK</t>
  </si>
  <si>
    <t>přesun z kap. 91708 do kap.92308</t>
  </si>
  <si>
    <t>139/17/ZK</t>
  </si>
  <si>
    <t>dotace z MF, zapojení do kap. 91702</t>
  </si>
  <si>
    <t>385/17/RK</t>
  </si>
  <si>
    <t>4/3</t>
  </si>
  <si>
    <t>přesun z kap. 91408 do kap. 91708</t>
  </si>
  <si>
    <t>119/17/ZK</t>
  </si>
  <si>
    <t>zapojení prostř. z roku 2016 na výdaje 2017, kap. 91404</t>
  </si>
  <si>
    <t>352/17/RK</t>
  </si>
  <si>
    <t>136/17/ZK</t>
  </si>
  <si>
    <t>135/17/ZK</t>
  </si>
  <si>
    <t>zapojení prostř. z roku 2016 na výdaje 2017, kap. 91405</t>
  </si>
  <si>
    <t>319/17/RK</t>
  </si>
  <si>
    <t>zapojení prostř. z roku 2016 na výdaje 2017, vypořádání kap. 923 - Spolufinancování EU</t>
  </si>
  <si>
    <t>105/17/ZK</t>
  </si>
  <si>
    <t>379/17/RK</t>
  </si>
  <si>
    <t>navýšení příjmů 2017 a výdajů 2017 v kap. DF 92602</t>
  </si>
  <si>
    <t>384/17/RK</t>
  </si>
  <si>
    <t>přesun z kap. 91702 do kap. 91402</t>
  </si>
  <si>
    <t>124/17/ZK</t>
  </si>
  <si>
    <t>zapojení prostř. z roku 2016 na výdaje 2017, kap. 92304</t>
  </si>
  <si>
    <t>456/17/RK</t>
  </si>
  <si>
    <t>109/17/ZK</t>
  </si>
  <si>
    <t>354/17/RK</t>
  </si>
  <si>
    <t>355/17/RK</t>
  </si>
  <si>
    <t>332/17/RK</t>
  </si>
  <si>
    <t>108/17/ZK</t>
  </si>
  <si>
    <t>úprava ukazatelů v kap. 91707 a poskytnutí dotací</t>
  </si>
  <si>
    <t>115/17/ZK</t>
  </si>
  <si>
    <t>118/17/ZK</t>
  </si>
  <si>
    <t>117/17/ZK</t>
  </si>
  <si>
    <t>úprava ukazatelů v kap. 93208</t>
  </si>
  <si>
    <t>396/17/RK</t>
  </si>
  <si>
    <t>307/17/RK</t>
  </si>
  <si>
    <t>úprava ukazatelů v kap. 92014</t>
  </si>
  <si>
    <t>414/17/RK</t>
  </si>
  <si>
    <t>úprava ukazatelů v kap. 92607</t>
  </si>
  <si>
    <t>113/17/ZK</t>
  </si>
  <si>
    <t>přesun z kap. 91702 do kap.91402</t>
  </si>
  <si>
    <t>129/17/ZK</t>
  </si>
  <si>
    <t>457/17/RK</t>
  </si>
  <si>
    <t>464/17/RK</t>
  </si>
  <si>
    <t>navýšení příjmů 2017 a zapojení prostř. z roku 2016 na výdaje 2017, kap. 916,914 a 917 - finanční vypořádání účel.dotací za rok 2016</t>
  </si>
  <si>
    <t>451/17/RK</t>
  </si>
  <si>
    <t>467/17/RK</t>
  </si>
  <si>
    <t>přesun z kap. 91405 do kap.91705</t>
  </si>
  <si>
    <t>155/17/ZK</t>
  </si>
  <si>
    <t>zapojení prostř. z roku 2016 na výdaje 2017, kap. 91412 a 92012</t>
  </si>
  <si>
    <t>491/17/RK</t>
  </si>
  <si>
    <t>navýšení příjmů 2017 a výdajů 2017 v kap. 92604</t>
  </si>
  <si>
    <t>162/17/ZK</t>
  </si>
  <si>
    <t>4/4</t>
  </si>
  <si>
    <t>505/17/RK</t>
  </si>
  <si>
    <t>úprava ukazatelů v kap. 92006 - rozpis na jmenovité akce</t>
  </si>
  <si>
    <t>476/17/RK</t>
  </si>
  <si>
    <t>navýšení příjmů 2017 a výdajů 2017 v kap. 92006</t>
  </si>
  <si>
    <t>167/17/ZK</t>
  </si>
  <si>
    <t>628/17/RK</t>
  </si>
  <si>
    <t>poskytnutí dotací z kap. 91704 - sport a tělovýchova</t>
  </si>
  <si>
    <t>164/17/ZK</t>
  </si>
  <si>
    <t>156/17/ZK</t>
  </si>
  <si>
    <t>přesun z kap. 91704 do kap. 91404</t>
  </si>
  <si>
    <t>165/17/ZK</t>
  </si>
  <si>
    <t>593/17/RK</t>
  </si>
  <si>
    <t>526/17/RK</t>
  </si>
  <si>
    <t>přesun z kap. 92303 do kap. 92307</t>
  </si>
  <si>
    <t>158/17/ZK</t>
  </si>
  <si>
    <t>521/17/RK</t>
  </si>
  <si>
    <t>dotace z MŠMT, zapojení do kap. 92302</t>
  </si>
  <si>
    <t>527/17/RK</t>
  </si>
  <si>
    <t>přesun z kap. 92303 do kap. 92306</t>
  </si>
  <si>
    <t>623/17/RK</t>
  </si>
  <si>
    <t>528/17/RK</t>
  </si>
  <si>
    <t>613/17/RK</t>
  </si>
  <si>
    <t>dotace z MPSV, zapojení do kap. 92309</t>
  </si>
  <si>
    <t>614/17/RK</t>
  </si>
  <si>
    <t>687/17/RK</t>
  </si>
  <si>
    <t>688/17/RK</t>
  </si>
  <si>
    <t>797/17/RK</t>
  </si>
  <si>
    <t>667/17/RK</t>
  </si>
  <si>
    <t>689/17/RK</t>
  </si>
  <si>
    <t>690/17/RK</t>
  </si>
  <si>
    <t>přesun z kap. 92303 do kap. 91205</t>
  </si>
  <si>
    <t>175/17/ZK</t>
  </si>
  <si>
    <t>711/17/RK</t>
  </si>
  <si>
    <t>zapojení prostř. z roku 2016 na výdaje 2017, kap. 912, 913, 914, 917, 919 a 920</t>
  </si>
  <si>
    <t>174/17/ZK</t>
  </si>
  <si>
    <t>662/17/RK</t>
  </si>
  <si>
    <t>670/17/RK</t>
  </si>
  <si>
    <t>navýšení příjmů 2017 a výdajů 2017 v kap. 91401 a 91701</t>
  </si>
  <si>
    <t>182/17/ZK</t>
  </si>
  <si>
    <t>přesun z kap. 91701 do kap. 91707</t>
  </si>
  <si>
    <t>183/17/ZK</t>
  </si>
  <si>
    <t>4/5</t>
  </si>
  <si>
    <t>přesun z kap. 91406 do kap. 91706</t>
  </si>
  <si>
    <t>222/17/ZK</t>
  </si>
  <si>
    <t>723/17/RK</t>
  </si>
  <si>
    <t>691/17/RK</t>
  </si>
  <si>
    <t>přesun z kap. 92004 do kap. 91204</t>
  </si>
  <si>
    <t>215/17/ZK</t>
  </si>
  <si>
    <t>přesun z kap. 92006 do kap. 91706</t>
  </si>
  <si>
    <t>223/17/ZK</t>
  </si>
  <si>
    <t>775/17/RK</t>
  </si>
  <si>
    <t>774/17/RK</t>
  </si>
  <si>
    <t>poskytnutí dotací z kap. 91705-protidrogová politika</t>
  </si>
  <si>
    <t>198/17/ZK</t>
  </si>
  <si>
    <t>218/17/ZK</t>
  </si>
  <si>
    <t>úprava ukazatelů v kap. 91405</t>
  </si>
  <si>
    <t>763/17/RK</t>
  </si>
  <si>
    <t>navýšení příjmů 2017 a výdajů 2017 v kap. 91403</t>
  </si>
  <si>
    <t>189/17/ZK</t>
  </si>
  <si>
    <t>navýšení příjmů 2017 a výdajů 2017 v kap. 92304</t>
  </si>
  <si>
    <t>783/17/RK</t>
  </si>
  <si>
    <t>poskytnutí dotací z DF, kap. 92601-podpora JPO</t>
  </si>
  <si>
    <t>185/17/ZK</t>
  </si>
  <si>
    <t>poskytnutí dotací z DF, kap. 92601-podpora SHČMS LK</t>
  </si>
  <si>
    <t>186/17/ZK</t>
  </si>
  <si>
    <t>poskytnutí dotací z DF, kap. 92601-podpora JPO Iik progr. MV</t>
  </si>
  <si>
    <t>187/17/ZK</t>
  </si>
  <si>
    <t>757/17/RK</t>
  </si>
  <si>
    <t>úprava ukazatelů v kap. 91115 a 91415</t>
  </si>
  <si>
    <t>760/17/RK</t>
  </si>
  <si>
    <t>753/17/RK</t>
  </si>
  <si>
    <t>přesun z kap. 92004 do kap. 92014</t>
  </si>
  <si>
    <t>219/17/ZK</t>
  </si>
  <si>
    <t>849/17/RK</t>
  </si>
  <si>
    <t>poskytnutí dotací z kap. 91705 - financování sociálních služeb</t>
  </si>
  <si>
    <t>199/17/ZK</t>
  </si>
  <si>
    <t>poskytnutí dotací z DF, kap. 92601-podpora SDH obcí k progr. MV</t>
  </si>
  <si>
    <t>188/17/ZK</t>
  </si>
  <si>
    <t>895/17/RK</t>
  </si>
  <si>
    <t>878/17/RK</t>
  </si>
  <si>
    <t>navýšení příjmů 2017 a výdajů 2017 v kap. 91206 a 92006</t>
  </si>
  <si>
    <t>227/17/ZK</t>
  </si>
  <si>
    <t>203/17/ZK</t>
  </si>
  <si>
    <t>860/17/RK</t>
  </si>
  <si>
    <t>916/17/mRK</t>
  </si>
  <si>
    <t>861/17/RK</t>
  </si>
  <si>
    <t>862/17/RK</t>
  </si>
  <si>
    <t>4/6</t>
  </si>
  <si>
    <t>863/17/RK</t>
  </si>
  <si>
    <t>847/17/RK</t>
  </si>
  <si>
    <t>875/17/RK</t>
  </si>
  <si>
    <t>220/17/ZK</t>
  </si>
  <si>
    <t>přesun z kap. 91704 do kap. 91707 a poskytnutí dotace</t>
  </si>
  <si>
    <t>273/17/ZK</t>
  </si>
  <si>
    <t>848/17/RK</t>
  </si>
  <si>
    <t>279/17/ZK</t>
  </si>
  <si>
    <t>257/17/ZK</t>
  </si>
  <si>
    <t>240/17/ZK</t>
  </si>
  <si>
    <t>928/17/mRK</t>
  </si>
  <si>
    <t>poskytnutí dotací z kap. 91704 - podpora mládeže</t>
  </si>
  <si>
    <t>285/17/ZK</t>
  </si>
  <si>
    <t>přesun z kap. 91903 do kap. 92014</t>
  </si>
  <si>
    <t>263/17/ZK</t>
  </si>
  <si>
    <t>267/17/ZK</t>
  </si>
  <si>
    <t>275/17/ZK</t>
  </si>
  <si>
    <t>přesun z kap. 91701 do kap. 91707 a poskytnutí dotací</t>
  </si>
  <si>
    <t>277/17/ZK</t>
  </si>
  <si>
    <t>poskytnutí dotací z kap. 91704 - významné sportovní areály</t>
  </si>
  <si>
    <t>290/17/ZK</t>
  </si>
  <si>
    <t>1013/17/RK</t>
  </si>
  <si>
    <t>980/17/RK</t>
  </si>
  <si>
    <t>1036/17/RK</t>
  </si>
  <si>
    <t>1028/17/RK</t>
  </si>
  <si>
    <t>přesun z kap. 92314 do kap. 92303</t>
  </si>
  <si>
    <t>1193/17/RK</t>
  </si>
  <si>
    <t>poskytnutí dotací z DF, kap. 92602 - mateřská centra</t>
  </si>
  <si>
    <t>236/17/ZK</t>
  </si>
  <si>
    <t>987/17/RK</t>
  </si>
  <si>
    <t>poskytnutí dotací z DF, kap. 92606 - doprava</t>
  </si>
  <si>
    <t>293/17/ZK</t>
  </si>
  <si>
    <t>přesun z kap. 91704 do kap. 91707 a poskytnutí dotací</t>
  </si>
  <si>
    <t>274/17/ZK</t>
  </si>
  <si>
    <t>936/17/RK</t>
  </si>
  <si>
    <t>288/17/ZK</t>
  </si>
  <si>
    <t>289/17/ZK</t>
  </si>
  <si>
    <t>286/17/ZK</t>
  </si>
  <si>
    <t>poskytnutí dotací z DF, kap. 92604</t>
  </si>
  <si>
    <t>287/17/ZK</t>
  </si>
  <si>
    <t>4/7</t>
  </si>
  <si>
    <t>poskytnutí dotací z DF, kap. 92604 - sport handicapovaných</t>
  </si>
  <si>
    <t>291/17/ZK</t>
  </si>
  <si>
    <t>1176/17/RK</t>
  </si>
  <si>
    <t>1151/17/RK</t>
  </si>
  <si>
    <t>1109/17/RK</t>
  </si>
  <si>
    <t>poskytnutí dotací z kap. 91704 - systémová podpora spec. ZŠ</t>
  </si>
  <si>
    <t>344/17/ZK</t>
  </si>
  <si>
    <t>1177/17/RK</t>
  </si>
  <si>
    <t>přesun z kap. 91704 do kap. 92604</t>
  </si>
  <si>
    <t>292/17/ZK</t>
  </si>
  <si>
    <t>1133/17/RK</t>
  </si>
  <si>
    <t>1107/17/RK</t>
  </si>
  <si>
    <t>298/17/ZK</t>
  </si>
  <si>
    <t>1198/17/RK</t>
  </si>
  <si>
    <t>1199/17/RK</t>
  </si>
  <si>
    <t>dotace z Mze, zapojení do kap. 91708</t>
  </si>
  <si>
    <t>1203/17/RK</t>
  </si>
  <si>
    <t>dotace z MMR, zapojení do kap. 92304</t>
  </si>
  <si>
    <t>1217/17/mRK</t>
  </si>
  <si>
    <t>337/17/ZK</t>
  </si>
  <si>
    <t>1522/17/RK</t>
  </si>
  <si>
    <t>1292/17/RK</t>
  </si>
  <si>
    <t>1375/17/RK</t>
  </si>
  <si>
    <t>1284/17/RK</t>
  </si>
  <si>
    <t>1285/17/RK</t>
  </si>
  <si>
    <t>1306/17/RK</t>
  </si>
  <si>
    <t>1298/17/RK</t>
  </si>
  <si>
    <t>336/17/ZK</t>
  </si>
  <si>
    <t>335/17/ZK</t>
  </si>
  <si>
    <t>1338/17/RK</t>
  </si>
  <si>
    <t xml:space="preserve">přesun z kap. 91305 do kap. 91205 </t>
  </si>
  <si>
    <t>315/17/ZK</t>
  </si>
  <si>
    <t>1255/17/RK</t>
  </si>
  <si>
    <t>1287/17/RK</t>
  </si>
  <si>
    <t xml:space="preserve">přesun z kap. 91307 a 91707 do kap. 91207 </t>
  </si>
  <si>
    <t>326/17/ZK</t>
  </si>
  <si>
    <t>4/8</t>
  </si>
  <si>
    <t>1238/15/RK</t>
  </si>
  <si>
    <t xml:space="preserve">přesun z kap. 91209 a 91409 do kap. 92014 </t>
  </si>
  <si>
    <t>323/17/ZK</t>
  </si>
  <si>
    <t>navýšení příjmů 2017 a výdajů 2017 v kap. 91406</t>
  </si>
  <si>
    <t>359/17/ZK</t>
  </si>
  <si>
    <t>1431/17/RK</t>
  </si>
  <si>
    <t xml:space="preserve">přesun z kap. 9206 do kap. 91406 a 91706 </t>
  </si>
  <si>
    <t>360/17/ZK</t>
  </si>
  <si>
    <t>361/17/ZK</t>
  </si>
  <si>
    <t>přesun z kap. 91204 do kap. 91404</t>
  </si>
  <si>
    <t>349/14/ZK</t>
  </si>
  <si>
    <t>1411/17/RK</t>
  </si>
  <si>
    <t>dotace z MMR, zapojení do kap. 92306 a 92303</t>
  </si>
  <si>
    <t>1537/17/RK</t>
  </si>
  <si>
    <t>1401/17/RK</t>
  </si>
  <si>
    <t>350/17/ZK</t>
  </si>
  <si>
    <t>navýšení příjmů 2017 a přesun z kap. 91405 a navýšení výdajů 2017 v kap. 91705</t>
  </si>
  <si>
    <t>317/17/ZK</t>
  </si>
  <si>
    <t>snížení dotace z MŠMT, snížení výdajů v kap. 91604</t>
  </si>
  <si>
    <t>1394/17/RK</t>
  </si>
  <si>
    <t>1395/17/RK</t>
  </si>
  <si>
    <t>1396/17/RK</t>
  </si>
  <si>
    <t>1463/17/RK</t>
  </si>
  <si>
    <t>334/17/ZK</t>
  </si>
  <si>
    <t>351/17/ZK</t>
  </si>
  <si>
    <t>352/17/ZK</t>
  </si>
  <si>
    <t>1388/17/RK</t>
  </si>
  <si>
    <t>1520/17/RK</t>
  </si>
  <si>
    <t>318/17/ZK</t>
  </si>
  <si>
    <t>356/17/ZK</t>
  </si>
  <si>
    <t>340/17/ZK</t>
  </si>
  <si>
    <t>1458/17/RK</t>
  </si>
  <si>
    <t>329/17/ZK</t>
  </si>
  <si>
    <t>1425/17/RK</t>
  </si>
  <si>
    <t>1474/17/RK</t>
  </si>
  <si>
    <t>přesun z kap. 92306 do kap. 91207</t>
  </si>
  <si>
    <t>339/17/ZK</t>
  </si>
  <si>
    <t>1429/17/RK</t>
  </si>
  <si>
    <t>4/9</t>
  </si>
  <si>
    <t>319/17/ZK</t>
  </si>
  <si>
    <t>1511/17/RK</t>
  </si>
  <si>
    <t>1554/17/RK</t>
  </si>
  <si>
    <t>1523/17/RK</t>
  </si>
  <si>
    <t>1524/17/RK</t>
  </si>
  <si>
    <t>1525/17/RK</t>
  </si>
  <si>
    <t>1538/17/RK</t>
  </si>
  <si>
    <t>navýšení daňových příjmů a přesun z kap. 91406 a 92009 a navýšení výdajů v kap. 92006, 91410 a 91903</t>
  </si>
  <si>
    <t>363/17/ZK</t>
  </si>
  <si>
    <t>1731/17/RK</t>
  </si>
  <si>
    <t>404/17/ZK</t>
  </si>
  <si>
    <t>1509/17/RK</t>
  </si>
  <si>
    <t>1580/17/RK</t>
  </si>
  <si>
    <t>přesun z kap. 91401 do kap. 91701</t>
  </si>
  <si>
    <t>372/17/ZK</t>
  </si>
  <si>
    <t>1596/17/RK</t>
  </si>
  <si>
    <t>393/17/ZK</t>
  </si>
  <si>
    <t>dotace z Mzdr, zapojení do kap. 91709 a 91209</t>
  </si>
  <si>
    <t>1613/17/RK</t>
  </si>
  <si>
    <t>transfery ze SR a vratky z RRRS, zapojení do kap. 92302 a 92303</t>
  </si>
  <si>
    <t>396/17/ZK</t>
  </si>
  <si>
    <t>navýšení příjmů 2017 a výdajů v kap. 92006</t>
  </si>
  <si>
    <t>407/17/ZK</t>
  </si>
  <si>
    <t>snížení dotace z MŠMT, zapojení do kap. 91604</t>
  </si>
  <si>
    <t>1597/17/RK</t>
  </si>
  <si>
    <t>1598/17/RK</t>
  </si>
  <si>
    <t>389/17/ZK</t>
  </si>
  <si>
    <t>394/17/ZK</t>
  </si>
  <si>
    <t>1583/17/RK</t>
  </si>
  <si>
    <t>navýšení příjmů 2017 a výdajů v kap. 91207</t>
  </si>
  <si>
    <t>387/17/ZK</t>
  </si>
  <si>
    <t>1630/17/RK</t>
  </si>
  <si>
    <t>přesun z kap. 92302 do kap. 92314</t>
  </si>
  <si>
    <t>1625/17/RK</t>
  </si>
  <si>
    <t>přesun z kap. 91704 do kap. 91204 a 91404</t>
  </si>
  <si>
    <t>405/17/ZK</t>
  </si>
  <si>
    <t>1614/17/RK</t>
  </si>
  <si>
    <t>přesun z kap. 91903 do kap. 91307</t>
  </si>
  <si>
    <t>430/17/ZK</t>
  </si>
  <si>
    <t>1738/17/RK</t>
  </si>
  <si>
    <t>4/10</t>
  </si>
  <si>
    <t>1719/17/RK</t>
  </si>
  <si>
    <t>1690/17/RK</t>
  </si>
  <si>
    <t>1687/17/RK</t>
  </si>
  <si>
    <t>1688/17/RK</t>
  </si>
  <si>
    <t>1728/17/RK</t>
  </si>
  <si>
    <t>přesun z kap. 91404 do kap. 91704 a poskytnutí daru</t>
  </si>
  <si>
    <t>448/17/ZK</t>
  </si>
  <si>
    <t>1857/17/RK</t>
  </si>
  <si>
    <t>446/17/ZK</t>
  </si>
  <si>
    <t>přesun z kap. 92303 do kap. 92308-poskytnutí NFV</t>
  </si>
  <si>
    <t>436/17/ZK</t>
  </si>
  <si>
    <t>426/17/ZK</t>
  </si>
  <si>
    <t>435/17/ZK</t>
  </si>
  <si>
    <t>poskytnutí dotací z kap. 91704 - veletrh vzdělávání</t>
  </si>
  <si>
    <t>1858/17/RK</t>
  </si>
  <si>
    <t>1856/17/RK</t>
  </si>
  <si>
    <t>snížení příjmů 2017 a výdajů v kap.91304</t>
  </si>
  <si>
    <t>447/17/ZK</t>
  </si>
  <si>
    <t>přesun z kap. 91409 do kap. 91709 a poskytnutí finančního daru</t>
  </si>
  <si>
    <t>429/17/ZK</t>
  </si>
  <si>
    <t>dotace z MMR, zapojení do kap. 92306</t>
  </si>
  <si>
    <t>1789/17/RK</t>
  </si>
  <si>
    <t>454/17/ZK</t>
  </si>
  <si>
    <t>navýšení příjmů 2017 a výdajů v kap. 92302</t>
  </si>
  <si>
    <t>1808/17/RK</t>
  </si>
  <si>
    <t>449/17/ZK</t>
  </si>
  <si>
    <t>poskytnutí dotací z LF, kap. 93408 - hospodaření v lesích</t>
  </si>
  <si>
    <t>437/17/ZK</t>
  </si>
  <si>
    <t>úprava ukazatelů v kap. 91207-poskytnutí účelových příspěvků PO</t>
  </si>
  <si>
    <t>1820/17/RK</t>
  </si>
  <si>
    <t>1854/17/RK</t>
  </si>
  <si>
    <t>přesun z kap. 91404 do kap. 91704 a poskytnutí dotace a finančních darů</t>
  </si>
  <si>
    <t>452/17/ZK</t>
  </si>
  <si>
    <t>navýšení příjmů 2017 a výdajů v kap. 92014</t>
  </si>
  <si>
    <t>1925/17/RK</t>
  </si>
  <si>
    <t>přesun z kap. 91406 do kap. 91706 a poskytnutí dotace</t>
  </si>
  <si>
    <t>456/17/ZK</t>
  </si>
  <si>
    <t>navýšení příjmů 2017 a výdajů v kap. 91206</t>
  </si>
  <si>
    <t>461/17/ZK</t>
  </si>
  <si>
    <t>snížení příjmů 2017 a výdajů v kap.92006</t>
  </si>
  <si>
    <t>459/17/ZK</t>
  </si>
  <si>
    <t>úprava ukazatelů v kap. 91204 - Stipendijní program</t>
  </si>
  <si>
    <t>1884/17/RK</t>
  </si>
  <si>
    <t>1871/17/RK</t>
  </si>
  <si>
    <t>přesun z kap. 91204 do kap. 92004</t>
  </si>
  <si>
    <t>453/17/ZK</t>
  </si>
  <si>
    <t>přesun z kap. 92314 do kap. 91204</t>
  </si>
  <si>
    <t>443/17/ZK</t>
  </si>
  <si>
    <t>1885/17/RK</t>
  </si>
  <si>
    <t>1886/17/RK</t>
  </si>
  <si>
    <t>1937/17/RK</t>
  </si>
  <si>
    <t>457/17/ZK</t>
  </si>
  <si>
    <t>úprava ukazatelů v kap. 91206</t>
  </si>
  <si>
    <t>458/17/ZK</t>
  </si>
  <si>
    <t>1956/17/RK</t>
  </si>
  <si>
    <t>1965/17/mRK</t>
  </si>
  <si>
    <t>1998/17/RK</t>
  </si>
  <si>
    <t>poskytnutí účelových příspěvků PO</t>
  </si>
  <si>
    <t>2020/17/RK</t>
  </si>
  <si>
    <t>2021/17/RK</t>
  </si>
  <si>
    <t>497/17/ZK</t>
  </si>
  <si>
    <t>navýšení příjmů 2017 a výdajů v kap. 92604</t>
  </si>
  <si>
    <t>498/17/ZK</t>
  </si>
  <si>
    <t>469/17/ZK</t>
  </si>
  <si>
    <t>483/17/ZK</t>
  </si>
  <si>
    <t>přesun z kap. 91409 do kap. 91209</t>
  </si>
  <si>
    <t>485/17/ZK</t>
  </si>
  <si>
    <t>2047/17/RK</t>
  </si>
  <si>
    <t>navýšení příjmů 2017 a výdajů v kap. 91604</t>
  </si>
  <si>
    <t>2022/17/RK</t>
  </si>
  <si>
    <t>2023/17/RK</t>
  </si>
  <si>
    <t>2107/17/RK</t>
  </si>
  <si>
    <t>2108/17/RK</t>
  </si>
  <si>
    <t>2109/17/RK</t>
  </si>
  <si>
    <t>499/17/ZK</t>
  </si>
  <si>
    <t>2024/17/RK</t>
  </si>
  <si>
    <t>492/17/ZK</t>
  </si>
  <si>
    <t>491/17/ZK</t>
  </si>
  <si>
    <t>úprava ukazatelů v kap. 91404</t>
  </si>
  <si>
    <t>2025/17/RK</t>
  </si>
  <si>
    <t>2110/17/RK</t>
  </si>
  <si>
    <t>2026/17/RK</t>
  </si>
  <si>
    <t>2085/17/RK</t>
  </si>
  <si>
    <t>493/17/ZK</t>
  </si>
  <si>
    <t>snížení příjmů 2017 a snížení výdajů v kap. 92006</t>
  </si>
  <si>
    <t>503/17/ZK</t>
  </si>
  <si>
    <t>490/17/ZK</t>
  </si>
  <si>
    <t>509/17/ZK</t>
  </si>
  <si>
    <t>508/17/ZK</t>
  </si>
  <si>
    <t>2186/17/RK</t>
  </si>
  <si>
    <t>2187/17/RK</t>
  </si>
  <si>
    <t>2156/17/RK</t>
  </si>
  <si>
    <t>2188/17/RK</t>
  </si>
  <si>
    <t>2189/17/RK</t>
  </si>
  <si>
    <t>2190/17/RK</t>
  </si>
  <si>
    <t>2210/17/RK</t>
  </si>
  <si>
    <t>přesun z kap. 92014 do kap. 91205</t>
  </si>
  <si>
    <t>2211/17/RK</t>
  </si>
  <si>
    <t>2254/17/RK</t>
  </si>
  <si>
    <t>navýšení příjmů 2017 a výdajů v kap. 91406 a 91403</t>
  </si>
  <si>
    <t>510/17/ZK</t>
  </si>
  <si>
    <t>navýšení příjmů 2017 a výdajů v kap. 91206,91306 a 91403</t>
  </si>
  <si>
    <t>511/17/ZK</t>
  </si>
  <si>
    <t>2191/17/RK</t>
  </si>
  <si>
    <t>k 31.12.2017 neprojednáno v příslušném orgánu kraje</t>
  </si>
  <si>
    <t>poskytnutí dotací z DF, kap. 92608 - odpady</t>
  </si>
  <si>
    <t>538/17/ZK</t>
  </si>
  <si>
    <t>navýšení příjmů 2017 a výdajů v kap. 92608 a 93208</t>
  </si>
  <si>
    <t>539/17/ZK</t>
  </si>
  <si>
    <t>snížení dotace z Mze a snížení výdajů v kap. 91708</t>
  </si>
  <si>
    <t>2339/17/RK</t>
  </si>
  <si>
    <t>2277/17/RK</t>
  </si>
  <si>
    <t>2301/17/RK</t>
  </si>
  <si>
    <t>dotace z MF, zapojení do kap. 92006</t>
  </si>
  <si>
    <t>2315/17/RK</t>
  </si>
  <si>
    <t>2234/17/mRK</t>
  </si>
  <si>
    <t>2279/17/RK</t>
  </si>
  <si>
    <t>2243/17/RK</t>
  </si>
  <si>
    <t>2376/17/RK</t>
  </si>
  <si>
    <t>2278/17/RK</t>
  </si>
  <si>
    <t>535/17/ZK</t>
  </si>
  <si>
    <t>2347/17/RK</t>
  </si>
  <si>
    <t>2377/17/RK</t>
  </si>
  <si>
    <t>2280/17/RK</t>
  </si>
  <si>
    <t>2380/17/RK</t>
  </si>
  <si>
    <t>2324/17/RK</t>
  </si>
  <si>
    <t>2335/17/RK</t>
  </si>
  <si>
    <t>dotace z MMR, zapojení do kap. 92307</t>
  </si>
  <si>
    <t>2350/17/RK</t>
  </si>
  <si>
    <t>2405/17/RK</t>
  </si>
  <si>
    <t>2428/17/RK</t>
  </si>
  <si>
    <t>2429/17/RK</t>
  </si>
  <si>
    <t>2457/17/RK</t>
  </si>
  <si>
    <t>2417/17/RK</t>
  </si>
  <si>
    <t>dotace z MMR, zapojení do kap. 91407</t>
  </si>
  <si>
    <t>2459/17/RK</t>
  </si>
  <si>
    <t>2430/17/RK</t>
  </si>
  <si>
    <t>2435/17/RK</t>
  </si>
  <si>
    <t>2467/17/RK</t>
  </si>
  <si>
    <t>2452/17/RK</t>
  </si>
  <si>
    <t>2414/17/RK</t>
  </si>
  <si>
    <t>úprava ukazatelů v kap. 91407</t>
  </si>
  <si>
    <t>2477/17/RK</t>
  </si>
  <si>
    <t>dotace z MZe, zapojení do kap. 91704</t>
  </si>
  <si>
    <t>2269/17/RK</t>
  </si>
  <si>
    <t>navýšení příjmů 2017 a výdajů v kap. 92303, 92306 a 91903</t>
  </si>
  <si>
    <t>snížení dotace ze SFDI a snížení výdajů v kap. 92006</t>
  </si>
  <si>
    <t>snížení příjmů (dotace od obcí) a snížení výdajů v kap. 92006</t>
  </si>
  <si>
    <t xml:space="preserve">Celkem příjmová a výdajová část rozpočtu 2017 upravena o </t>
  </si>
  <si>
    <t>tis. Kč</t>
  </si>
  <si>
    <t>Tvorba příjmů upraveného rozpočtu kraje na rok 2017</t>
  </si>
  <si>
    <t>poplatky a odvody v oblasti životního prostředí</t>
  </si>
  <si>
    <t>příjmy z fin.vypořádání za rok 2017 mezi krajem a obcemi</t>
  </si>
  <si>
    <t>NF</t>
  </si>
  <si>
    <t>investiční dotace z VPS</t>
  </si>
  <si>
    <t>Zdroje kraje 2017 celkem bez financování</t>
  </si>
  <si>
    <t>zapojení zůstatků peněžních fondů z r. 2016</t>
  </si>
  <si>
    <t>zapojení klad.rozpočtového salda z r. 2016</t>
  </si>
  <si>
    <t>Zdroje kraje 2017 celkem</t>
  </si>
  <si>
    <t xml:space="preserve"> Jmenovitý seznam akcí spolufinancovaných z prostředků EU                                         (včetně spolufinancování Libereckého kraje)</t>
  </si>
  <si>
    <t>Transfery RRR SV - nezpůsobilé výdaje-NEINV.</t>
  </si>
  <si>
    <t>Přestavba křižovatky I/35 a ul. České mládeže</t>
  </si>
  <si>
    <t>Integrovaný regionální operační program (IROP) 2014+</t>
  </si>
  <si>
    <t>Kybernetická bezpečnost Krajského úřadu Libereckého kraje</t>
  </si>
  <si>
    <t>Školy bez bariér - Gymnázia a obchodní akademie - rezerva</t>
  </si>
  <si>
    <t>Školy bez bariér - Gymnázia a obchodní akademie - Gymnázium Jablonec n.N.</t>
  </si>
  <si>
    <t>Školy bez bariér - Gymnázia a obchodní akademie - Gymnázium F.X.Šaldy</t>
  </si>
  <si>
    <t>Školy bez bariér - Gymnázia a obchodní akademie - Dr. A. Randy, Jablonec n. N.</t>
  </si>
  <si>
    <t>Školy bez bariér - Gymnázia a obchodní akademie - Gymnázium a SOŠ pedagogická LBC</t>
  </si>
  <si>
    <t>Školy bez bariér - Gymnázia a obchodní akademie - VOŠ mezinárodního obchodu a OA, Jablonec n.N.</t>
  </si>
  <si>
    <t>Školy bez bariér - Gymnázia a obchodní akademie - OA a jazyková škola Liberec</t>
  </si>
  <si>
    <t>Školy bez bariér - Střední odborné školy - rezerva</t>
  </si>
  <si>
    <t>Školy bez bariér - SOŠ - SPŠ stavební Liberec</t>
  </si>
  <si>
    <t>Školy bez bariér - SOŠ - SPŠ strojní a elektrotechnická a VOŠ, Liberec</t>
  </si>
  <si>
    <t>Školy bez bariér - SOŠ - SPŠ textilní LBC</t>
  </si>
  <si>
    <t>Školy bez bariér - SOŠ - SŠ a Mateřská škola LBC</t>
  </si>
  <si>
    <t>Školy bez bariér - SOŠ - SŠ strojní, stavební a dopravní LBC (objekty Letná, Ještědská)</t>
  </si>
  <si>
    <t>Školy bez bariér - SOŠ - SPŠ technická Jablonec n. N.</t>
  </si>
  <si>
    <t>Školy bez bariér - SOŠ - SŠ řemesel a služeb Jablonec n. N.</t>
  </si>
  <si>
    <t>Centra odborného vzdělávání LK strojírenství a elektrotechniky - SPŠSE a VOŠ Liberec</t>
  </si>
  <si>
    <t>Centra odborného vzdělávání LK strojírenství a informatiky - Střední průmyslová škola Česká Lípa</t>
  </si>
  <si>
    <t>Centra odborného vzdělávání LK řemesel - Střední škola řemesel a služeb Jablonec nad Nisou</t>
  </si>
  <si>
    <t>Centra odborného vzdělávání LK technické - OHS Turnov, ul. Alešova</t>
  </si>
  <si>
    <t>Centra odborného vzdělávání LK uměleckoprůmyslové - SUPŠS Kamenický Šenov, Havlíčkova</t>
  </si>
  <si>
    <t>Centra odborného vzdělávání LK pro zemědělství - Střední škola hospodářská a lesnická Frýdlant</t>
  </si>
  <si>
    <t>Centra odborného vzdělávání LK automobilového průmyslu - ISŠ  Vysoké nad Jizerou</t>
  </si>
  <si>
    <t xml:space="preserve">Modernizace učeben - Gymnázium, Mimoň, Letná 263, p.o.  </t>
  </si>
  <si>
    <t>Rekonstrukce a modernizace přírodovědné laboratoře - Gymnázium, Frýdlant, p.o.</t>
  </si>
  <si>
    <t>Jedličkův ústav - rekonstrukce III. nadzemního podlaží domu B</t>
  </si>
  <si>
    <t>APOSS Liberec p.o. - výstavba domácností pro osoby se zdravotním postižením</t>
  </si>
  <si>
    <t>Okružní křižovatky II/292 a II/289 Semily, ulice Brodská, Bořkovská (vč. humanizace)</t>
  </si>
  <si>
    <t>Silnice II/292 - Benešov u Semil - křižovatka s I/14</t>
  </si>
  <si>
    <t>Silnice II/262 Dobranov- Česká Lípa</t>
  </si>
  <si>
    <t>Silnice II/2904 Mnišek od III/2907 - Oldřichov (vč. humanizace)</t>
  </si>
  <si>
    <t>Silnice II/270 Dubá - Doksy</t>
  </si>
  <si>
    <t>Silnice II/293 Jilemnice, humanizace</t>
  </si>
  <si>
    <t>Silnice II/610 Turnov - hranice Libereckého kraje (vč. mostních objektů)</t>
  </si>
  <si>
    <t>Silnice II/592 Kryštofovo údolí-Křižany</t>
  </si>
  <si>
    <t>Silnice II/286 ul. Žižkova, Jilemnice</t>
  </si>
  <si>
    <t>Celková modernizace expozic Severočeského muzea v Liberci (Depozitář Český Dub)</t>
  </si>
  <si>
    <t>Knihovna Liberec - zkvalitnění ochrany a zpřístupnění knihovního fondu a jeho prezentace</t>
  </si>
  <si>
    <t>Technika pro Zdravotnickou záchrannou službu Libereckého kraje</t>
  </si>
  <si>
    <t>TP ČR - SASKO 2014-2020</t>
  </si>
  <si>
    <t>TP ČR - POLSKO 2014-2020</t>
  </si>
  <si>
    <t>Škola a sklo - inkubátor na cestě do života (inkubátor výtvarných talentů 160)</t>
  </si>
  <si>
    <t>Česko-polská Hřebenovka - východní část</t>
  </si>
  <si>
    <t>Za společným dědictvím na kole i pěšky</t>
  </si>
  <si>
    <t>Česko-polská Hřebenovka - západní část</t>
  </si>
  <si>
    <t>Pro horolezce neexistují hranice</t>
  </si>
  <si>
    <t>SŠ a MŠ, Liberec, Na Bojišti 15, p.o. - projekt GEMINI - průtoková dotace_MMR-Program spolupráce ČR Svobodný stát Sasko 2020</t>
  </si>
  <si>
    <t>CVLK p.o. - projekt GEMINI - průtoková dotace_MMR-Program spolupráce ČR Svobodný stát Sasko 2020</t>
  </si>
  <si>
    <t>KVK - Prostor učení - průtoková dotace - Program spolupráce Česká republika – Svobodný stát Sasko 2014 – 2020</t>
  </si>
  <si>
    <t>Operační program Životní prostředí (OP ŽP)</t>
  </si>
  <si>
    <t>Zlepšení TTV obvodových konstrukcí budov - SŠ strojní, stavební a dopravní,  Liberec, Truhlářská - objekt A</t>
  </si>
  <si>
    <t>Operační program Životní prostředí (OP ŽP) 2014+</t>
  </si>
  <si>
    <t>Zlepšení TTV obvodových konstrukcí budov - SOŠ a SOU, Česká Lípa, Lužická</t>
  </si>
  <si>
    <t>Zlepšení TTV obvodových konstrukcí budov - SOŠ a SOU, Česká Lípa, pavilon B, ul. 28. října</t>
  </si>
  <si>
    <t>Snížení energetické náročnosti budovy - Obchodní akademie, Česká Lípa</t>
  </si>
  <si>
    <t>Snížení energetické náročnosti levého a pravého předzámčí - domov důchodců Sloup v Čechách, p.o.</t>
  </si>
  <si>
    <t>Snížení energetické náročnosti budovy Centra intervenčních a psychosociálních služeb LK -  Dvorská 445, Liberec</t>
  </si>
  <si>
    <t>Snížení energetické náročnosti budovy D - Léčebna respiračních nemocí Cvikov</t>
  </si>
  <si>
    <t>Snížení energetické náročnosti APOSS Liberec</t>
  </si>
  <si>
    <t>Významné aleje LK - 1.etapa</t>
  </si>
  <si>
    <t>Podpora populace kuňky ohnivé - Manušické rybníky</t>
  </si>
  <si>
    <t>Podpora populací kuňky ohnivé v evropsky významné lokalitě (EVL)  Cihelenské rybníky a evropsky významné lokalitě (EVL) Manušické rybníky</t>
  </si>
  <si>
    <t>Významné aleje 3. etapa - Valteřická alej, Zámecká alej Stvolínky</t>
  </si>
  <si>
    <t>Významné aleje 3. etapa - Alej Karolíny Světlé Český Dub</t>
  </si>
  <si>
    <t>Podpora kuňky ohnivé Stružnické rybníky</t>
  </si>
  <si>
    <t>Podpora kuňky ohnivé Dolní Ploučnice</t>
  </si>
  <si>
    <t>Biotop pro ropuchu krátkonohou Žizníkov</t>
  </si>
  <si>
    <t>Operační program Vzdělávání pro konkurenceschopnost (OPVK)</t>
  </si>
  <si>
    <t>Poradenství v LK</t>
  </si>
  <si>
    <t>Globální granty OPVK - 1.2 Rovné příležitosti ve vzdělávání II.</t>
  </si>
  <si>
    <t>GG 1.2 - Rovné příležitosti, problematika péče o nadané žáky - Vzdělávací centrum Turnov, o.p.s.</t>
  </si>
  <si>
    <t>GG 3.2 - Příprava lektorů pro vzdělávání dospělých - Gymnázium a SOŠP, Jeronýmova, p.o.</t>
  </si>
  <si>
    <t>Globální granty OP VK - Technická  pomoc</t>
  </si>
  <si>
    <t>Technická pomoc - Implementace GG OP VK II.etapa</t>
  </si>
  <si>
    <t>Smart akcelerátor Libereckého kraje</t>
  </si>
  <si>
    <t>Strategické plánování rozvoje vzdělávací soustavy Libereckého kraje (krajský akční plán rozvoje vzdělávání LK)</t>
  </si>
  <si>
    <t>Operační program Zaměstnanost 2014+</t>
  </si>
  <si>
    <t>Rozvoj lidských zdrojů v oblasti krizového řízení ZZS LK - průtoková dotace pro ZZS LK</t>
  </si>
  <si>
    <t>Procesy střednědobého plánování, síťování a financování sociálních služeb v Libereckém kraji</t>
  </si>
  <si>
    <t>Podpora a rozvoj služeb v komunitě pro osoby se zdravotním postižením v Libereckém kraji</t>
  </si>
  <si>
    <t>Regionální stálá konference Libereckého kraje II</t>
  </si>
  <si>
    <t>NFV</t>
  </si>
  <si>
    <t xml:space="preserve">Školní statek Frýdlant, s.r.o. - NÁVRATNÁ FINANČNÍ VÝPOMOC na předfinancování projektu „Technologie Školní statek“ </t>
  </si>
  <si>
    <t>Předcházení vzniku odpadů v Libereckém kraji a okrese Görlitz (Střevlík p.o.)</t>
  </si>
  <si>
    <t xml:space="preserve">Severočeské muzeum v Liberci, p.o. - NÁVRATNÁ FINANČNÍ VÝPOMOC na předfinancování projektu „Prezentace starých map Liberecka a Jizerských hor jako součást přeshraničního kulturního dědictví“ </t>
  </si>
  <si>
    <t>Jiné EU 2014+</t>
  </si>
  <si>
    <t>Potravinová pomoc dětem v LK 2- MŠ Nové Město p. S., Mánesova</t>
  </si>
  <si>
    <t>Potravinová pomoc dětem v LK 2- ZŠ Hrádek n. N., školní 325</t>
  </si>
  <si>
    <t>Potravinová pomoc dětem v LK 3 - ZŠ a MŠ logopedická, Liberec</t>
  </si>
  <si>
    <t>Potravinová pomoc dětem v LK 3 - ZŠ a MŠ pro tělesně postižené Liberec</t>
  </si>
  <si>
    <t>Potravinová pomoc dětem v LK 3 - ZŠ Lázně Libverda</t>
  </si>
  <si>
    <t>Potravinová pomoc dětem v LK 3 - ŠJ Chrastava, Turpišova 3</t>
  </si>
  <si>
    <t>Potravinová pomoc dětem v LK 3 - MŠ Lázně Libverda 177</t>
  </si>
  <si>
    <t>Potravinová pomoc dětem v LK 3 - MŠ Liberec, Truhlářská 34</t>
  </si>
  <si>
    <t>Potravinová pomoc dětem v LK 3 - MŠ Klášterní, Liberec</t>
  </si>
  <si>
    <t>Potravinová pomoc dětem v LK 3 -  MŠ V Zahradě, Liberec</t>
  </si>
  <si>
    <t>Potravinová pomoc dětem v LK 3 -  MŠ Liberec, Východní 270</t>
  </si>
  <si>
    <t>Potravinová pomoc dětem v LK 3 -  MŠ Nové Město p.S., Mánesova</t>
  </si>
  <si>
    <t>Potravinová pomoc dětem v LK 3 - MŠ Sluníčko, Liberec</t>
  </si>
  <si>
    <t>Potravinová pomoc dětem v LK 3 - ZŠ a MŠ Višňová</t>
  </si>
  <si>
    <t>Potravinová pomoc dětem v LK 3 - ZŠ a MŠ Dětřichov</t>
  </si>
  <si>
    <t>Potravinová pomoc dětem v LK 3 - ZŠ Liberec, U soudu 369/8</t>
  </si>
  <si>
    <t>Potravinová pomoc dětem v LK 3 -  ZŠ Liberec, ul. 5. května</t>
  </si>
  <si>
    <t>Potravinová pomoc dětem v LK 3 - ZŠ Liberec, Broumovská 84</t>
  </si>
  <si>
    <t>Potravinová pomoc dětem v LK 3 - ZŠ Liberec, Dobiášova 851</t>
  </si>
  <si>
    <t>Potravinová pomoc dětem v LK 3 - ZŠ Liberec, Na Výběžku 11</t>
  </si>
  <si>
    <t>Potravinová pomoc dětem v LK 3 - ZŠ Liberec, Švermova 403/40</t>
  </si>
  <si>
    <t>Potravinová pomoc dětem v LK 3 - ZŠ Liberec, U Školy 222/6</t>
  </si>
  <si>
    <t>Potravinová pomoc dětem v LK 3 - ZŠ Liberec,Vrchlického  2</t>
  </si>
  <si>
    <t>Potravinová pomoc dětem v LK 3 - ZŠ Hrádek n. N., školní 3</t>
  </si>
  <si>
    <t>Potravinová pomoc dětem v LK 3 - ZŠ Nové Město p. S.</t>
  </si>
  <si>
    <t>Potravinová pomoc dětem v LK 3 -  ZŠ a MŠ Osečná</t>
  </si>
  <si>
    <t>Potravinová pomoc dětem v LK 3 -  ZŠ a MŠ  Desná</t>
  </si>
  <si>
    <t>Potravinová pomoc dětem v LK 3 - ZŠ Jablonec n/N, Pasířská</t>
  </si>
  <si>
    <t>Potravinová pomoc dětem v LK 3 - ZŠ Jablonec n/N, Mozartova</t>
  </si>
  <si>
    <t>Potravinová pomoc dětem v LK 3 - MŠ Koberovy</t>
  </si>
  <si>
    <t>Potravinová pomoc dětem v LK 3 - MŠ Plavy</t>
  </si>
  <si>
    <t>Potravinová pomoc dětem v LK 3 - ZŠ Tanvald, Sportovní 576</t>
  </si>
  <si>
    <t>Potravinová pomoc dětem v LK 3 - ZŠ Velké Hamry, Školní 5</t>
  </si>
  <si>
    <t>Potravinová pomoc dětem v LK 3 - MŠ Velké Hamry I</t>
  </si>
  <si>
    <t>Potravinová pomoc dětem v LK 3 - ZŠ Železný Brod, Školní 7</t>
  </si>
  <si>
    <t>Potravinová pomoc dětem v LK 3 - ZŠ Železný Brod, Pelechovská</t>
  </si>
  <si>
    <t>Potravinová pomoc dětem v LK 3 - ZŠ Koberovy</t>
  </si>
  <si>
    <t>Potravinová pomoc dětem v LK 3 - MŠ  Železný Brod, Slunečná</t>
  </si>
  <si>
    <t>Potravinová pomoc dětem v LK 3 - MŠ Dubá</t>
  </si>
  <si>
    <t>Potravinová pomoc dětem v LK 3 - ZŠ, MŠ Horní Libchava</t>
  </si>
  <si>
    <t>Potravinová pomoc dětem v LK 3 - ZŠ Česká Lípa, Školní 252</t>
  </si>
  <si>
    <t>Potravinová pomoc dětem v LK 3 - ZŠ, MŠ Česká Lípa, Jižní</t>
  </si>
  <si>
    <t>Potravinová pomoc dětem v LK 3 - ZŠ Dubá</t>
  </si>
  <si>
    <t>Potravinová pomoc dětem v LK 3 - ZŠ, MŠ Prácheň</t>
  </si>
  <si>
    <t>Potravinová pomoc dětem v LK 3 - ZŠ, MŠ Kamenický Šenov</t>
  </si>
  <si>
    <t>Potravinová pomoc dětem v LK 3 - ZŠ K.H. Máchy, Doksy</t>
  </si>
  <si>
    <t>Potravinová pomoc dětem v LK 3 - ZŠ Nový Bor, Generála Svobody</t>
  </si>
  <si>
    <t>Potravinová pomoc dětem v LK 3 - ZŠ, MŠ Mimoň, Pod Ralskem</t>
  </si>
  <si>
    <t>Potravinová pomoc dětem v LK 3 - ZŠ, MŠ Stráž pod Ralskem</t>
  </si>
  <si>
    <t>Potravinová pomoc dětem v LK 3 - ZŠ, MŠ Zákupy</t>
  </si>
  <si>
    <t>Potravinová pomoc dětem v LK 3 - ZŠ, MŠ Mimoň, Mírová 81</t>
  </si>
  <si>
    <t>Potravinová pomoc dětem v LK 3 - ZŠ, MŠ Polevsko</t>
  </si>
  <si>
    <t>Potravinová pomoc dětem v LK 3 - ZŠ, MŠ Kuřívody, Ralsko</t>
  </si>
  <si>
    <t>Potravinová pomoc dětem v LK 3 - ZŠ, MŠ Volfartice 81</t>
  </si>
  <si>
    <t>Potravinová pomoc dětem v LK 3 - ZŠ, MŠ Benešov u Semil</t>
  </si>
  <si>
    <t>Potravinová pomoc dětem v LK 3 - MŠ Jilemnice</t>
  </si>
  <si>
    <t>Potravinová pomoc dětem v LK 3 - MŠ Rovensko pod Troskami</t>
  </si>
  <si>
    <t>Potravinová pomoc dětem v LK 3 - ZŠ Rovensko pod Troskami</t>
  </si>
  <si>
    <t>Potravinová pomoc dětem v LK 3 - ZŠ Semily, Jizerská 564</t>
  </si>
  <si>
    <t>Potravinová pomoc dětem v LK 3 - ZŠ a SŠ Waldorf, Semily</t>
  </si>
  <si>
    <t>Potravinová pomoc dětem v LK 3 - ZŠ, MŠ Studenec</t>
  </si>
  <si>
    <t>Potravinová pomoc dětem v LK 3 - ZŠ Turnov, Skálova 600</t>
  </si>
  <si>
    <t>Potravinová pomoc dětem v LK 3 - ZŠ Turnov, Žižkova</t>
  </si>
  <si>
    <t>Potravinová pomoc dětem v LK 3 - ZŠ Turnov, 28.října 18</t>
  </si>
  <si>
    <t>11/7</t>
  </si>
  <si>
    <t>Kotlíkové dotace v Libereckém kraji</t>
  </si>
  <si>
    <t>Kotlíkové dotace v Libereckém kraji  žadatelé - 1. výzva_cca 725 jmenovitých dotace (anonymizováno)</t>
  </si>
  <si>
    <t>Kotlíkové dotace v Libereckém kraji  žadatelé - 2. výzva_cca 115 jmenovitých dotací (anonymizováno)</t>
  </si>
  <si>
    <t>Kotlíková dotace v Libereckém kraji - II etapa - IV</t>
  </si>
  <si>
    <t>Kotlíkové dotace v Libereckém kraji - II etapa - NIV</t>
  </si>
  <si>
    <t>Zdroje rozpočtu Sociálního fondu kraje 2017</t>
  </si>
  <si>
    <t>zůstatek fin. prostředků na účtu SF k 1.1. 2017</t>
  </si>
  <si>
    <t>příděl do fondu z mezd, platů a odměn zaměstnanců a zastupitelů 2017 (převody ze ZBÚ)</t>
  </si>
  <si>
    <t>Výdaje rozpočtu Sociálního fondu kraje 2017</t>
  </si>
  <si>
    <t>Výdaje sociálního fondu 2017 celkem</t>
  </si>
  <si>
    <t>Saldo zdrojů a výdajů Sociálního fondu kraje 2017</t>
  </si>
  <si>
    <t>zdroje 2017</t>
  </si>
  <si>
    <t>výdaje 2017</t>
  </si>
  <si>
    <t>zůstatek účtu SF k 31.12.2017</t>
  </si>
  <si>
    <t>Saldo zdrojů a výdajů sociálního fondu kraje 2017</t>
  </si>
  <si>
    <t>Zdroje rozpočtu Krizového fondu kraje 2017</t>
  </si>
  <si>
    <t>zůstatek fin. prostředků na účtu krizového fondu k 1.1. 2017</t>
  </si>
  <si>
    <t>příděl do fondu z rozpočtu kraje 2017 (převody ze ZBÚ)</t>
  </si>
  <si>
    <t>Zdroje krizového fondu 2017 celkem</t>
  </si>
  <si>
    <t>Výdaje rozpočtu Krizového fondu kraje 2017</t>
  </si>
  <si>
    <t>Výdaje krizového fondu 2017 celkem</t>
  </si>
  <si>
    <t>Saldo zdrojů a výdajů Krizového fondu kraje 2017</t>
  </si>
  <si>
    <t>zůstatek účtu KF k 31.12.2017</t>
  </si>
  <si>
    <t>Saldo zdrojů a výdajů krizového fondu kraje 2017</t>
  </si>
  <si>
    <t>Zdroje rozpočtu Fondu ochrany vod kraje 2017</t>
  </si>
  <si>
    <t>zůstatek fin. prostředků FOV k 1.1. 2017</t>
  </si>
  <si>
    <t>poplatky za odběr podzemních vod 2017</t>
  </si>
  <si>
    <t>Výdaje rozpočtu Fondu ochrany vod kraje 2017</t>
  </si>
  <si>
    <t>Výdaje fondu ochrany vod 2017 celkem</t>
  </si>
  <si>
    <t>Saldo zdrojů a výdajů Fondu ochrany vod kraje 2017</t>
  </si>
  <si>
    <t>zůstatek účtu FOV k 31.12.2017</t>
  </si>
  <si>
    <t>Saldo zdrojů a výdajů FOV kraje 2017</t>
  </si>
  <si>
    <t>Zdroje rozpočtu Lesnického fondu kraje 2017</t>
  </si>
  <si>
    <t>zůstatek fin. prostředků LF k 1.1. 2017</t>
  </si>
  <si>
    <t>Výdaje rozpočtu Lesnického fondu kraje 2017</t>
  </si>
  <si>
    <t>Výdaje lesnického fondu 2017 celkem</t>
  </si>
  <si>
    <t>zůstatek účtu LF k 31.12.2017</t>
  </si>
  <si>
    <t>Saldo zdrojů a výdajů LF kraje 2017</t>
  </si>
  <si>
    <t>Příspěvkové organizace se zlepšeným (resp. nezáporným) hospodářským výsledkem roku 2017</t>
  </si>
  <si>
    <t>HV 2017 (v Kč)</t>
  </si>
  <si>
    <t>rozdělení zlepšeného HV 2017</t>
  </si>
  <si>
    <t xml:space="preserve"> k 31.12.2017</t>
  </si>
  <si>
    <t>575/18/RK</t>
  </si>
  <si>
    <t>Gymnázium a Obchodní akademie, Tanvald, Školní 305</t>
  </si>
  <si>
    <t>Gymnázium Dr. A. Randy, Jablonec nad Nisou</t>
  </si>
  <si>
    <t xml:space="preserve">Střední škola a Mateřská škola, Liberec, Na Bojišti 15 </t>
  </si>
  <si>
    <t>Pedagogicko-psychologická poradna a speciálně pedagogické centrum, Semily, Nádražní 213</t>
  </si>
  <si>
    <r>
      <t xml:space="preserve">* předložení účetní závěrky Obchodní akademie, Hotelová škola a Střední odborná škola Turnov, Zborovská 519 </t>
    </r>
    <r>
      <rPr>
        <b/>
        <sz val="9"/>
        <rFont val="Arial CE"/>
        <family val="2"/>
      </rPr>
      <t xml:space="preserve">ke schválení je plánováno na jednání rady kraje dne 5.6.2018. </t>
    </r>
  </si>
  <si>
    <t>668/18/RK</t>
  </si>
  <si>
    <t>OSTARA</t>
  </si>
  <si>
    <t>586/18/RK</t>
  </si>
  <si>
    <t>557/18/RK</t>
  </si>
  <si>
    <t>680/18/RK</t>
  </si>
  <si>
    <t>390/18/RK</t>
  </si>
  <si>
    <t>453/18/RK</t>
  </si>
  <si>
    <t>451/18/RK</t>
  </si>
  <si>
    <t>Příspěvkové organizace se zhoršeným hospodářským výsledkem roku 2017</t>
  </si>
  <si>
    <t>ztráta z hospodaření 2017</t>
  </si>
  <si>
    <t>17,4.2018</t>
  </si>
  <si>
    <t>Zdroje sociálního fondu 20167celkem</t>
  </si>
  <si>
    <t>* zůstatek finančních prostředků na účtu Sociálního fondu kraje z roku 2017 byl v roce 2018 zapojen ke krytí výdajové kapitoly 92515 - Sociálního fondu kraje ve výši 3 618,62 tis. Kč rozpočtovým opatřením č. 55/18</t>
  </si>
  <si>
    <t>Zdroje rozpočtu Dotačního fondu kraje 2017</t>
  </si>
  <si>
    <t>zůstatek fin. prostředků DF k 1.1. 2017</t>
  </si>
  <si>
    <t>Zdroje dotačního fondu 2017 celkem</t>
  </si>
  <si>
    <t>Výdaje rozpočtu Dotačního fondu kraje 2017</t>
  </si>
  <si>
    <t>Výdaje dotačního fondu 2017 celkem</t>
  </si>
  <si>
    <t>Saldo zdrojů a výdajů Dotačního fondu kraje 2017</t>
  </si>
  <si>
    <t>zůstatek účtu DF k 31.12.2017</t>
  </si>
  <si>
    <t>Saldo zdrojů a výdajů dotačního fondu kraje 2017</t>
  </si>
  <si>
    <t xml:space="preserve">* zůstatek finančních prostředků na účtu Dotačního fondu kraje z roku 2017 byl v roce 2018 </t>
  </si>
  <si>
    <t>a) ponížen o 0,50 tis. Kč za vyšší příděl do Dotačního fondu z rozpočtu kraje 2017</t>
  </si>
  <si>
    <t>b) zapojen změnami rozpočtu - rozpočtovými opatřeními č.  1/18, 6/18, 10/18, 13/18, 15/18, 24/18, 43/18 a 55/18 ke krytí výdajové kapitoly 926 - Dotační fond v celkové výši 45 487,56 tis. Kč</t>
  </si>
  <si>
    <t>7.6 Podpora cestovního ruchu</t>
  </si>
  <si>
    <t>8.4 Podpora dlouhodobé práce s mládeží v obl. ŽP a zemědělství</t>
  </si>
  <si>
    <t>8.5 Podpora předcházení vzniku odpadů</t>
  </si>
  <si>
    <t>přijaté náhrady a ostatní nedaňové příjmy</t>
  </si>
  <si>
    <t>neinvestiční transfery-připojení prvků systému varování</t>
  </si>
  <si>
    <t>investiční a neinvestiční nákupy</t>
  </si>
  <si>
    <t>* zůstatek finančních prostředků na účtu Krizového fondu kraje z roku 2017 byl v roce 2018 zapojen ke krytí výdajové kapitoly 93101 - Krizového fondu kraje ve výši 10 293,36 tis. Kč rozpočtovým opatřením č. 16/18</t>
  </si>
  <si>
    <t>Zdroje fondu ochrany vod 2017 celkem</t>
  </si>
  <si>
    <t>zásobov. pit.vodou a odkanaliz. v obl. Turów-rezerva</t>
  </si>
  <si>
    <t>zásobov. pit.vodou a odkanaliz. v obl. Turów-akce</t>
  </si>
  <si>
    <t>* zůstatek finančních prostředků na účtu Fondu ochrany vod kraje z roku 2017 ve výši 47 381,83  tis. Kč byl v roce 2018 zapojen ke krytí výdajové kapitoly 93208 - Fondu ochrany vod kraje a posílen o částku 3 683,72 tis. Kč z Lesnického fondu rozpočtovým opatřením č. 3/18</t>
  </si>
  <si>
    <t>Zdroje lesnického fondu 2017 celkem</t>
  </si>
  <si>
    <t xml:space="preserve">Saldo zdrojů a výdajů Lesnického fondu kraje 2017 </t>
  </si>
  <si>
    <t xml:space="preserve">* zůstatek finančních prostředků na účtu Lesnického fondu kraje z roku 2017 ve výši 4 997,87  tis. Kč byl v roce 2018 zapojen ke krytí výdajové kapitoly 93408 - Lesnického fondu kraje ve výši 1 314,15 tis. Kč a zbývající částka 3 683,72 tis. Kč byla zapojena do kapitoly 93208 - Fond ochrany vod změnou rozpočtu - rozpočtovým opatřením č. 3/18 </t>
  </si>
  <si>
    <t>invest. a neinv.transfery od mezinár. Institucí</t>
  </si>
  <si>
    <t>příjmy kraje 2017 celkem</t>
  </si>
  <si>
    <t>ÚČELOVÉ A SYSTÉMOVÉ DOTACE  PŘIJATÉ ZE STÁTNÍHO ROZPOČTU  DO ROZPOČTU KRAJE 2017</t>
  </si>
  <si>
    <t>účelové a syst.dotace 2017 celkem</t>
  </si>
  <si>
    <t>v resortu kancelář ředitele</t>
  </si>
  <si>
    <t>Výdaje kraje 2017 celkem</t>
  </si>
  <si>
    <t>Přehled čerpání účelových dotací podléhajících finančnímu vypořádání                       v rozpočtu kraje 2017</t>
  </si>
  <si>
    <t>Podpora samosprávy v obl.stárnutí</t>
  </si>
  <si>
    <t>Marketingové aktivity v ČR</t>
  </si>
  <si>
    <t>Podp.org.a ukonč.SŠ mat.zk.</t>
  </si>
  <si>
    <t>Financování AP pro děti, žáky a studenty se zdr.</t>
  </si>
  <si>
    <t>Podp.navýš.kapacit ve šk.porad.zařízeních</t>
  </si>
  <si>
    <t>Podpora výuky plavání v zákl.školách</t>
  </si>
  <si>
    <t>Vzdělávací programy paměťových institucí do škol</t>
  </si>
  <si>
    <t>Zvýšení platů nepedagog.zam.reg.šk.</t>
  </si>
  <si>
    <t>Podpora výchovy národn.menšin</t>
  </si>
  <si>
    <t>Bezplatná přípr.dětí azyl.-začl.do zákl.vzd.</t>
  </si>
  <si>
    <t>ISO B-Evid.a dokum.movit.kult.dědictví</t>
  </si>
  <si>
    <t>Podp.standard.veř.služeb muzeí a galer.</t>
  </si>
  <si>
    <t>Podp.vých.vzděl.akt. v muzejnictví</t>
  </si>
  <si>
    <t>Podp.expoz.a výst.projektů</t>
  </si>
  <si>
    <t>Akviziční fond</t>
  </si>
  <si>
    <t>Veřejné inf. služby knihoven-neinv.</t>
  </si>
  <si>
    <t>Podp.proj.integr.přísl.rom.kom.</t>
  </si>
  <si>
    <t>ISO D prev.ochr.před vlivy prostř.inv.</t>
  </si>
  <si>
    <t>Zvl.přípl.za směny-nelékař.zdr.zař.bez odb.</t>
  </si>
  <si>
    <t>ministerstvo zdravotnictví celkem</t>
  </si>
  <si>
    <t>Volba prezidenta-přípravná fáze</t>
  </si>
  <si>
    <t>Protiradoná opatření</t>
  </si>
  <si>
    <t>Volby do Parlamentu ČR</t>
  </si>
  <si>
    <t>Přehled poskytnutých účelových dotací v roce 2017, které podléhají vypořádání s poskytovatelem v následujících rozpočtových obdobích nebo jsou proplaceny  zpětně za již vynaložené výdaje kraje</t>
  </si>
  <si>
    <t>OP PS - EU, neinv.</t>
  </si>
  <si>
    <t>IROP – program č. 117030 – CZ – inv.</t>
  </si>
  <si>
    <t>IROP – program č. 117030 – EU – inv.</t>
  </si>
  <si>
    <t>Programy přeshraniční spolupráce 2014+ – CZ – inv.</t>
  </si>
  <si>
    <t>Programy přeshraniční spolupráce 2014+ – EU – inv.</t>
  </si>
  <si>
    <t>OP VVV P 02 - EU, neinv.</t>
  </si>
  <si>
    <t>Národní fond</t>
  </si>
  <si>
    <t>Program přeshraniční spolupráce ČR-Polsko-EU-neinv.</t>
  </si>
  <si>
    <t>Národní fond celkem</t>
  </si>
  <si>
    <t>Mezinárodní instituce</t>
  </si>
  <si>
    <t>Program přeshraniční spolupráce ČR-Sasko-EU-neinv.</t>
  </si>
  <si>
    <t>mezinárodní instituce celkem</t>
  </si>
  <si>
    <t>Rekapitulace poskytnutých dotací podle resortů za rok 2017</t>
  </si>
  <si>
    <t>mezinárodní instituce</t>
  </si>
  <si>
    <t>STRUKTURA VÝDAJŮ 2017</t>
  </si>
  <si>
    <t>SKUTEČNÉ VÝDAJE ROZPOČTU KRAJE 2017 - bez vlivu dotací resortu školství</t>
  </si>
  <si>
    <t>výdaje kraje 2017 celkem</t>
  </si>
  <si>
    <t>CELKOVÉ VÝDAJE ROZPOČTU KRAJE 2017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</si>
</sst>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00"/>
    <numFmt numFmtId="168" formatCode="0.000000"/>
    <numFmt numFmtId="169" formatCode="0.00000"/>
    <numFmt numFmtId="170" formatCode="[$-405]d\.\ mmmm\ yyyy"/>
    <numFmt numFmtId="171" formatCode="dd/mm/yy;@"/>
    <numFmt numFmtId="172" formatCode="[$-405]mmmm\ yy;@"/>
    <numFmt numFmtId="173" formatCode="dd/mm/yy"/>
    <numFmt numFmtId="174" formatCode="#,##0.00\ &quot;Kč&quot;"/>
    <numFmt numFmtId="175" formatCode="000\ 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0"/>
    <numFmt numFmtId="180" formatCode="mmmm\ yy"/>
    <numFmt numFmtId="181" formatCode="0.0"/>
    <numFmt numFmtId="182" formatCode="d/m"/>
    <numFmt numFmtId="183" formatCode="#,##0.000000"/>
    <numFmt numFmtId="184" formatCode="#,##0.00_ ;\-#,##0.00\ "/>
    <numFmt numFmtId="185" formatCode="#,##0;[Red]#,##0"/>
    <numFmt numFmtId="186" formatCode="#,##0.00;[Red]#,##0.00"/>
    <numFmt numFmtId="187" formatCode="#,##0_ ;[Red]\-#,##0\ "/>
    <numFmt numFmtId="188" formatCode="#,##0.00000"/>
    <numFmt numFmtId="189" formatCode="0.0000"/>
    <numFmt numFmtId="190" formatCode="#,##0.00_ ;[Red]\-#,##0.00\ "/>
    <numFmt numFmtId="191" formatCode="\+\ #,##0.00"/>
    <numFmt numFmtId="192" formatCode="#,##0.000_ ;[Red]\-#,##0.000\ "/>
    <numFmt numFmtId="193" formatCode="0_ ;[Red]\-0\ "/>
    <numFmt numFmtId="194" formatCode="#,##0.0_ ;[Red]\-#,##0.0\ "/>
    <numFmt numFmtId="195" formatCode="mmm/yyyy"/>
    <numFmt numFmtId="196" formatCode="#,##0.00\ _K_č"/>
    <numFmt numFmtId="197" formatCode="d/m/yyyy;@"/>
    <numFmt numFmtId="198" formatCode="0.000%"/>
    <numFmt numFmtId="199" formatCode="d/m/yy;@"/>
    <numFmt numFmtId="200" formatCode="yyyy"/>
    <numFmt numFmtId="201" formatCode="d/m;@"/>
    <numFmt numFmtId="202" formatCode="_-* #,##0.00\ _K_č_-;\-* #,##0.00\ _K_č_-;_-* \-??\ _K_č_-;_-@_-"/>
    <numFmt numFmtId="203" formatCode="#,##0.00000000"/>
    <numFmt numFmtId="204" formatCode="0_ ;\-0\ "/>
    <numFmt numFmtId="205" formatCode="#,##0.00000_ ;[Red]\-#,##0.00000\ "/>
    <numFmt numFmtId="206" formatCode="#,##0.00000_ ;\-#,##0.00000\ "/>
    <numFmt numFmtId="207" formatCode="0##\-\1"/>
    <numFmt numFmtId="208" formatCode="000\-0"/>
    <numFmt numFmtId="209" formatCode="000/0"/>
    <numFmt numFmtId="210" formatCode="[$¥€-2]\ #\ ##,000_);[Red]\([$€-2]\ #\ ##,000\)"/>
    <numFmt numFmtId="211" formatCode="0.00_ ;[Red]\-0.00\ "/>
  </numFmts>
  <fonts count="130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Tahoma"/>
      <family val="2"/>
    </font>
    <font>
      <sz val="9"/>
      <name val="Arial CE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b/>
      <sz val="11"/>
      <color indexed="10"/>
      <name val="Arial"/>
      <family val="2"/>
    </font>
    <font>
      <b/>
      <sz val="14"/>
      <name val="Arial CE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Arial"/>
      <family val="0"/>
    </font>
    <font>
      <b/>
      <sz val="8"/>
      <color indexed="53"/>
      <name val="Arial"/>
      <family val="0"/>
    </font>
    <font>
      <b/>
      <sz val="8"/>
      <color indexed="17"/>
      <name val="Arial"/>
      <family val="0"/>
    </font>
    <font>
      <sz val="8.5"/>
      <color indexed="8"/>
      <name val="Arial"/>
      <family val="0"/>
    </font>
    <font>
      <b/>
      <sz val="8"/>
      <color indexed="8"/>
      <name val="Arial"/>
      <family val="0"/>
    </font>
    <font>
      <sz val="9.5"/>
      <color indexed="8"/>
      <name val="Arial"/>
      <family val="0"/>
    </font>
    <font>
      <sz val="7"/>
      <color indexed="8"/>
      <name val="Arial"/>
      <family val="0"/>
    </font>
    <font>
      <sz val="10.25"/>
      <color indexed="8"/>
      <name val="Arial"/>
      <family val="0"/>
    </font>
    <font>
      <sz val="10"/>
      <color indexed="8"/>
      <name val="Arial"/>
      <family val="0"/>
    </font>
    <font>
      <sz val="6.2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trike/>
      <sz val="8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Calibri"/>
      <family val="2"/>
    </font>
    <font>
      <sz val="8"/>
      <color indexed="60"/>
      <name val="Arial"/>
      <family val="2"/>
    </font>
    <font>
      <sz val="9"/>
      <color indexed="12"/>
      <name val="Arial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8"/>
      <color theme="3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rgb="FF0000CC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9"/>
      <color theme="1"/>
      <name val="Calibri"/>
      <family val="2"/>
    </font>
    <font>
      <strike/>
      <sz val="8"/>
      <color rgb="FF00B05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9"/>
      <color rgb="FFFF0000"/>
      <name val="Calibri"/>
      <family val="2"/>
    </font>
    <font>
      <sz val="8"/>
      <color rgb="FFC00000"/>
      <name val="Arial"/>
      <family val="2"/>
    </font>
    <font>
      <b/>
      <sz val="8"/>
      <color theme="1"/>
      <name val="Arial"/>
      <family val="2"/>
    </font>
    <font>
      <b/>
      <sz val="9"/>
      <color rgb="FF0000FF"/>
      <name val="Arial"/>
      <family val="2"/>
    </font>
    <font>
      <sz val="9"/>
      <color rgb="FF0000CC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90" fillId="3" borderId="0" applyNumberFormat="0" applyBorder="0" applyAlignment="0" applyProtection="0"/>
    <xf numFmtId="0" fontId="21" fillId="4" borderId="0" applyNumberFormat="0" applyBorder="0" applyAlignment="0" applyProtection="0"/>
    <xf numFmtId="0" fontId="90" fillId="5" borderId="0" applyNumberFormat="0" applyBorder="0" applyAlignment="0" applyProtection="0"/>
    <xf numFmtId="0" fontId="21" fillId="6" borderId="0" applyNumberFormat="0" applyBorder="0" applyAlignment="0" applyProtection="0"/>
    <xf numFmtId="0" fontId="90" fillId="7" borderId="0" applyNumberFormat="0" applyBorder="0" applyAlignment="0" applyProtection="0"/>
    <xf numFmtId="0" fontId="21" fillId="8" borderId="0" applyNumberFormat="0" applyBorder="0" applyAlignment="0" applyProtection="0"/>
    <xf numFmtId="0" fontId="90" fillId="9" borderId="0" applyNumberFormat="0" applyBorder="0" applyAlignment="0" applyProtection="0"/>
    <xf numFmtId="0" fontId="21" fillId="10" borderId="0" applyNumberFormat="0" applyBorder="0" applyAlignment="0" applyProtection="0"/>
    <xf numFmtId="0" fontId="90" fillId="11" borderId="0" applyNumberFormat="0" applyBorder="0" applyAlignment="0" applyProtection="0"/>
    <xf numFmtId="0" fontId="21" fillId="12" borderId="0" applyNumberFormat="0" applyBorder="0" applyAlignment="0" applyProtection="0"/>
    <xf numFmtId="0" fontId="90" fillId="13" borderId="0" applyNumberFormat="0" applyBorder="0" applyAlignment="0" applyProtection="0"/>
    <xf numFmtId="0" fontId="21" fillId="14" borderId="0" applyNumberFormat="0" applyBorder="0" applyAlignment="0" applyProtection="0"/>
    <xf numFmtId="0" fontId="90" fillId="15" borderId="0" applyNumberFormat="0" applyBorder="0" applyAlignment="0" applyProtection="0"/>
    <xf numFmtId="0" fontId="21" fillId="16" borderId="0" applyNumberFormat="0" applyBorder="0" applyAlignment="0" applyProtection="0"/>
    <xf numFmtId="0" fontId="90" fillId="17" borderId="0" applyNumberFormat="0" applyBorder="0" applyAlignment="0" applyProtection="0"/>
    <xf numFmtId="0" fontId="21" fillId="18" borderId="0" applyNumberFormat="0" applyBorder="0" applyAlignment="0" applyProtection="0"/>
    <xf numFmtId="0" fontId="90" fillId="19" borderId="0" applyNumberFormat="0" applyBorder="0" applyAlignment="0" applyProtection="0"/>
    <xf numFmtId="0" fontId="21" fillId="8" borderId="0" applyNumberFormat="0" applyBorder="0" applyAlignment="0" applyProtection="0"/>
    <xf numFmtId="0" fontId="90" fillId="20" borderId="0" applyNumberFormat="0" applyBorder="0" applyAlignment="0" applyProtection="0"/>
    <xf numFmtId="0" fontId="21" fillId="14" borderId="0" applyNumberFormat="0" applyBorder="0" applyAlignment="0" applyProtection="0"/>
    <xf numFmtId="0" fontId="90" fillId="21" borderId="0" applyNumberFormat="0" applyBorder="0" applyAlignment="0" applyProtection="0"/>
    <xf numFmtId="0" fontId="21" fillId="22" borderId="0" applyNumberFormat="0" applyBorder="0" applyAlignment="0" applyProtection="0"/>
    <xf numFmtId="0" fontId="90" fillId="23" borderId="0" applyNumberFormat="0" applyBorder="0" applyAlignment="0" applyProtection="0"/>
    <xf numFmtId="0" fontId="22" fillId="24" borderId="0" applyNumberFormat="0" applyBorder="0" applyAlignment="0" applyProtection="0"/>
    <xf numFmtId="0" fontId="91" fillId="25" borderId="0" applyNumberFormat="0" applyBorder="0" applyAlignment="0" applyProtection="0"/>
    <xf numFmtId="0" fontId="22" fillId="16" borderId="0" applyNumberFormat="0" applyBorder="0" applyAlignment="0" applyProtection="0"/>
    <xf numFmtId="0" fontId="91" fillId="26" borderId="0" applyNumberFormat="0" applyBorder="0" applyAlignment="0" applyProtection="0"/>
    <xf numFmtId="0" fontId="22" fillId="18" borderId="0" applyNumberFormat="0" applyBorder="0" applyAlignment="0" applyProtection="0"/>
    <xf numFmtId="0" fontId="91" fillId="27" borderId="0" applyNumberFormat="0" applyBorder="0" applyAlignment="0" applyProtection="0"/>
    <xf numFmtId="0" fontId="22" fillId="28" borderId="0" applyNumberFormat="0" applyBorder="0" applyAlignment="0" applyProtection="0"/>
    <xf numFmtId="0" fontId="91" fillId="29" borderId="0" applyNumberFormat="0" applyBorder="0" applyAlignment="0" applyProtection="0"/>
    <xf numFmtId="0" fontId="22" fillId="30" borderId="0" applyNumberFormat="0" applyBorder="0" applyAlignment="0" applyProtection="0"/>
    <xf numFmtId="0" fontId="91" fillId="31" borderId="0" applyNumberFormat="0" applyBorder="0" applyAlignment="0" applyProtection="0"/>
    <xf numFmtId="0" fontId="22" fillId="32" borderId="0" applyNumberFormat="0" applyBorder="0" applyAlignment="0" applyProtection="0"/>
    <xf numFmtId="0" fontId="91" fillId="33" borderId="0" applyNumberFormat="0" applyBorder="0" applyAlignment="0" applyProtection="0"/>
    <xf numFmtId="0" fontId="23" fillId="0" borderId="1" applyNumberFormat="0" applyFill="0" applyAlignment="0" applyProtection="0"/>
    <xf numFmtId="0" fontId="92" fillId="0" borderId="2" applyNumberFormat="0" applyFill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93" fillId="34" borderId="0" applyNumberFormat="0" applyBorder="0" applyAlignment="0" applyProtection="0"/>
    <xf numFmtId="0" fontId="25" fillId="35" borderId="3" applyNumberFormat="0" applyAlignment="0" applyProtection="0"/>
    <xf numFmtId="0" fontId="94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95" fillId="0" borderId="6" applyNumberFormat="0" applyFill="0" applyAlignment="0" applyProtection="0"/>
    <xf numFmtId="0" fontId="27" fillId="0" borderId="7" applyNumberFormat="0" applyFill="0" applyAlignment="0" applyProtection="0"/>
    <xf numFmtId="0" fontId="96" fillId="0" borderId="8" applyNumberFormat="0" applyFill="0" applyAlignment="0" applyProtection="0"/>
    <xf numFmtId="0" fontId="28" fillId="0" borderId="9" applyNumberFormat="0" applyFill="0" applyAlignment="0" applyProtection="0"/>
    <xf numFmtId="0" fontId="9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0" fillId="37" borderId="0" applyNumberFormat="0" applyBorder="0" applyAlignment="0" applyProtection="0"/>
    <xf numFmtId="0" fontId="99" fillId="38" borderId="0" applyNumberFormat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90" fillId="40" borderId="12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1" fillId="0" borderId="13" applyNumberFormat="0" applyFill="0" applyAlignment="0" applyProtection="0"/>
    <xf numFmtId="0" fontId="100" fillId="0" borderId="14" applyNumberFormat="0" applyFill="0" applyAlignment="0" applyProtection="0"/>
    <xf numFmtId="0" fontId="38" fillId="41" borderId="0">
      <alignment horizontal="left" vertical="center"/>
      <protection/>
    </xf>
    <xf numFmtId="0" fontId="32" fillId="6" borderId="0" applyNumberFormat="0" applyBorder="0" applyAlignment="0" applyProtection="0"/>
    <xf numFmtId="0" fontId="101" fillId="42" borderId="0" applyNumberFormat="0" applyBorder="0" applyAlignment="0" applyProtection="0"/>
    <xf numFmtId="0" fontId="3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4" fillId="12" borderId="15" applyNumberFormat="0" applyAlignment="0" applyProtection="0"/>
    <xf numFmtId="0" fontId="103" fillId="43" borderId="16" applyNumberFormat="0" applyAlignment="0" applyProtection="0"/>
    <xf numFmtId="0" fontId="35" fillId="44" borderId="15" applyNumberFormat="0" applyAlignment="0" applyProtection="0"/>
    <xf numFmtId="0" fontId="104" fillId="45" borderId="16" applyNumberFormat="0" applyAlignment="0" applyProtection="0"/>
    <xf numFmtId="0" fontId="36" fillId="44" borderId="17" applyNumberFormat="0" applyAlignment="0" applyProtection="0"/>
    <xf numFmtId="0" fontId="105" fillId="45" borderId="18" applyNumberFormat="0" applyAlignment="0" applyProtection="0"/>
    <xf numFmtId="0" fontId="3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91" fillId="47" borderId="0" applyNumberFormat="0" applyBorder="0" applyAlignment="0" applyProtection="0"/>
    <xf numFmtId="0" fontId="22" fillId="48" borderId="0" applyNumberFormat="0" applyBorder="0" applyAlignment="0" applyProtection="0"/>
    <xf numFmtId="0" fontId="91" fillId="49" borderId="0" applyNumberFormat="0" applyBorder="0" applyAlignment="0" applyProtection="0"/>
    <xf numFmtId="0" fontId="22" fillId="50" borderId="0" applyNumberFormat="0" applyBorder="0" applyAlignment="0" applyProtection="0"/>
    <xf numFmtId="0" fontId="91" fillId="51" borderId="0" applyNumberFormat="0" applyBorder="0" applyAlignment="0" applyProtection="0"/>
    <xf numFmtId="0" fontId="22" fillId="28" borderId="0" applyNumberFormat="0" applyBorder="0" applyAlignment="0" applyProtection="0"/>
    <xf numFmtId="0" fontId="91" fillId="52" borderId="0" applyNumberFormat="0" applyBorder="0" applyAlignment="0" applyProtection="0"/>
    <xf numFmtId="0" fontId="22" fillId="30" borderId="0" applyNumberFormat="0" applyBorder="0" applyAlignment="0" applyProtection="0"/>
    <xf numFmtId="0" fontId="91" fillId="53" borderId="0" applyNumberFormat="0" applyBorder="0" applyAlignment="0" applyProtection="0"/>
    <xf numFmtId="0" fontId="22" fillId="54" borderId="0" applyNumberFormat="0" applyBorder="0" applyAlignment="0" applyProtection="0"/>
    <xf numFmtId="0" fontId="91" fillId="55" borderId="0" applyNumberFormat="0" applyBorder="0" applyAlignment="0" applyProtection="0"/>
  </cellStyleXfs>
  <cellXfs count="191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4" fontId="3" fillId="41" borderId="31" xfId="0" applyNumberFormat="1" applyFont="1" applyFill="1" applyBorder="1" applyAlignment="1">
      <alignment/>
    </xf>
    <xf numFmtId="4" fontId="3" fillId="41" borderId="32" xfId="0" applyNumberFormat="1" applyFont="1" applyFill="1" applyBorder="1" applyAlignment="1">
      <alignment/>
    </xf>
    <xf numFmtId="4" fontId="3" fillId="41" borderId="32" xfId="0" applyNumberFormat="1" applyFont="1" applyFill="1" applyBorder="1" applyAlignment="1">
      <alignment horizontal="right"/>
    </xf>
    <xf numFmtId="4" fontId="5" fillId="0" borderId="33" xfId="0" applyNumberFormat="1" applyFont="1" applyBorder="1" applyAlignment="1">
      <alignment/>
    </xf>
    <xf numFmtId="4" fontId="3" fillId="0" borderId="30" xfId="0" applyNumberFormat="1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4" fontId="3" fillId="41" borderId="35" xfId="0" applyNumberFormat="1" applyFont="1" applyFill="1" applyBorder="1" applyAlignment="1">
      <alignment/>
    </xf>
    <xf numFmtId="4" fontId="3" fillId="41" borderId="36" xfId="0" applyNumberFormat="1" applyFont="1" applyFill="1" applyBorder="1" applyAlignment="1">
      <alignment/>
    </xf>
    <xf numFmtId="4" fontId="5" fillId="0" borderId="37" xfId="0" applyNumberFormat="1" applyFont="1" applyBorder="1" applyAlignment="1">
      <alignment/>
    </xf>
    <xf numFmtId="172" fontId="5" fillId="0" borderId="38" xfId="0" applyNumberFormat="1" applyFont="1" applyBorder="1" applyAlignment="1">
      <alignment horizontal="center"/>
    </xf>
    <xf numFmtId="4" fontId="3" fillId="41" borderId="39" xfId="0" applyNumberFormat="1" applyFont="1" applyFill="1" applyBorder="1" applyAlignment="1">
      <alignment/>
    </xf>
    <xf numFmtId="4" fontId="3" fillId="41" borderId="40" xfId="0" applyNumberFormat="1" applyFont="1" applyFill="1" applyBorder="1" applyAlignment="1">
      <alignment/>
    </xf>
    <xf numFmtId="4" fontId="5" fillId="0" borderId="41" xfId="0" applyNumberFormat="1" applyFont="1" applyBorder="1" applyAlignment="1">
      <alignment/>
    </xf>
    <xf numFmtId="4" fontId="3" fillId="0" borderId="27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4" fontId="5" fillId="41" borderId="43" xfId="0" applyNumberFormat="1" applyFont="1" applyFill="1" applyBorder="1" applyAlignment="1">
      <alignment/>
    </xf>
    <xf numFmtId="4" fontId="5" fillId="41" borderId="19" xfId="0" applyNumberFormat="1" applyFont="1" applyFill="1" applyBorder="1" applyAlignment="1">
      <alignment/>
    </xf>
    <xf numFmtId="4" fontId="5" fillId="0" borderId="44" xfId="0" applyNumberFormat="1" applyFont="1" applyBorder="1" applyAlignment="1">
      <alignment/>
    </xf>
    <xf numFmtId="4" fontId="3" fillId="0" borderId="42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4" fontId="5" fillId="41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4" fontId="3" fillId="41" borderId="46" xfId="0" applyNumberFormat="1" applyFont="1" applyFill="1" applyBorder="1" applyAlignment="1">
      <alignment/>
    </xf>
    <xf numFmtId="4" fontId="3" fillId="41" borderId="47" xfId="0" applyNumberFormat="1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4" fontId="3" fillId="0" borderId="45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172" fontId="5" fillId="0" borderId="48" xfId="0" applyNumberFormat="1" applyFont="1" applyBorder="1" applyAlignment="1">
      <alignment horizontal="center"/>
    </xf>
    <xf numFmtId="4" fontId="3" fillId="41" borderId="49" xfId="0" applyNumberFormat="1" applyFont="1" applyFill="1" applyBorder="1" applyAlignment="1">
      <alignment/>
    </xf>
    <xf numFmtId="4" fontId="3" fillId="41" borderId="50" xfId="0" applyNumberFormat="1" applyFont="1" applyFill="1" applyBorder="1" applyAlignment="1">
      <alignment/>
    </xf>
    <xf numFmtId="4" fontId="5" fillId="0" borderId="51" xfId="0" applyNumberFormat="1" applyFont="1" applyBorder="1" applyAlignment="1">
      <alignment/>
    </xf>
    <xf numFmtId="4" fontId="3" fillId="0" borderId="48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41" borderId="0" xfId="0" applyNumberFormat="1" applyFont="1" applyFill="1" applyAlignment="1">
      <alignment/>
    </xf>
    <xf numFmtId="0" fontId="3" fillId="41" borderId="0" xfId="0" applyFont="1" applyFill="1" applyAlignment="1">
      <alignment/>
    </xf>
    <xf numFmtId="4" fontId="3" fillId="0" borderId="46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5" fillId="0" borderId="53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3" fillId="0" borderId="36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56" xfId="0" applyNumberFormat="1" applyFont="1" applyFill="1" applyBorder="1" applyAlignment="1">
      <alignment/>
    </xf>
    <xf numFmtId="0" fontId="9" fillId="0" borderId="36" xfId="89" applyFont="1" applyFill="1" applyBorder="1" applyAlignment="1">
      <alignment horizontal="left"/>
      <protection/>
    </xf>
    <xf numFmtId="0" fontId="9" fillId="0" borderId="0" xfId="89" applyFont="1">
      <alignment/>
      <protection/>
    </xf>
    <xf numFmtId="0" fontId="14" fillId="0" borderId="0" xfId="89" applyFont="1" applyAlignment="1">
      <alignment/>
      <protection/>
    </xf>
    <xf numFmtId="0" fontId="14" fillId="0" borderId="0" xfId="89">
      <alignment/>
      <protection/>
    </xf>
    <xf numFmtId="0" fontId="14" fillId="0" borderId="0" xfId="89" applyFont="1" applyAlignment="1">
      <alignment horizontal="center"/>
      <protection/>
    </xf>
    <xf numFmtId="0" fontId="17" fillId="0" borderId="0" xfId="89" applyFont="1" applyAlignment="1">
      <alignment horizontal="center"/>
      <protection/>
    </xf>
    <xf numFmtId="0" fontId="18" fillId="0" borderId="0" xfId="89" applyFont="1" applyAlignment="1">
      <alignment horizontal="center"/>
      <protection/>
    </xf>
    <xf numFmtId="0" fontId="9" fillId="0" borderId="32" xfId="89" applyFont="1" applyFill="1" applyBorder="1" applyAlignment="1">
      <alignment horizontal="center"/>
      <protection/>
    </xf>
    <xf numFmtId="0" fontId="9" fillId="0" borderId="36" xfId="89" applyFont="1" applyFill="1" applyBorder="1">
      <alignment/>
      <protection/>
    </xf>
    <xf numFmtId="0" fontId="9" fillId="0" borderId="37" xfId="89" applyFont="1" applyFill="1" applyBorder="1" applyAlignment="1">
      <alignment horizontal="left"/>
      <protection/>
    </xf>
    <xf numFmtId="0" fontId="9" fillId="0" borderId="37" xfId="89" applyFont="1" applyFill="1" applyBorder="1" applyAlignment="1">
      <alignment horizontal="left"/>
      <protection/>
    </xf>
    <xf numFmtId="0" fontId="9" fillId="0" borderId="50" xfId="89" applyFont="1" applyFill="1" applyBorder="1" applyAlignment="1">
      <alignment horizontal="center"/>
      <protection/>
    </xf>
    <xf numFmtId="4" fontId="14" fillId="0" borderId="0" xfId="89" applyNumberFormat="1">
      <alignment/>
      <protection/>
    </xf>
    <xf numFmtId="0" fontId="9" fillId="0" borderId="36" xfId="89" applyFont="1" applyFill="1" applyBorder="1" applyAlignment="1">
      <alignment horizontal="center"/>
      <protection/>
    </xf>
    <xf numFmtId="0" fontId="14" fillId="0" borderId="0" xfId="89" applyFont="1">
      <alignment/>
      <protection/>
    </xf>
    <xf numFmtId="4" fontId="17" fillId="0" borderId="19" xfId="89" applyNumberFormat="1" applyFont="1" applyFill="1" applyBorder="1" applyAlignment="1">
      <alignment horizontal="right"/>
      <protection/>
    </xf>
    <xf numFmtId="4" fontId="17" fillId="0" borderId="20" xfId="89" applyNumberFormat="1" applyFont="1" applyFill="1" applyBorder="1" applyAlignment="1">
      <alignment horizontal="right"/>
      <protection/>
    </xf>
    <xf numFmtId="0" fontId="9" fillId="0" borderId="0" xfId="89" applyFont="1" applyBorder="1">
      <alignment/>
      <protection/>
    </xf>
    <xf numFmtId="0" fontId="9" fillId="0" borderId="0" xfId="89" applyFont="1" applyAlignment="1">
      <alignment horizontal="center"/>
      <protection/>
    </xf>
    <xf numFmtId="4" fontId="17" fillId="0" borderId="19" xfId="89" applyNumberFormat="1" applyFont="1" applyBorder="1" applyAlignment="1">
      <alignment horizontal="right"/>
      <protection/>
    </xf>
    <xf numFmtId="0" fontId="17" fillId="0" borderId="21" xfId="89" applyFont="1" applyFill="1" applyBorder="1" applyAlignment="1">
      <alignment horizontal="center"/>
      <protection/>
    </xf>
    <xf numFmtId="4" fontId="9" fillId="0" borderId="36" xfId="89" applyNumberFormat="1" applyFont="1" applyFill="1" applyBorder="1" applyAlignment="1">
      <alignment horizontal="right"/>
      <protection/>
    </xf>
    <xf numFmtId="4" fontId="17" fillId="0" borderId="19" xfId="89" applyNumberFormat="1" applyFont="1" applyBorder="1" applyAlignment="1">
      <alignment horizontal="right"/>
      <protection/>
    </xf>
    <xf numFmtId="0" fontId="9" fillId="0" borderId="52" xfId="89" applyFont="1" applyFill="1" applyBorder="1" applyAlignment="1">
      <alignment horizontal="center"/>
      <protection/>
    </xf>
    <xf numFmtId="0" fontId="3" fillId="0" borderId="56" xfId="0" applyFont="1" applyBorder="1" applyAlignment="1">
      <alignment horizontal="left"/>
    </xf>
    <xf numFmtId="0" fontId="18" fillId="0" borderId="19" xfId="89" applyFont="1" applyBorder="1" applyAlignment="1">
      <alignment horizontal="center" vertical="center"/>
      <protection/>
    </xf>
    <xf numFmtId="0" fontId="18" fillId="0" borderId="57" xfId="89" applyFont="1" applyBorder="1" applyAlignment="1">
      <alignment horizontal="center" vertical="center"/>
      <protection/>
    </xf>
    <xf numFmtId="0" fontId="9" fillId="0" borderId="40" xfId="89" applyFont="1" applyFill="1" applyBorder="1" applyAlignment="1">
      <alignment horizontal="center"/>
      <protection/>
    </xf>
    <xf numFmtId="49" fontId="4" fillId="0" borderId="0" xfId="0" applyNumberFormat="1" applyFont="1" applyAlignment="1">
      <alignment/>
    </xf>
    <xf numFmtId="4" fontId="9" fillId="0" borderId="58" xfId="89" applyNumberFormat="1" applyFont="1" applyFill="1" applyBorder="1">
      <alignment/>
      <protection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left"/>
    </xf>
    <xf numFmtId="4" fontId="3" fillId="0" borderId="61" xfId="0" applyNumberFormat="1" applyFont="1" applyFill="1" applyBorder="1" applyAlignment="1">
      <alignment/>
    </xf>
    <xf numFmtId="0" fontId="3" fillId="0" borderId="62" xfId="0" applyFont="1" applyBorder="1" applyAlignment="1">
      <alignment horizontal="left"/>
    </xf>
    <xf numFmtId="4" fontId="3" fillId="0" borderId="62" xfId="0" applyNumberFormat="1" applyFont="1" applyFill="1" applyBorder="1" applyAlignment="1">
      <alignment/>
    </xf>
    <xf numFmtId="4" fontId="3" fillId="0" borderId="63" xfId="0" applyNumberFormat="1" applyFont="1" applyBorder="1" applyAlignment="1">
      <alignment/>
    </xf>
    <xf numFmtId="0" fontId="3" fillId="0" borderId="64" xfId="0" applyFont="1" applyBorder="1" applyAlignment="1">
      <alignment horizontal="left"/>
    </xf>
    <xf numFmtId="0" fontId="18" fillId="0" borderId="20" xfId="89" applyFont="1" applyFill="1" applyBorder="1" applyAlignment="1">
      <alignment horizontal="center"/>
      <protection/>
    </xf>
    <xf numFmtId="4" fontId="9" fillId="0" borderId="55" xfId="89" applyNumberFormat="1" applyFont="1" applyFill="1" applyBorder="1" applyAlignment="1">
      <alignment horizontal="right"/>
      <protection/>
    </xf>
    <xf numFmtId="4" fontId="9" fillId="0" borderId="65" xfId="89" applyNumberFormat="1" applyFont="1" applyFill="1" applyBorder="1" applyAlignment="1">
      <alignment horizontal="right"/>
      <protection/>
    </xf>
    <xf numFmtId="4" fontId="9" fillId="0" borderId="63" xfId="89" applyNumberFormat="1" applyFont="1" applyFill="1" applyBorder="1" applyAlignment="1">
      <alignment horizontal="right"/>
      <protection/>
    </xf>
    <xf numFmtId="4" fontId="9" fillId="0" borderId="54" xfId="89" applyNumberFormat="1" applyFont="1" applyFill="1" applyBorder="1" applyAlignment="1">
      <alignment horizontal="right"/>
      <protection/>
    </xf>
    <xf numFmtId="4" fontId="9" fillId="0" borderId="66" xfId="89" applyNumberFormat="1" applyFont="1" applyFill="1" applyBorder="1" applyAlignment="1">
      <alignment horizontal="right"/>
      <protection/>
    </xf>
    <xf numFmtId="4" fontId="9" fillId="0" borderId="55" xfId="89" applyNumberFormat="1" applyFont="1" applyFill="1" applyBorder="1" applyAlignment="1">
      <alignment horizontal="right"/>
      <protection/>
    </xf>
    <xf numFmtId="4" fontId="9" fillId="0" borderId="65" xfId="89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horizontal="left"/>
    </xf>
    <xf numFmtId="0" fontId="9" fillId="0" borderId="33" xfId="8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89" applyFont="1" applyFill="1">
      <alignment/>
      <protection/>
    </xf>
    <xf numFmtId="0" fontId="9" fillId="0" borderId="0" xfId="89" applyFont="1" applyFill="1" applyBorder="1">
      <alignment/>
      <protection/>
    </xf>
    <xf numFmtId="0" fontId="14" fillId="0" borderId="0" xfId="89" applyFill="1">
      <alignment/>
      <protection/>
    </xf>
    <xf numFmtId="0" fontId="9" fillId="0" borderId="0" xfId="89" applyFont="1" applyFill="1" applyBorder="1" applyAlignment="1">
      <alignment horizontal="center"/>
      <protection/>
    </xf>
    <xf numFmtId="0" fontId="18" fillId="0" borderId="0" xfId="89" applyFont="1" applyFill="1" applyBorder="1" applyAlignment="1">
      <alignment horizontal="center"/>
      <protection/>
    </xf>
    <xf numFmtId="0" fontId="17" fillId="0" borderId="0" xfId="89" applyFont="1" applyFill="1" applyAlignment="1">
      <alignment horizontal="center"/>
      <protection/>
    </xf>
    <xf numFmtId="0" fontId="18" fillId="0" borderId="0" xfId="89" applyFont="1" applyFill="1" applyAlignment="1">
      <alignment horizontal="center"/>
      <protection/>
    </xf>
    <xf numFmtId="0" fontId="18" fillId="0" borderId="23" xfId="89" applyFont="1" applyFill="1" applyBorder="1" applyAlignment="1">
      <alignment horizontal="center"/>
      <protection/>
    </xf>
    <xf numFmtId="0" fontId="14" fillId="0" borderId="0" xfId="89" applyFont="1" applyFill="1">
      <alignment/>
      <protection/>
    </xf>
    <xf numFmtId="0" fontId="18" fillId="0" borderId="0" xfId="89" applyFont="1" applyFill="1">
      <alignment/>
      <protection/>
    </xf>
    <xf numFmtId="0" fontId="17" fillId="0" borderId="0" xfId="89" applyFont="1" applyFill="1">
      <alignment/>
      <protection/>
    </xf>
    <xf numFmtId="0" fontId="9" fillId="0" borderId="0" xfId="89" applyFont="1" applyFill="1" applyBorder="1">
      <alignment/>
      <protection/>
    </xf>
    <xf numFmtId="0" fontId="9" fillId="0" borderId="0" xfId="89" applyFont="1" applyFill="1" applyBorder="1" applyAlignment="1">
      <alignment horizontal="left"/>
      <protection/>
    </xf>
    <xf numFmtId="165" fontId="9" fillId="0" borderId="0" xfId="89" applyNumberFormat="1" applyFont="1" applyFill="1" applyBorder="1" applyAlignment="1">
      <alignment horizontal="right"/>
      <protection/>
    </xf>
    <xf numFmtId="2" fontId="9" fillId="0" borderId="0" xfId="89" applyNumberFormat="1" applyFont="1" applyFill="1" applyBorder="1" applyAlignment="1">
      <alignment horizontal="right"/>
      <protection/>
    </xf>
    <xf numFmtId="0" fontId="14" fillId="0" borderId="0" xfId="89" applyFont="1" applyFill="1" applyAlignment="1">
      <alignment horizontal="center"/>
      <protection/>
    </xf>
    <xf numFmtId="0" fontId="18" fillId="0" borderId="0" xfId="89" applyFont="1">
      <alignment/>
      <protection/>
    </xf>
    <xf numFmtId="0" fontId="14" fillId="0" borderId="0" xfId="89" applyBorder="1">
      <alignment/>
      <protection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9" fillId="0" borderId="29" xfId="89" applyFont="1" applyFill="1" applyBorder="1" applyAlignment="1">
      <alignment horizontal="left"/>
      <protection/>
    </xf>
    <xf numFmtId="0" fontId="17" fillId="0" borderId="67" xfId="89" applyFont="1" applyFill="1" applyBorder="1" applyAlignment="1">
      <alignment horizontal="center"/>
      <protection/>
    </xf>
    <xf numFmtId="4" fontId="17" fillId="0" borderId="42" xfId="89" applyNumberFormat="1" applyFont="1" applyFill="1" applyBorder="1" applyAlignment="1">
      <alignment horizontal="right"/>
      <protection/>
    </xf>
    <xf numFmtId="4" fontId="17" fillId="0" borderId="45" xfId="89" applyNumberFormat="1" applyFont="1" applyFill="1" applyBorder="1" applyAlignment="1">
      <alignment horizontal="right"/>
      <protection/>
    </xf>
    <xf numFmtId="4" fontId="9" fillId="0" borderId="30" xfId="89" applyNumberFormat="1" applyFont="1" applyFill="1" applyBorder="1" applyAlignment="1">
      <alignment horizontal="right"/>
      <protection/>
    </xf>
    <xf numFmtId="4" fontId="9" fillId="0" borderId="34" xfId="89" applyNumberFormat="1" applyFont="1" applyFill="1" applyBorder="1" applyAlignment="1">
      <alignment horizontal="right"/>
      <protection/>
    </xf>
    <xf numFmtId="4" fontId="17" fillId="0" borderId="34" xfId="89" applyNumberFormat="1" applyFont="1" applyFill="1" applyBorder="1" applyAlignment="1">
      <alignment horizontal="right"/>
      <protection/>
    </xf>
    <xf numFmtId="0" fontId="9" fillId="0" borderId="36" xfId="89" applyFont="1" applyFill="1" applyBorder="1" applyAlignment="1">
      <alignment horizontal="center"/>
      <protection/>
    </xf>
    <xf numFmtId="4" fontId="9" fillId="0" borderId="34" xfId="89" applyNumberFormat="1" applyFont="1" applyFill="1" applyBorder="1" applyAlignment="1">
      <alignment horizontal="right"/>
      <protection/>
    </xf>
    <xf numFmtId="4" fontId="9" fillId="0" borderId="68" xfId="89" applyNumberFormat="1" applyFont="1" applyFill="1" applyBorder="1" applyAlignment="1">
      <alignment horizontal="right"/>
      <protection/>
    </xf>
    <xf numFmtId="4" fontId="17" fillId="0" borderId="23" xfId="89" applyNumberFormat="1" applyFont="1" applyFill="1" applyBorder="1" applyAlignment="1">
      <alignment horizontal="right"/>
      <protection/>
    </xf>
    <xf numFmtId="4" fontId="9" fillId="0" borderId="48" xfId="89" applyNumberFormat="1" applyFont="1" applyFill="1" applyBorder="1" applyAlignment="1">
      <alignment horizontal="right"/>
      <protection/>
    </xf>
    <xf numFmtId="4" fontId="17" fillId="0" borderId="42" xfId="89" applyNumberFormat="1" applyFont="1" applyFill="1" applyBorder="1" applyAlignment="1">
      <alignment horizontal="right"/>
      <protection/>
    </xf>
    <xf numFmtId="0" fontId="9" fillId="0" borderId="67" xfId="89" applyFont="1" applyFill="1" applyBorder="1">
      <alignment/>
      <protection/>
    </xf>
    <xf numFmtId="0" fontId="9" fillId="0" borderId="69" xfId="89" applyFont="1" applyFill="1" applyBorder="1" applyAlignment="1">
      <alignment horizontal="center"/>
      <protection/>
    </xf>
    <xf numFmtId="0" fontId="17" fillId="0" borderId="22" xfId="89" applyFont="1" applyFill="1" applyBorder="1" applyAlignment="1">
      <alignment horizontal="center"/>
      <protection/>
    </xf>
    <xf numFmtId="0" fontId="9" fillId="0" borderId="53" xfId="89" applyFont="1" applyFill="1" applyBorder="1" applyAlignment="1">
      <alignment horizontal="center"/>
      <protection/>
    </xf>
    <xf numFmtId="0" fontId="18" fillId="0" borderId="52" xfId="89" applyFont="1" applyFill="1" applyBorder="1" applyAlignment="1">
      <alignment horizontal="center"/>
      <protection/>
    </xf>
    <xf numFmtId="0" fontId="9" fillId="0" borderId="53" xfId="89" applyFont="1" applyFill="1" applyBorder="1" applyAlignment="1">
      <alignment horizontal="center"/>
      <protection/>
    </xf>
    <xf numFmtId="0" fontId="17" fillId="0" borderId="52" xfId="89" applyFont="1" applyFill="1" applyBorder="1" applyAlignment="1">
      <alignment horizontal="center"/>
      <protection/>
    </xf>
    <xf numFmtId="0" fontId="9" fillId="0" borderId="26" xfId="89" applyFont="1" applyFill="1" applyBorder="1" applyAlignment="1">
      <alignment horizontal="center"/>
      <protection/>
    </xf>
    <xf numFmtId="0" fontId="9" fillId="0" borderId="47" xfId="89" applyFont="1" applyFill="1" applyBorder="1" applyAlignment="1">
      <alignment horizontal="center"/>
      <protection/>
    </xf>
    <xf numFmtId="0" fontId="17" fillId="0" borderId="70" xfId="89" applyFont="1" applyFill="1" applyBorder="1" applyAlignment="1">
      <alignment/>
      <protection/>
    </xf>
    <xf numFmtId="0" fontId="9" fillId="0" borderId="44" xfId="89" applyFont="1" applyFill="1" applyBorder="1" applyAlignment="1">
      <alignment horizontal="center"/>
      <protection/>
    </xf>
    <xf numFmtId="4" fontId="3" fillId="0" borderId="71" xfId="0" applyNumberFormat="1" applyFont="1" applyFill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44" xfId="89" applyFont="1" applyFill="1" applyBorder="1" applyAlignment="1">
      <alignment horizontal="left"/>
      <protection/>
    </xf>
    <xf numFmtId="0" fontId="14" fillId="0" borderId="50" xfId="89" applyFill="1" applyBorder="1">
      <alignment/>
      <protection/>
    </xf>
    <xf numFmtId="4" fontId="3" fillId="0" borderId="36" xfId="0" applyNumberFormat="1" applyFont="1" applyFill="1" applyBorder="1" applyAlignment="1">
      <alignment/>
    </xf>
    <xf numFmtId="0" fontId="41" fillId="0" borderId="0" xfId="86" applyFont="1">
      <alignment/>
      <protection/>
    </xf>
    <xf numFmtId="49" fontId="4" fillId="0" borderId="0" xfId="86" applyNumberFormat="1" applyFont="1" applyAlignment="1">
      <alignment horizontal="right"/>
      <protection/>
    </xf>
    <xf numFmtId="0" fontId="41" fillId="0" borderId="0" xfId="86" applyFont="1" applyFill="1" applyBorder="1">
      <alignment/>
      <protection/>
    </xf>
    <xf numFmtId="0" fontId="41" fillId="0" borderId="0" xfId="86" applyFont="1" applyAlignment="1">
      <alignment wrapText="1"/>
      <protection/>
    </xf>
    <xf numFmtId="0" fontId="5" fillId="19" borderId="19" xfId="0" applyFont="1" applyFill="1" applyBorder="1" applyAlignment="1">
      <alignment horizontal="center"/>
    </xf>
    <xf numFmtId="0" fontId="5" fillId="19" borderId="19" xfId="0" applyFont="1" applyFill="1" applyBorder="1" applyAlignment="1">
      <alignment/>
    </xf>
    <xf numFmtId="4" fontId="5" fillId="19" borderId="20" xfId="0" applyNumberFormat="1" applyFont="1" applyFill="1" applyBorder="1" applyAlignment="1">
      <alignment/>
    </xf>
    <xf numFmtId="4" fontId="17" fillId="19" borderId="20" xfId="89" applyNumberFormat="1" applyFont="1" applyFill="1" applyBorder="1" applyAlignment="1">
      <alignment horizontal="right"/>
      <protection/>
    </xf>
    <xf numFmtId="172" fontId="5" fillId="19" borderId="42" xfId="0" applyNumberFormat="1" applyFont="1" applyFill="1" applyBorder="1" applyAlignment="1">
      <alignment horizontal="center"/>
    </xf>
    <xf numFmtId="4" fontId="5" fillId="19" borderId="43" xfId="0" applyNumberFormat="1" applyFont="1" applyFill="1" applyBorder="1" applyAlignment="1">
      <alignment/>
    </xf>
    <xf numFmtId="4" fontId="5" fillId="19" borderId="19" xfId="0" applyNumberFormat="1" applyFont="1" applyFill="1" applyBorder="1" applyAlignment="1">
      <alignment/>
    </xf>
    <xf numFmtId="4" fontId="5" fillId="19" borderId="44" xfId="0" applyNumberFormat="1" applyFont="1" applyFill="1" applyBorder="1" applyAlignment="1">
      <alignment/>
    </xf>
    <xf numFmtId="172" fontId="5" fillId="23" borderId="42" xfId="0" applyNumberFormat="1" applyFont="1" applyFill="1" applyBorder="1" applyAlignment="1">
      <alignment horizontal="center"/>
    </xf>
    <xf numFmtId="4" fontId="5" fillId="23" borderId="43" xfId="0" applyNumberFormat="1" applyFont="1" applyFill="1" applyBorder="1" applyAlignment="1">
      <alignment/>
    </xf>
    <xf numFmtId="4" fontId="5" fillId="23" borderId="19" xfId="0" applyNumberFormat="1" applyFont="1" applyFill="1" applyBorder="1" applyAlignment="1">
      <alignment/>
    </xf>
    <xf numFmtId="4" fontId="5" fillId="23" borderId="44" xfId="0" applyNumberFormat="1" applyFont="1" applyFill="1" applyBorder="1" applyAlignment="1">
      <alignment/>
    </xf>
    <xf numFmtId="4" fontId="5" fillId="19" borderId="22" xfId="0" applyNumberFormat="1" applyFont="1" applyFill="1" applyBorder="1" applyAlignment="1">
      <alignment horizontal="right"/>
    </xf>
    <xf numFmtId="164" fontId="5" fillId="19" borderId="20" xfId="0" applyNumberFormat="1" applyFont="1" applyFill="1" applyBorder="1" applyAlignment="1">
      <alignment horizontal="right"/>
    </xf>
    <xf numFmtId="0" fontId="5" fillId="19" borderId="21" xfId="0" applyFont="1" applyFill="1" applyBorder="1" applyAlignment="1">
      <alignment horizontal="left"/>
    </xf>
    <xf numFmtId="4" fontId="5" fillId="19" borderId="22" xfId="0" applyNumberFormat="1" applyFont="1" applyFill="1" applyBorder="1" applyAlignment="1">
      <alignment/>
    </xf>
    <xf numFmtId="164" fontId="5" fillId="19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9" fillId="0" borderId="37" xfId="89" applyFont="1" applyFill="1" applyBorder="1" applyAlignment="1">
      <alignment horizontal="center"/>
      <protection/>
    </xf>
    <xf numFmtId="0" fontId="5" fillId="19" borderId="21" xfId="0" applyFont="1" applyFill="1" applyBorder="1" applyAlignment="1">
      <alignment/>
    </xf>
    <xf numFmtId="0" fontId="5" fillId="0" borderId="67" xfId="0" applyFont="1" applyBorder="1" applyAlignment="1">
      <alignment/>
    </xf>
    <xf numFmtId="4" fontId="5" fillId="0" borderId="44" xfId="0" applyNumberFormat="1" applyFont="1" applyFill="1" applyBorder="1" applyAlignment="1">
      <alignment/>
    </xf>
    <xf numFmtId="4" fontId="5" fillId="0" borderId="57" xfId="0" applyNumberFormat="1" applyFont="1" applyFill="1" applyBorder="1" applyAlignment="1">
      <alignment/>
    </xf>
    <xf numFmtId="0" fontId="18" fillId="0" borderId="22" xfId="89" applyFont="1" applyFill="1" applyBorder="1" applyAlignment="1">
      <alignment horizontal="center"/>
      <protection/>
    </xf>
    <xf numFmtId="4" fontId="17" fillId="0" borderId="22" xfId="89" applyNumberFormat="1" applyFont="1" applyFill="1" applyBorder="1" applyAlignment="1">
      <alignment horizontal="right"/>
      <protection/>
    </xf>
    <xf numFmtId="4" fontId="9" fillId="0" borderId="72" xfId="89" applyNumberFormat="1" applyFont="1" applyFill="1" applyBorder="1" applyAlignment="1">
      <alignment horizontal="right"/>
      <protection/>
    </xf>
    <xf numFmtId="4" fontId="9" fillId="0" borderId="56" xfId="89" applyNumberFormat="1" applyFont="1" applyFill="1" applyBorder="1" applyAlignment="1">
      <alignment horizontal="right"/>
      <protection/>
    </xf>
    <xf numFmtId="4" fontId="17" fillId="0" borderId="22" xfId="89" applyNumberFormat="1" applyFont="1" applyFill="1" applyBorder="1" applyAlignment="1">
      <alignment horizontal="right"/>
      <protection/>
    </xf>
    <xf numFmtId="4" fontId="9" fillId="0" borderId="56" xfId="89" applyNumberFormat="1" applyFont="1" applyFill="1" applyBorder="1" applyAlignment="1">
      <alignment horizontal="right"/>
      <protection/>
    </xf>
    <xf numFmtId="4" fontId="17" fillId="19" borderId="22" xfId="89" applyNumberFormat="1" applyFont="1" applyFill="1" applyBorder="1" applyAlignment="1">
      <alignment horizontal="right"/>
      <protection/>
    </xf>
    <xf numFmtId="4" fontId="17" fillId="19" borderId="19" xfId="89" applyNumberFormat="1" applyFont="1" applyFill="1" applyBorder="1" applyAlignment="1">
      <alignment horizontal="right"/>
      <protection/>
    </xf>
    <xf numFmtId="4" fontId="9" fillId="0" borderId="64" xfId="89" applyNumberFormat="1" applyFont="1" applyFill="1" applyBorder="1" applyAlignment="1">
      <alignment horizontal="right"/>
      <protection/>
    </xf>
    <xf numFmtId="4" fontId="9" fillId="0" borderId="55" xfId="89" applyNumberFormat="1" applyFont="1" applyFill="1" applyBorder="1" applyAlignment="1">
      <alignment vertical="center"/>
      <protection/>
    </xf>
    <xf numFmtId="4" fontId="9" fillId="0" borderId="55" xfId="89" applyNumberFormat="1" applyFont="1" applyFill="1" applyBorder="1" applyAlignment="1">
      <alignment horizontal="center" vertical="center"/>
      <protection/>
    </xf>
    <xf numFmtId="0" fontId="9" fillId="0" borderId="33" xfId="89" applyFont="1" applyFill="1" applyBorder="1" applyAlignment="1">
      <alignment horizontal="center" vertical="center"/>
      <protection/>
    </xf>
    <xf numFmtId="4" fontId="17" fillId="0" borderId="73" xfId="89" applyNumberFormat="1" applyFont="1" applyFill="1" applyBorder="1" applyAlignment="1">
      <alignment horizontal="right" vertical="center"/>
      <protection/>
    </xf>
    <xf numFmtId="4" fontId="17" fillId="0" borderId="46" xfId="89" applyNumberFormat="1" applyFont="1" applyFill="1" applyBorder="1" applyAlignment="1">
      <alignment horizontal="right" vertical="center"/>
      <protection/>
    </xf>
    <xf numFmtId="4" fontId="17" fillId="0" borderId="47" xfId="89" applyNumberFormat="1" applyFont="1" applyFill="1" applyBorder="1" applyAlignment="1">
      <alignment horizontal="right" vertical="center"/>
      <protection/>
    </xf>
    <xf numFmtId="4" fontId="17" fillId="0" borderId="55" xfId="89" applyNumberFormat="1" applyFont="1" applyFill="1" applyBorder="1" applyAlignment="1">
      <alignment vertical="center"/>
      <protection/>
    </xf>
    <xf numFmtId="4" fontId="17" fillId="0" borderId="74" xfId="89" applyNumberFormat="1" applyFont="1" applyFill="1" applyBorder="1" applyAlignment="1">
      <alignment horizontal="right" vertical="center"/>
      <protection/>
    </xf>
    <xf numFmtId="4" fontId="17" fillId="0" borderId="31" xfId="89" applyNumberFormat="1" applyFont="1" applyFill="1" applyBorder="1" applyAlignment="1">
      <alignment horizontal="right" vertical="center"/>
      <protection/>
    </xf>
    <xf numFmtId="4" fontId="17" fillId="0" borderId="32" xfId="89" applyNumberFormat="1" applyFont="1" applyFill="1" applyBorder="1" applyAlignment="1">
      <alignment horizontal="right" vertical="center"/>
      <protection/>
    </xf>
    <xf numFmtId="0" fontId="3" fillId="0" borderId="32" xfId="0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/>
    </xf>
    <xf numFmtId="0" fontId="9" fillId="0" borderId="33" xfId="89" applyFont="1" applyFill="1" applyBorder="1" applyAlignment="1">
      <alignment horizontal="left"/>
      <protection/>
    </xf>
    <xf numFmtId="0" fontId="18" fillId="0" borderId="75" xfId="89" applyFont="1" applyFill="1" applyBorder="1" applyAlignment="1">
      <alignment horizontal="center"/>
      <protection/>
    </xf>
    <xf numFmtId="0" fontId="17" fillId="0" borderId="59" xfId="89" applyFont="1" applyFill="1" applyBorder="1" applyAlignment="1">
      <alignment horizontal="center"/>
      <protection/>
    </xf>
    <xf numFmtId="0" fontId="9" fillId="0" borderId="32" xfId="89" applyFont="1" applyFill="1" applyBorder="1" applyAlignment="1">
      <alignment horizontal="center"/>
      <protection/>
    </xf>
    <xf numFmtId="0" fontId="107" fillId="0" borderId="0" xfId="0" applyFont="1" applyAlignment="1">
      <alignment vertical="center"/>
    </xf>
    <xf numFmtId="4" fontId="17" fillId="0" borderId="55" xfId="89" applyNumberFormat="1" applyFont="1" applyFill="1" applyBorder="1" applyAlignment="1">
      <alignment horizontal="center" vertical="center"/>
      <protection/>
    </xf>
    <xf numFmtId="0" fontId="42" fillId="0" borderId="0" xfId="86" applyFont="1">
      <alignment/>
      <protection/>
    </xf>
    <xf numFmtId="4" fontId="42" fillId="0" borderId="0" xfId="86" applyNumberFormat="1" applyFont="1">
      <alignment/>
      <protection/>
    </xf>
    <xf numFmtId="0" fontId="15" fillId="0" borderId="0" xfId="86" applyNumberFormat="1" applyFont="1" applyFill="1" applyAlignment="1">
      <alignment horizontal="right" vertical="center"/>
      <protection/>
    </xf>
    <xf numFmtId="0" fontId="18" fillId="0" borderId="0" xfId="86" applyNumberFormat="1" applyFont="1" applyFill="1" applyAlignment="1">
      <alignment horizontal="right" vertical="center"/>
      <protection/>
    </xf>
    <xf numFmtId="0" fontId="15" fillId="0" borderId="36" xfId="86" applyFont="1" applyFill="1" applyBorder="1" applyAlignment="1">
      <alignment horizontal="center" vertical="center" wrapText="1"/>
      <protection/>
    </xf>
    <xf numFmtId="4" fontId="15" fillId="0" borderId="36" xfId="86" applyNumberFormat="1" applyFont="1" applyFill="1" applyBorder="1" applyAlignment="1">
      <alignment horizontal="center" vertical="center" wrapText="1"/>
      <protection/>
    </xf>
    <xf numFmtId="4" fontId="15" fillId="0" borderId="36" xfId="86" applyNumberFormat="1" applyFont="1" applyBorder="1" applyAlignment="1">
      <alignment horizontal="center" vertical="center" wrapText="1"/>
      <protection/>
    </xf>
    <xf numFmtId="0" fontId="39" fillId="0" borderId="0" xfId="86" applyFont="1">
      <alignment/>
      <protection/>
    </xf>
    <xf numFmtId="4" fontId="39" fillId="0" borderId="0" xfId="86" applyNumberFormat="1" applyFont="1">
      <alignment/>
      <protection/>
    </xf>
    <xf numFmtId="0" fontId="15" fillId="19" borderId="36" xfId="86" applyFont="1" applyFill="1" applyBorder="1" applyAlignment="1">
      <alignment horizontal="left" vertical="center" wrapText="1"/>
      <protection/>
    </xf>
    <xf numFmtId="4" fontId="15" fillId="19" borderId="36" xfId="86" applyNumberFormat="1" applyFont="1" applyFill="1" applyBorder="1" applyAlignment="1">
      <alignment vertical="center" wrapText="1"/>
      <protection/>
    </xf>
    <xf numFmtId="4" fontId="9" fillId="0" borderId="36" xfId="86" applyNumberFormat="1" applyFont="1" applyFill="1" applyBorder="1" applyAlignment="1">
      <alignment vertical="center" wrapText="1"/>
      <protection/>
    </xf>
    <xf numFmtId="4" fontId="9" fillId="0" borderId="36" xfId="86" applyNumberFormat="1" applyFont="1" applyBorder="1" applyAlignment="1">
      <alignment horizontal="right" vertical="center"/>
      <protection/>
    </xf>
    <xf numFmtId="0" fontId="40" fillId="0" borderId="0" xfId="86" applyFont="1">
      <alignment/>
      <protection/>
    </xf>
    <xf numFmtId="0" fontId="0" fillId="0" borderId="0" xfId="78" applyFont="1">
      <alignment/>
      <protection/>
    </xf>
    <xf numFmtId="14" fontId="7" fillId="0" borderId="0" xfId="78" applyNumberFormat="1" applyFont="1" applyAlignment="1">
      <alignment horizontal="center"/>
      <protection/>
    </xf>
    <xf numFmtId="2" fontId="0" fillId="41" borderId="33" xfId="87" applyNumberFormat="1" applyFont="1" applyFill="1" applyBorder="1" applyAlignment="1">
      <alignment vertical="center" wrapText="1"/>
      <protection/>
    </xf>
    <xf numFmtId="2" fontId="0" fillId="41" borderId="37" xfId="85" applyNumberFormat="1" applyFont="1" applyFill="1" applyBorder="1" applyAlignment="1">
      <alignment vertical="center" wrapText="1"/>
      <protection/>
    </xf>
    <xf numFmtId="2" fontId="0" fillId="41" borderId="41" xfId="85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41" borderId="33" xfId="87" applyFont="1" applyFill="1" applyBorder="1" applyAlignment="1">
      <alignment vertical="center" wrapText="1"/>
      <protection/>
    </xf>
    <xf numFmtId="0" fontId="4" fillId="0" borderId="33" xfId="87" applyFont="1" applyFill="1" applyBorder="1" applyAlignment="1">
      <alignment vertical="center" wrapText="1"/>
      <protection/>
    </xf>
    <xf numFmtId="0" fontId="4" fillId="0" borderId="37" xfId="87" applyFont="1" applyFill="1" applyBorder="1" applyAlignment="1">
      <alignment vertical="center" wrapText="1"/>
      <protection/>
    </xf>
    <xf numFmtId="0" fontId="4" fillId="0" borderId="37" xfId="87" applyFont="1" applyFill="1" applyBorder="1" applyAlignment="1">
      <alignment horizontal="left" vertical="center" wrapText="1"/>
      <protection/>
    </xf>
    <xf numFmtId="0" fontId="14" fillId="0" borderId="0" xfId="84" applyFill="1">
      <alignment/>
      <protection/>
    </xf>
    <xf numFmtId="0" fontId="14" fillId="0" borderId="0" xfId="84" applyFill="1" applyAlignment="1">
      <alignment horizontal="right"/>
      <protection/>
    </xf>
    <xf numFmtId="0" fontId="14" fillId="0" borderId="0" xfId="84">
      <alignment/>
      <protection/>
    </xf>
    <xf numFmtId="0" fontId="14" fillId="0" borderId="0" xfId="84" applyBorder="1">
      <alignment/>
      <protection/>
    </xf>
    <xf numFmtId="0" fontId="14" fillId="0" borderId="0" xfId="84" applyAlignment="1">
      <alignment horizontal="right"/>
      <protection/>
    </xf>
    <xf numFmtId="0" fontId="16" fillId="0" borderId="0" xfId="84" applyFont="1" applyFill="1" applyAlignment="1">
      <alignment/>
      <protection/>
    </xf>
    <xf numFmtId="0" fontId="17" fillId="0" borderId="0" xfId="84" applyFont="1" applyFill="1" applyAlignment="1">
      <alignment vertical="center" wrapText="1"/>
      <protection/>
    </xf>
    <xf numFmtId="0" fontId="4" fillId="0" borderId="0" xfId="84" applyFont="1" applyFill="1" applyAlignment="1">
      <alignment horizontal="right" vertical="center" wrapText="1"/>
      <protection/>
    </xf>
    <xf numFmtId="0" fontId="8" fillId="0" borderId="0" xfId="84" applyFont="1" applyBorder="1">
      <alignment/>
      <protection/>
    </xf>
    <xf numFmtId="49" fontId="8" fillId="0" borderId="0" xfId="84" applyNumberFormat="1" applyFont="1" applyFill="1" applyBorder="1" applyAlignment="1">
      <alignment horizontal="center" vertical="center" wrapText="1"/>
      <protection/>
    </xf>
    <xf numFmtId="2" fontId="8" fillId="0" borderId="0" xfId="84" applyNumberFormat="1" applyFont="1" applyFill="1" applyBorder="1" applyAlignment="1">
      <alignment horizontal="center" vertical="center" wrapText="1"/>
      <protection/>
    </xf>
    <xf numFmtId="4" fontId="8" fillId="0" borderId="0" xfId="84" applyNumberFormat="1" applyFont="1" applyFill="1" applyBorder="1" applyAlignment="1">
      <alignment vertical="center"/>
      <protection/>
    </xf>
    <xf numFmtId="0" fontId="17" fillId="0" borderId="0" xfId="84" applyFont="1" applyFill="1" applyAlignment="1">
      <alignment vertical="center"/>
      <protection/>
    </xf>
    <xf numFmtId="0" fontId="14" fillId="0" borderId="0" xfId="84" applyFill="1" applyAlignment="1">
      <alignment vertical="center"/>
      <protection/>
    </xf>
    <xf numFmtId="0" fontId="16" fillId="0" borderId="0" xfId="84" applyFont="1" applyFill="1" applyAlignment="1">
      <alignment vertical="center"/>
      <protection/>
    </xf>
    <xf numFmtId="0" fontId="14" fillId="0" borderId="0" xfId="84" applyAlignment="1">
      <alignment vertical="center"/>
      <protection/>
    </xf>
    <xf numFmtId="0" fontId="3" fillId="0" borderId="0" xfId="84" applyFont="1" applyFill="1" applyBorder="1" applyAlignment="1">
      <alignment horizontal="center" vertical="center" wrapText="1"/>
      <protection/>
    </xf>
    <xf numFmtId="0" fontId="8" fillId="0" borderId="0" xfId="84" applyFont="1" applyFill="1" applyBorder="1" applyAlignment="1">
      <alignment vertical="center" wrapText="1"/>
      <protection/>
    </xf>
    <xf numFmtId="49" fontId="7" fillId="0" borderId="0" xfId="84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 vertical="center"/>
    </xf>
    <xf numFmtId="4" fontId="97" fillId="0" borderId="0" xfId="78" applyNumberFormat="1" applyFont="1" applyFill="1" applyBorder="1" applyAlignment="1">
      <alignment vertical="center"/>
      <protection/>
    </xf>
    <xf numFmtId="4" fontId="4" fillId="0" borderId="0" xfId="78" applyNumberFormat="1" applyFont="1" applyAlignment="1">
      <alignment/>
      <protection/>
    </xf>
    <xf numFmtId="4" fontId="0" fillId="0" borderId="0" xfId="78" applyNumberFormat="1" applyFont="1">
      <alignment/>
      <protection/>
    </xf>
    <xf numFmtId="0" fontId="0" fillId="0" borderId="0" xfId="78">
      <alignment/>
      <protection/>
    </xf>
    <xf numFmtId="0" fontId="6" fillId="0" borderId="0" xfId="78" applyFont="1" applyAlignment="1">
      <alignment/>
      <protection/>
    </xf>
    <xf numFmtId="0" fontId="8" fillId="0" borderId="0" xfId="78" applyFont="1" applyAlignment="1">
      <alignment/>
      <protection/>
    </xf>
    <xf numFmtId="4" fontId="8" fillId="0" borderId="0" xfId="78" applyNumberFormat="1" applyFont="1">
      <alignment/>
      <protection/>
    </xf>
    <xf numFmtId="0" fontId="7" fillId="0" borderId="0" xfId="78" applyFont="1" applyAlignment="1">
      <alignment horizontal="right"/>
      <protection/>
    </xf>
    <xf numFmtId="0" fontId="108" fillId="0" borderId="76" xfId="78" applyFont="1" applyBorder="1" applyAlignment="1">
      <alignment/>
      <protection/>
    </xf>
    <xf numFmtId="0" fontId="4" fillId="0" borderId="76" xfId="78" applyFont="1" applyBorder="1" applyAlignment="1">
      <alignment horizontal="right"/>
      <protection/>
    </xf>
    <xf numFmtId="0" fontId="4" fillId="44" borderId="21" xfId="78" applyFont="1" applyFill="1" applyBorder="1" applyAlignment="1">
      <alignment horizontal="center" vertical="center" wrapText="1"/>
      <protection/>
    </xf>
    <xf numFmtId="0" fontId="4" fillId="44" borderId="19" xfId="78" applyFont="1" applyFill="1" applyBorder="1" applyAlignment="1">
      <alignment horizontal="center" vertical="center" wrapText="1"/>
      <protection/>
    </xf>
    <xf numFmtId="14" fontId="4" fillId="44" borderId="19" xfId="78" applyNumberFormat="1" applyFont="1" applyFill="1" applyBorder="1" applyAlignment="1">
      <alignment horizontal="center" vertical="center" wrapText="1"/>
      <protection/>
    </xf>
    <xf numFmtId="0" fontId="4" fillId="44" borderId="20" xfId="78" applyFont="1" applyFill="1" applyBorder="1" applyAlignment="1">
      <alignment horizontal="center" vertical="center" wrapText="1"/>
      <protection/>
    </xf>
    <xf numFmtId="0" fontId="4" fillId="18" borderId="59" xfId="78" applyFont="1" applyFill="1" applyBorder="1" applyAlignment="1">
      <alignment vertical="center" wrapText="1"/>
      <protection/>
    </xf>
    <xf numFmtId="164" fontId="4" fillId="18" borderId="25" xfId="78" applyNumberFormat="1" applyFont="1" applyFill="1" applyBorder="1" applyAlignment="1">
      <alignment vertical="center" wrapText="1"/>
      <protection/>
    </xf>
    <xf numFmtId="164" fontId="4" fillId="18" borderId="25" xfId="78" applyNumberFormat="1" applyFont="1" applyFill="1" applyBorder="1" applyAlignment="1">
      <alignment horizontal="center" vertical="center" wrapText="1"/>
      <protection/>
    </xf>
    <xf numFmtId="164" fontId="4" fillId="56" borderId="25" xfId="78" applyNumberFormat="1" applyFont="1" applyFill="1" applyBorder="1" applyAlignment="1">
      <alignment horizontal="center" vertical="center" wrapText="1"/>
      <protection/>
    </xf>
    <xf numFmtId="0" fontId="4" fillId="44" borderId="72" xfId="78" applyFont="1" applyFill="1" applyBorder="1" applyAlignment="1">
      <alignment vertical="center" wrapText="1"/>
      <protection/>
    </xf>
    <xf numFmtId="164" fontId="4" fillId="44" borderId="77" xfId="78" applyNumberFormat="1" applyFont="1" applyFill="1" applyBorder="1" applyAlignment="1">
      <alignment vertical="center" wrapText="1"/>
      <protection/>
    </xf>
    <xf numFmtId="164" fontId="4" fillId="44" borderId="77" xfId="78" applyNumberFormat="1" applyFont="1" applyFill="1" applyBorder="1" applyAlignment="1">
      <alignment horizontal="center" vertical="center" wrapText="1"/>
      <protection/>
    </xf>
    <xf numFmtId="0" fontId="8" fillId="57" borderId="77" xfId="78" applyFont="1" applyFill="1" applyBorder="1" applyAlignment="1">
      <alignment vertical="center" wrapText="1"/>
      <protection/>
    </xf>
    <xf numFmtId="0" fontId="8" fillId="57" borderId="78" xfId="78" applyFont="1" applyFill="1" applyBorder="1" applyAlignment="1">
      <alignment vertical="center" wrapText="1"/>
      <protection/>
    </xf>
    <xf numFmtId="0" fontId="4" fillId="22" borderId="59" xfId="78" applyFont="1" applyFill="1" applyBorder="1" applyAlignment="1">
      <alignment vertical="center" wrapText="1"/>
      <protection/>
    </xf>
    <xf numFmtId="164" fontId="4" fillId="22" borderId="25" xfId="78" applyNumberFormat="1" applyFont="1" applyFill="1" applyBorder="1" applyAlignment="1">
      <alignment horizontal="right" vertical="center" wrapText="1"/>
      <protection/>
    </xf>
    <xf numFmtId="164" fontId="4" fillId="22" borderId="26" xfId="78" applyNumberFormat="1" applyFont="1" applyFill="1" applyBorder="1" applyAlignment="1">
      <alignment horizontal="right" vertical="center" wrapText="1"/>
      <protection/>
    </xf>
    <xf numFmtId="164" fontId="4" fillId="22" borderId="60" xfId="78" applyNumberFormat="1" applyFont="1" applyFill="1" applyBorder="1" applyAlignment="1">
      <alignment horizontal="right" vertical="center" wrapText="1"/>
      <protection/>
    </xf>
    <xf numFmtId="0" fontId="3" fillId="44" borderId="56" xfId="78" applyFont="1" applyFill="1" applyBorder="1" applyAlignment="1">
      <alignment vertical="center" wrapText="1"/>
      <protection/>
    </xf>
    <xf numFmtId="164" fontId="3" fillId="44" borderId="79" xfId="78" applyNumberFormat="1" applyFont="1" applyFill="1" applyBorder="1" applyAlignment="1">
      <alignment horizontal="right" vertical="center" wrapText="1"/>
      <protection/>
    </xf>
    <xf numFmtId="0" fontId="0" fillId="57" borderId="79" xfId="78" applyFont="1" applyFill="1" applyBorder="1" applyAlignment="1">
      <alignment vertical="center" wrapText="1"/>
      <protection/>
    </xf>
    <xf numFmtId="0" fontId="0" fillId="57" borderId="80" xfId="78" applyFont="1" applyFill="1" applyBorder="1" applyAlignment="1">
      <alignment vertical="center" wrapText="1"/>
      <protection/>
    </xf>
    <xf numFmtId="0" fontId="3" fillId="0" borderId="56" xfId="78" applyFont="1" applyBorder="1" applyAlignment="1">
      <alignment vertical="center" wrapText="1"/>
      <protection/>
    </xf>
    <xf numFmtId="164" fontId="3" fillId="0" borderId="36" xfId="78" applyNumberFormat="1" applyFont="1" applyFill="1" applyBorder="1" applyAlignment="1">
      <alignment horizontal="right" vertical="center" wrapText="1"/>
      <protection/>
    </xf>
    <xf numFmtId="164" fontId="3" fillId="0" borderId="36" xfId="78" applyNumberFormat="1" applyFont="1" applyBorder="1" applyAlignment="1">
      <alignment horizontal="right" vertical="center" wrapText="1"/>
      <protection/>
    </xf>
    <xf numFmtId="0" fontId="3" fillId="0" borderId="70" xfId="78" applyFont="1" applyBorder="1" applyAlignment="1">
      <alignment vertical="center" wrapText="1"/>
      <protection/>
    </xf>
    <xf numFmtId="0" fontId="3" fillId="0" borderId="81" xfId="78" applyFont="1" applyBorder="1" applyAlignment="1">
      <alignment vertical="center" wrapText="1"/>
      <protection/>
    </xf>
    <xf numFmtId="164" fontId="44" fillId="0" borderId="36" xfId="78" applyNumberFormat="1" applyFont="1" applyFill="1" applyBorder="1" applyAlignment="1">
      <alignment vertical="center" wrapText="1"/>
      <protection/>
    </xf>
    <xf numFmtId="0" fontId="0" fillId="0" borderId="36" xfId="78" applyFont="1" applyBorder="1" applyAlignment="1">
      <alignment vertical="center" wrapText="1"/>
      <protection/>
    </xf>
    <xf numFmtId="0" fontId="0" fillId="0" borderId="55" xfId="78" applyFont="1" applyBorder="1" applyAlignment="1">
      <alignment vertical="center" wrapText="1"/>
      <protection/>
    </xf>
    <xf numFmtId="0" fontId="3" fillId="0" borderId="58" xfId="78" applyFont="1" applyBorder="1" applyAlignment="1">
      <alignment vertical="center" wrapText="1"/>
      <protection/>
    </xf>
    <xf numFmtId="164" fontId="3" fillId="0" borderId="37" xfId="78" applyNumberFormat="1" applyFont="1" applyBorder="1" applyAlignment="1">
      <alignment horizontal="right" vertical="center" wrapText="1"/>
      <protection/>
    </xf>
    <xf numFmtId="0" fontId="3" fillId="0" borderId="75" xfId="78" applyFont="1" applyBorder="1" applyAlignment="1">
      <alignment vertical="center" wrapText="1"/>
      <protection/>
    </xf>
    <xf numFmtId="164" fontId="3" fillId="0" borderId="82" xfId="78" applyNumberFormat="1" applyFont="1" applyBorder="1" applyAlignment="1">
      <alignment horizontal="right" vertical="center" wrapText="1"/>
      <protection/>
    </xf>
    <xf numFmtId="164" fontId="3" fillId="0" borderId="69" xfId="78" applyNumberFormat="1" applyFont="1" applyBorder="1" applyAlignment="1">
      <alignment horizontal="right" vertical="center" wrapText="1"/>
      <protection/>
    </xf>
    <xf numFmtId="164" fontId="3" fillId="0" borderId="83" xfId="78" applyNumberFormat="1" applyFont="1" applyBorder="1" applyAlignment="1">
      <alignment horizontal="right" vertical="center" wrapText="1"/>
      <protection/>
    </xf>
    <xf numFmtId="0" fontId="0" fillId="0" borderId="50" xfId="78" applyFont="1" applyBorder="1" applyAlignment="1">
      <alignment vertical="center" wrapText="1"/>
      <protection/>
    </xf>
    <xf numFmtId="0" fontId="0" fillId="0" borderId="84" xfId="78" applyFont="1" applyBorder="1" applyAlignment="1">
      <alignment vertical="center" wrapText="1"/>
      <protection/>
    </xf>
    <xf numFmtId="0" fontId="4" fillId="6" borderId="21" xfId="78" applyFont="1" applyFill="1" applyBorder="1" applyAlignment="1">
      <alignment vertical="center" wrapText="1"/>
      <protection/>
    </xf>
    <xf numFmtId="0" fontId="4" fillId="37" borderId="59" xfId="78" applyFont="1" applyFill="1" applyBorder="1" applyAlignment="1">
      <alignment vertical="center" wrapText="1"/>
      <protection/>
    </xf>
    <xf numFmtId="164" fontId="4" fillId="37" borderId="26" xfId="78" applyNumberFormat="1" applyFont="1" applyFill="1" applyBorder="1" applyAlignment="1">
      <alignment horizontal="right" vertical="center" wrapText="1"/>
      <protection/>
    </xf>
    <xf numFmtId="164" fontId="4" fillId="37" borderId="60" xfId="78" applyNumberFormat="1" applyFont="1" applyFill="1" applyBorder="1" applyAlignment="1">
      <alignment horizontal="right" vertical="center" wrapText="1"/>
      <protection/>
    </xf>
    <xf numFmtId="0" fontId="3" fillId="0" borderId="74" xfId="78" applyFont="1" applyBorder="1" applyAlignment="1">
      <alignment vertical="center" wrapText="1"/>
      <protection/>
    </xf>
    <xf numFmtId="164" fontId="3" fillId="0" borderId="33" xfId="78" applyNumberFormat="1" applyFont="1" applyBorder="1" applyAlignment="1">
      <alignment horizontal="right" vertical="center" wrapText="1"/>
      <protection/>
    </xf>
    <xf numFmtId="0" fontId="4" fillId="32" borderId="59" xfId="78" applyFont="1" applyFill="1" applyBorder="1" applyAlignment="1">
      <alignment vertical="center" wrapText="1"/>
      <protection/>
    </xf>
    <xf numFmtId="164" fontId="4" fillId="32" borderId="25" xfId="78" applyNumberFormat="1" applyFont="1" applyFill="1" applyBorder="1" applyAlignment="1">
      <alignment horizontal="right" vertical="center" wrapText="1"/>
      <protection/>
    </xf>
    <xf numFmtId="164" fontId="4" fillId="32" borderId="60" xfId="78" applyNumberFormat="1" applyFont="1" applyFill="1" applyBorder="1" applyAlignment="1">
      <alignment horizontal="right" vertical="center" wrapText="1"/>
      <protection/>
    </xf>
    <xf numFmtId="0" fontId="3" fillId="0" borderId="85" xfId="78" applyFont="1" applyBorder="1" applyAlignment="1">
      <alignment vertical="center" wrapText="1"/>
      <protection/>
    </xf>
    <xf numFmtId="0" fontId="8" fillId="0" borderId="0" xfId="78" applyFont="1">
      <alignment/>
      <protection/>
    </xf>
    <xf numFmtId="0" fontId="3" fillId="0" borderId="0" xfId="78" applyFont="1">
      <alignment/>
      <protection/>
    </xf>
    <xf numFmtId="0" fontId="3" fillId="0" borderId="0" xfId="78" applyFont="1" applyAlignment="1">
      <alignment vertical="center"/>
      <protection/>
    </xf>
    <xf numFmtId="4" fontId="3" fillId="0" borderId="0" xfId="78" applyNumberFormat="1" applyFont="1">
      <alignment/>
      <protection/>
    </xf>
    <xf numFmtId="49" fontId="7" fillId="0" borderId="0" xfId="78" applyNumberFormat="1" applyFont="1" applyAlignment="1">
      <alignment horizontal="right"/>
      <protection/>
    </xf>
    <xf numFmtId="49" fontId="7" fillId="0" borderId="0" xfId="78" applyNumberFormat="1" applyFont="1" applyAlignment="1">
      <alignment horizontal="right" vertical="center"/>
      <protection/>
    </xf>
    <xf numFmtId="0" fontId="12" fillId="0" borderId="0" xfId="87" applyFont="1" applyAlignment="1">
      <alignment vertical="center" wrapText="1"/>
      <protection/>
    </xf>
    <xf numFmtId="0" fontId="0" fillId="0" borderId="0" xfId="78" applyFont="1" applyAlignment="1">
      <alignment vertical="center"/>
      <protection/>
    </xf>
    <xf numFmtId="190" fontId="3" fillId="0" borderId="0" xfId="78" applyNumberFormat="1" applyFont="1" applyAlignment="1">
      <alignment vertical="center"/>
      <protection/>
    </xf>
    <xf numFmtId="14" fontId="7" fillId="0" borderId="0" xfId="78" applyNumberFormat="1" applyFont="1" applyAlignment="1">
      <alignment horizontal="center" vertical="center"/>
      <protection/>
    </xf>
    <xf numFmtId="0" fontId="0" fillId="0" borderId="0" xfId="82" applyFont="1" applyAlignment="1">
      <alignment vertical="center"/>
      <protection/>
    </xf>
    <xf numFmtId="4" fontId="0" fillId="0" borderId="0" xfId="82" applyNumberFormat="1" applyFont="1" applyAlignment="1">
      <alignment vertical="center"/>
      <protection/>
    </xf>
    <xf numFmtId="0" fontId="0" fillId="0" borderId="0" xfId="78" applyFont="1" applyFill="1" applyBorder="1" applyAlignment="1">
      <alignment vertical="center"/>
      <protection/>
    </xf>
    <xf numFmtId="0" fontId="109" fillId="0" borderId="0" xfId="82" applyFont="1" applyAlignment="1">
      <alignment vertical="center"/>
      <protection/>
    </xf>
    <xf numFmtId="4" fontId="7" fillId="0" borderId="0" xfId="87" applyNumberFormat="1" applyFont="1" applyFill="1" applyBorder="1" applyAlignment="1">
      <alignment vertical="center" wrapText="1"/>
      <protection/>
    </xf>
    <xf numFmtId="190" fontId="0" fillId="0" borderId="0" xfId="78" applyNumberFormat="1" applyFont="1" applyAlignment="1">
      <alignment vertical="center"/>
      <protection/>
    </xf>
    <xf numFmtId="0" fontId="0" fillId="0" borderId="0" xfId="82" applyFont="1" applyFill="1" applyBorder="1" applyAlignment="1">
      <alignment vertical="center"/>
      <protection/>
    </xf>
    <xf numFmtId="4" fontId="109" fillId="0" borderId="0" xfId="78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10" fillId="0" borderId="0" xfId="78" applyFont="1" applyAlignment="1">
      <alignment vertical="center"/>
      <protection/>
    </xf>
    <xf numFmtId="2" fontId="0" fillId="0" borderId="70" xfId="87" applyNumberFormat="1" applyFont="1" applyBorder="1" applyAlignment="1">
      <alignment vertical="center" wrapText="1"/>
      <protection/>
    </xf>
    <xf numFmtId="4" fontId="111" fillId="0" borderId="0" xfId="78" applyNumberFormat="1" applyFont="1" applyFill="1" applyBorder="1" applyAlignment="1">
      <alignment vertical="center"/>
      <protection/>
    </xf>
    <xf numFmtId="4" fontId="0" fillId="0" borderId="0" xfId="78" applyNumberFormat="1" applyFont="1" applyFill="1" applyBorder="1" applyAlignment="1">
      <alignment vertical="center"/>
      <protection/>
    </xf>
    <xf numFmtId="4" fontId="110" fillId="0" borderId="0" xfId="78" applyNumberFormat="1" applyFont="1" applyFill="1" applyBorder="1" applyAlignment="1">
      <alignment vertical="center"/>
      <protection/>
    </xf>
    <xf numFmtId="4" fontId="7" fillId="0" borderId="0" xfId="82" applyNumberFormat="1" applyFont="1" applyFill="1" applyAlignment="1">
      <alignment vertical="center"/>
      <protection/>
    </xf>
    <xf numFmtId="0" fontId="0" fillId="0" borderId="0" xfId="87" applyFont="1" applyFill="1" applyBorder="1" applyAlignment="1">
      <alignment vertical="center"/>
      <protection/>
    </xf>
    <xf numFmtId="4" fontId="7" fillId="0" borderId="0" xfId="87" applyNumberFormat="1" applyFont="1" applyFill="1" applyBorder="1" applyAlignment="1">
      <alignment horizontal="right" vertical="center"/>
      <protection/>
    </xf>
    <xf numFmtId="4" fontId="112" fillId="0" borderId="0" xfId="82" applyNumberFormat="1" applyFont="1" applyFill="1" applyAlignment="1">
      <alignment vertical="center"/>
      <protection/>
    </xf>
    <xf numFmtId="4" fontId="4" fillId="0" borderId="0" xfId="87" applyNumberFormat="1" applyFont="1" applyFill="1" applyBorder="1" applyAlignment="1">
      <alignment vertical="center" wrapText="1"/>
      <protection/>
    </xf>
    <xf numFmtId="49" fontId="8" fillId="0" borderId="70" xfId="87" applyNumberFormat="1" applyFont="1" applyBorder="1" applyAlignment="1">
      <alignment horizontal="right" vertical="center"/>
      <protection/>
    </xf>
    <xf numFmtId="0" fontId="112" fillId="0" borderId="0" xfId="82" applyFont="1" applyFill="1" applyAlignment="1">
      <alignment vertical="center"/>
      <protection/>
    </xf>
    <xf numFmtId="49" fontId="8" fillId="0" borderId="52" xfId="87" applyNumberFormat="1" applyFont="1" applyBorder="1" applyAlignment="1">
      <alignment horizontal="right" vertical="center"/>
      <protection/>
    </xf>
    <xf numFmtId="0" fontId="112" fillId="0" borderId="0" xfId="78" applyFont="1" applyFill="1" applyAlignment="1">
      <alignment vertical="center"/>
      <protection/>
    </xf>
    <xf numFmtId="0" fontId="112" fillId="0" borderId="0" xfId="87" applyFont="1" applyFill="1" applyBorder="1" applyAlignment="1">
      <alignment vertical="center" wrapText="1"/>
      <protection/>
    </xf>
    <xf numFmtId="0" fontId="112" fillId="0" borderId="0" xfId="78" applyFont="1" applyFill="1" applyBorder="1" applyAlignment="1">
      <alignment vertical="center"/>
      <protection/>
    </xf>
    <xf numFmtId="0" fontId="113" fillId="0" borderId="0" xfId="87" applyFont="1" applyFill="1" applyBorder="1" applyAlignment="1">
      <alignment vertical="center" wrapText="1"/>
      <protection/>
    </xf>
    <xf numFmtId="0" fontId="8" fillId="0" borderId="0" xfId="78" applyFont="1" applyAlignment="1">
      <alignment vertical="center"/>
      <protection/>
    </xf>
    <xf numFmtId="0" fontId="107" fillId="0" borderId="0" xfId="0" applyFont="1" applyAlignment="1">
      <alignment horizontal="center" vertical="center"/>
    </xf>
    <xf numFmtId="4" fontId="107" fillId="0" borderId="0" xfId="0" applyNumberFormat="1" applyFont="1" applyAlignment="1">
      <alignment horizontal="right" vertical="center"/>
    </xf>
    <xf numFmtId="49" fontId="114" fillId="0" borderId="0" xfId="0" applyNumberFormat="1" applyFont="1" applyBorder="1" applyAlignment="1">
      <alignment horizontal="center" vertical="center" wrapText="1"/>
    </xf>
    <xf numFmtId="4" fontId="115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107" fillId="0" borderId="0" xfId="0" applyFont="1" applyFill="1" applyAlignment="1">
      <alignment vertical="center"/>
    </xf>
    <xf numFmtId="0" fontId="107" fillId="0" borderId="58" xfId="0" applyFont="1" applyFill="1" applyBorder="1" applyAlignment="1">
      <alignment horizontal="center" vertical="center"/>
    </xf>
    <xf numFmtId="49" fontId="107" fillId="0" borderId="58" xfId="0" applyNumberFormat="1" applyFont="1" applyFill="1" applyBorder="1" applyAlignment="1">
      <alignment horizontal="center" vertical="center"/>
    </xf>
    <xf numFmtId="49" fontId="107" fillId="0" borderId="85" xfId="0" applyNumberFormat="1" applyFont="1" applyFill="1" applyBorder="1" applyAlignment="1">
      <alignment horizontal="center" vertical="center"/>
    </xf>
    <xf numFmtId="4" fontId="116" fillId="58" borderId="36" xfId="0" applyNumberFormat="1" applyFont="1" applyFill="1" applyBorder="1" applyAlignment="1">
      <alignment vertical="center"/>
    </xf>
    <xf numFmtId="4" fontId="117" fillId="57" borderId="47" xfId="0" applyNumberFormat="1" applyFont="1" applyFill="1" applyBorder="1" applyAlignment="1">
      <alignment horizontal="center" vertical="center" wrapText="1"/>
    </xf>
    <xf numFmtId="4" fontId="117" fillId="57" borderId="54" xfId="0" applyNumberFormat="1" applyFont="1" applyFill="1" applyBorder="1" applyAlignment="1">
      <alignment horizontal="center" vertical="center" wrapText="1"/>
    </xf>
    <xf numFmtId="0" fontId="107" fillId="0" borderId="36" xfId="0" applyFont="1" applyFill="1" applyBorder="1" applyAlignment="1">
      <alignment horizontal="left" vertical="center" wrapText="1"/>
    </xf>
    <xf numFmtId="4" fontId="107" fillId="0" borderId="36" xfId="0" applyNumberFormat="1" applyFont="1" applyFill="1" applyBorder="1" applyAlignment="1">
      <alignment vertical="center"/>
    </xf>
    <xf numFmtId="4" fontId="107" fillId="0" borderId="55" xfId="0" applyNumberFormat="1" applyFont="1" applyFill="1" applyBorder="1" applyAlignment="1">
      <alignment vertical="center"/>
    </xf>
    <xf numFmtId="4" fontId="107" fillId="0" borderId="50" xfId="0" applyNumberFormat="1" applyFont="1" applyFill="1" applyBorder="1" applyAlignment="1">
      <alignment vertical="center"/>
    </xf>
    <xf numFmtId="4" fontId="107" fillId="0" borderId="84" xfId="0" applyNumberFormat="1" applyFont="1" applyFill="1" applyBorder="1" applyAlignment="1">
      <alignment vertical="center"/>
    </xf>
    <xf numFmtId="4" fontId="40" fillId="0" borderId="0" xfId="86" applyNumberFormat="1" applyFont="1">
      <alignment/>
      <protection/>
    </xf>
    <xf numFmtId="49" fontId="8" fillId="0" borderId="0" xfId="87" applyNumberFormat="1" applyFont="1" applyBorder="1" applyAlignment="1">
      <alignment horizontal="right" vertical="center"/>
      <protection/>
    </xf>
    <xf numFmtId="0" fontId="8" fillId="0" borderId="0" xfId="0" applyFont="1" applyBorder="1" applyAlignment="1">
      <alignment vertical="center"/>
    </xf>
    <xf numFmtId="0" fontId="0" fillId="0" borderId="0" xfId="78" applyAlignment="1">
      <alignment vertical="center"/>
      <protection/>
    </xf>
    <xf numFmtId="0" fontId="0" fillId="0" borderId="0" xfId="78" applyFill="1">
      <alignment/>
      <protection/>
    </xf>
    <xf numFmtId="0" fontId="117" fillId="0" borderId="37" xfId="87" applyFont="1" applyFill="1" applyBorder="1" applyAlignment="1">
      <alignment horizontal="left" vertical="center" wrapText="1"/>
      <protection/>
    </xf>
    <xf numFmtId="49" fontId="118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/>
    </xf>
    <xf numFmtId="0" fontId="119" fillId="0" borderId="0" xfId="0" applyFont="1" applyAlignment="1">
      <alignment/>
    </xf>
    <xf numFmtId="0" fontId="17" fillId="0" borderId="0" xfId="89" applyFont="1" applyFill="1" applyBorder="1" applyAlignment="1">
      <alignment horizontal="center"/>
      <protection/>
    </xf>
    <xf numFmtId="0" fontId="9" fillId="0" borderId="51" xfId="89" applyFont="1" applyFill="1" applyBorder="1" applyAlignment="1">
      <alignment horizontal="left"/>
      <protection/>
    </xf>
    <xf numFmtId="0" fontId="9" fillId="0" borderId="79" xfId="89" applyFont="1" applyFill="1" applyBorder="1" applyAlignment="1">
      <alignment horizontal="left"/>
      <protection/>
    </xf>
    <xf numFmtId="4" fontId="9" fillId="0" borderId="63" xfId="89" applyNumberFormat="1" applyFont="1" applyFill="1" applyBorder="1" applyAlignment="1">
      <alignment horizontal="right"/>
      <protection/>
    </xf>
    <xf numFmtId="4" fontId="9" fillId="0" borderId="84" xfId="89" applyNumberFormat="1" applyFont="1" applyFill="1" applyBorder="1" applyAlignment="1">
      <alignment horizontal="right"/>
      <protection/>
    </xf>
    <xf numFmtId="4" fontId="9" fillId="0" borderId="0" xfId="89" applyNumberFormat="1" applyFont="1" applyFill="1" applyBorder="1" applyAlignment="1">
      <alignment horizontal="right"/>
      <protection/>
    </xf>
    <xf numFmtId="4" fontId="17" fillId="0" borderId="86" xfId="89" applyNumberFormat="1" applyFont="1" applyFill="1" applyBorder="1" applyAlignment="1">
      <alignment horizontal="right"/>
      <protection/>
    </xf>
    <xf numFmtId="4" fontId="9" fillId="0" borderId="63" xfId="89" applyNumberFormat="1" applyFont="1" applyFill="1" applyBorder="1" applyAlignment="1">
      <alignment/>
      <protection/>
    </xf>
    <xf numFmtId="4" fontId="9" fillId="0" borderId="55" xfId="89" applyNumberFormat="1" applyFont="1" applyFill="1" applyBorder="1" applyAlignment="1">
      <alignment/>
      <protection/>
    </xf>
    <xf numFmtId="4" fontId="9" fillId="0" borderId="86" xfId="89" applyNumberFormat="1" applyFont="1" applyFill="1" applyBorder="1" applyAlignment="1">
      <alignment/>
      <protection/>
    </xf>
    <xf numFmtId="0" fontId="9" fillId="0" borderId="87" xfId="89" applyFont="1" applyFill="1" applyBorder="1" applyAlignment="1">
      <alignment horizontal="left"/>
      <protection/>
    </xf>
    <xf numFmtId="4" fontId="9" fillId="0" borderId="20" xfId="89" applyNumberFormat="1" applyFont="1" applyFill="1" applyBorder="1" applyAlignment="1">
      <alignment horizontal="right"/>
      <protection/>
    </xf>
    <xf numFmtId="4" fontId="9" fillId="0" borderId="86" xfId="89" applyNumberFormat="1" applyFont="1" applyFill="1" applyBorder="1" applyAlignment="1">
      <alignment horizontal="right"/>
      <protection/>
    </xf>
    <xf numFmtId="0" fontId="9" fillId="0" borderId="29" xfId="89" applyFont="1" applyFill="1" applyBorder="1" applyAlignment="1">
      <alignment horizont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9" fontId="3" fillId="0" borderId="7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4" fontId="3" fillId="0" borderId="66" xfId="0" applyNumberFormat="1" applyFont="1" applyFill="1" applyBorder="1" applyAlignment="1">
      <alignment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/>
    </xf>
    <xf numFmtId="4" fontId="3" fillId="0" borderId="63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9" fontId="3" fillId="0" borderId="7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0" fontId="3" fillId="0" borderId="69" xfId="0" applyFont="1" applyFill="1" applyBorder="1" applyAlignment="1">
      <alignment horizontal="center"/>
    </xf>
    <xf numFmtId="0" fontId="3" fillId="0" borderId="69" xfId="0" applyFont="1" applyFill="1" applyBorder="1" applyAlignment="1">
      <alignment/>
    </xf>
    <xf numFmtId="0" fontId="3" fillId="0" borderId="50" xfId="0" applyFont="1" applyFill="1" applyBorder="1" applyAlignment="1">
      <alignment horizontal="center"/>
    </xf>
    <xf numFmtId="0" fontId="3" fillId="0" borderId="50" xfId="0" applyFont="1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69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" fontId="3" fillId="0" borderId="65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4" fontId="3" fillId="0" borderId="84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2" xfId="0" applyFont="1" applyFill="1" applyBorder="1" applyAlignment="1">
      <alignment vertical="center"/>
    </xf>
    <xf numFmtId="49" fontId="3" fillId="0" borderId="88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 wrapText="1"/>
    </xf>
    <xf numFmtId="14" fontId="3" fillId="0" borderId="32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56" xfId="0" applyFont="1" applyFill="1" applyBorder="1" applyAlignment="1">
      <alignment vertical="center"/>
    </xf>
    <xf numFmtId="49" fontId="3" fillId="0" borderId="79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left" vertical="center" wrapText="1"/>
    </xf>
    <xf numFmtId="4" fontId="3" fillId="0" borderId="36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vertical="center" wrapText="1"/>
    </xf>
    <xf numFmtId="14" fontId="3" fillId="0" borderId="36" xfId="0" applyNumberFormat="1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right" vertical="center"/>
    </xf>
    <xf numFmtId="0" fontId="3" fillId="0" borderId="64" xfId="0" applyFont="1" applyFill="1" applyBorder="1" applyAlignment="1">
      <alignment vertical="center"/>
    </xf>
    <xf numFmtId="49" fontId="3" fillId="0" borderId="89" xfId="0" applyNumberFormat="1" applyFont="1" applyFill="1" applyBorder="1" applyAlignment="1">
      <alignment vertical="center"/>
    </xf>
    <xf numFmtId="49" fontId="3" fillId="0" borderId="49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right" vertical="center"/>
    </xf>
    <xf numFmtId="14" fontId="3" fillId="0" borderId="50" xfId="0" applyNumberFormat="1" applyFont="1" applyFill="1" applyBorder="1" applyAlignment="1">
      <alignment horizontal="right" vertical="center" wrapText="1"/>
    </xf>
    <xf numFmtId="4" fontId="3" fillId="0" borderId="5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vertical="center"/>
    </xf>
    <xf numFmtId="172" fontId="3" fillId="0" borderId="42" xfId="0" applyNumberFormat="1" applyFont="1" applyBorder="1" applyAlignment="1">
      <alignment horizontal="center"/>
    </xf>
    <xf numFmtId="4" fontId="3" fillId="41" borderId="43" xfId="0" applyNumberFormat="1" applyFont="1" applyFill="1" applyBorder="1" applyAlignment="1">
      <alignment/>
    </xf>
    <xf numFmtId="4" fontId="3" fillId="41" borderId="19" xfId="0" applyNumberFormat="1" applyFont="1" applyFill="1" applyBorder="1" applyAlignment="1">
      <alignment/>
    </xf>
    <xf numFmtId="4" fontId="3" fillId="0" borderId="44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74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81" xfId="0" applyFont="1" applyBorder="1" applyAlignment="1">
      <alignment/>
    </xf>
    <xf numFmtId="4" fontId="3" fillId="0" borderId="40" xfId="0" applyNumberFormat="1" applyFont="1" applyFill="1" applyBorder="1" applyAlignment="1">
      <alignment/>
    </xf>
    <xf numFmtId="4" fontId="3" fillId="0" borderId="66" xfId="0" applyNumberFormat="1" applyFont="1" applyBorder="1" applyAlignment="1">
      <alignment/>
    </xf>
    <xf numFmtId="4" fontId="3" fillId="0" borderId="7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Fill="1" applyBorder="1" applyAlignment="1">
      <alignment horizontal="right" vertical="center" wrapText="1"/>
    </xf>
    <xf numFmtId="4" fontId="3" fillId="0" borderId="56" xfId="0" applyNumberFormat="1" applyFont="1" applyFill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4" fontId="3" fillId="0" borderId="72" xfId="0" applyNumberFormat="1" applyFont="1" applyFill="1" applyBorder="1" applyAlignment="1">
      <alignment horizontal="right"/>
    </xf>
    <xf numFmtId="4" fontId="3" fillId="0" borderId="62" xfId="0" applyNumberFormat="1" applyFont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4" fontId="3" fillId="0" borderId="7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09" fillId="0" borderId="0" xfId="0" applyFont="1" applyAlignment="1">
      <alignment/>
    </xf>
    <xf numFmtId="0" fontId="6" fillId="0" borderId="0" xfId="78" applyFont="1" applyAlignment="1">
      <alignment horizontal="center"/>
      <protection/>
    </xf>
    <xf numFmtId="0" fontId="5" fillId="0" borderId="0" xfId="78" applyFont="1" applyAlignment="1">
      <alignment horizontal="center"/>
      <protection/>
    </xf>
    <xf numFmtId="0" fontId="5" fillId="0" borderId="22" xfId="78" applyFont="1" applyBorder="1" applyAlignment="1">
      <alignment horizontal="center"/>
      <protection/>
    </xf>
    <xf numFmtId="0" fontId="5" fillId="0" borderId="21" xfId="78" applyFont="1" applyBorder="1" applyAlignment="1">
      <alignment horizontal="center"/>
      <protection/>
    </xf>
    <xf numFmtId="0" fontId="5" fillId="0" borderId="19" xfId="78" applyFont="1" applyBorder="1" applyAlignment="1">
      <alignment horizontal="center"/>
      <protection/>
    </xf>
    <xf numFmtId="0" fontId="5" fillId="0" borderId="20" xfId="78" applyFont="1" applyBorder="1" applyAlignment="1">
      <alignment horizontal="center"/>
      <protection/>
    </xf>
    <xf numFmtId="0" fontId="8" fillId="0" borderId="61" xfId="78" applyFont="1" applyBorder="1">
      <alignment/>
      <protection/>
    </xf>
    <xf numFmtId="4" fontId="8" fillId="0" borderId="47" xfId="78" applyNumberFormat="1" applyFont="1" applyBorder="1">
      <alignment/>
      <protection/>
    </xf>
    <xf numFmtId="10" fontId="8" fillId="0" borderId="55" xfId="78" applyNumberFormat="1" applyFont="1" applyBorder="1" applyAlignment="1">
      <alignment vertical="center"/>
      <protection/>
    </xf>
    <xf numFmtId="0" fontId="8" fillId="0" borderId="62" xfId="78" applyFont="1" applyBorder="1" applyAlignment="1">
      <alignment vertical="center" wrapText="1"/>
      <protection/>
    </xf>
    <xf numFmtId="4" fontId="8" fillId="0" borderId="58" xfId="78" applyNumberFormat="1" applyFont="1" applyBorder="1" applyAlignment="1">
      <alignment vertical="center"/>
      <protection/>
    </xf>
    <xf numFmtId="4" fontId="8" fillId="0" borderId="36" xfId="78" applyNumberFormat="1" applyFont="1" applyBorder="1" applyAlignment="1">
      <alignment vertical="center"/>
      <protection/>
    </xf>
    <xf numFmtId="0" fontId="8" fillId="0" borderId="34" xfId="78" applyFont="1" applyBorder="1" applyAlignment="1">
      <alignment vertical="center" wrapText="1"/>
      <protection/>
    </xf>
    <xf numFmtId="10" fontId="8" fillId="0" borderId="55" xfId="78" applyNumberFormat="1" applyFont="1" applyBorder="1" applyAlignment="1">
      <alignment horizontal="center" vertical="center"/>
      <protection/>
    </xf>
    <xf numFmtId="0" fontId="8" fillId="0" borderId="67" xfId="78" applyFont="1" applyBorder="1">
      <alignment/>
      <protection/>
    </xf>
    <xf numFmtId="4" fontId="8" fillId="0" borderId="75" xfId="78" applyNumberFormat="1" applyFont="1" applyBorder="1">
      <alignment/>
      <protection/>
    </xf>
    <xf numFmtId="4" fontId="8" fillId="0" borderId="69" xfId="78" applyNumberFormat="1" applyFont="1" applyBorder="1">
      <alignment/>
      <protection/>
    </xf>
    <xf numFmtId="10" fontId="8" fillId="0" borderId="86" xfId="78" applyNumberFormat="1" applyFont="1" applyBorder="1" applyAlignment="1">
      <alignment horizontal="center"/>
      <protection/>
    </xf>
    <xf numFmtId="0" fontId="4" fillId="0" borderId="22" xfId="78" applyFont="1" applyBorder="1">
      <alignment/>
      <protection/>
    </xf>
    <xf numFmtId="4" fontId="4" fillId="0" borderId="21" xfId="78" applyNumberFormat="1" applyFont="1" applyBorder="1">
      <alignment/>
      <protection/>
    </xf>
    <xf numFmtId="4" fontId="4" fillId="0" borderId="19" xfId="78" applyNumberFormat="1" applyFont="1" applyBorder="1">
      <alignment/>
      <protection/>
    </xf>
    <xf numFmtId="4" fontId="4" fillId="0" borderId="43" xfId="78" applyNumberFormat="1" applyFont="1" applyBorder="1">
      <alignment/>
      <protection/>
    </xf>
    <xf numFmtId="10" fontId="4" fillId="0" borderId="20" xfId="78" applyNumberFormat="1" applyFont="1" applyBorder="1">
      <alignment/>
      <protection/>
    </xf>
    <xf numFmtId="165" fontId="3" fillId="0" borderId="0" xfId="78" applyNumberFormat="1" applyFont="1">
      <alignment/>
      <protection/>
    </xf>
    <xf numFmtId="10" fontId="8" fillId="0" borderId="54" xfId="78" applyNumberFormat="1" applyFont="1" applyBorder="1">
      <alignment/>
      <protection/>
    </xf>
    <xf numFmtId="0" fontId="8" fillId="0" borderId="56" xfId="78" applyFont="1" applyBorder="1">
      <alignment/>
      <protection/>
    </xf>
    <xf numFmtId="4" fontId="8" fillId="0" borderId="36" xfId="78" applyNumberFormat="1" applyFont="1" applyBorder="1">
      <alignment/>
      <protection/>
    </xf>
    <xf numFmtId="10" fontId="8" fillId="0" borderId="55" xfId="78" applyNumberFormat="1" applyFont="1" applyBorder="1">
      <alignment/>
      <protection/>
    </xf>
    <xf numFmtId="4" fontId="8" fillId="0" borderId="36" xfId="78" applyNumberFormat="1" applyFont="1" applyBorder="1" applyAlignment="1">
      <alignment horizontal="right"/>
      <protection/>
    </xf>
    <xf numFmtId="10" fontId="8" fillId="0" borderId="55" xfId="78" applyNumberFormat="1" applyFont="1" applyBorder="1" applyAlignment="1">
      <alignment horizontal="center"/>
      <protection/>
    </xf>
    <xf numFmtId="0" fontId="8" fillId="0" borderId="52" xfId="78" applyFont="1" applyBorder="1">
      <alignment/>
      <protection/>
    </xf>
    <xf numFmtId="4" fontId="8" fillId="0" borderId="28" xfId="78" applyNumberFormat="1" applyFont="1" applyBorder="1" applyAlignment="1">
      <alignment horizontal="right"/>
      <protection/>
    </xf>
    <xf numFmtId="10" fontId="8" fillId="0" borderId="65" xfId="78" applyNumberFormat="1" applyFont="1" applyBorder="1">
      <alignment/>
      <protection/>
    </xf>
    <xf numFmtId="4" fontId="4" fillId="0" borderId="22" xfId="78" applyNumberFormat="1" applyFont="1" applyBorder="1">
      <alignment/>
      <protection/>
    </xf>
    <xf numFmtId="0" fontId="4" fillId="0" borderId="0" xfId="78" applyFont="1" applyBorder="1">
      <alignment/>
      <protection/>
    </xf>
    <xf numFmtId="165" fontId="4" fillId="0" borderId="0" xfId="78" applyNumberFormat="1" applyFont="1" applyBorder="1">
      <alignment/>
      <protection/>
    </xf>
    <xf numFmtId="4" fontId="4" fillId="0" borderId="0" xfId="78" applyNumberFormat="1" applyFont="1" applyBorder="1">
      <alignment/>
      <protection/>
    </xf>
    <xf numFmtId="165" fontId="0" fillId="0" borderId="0" xfId="78" applyNumberFormat="1">
      <alignment/>
      <protection/>
    </xf>
    <xf numFmtId="0" fontId="5" fillId="0" borderId="22" xfId="78" applyFont="1" applyBorder="1" applyAlignment="1">
      <alignment horizontal="center" vertical="center"/>
      <protection/>
    </xf>
    <xf numFmtId="165" fontId="5" fillId="0" borderId="21" xfId="78" applyNumberFormat="1" applyFont="1" applyBorder="1" applyAlignment="1">
      <alignment horizontal="center" vertical="center"/>
      <protection/>
    </xf>
    <xf numFmtId="165" fontId="5" fillId="0" borderId="19" xfId="78" applyNumberFormat="1" applyFont="1" applyBorder="1" applyAlignment="1">
      <alignment horizontal="center" vertical="center"/>
      <protection/>
    </xf>
    <xf numFmtId="165" fontId="5" fillId="0" borderId="19" xfId="78" applyNumberFormat="1" applyFont="1" applyBorder="1" applyAlignment="1">
      <alignment horizontal="center" vertical="center" wrapText="1"/>
      <protection/>
    </xf>
    <xf numFmtId="4" fontId="5" fillId="0" borderId="20" xfId="78" applyNumberFormat="1" applyFont="1" applyBorder="1" applyAlignment="1">
      <alignment horizontal="center" vertical="center"/>
      <protection/>
    </xf>
    <xf numFmtId="0" fontId="4" fillId="19" borderId="67" xfId="78" applyFont="1" applyFill="1" applyBorder="1">
      <alignment/>
      <protection/>
    </xf>
    <xf numFmtId="4" fontId="4" fillId="19" borderId="75" xfId="78" applyNumberFormat="1" applyFont="1" applyFill="1" applyBorder="1">
      <alignment/>
      <protection/>
    </xf>
    <xf numFmtId="4" fontId="4" fillId="19" borderId="69" xfId="78" applyNumberFormat="1" applyFont="1" applyFill="1" applyBorder="1">
      <alignment/>
      <protection/>
    </xf>
    <xf numFmtId="4" fontId="7" fillId="19" borderId="86" xfId="78" applyNumberFormat="1" applyFont="1" applyFill="1" applyBorder="1" applyAlignment="1">
      <alignment horizontal="center" vertical="center"/>
      <protection/>
    </xf>
    <xf numFmtId="4" fontId="0" fillId="0" borderId="0" xfId="78" applyNumberFormat="1">
      <alignment/>
      <protection/>
    </xf>
    <xf numFmtId="4" fontId="8" fillId="0" borderId="46" xfId="78" applyNumberFormat="1" applyFont="1" applyBorder="1">
      <alignment/>
      <protection/>
    </xf>
    <xf numFmtId="4" fontId="8" fillId="0" borderId="28" xfId="78" applyNumberFormat="1" applyFont="1" applyBorder="1">
      <alignment/>
      <protection/>
    </xf>
    <xf numFmtId="4" fontId="4" fillId="0" borderId="44" xfId="78" applyNumberFormat="1" applyFont="1" applyBorder="1">
      <alignment/>
      <protection/>
    </xf>
    <xf numFmtId="0" fontId="8" fillId="0" borderId="30" xfId="78" applyFont="1" applyFill="1" applyBorder="1">
      <alignment/>
      <protection/>
    </xf>
    <xf numFmtId="4" fontId="8" fillId="0" borderId="32" xfId="78" applyNumberFormat="1" applyFont="1" applyBorder="1">
      <alignment/>
      <protection/>
    </xf>
    <xf numFmtId="10" fontId="8" fillId="0" borderId="63" xfId="78" applyNumberFormat="1" applyFont="1" applyBorder="1">
      <alignment/>
      <protection/>
    </xf>
    <xf numFmtId="0" fontId="8" fillId="0" borderId="62" xfId="78" applyFont="1" applyFill="1" applyBorder="1">
      <alignment/>
      <protection/>
    </xf>
    <xf numFmtId="0" fontId="8" fillId="0" borderId="56" xfId="78" applyFont="1" applyFill="1" applyBorder="1">
      <alignment/>
      <protection/>
    </xf>
    <xf numFmtId="10" fontId="8" fillId="0" borderId="63" xfId="78" applyNumberFormat="1" applyFont="1" applyBorder="1" applyAlignment="1">
      <alignment horizontal="center"/>
      <protection/>
    </xf>
    <xf numFmtId="0" fontId="8" fillId="0" borderId="62" xfId="78" applyFont="1" applyBorder="1">
      <alignment/>
      <protection/>
    </xf>
    <xf numFmtId="0" fontId="4" fillId="0" borderId="23" xfId="78" applyFont="1" applyBorder="1" applyAlignment="1">
      <alignment horizontal="center"/>
      <protection/>
    </xf>
    <xf numFmtId="0" fontId="5" fillId="0" borderId="90" xfId="78" applyFont="1" applyBorder="1" applyAlignment="1">
      <alignment horizontal="center"/>
      <protection/>
    </xf>
    <xf numFmtId="0" fontId="4" fillId="0" borderId="61" xfId="78" applyFont="1" applyBorder="1" applyAlignment="1">
      <alignment vertical="center"/>
      <protection/>
    </xf>
    <xf numFmtId="49" fontId="4" fillId="0" borderId="61" xfId="78" applyNumberFormat="1" applyFont="1" applyBorder="1" applyAlignment="1">
      <alignment horizontal="center" vertical="center"/>
      <protection/>
    </xf>
    <xf numFmtId="4" fontId="4" fillId="0" borderId="73" xfId="78" applyNumberFormat="1" applyFont="1" applyBorder="1" applyAlignment="1">
      <alignment vertical="center"/>
      <protection/>
    </xf>
    <xf numFmtId="4" fontId="4" fillId="0" borderId="47" xfId="78" applyNumberFormat="1" applyFont="1" applyBorder="1" applyAlignment="1">
      <alignment vertical="center"/>
      <protection/>
    </xf>
    <xf numFmtId="10" fontId="4" fillId="0" borderId="54" xfId="78" applyNumberFormat="1" applyFont="1" applyBorder="1" applyAlignment="1">
      <alignment vertical="center"/>
      <protection/>
    </xf>
    <xf numFmtId="0" fontId="8" fillId="0" borderId="56" xfId="78" applyFont="1" applyBorder="1" applyAlignment="1">
      <alignment vertical="center"/>
      <protection/>
    </xf>
    <xf numFmtId="49" fontId="8" fillId="0" borderId="56" xfId="78" applyNumberFormat="1" applyFont="1" applyBorder="1" applyAlignment="1">
      <alignment horizontal="center" vertical="center"/>
      <protection/>
    </xf>
    <xf numFmtId="0" fontId="8" fillId="0" borderId="34" xfId="78" applyFont="1" applyBorder="1" applyAlignment="1">
      <alignment vertical="center"/>
      <protection/>
    </xf>
    <xf numFmtId="0" fontId="4" fillId="0" borderId="61" xfId="78" applyFont="1" applyBorder="1" applyAlignment="1">
      <alignment vertical="center" wrapText="1"/>
      <protection/>
    </xf>
    <xf numFmtId="49" fontId="4" fillId="0" borderId="61" xfId="78" applyNumberFormat="1" applyFont="1" applyBorder="1" applyAlignment="1">
      <alignment horizontal="center" vertical="center" wrapText="1"/>
      <protection/>
    </xf>
    <xf numFmtId="4" fontId="8" fillId="0" borderId="32" xfId="78" applyNumberFormat="1" applyFont="1" applyBorder="1" applyAlignment="1">
      <alignment vertical="center"/>
      <protection/>
    </xf>
    <xf numFmtId="10" fontId="8" fillId="0" borderId="63" xfId="78" applyNumberFormat="1" applyFont="1" applyBorder="1" applyAlignment="1">
      <alignment vertical="center"/>
      <protection/>
    </xf>
    <xf numFmtId="0" fontId="8" fillId="0" borderId="62" xfId="78" applyFont="1" applyBorder="1" applyAlignment="1">
      <alignment vertical="center"/>
      <protection/>
    </xf>
    <xf numFmtId="49" fontId="8" fillId="0" borderId="62" xfId="78" applyNumberFormat="1" applyFont="1" applyBorder="1" applyAlignment="1">
      <alignment horizontal="center" vertical="center"/>
      <protection/>
    </xf>
    <xf numFmtId="0" fontId="8" fillId="0" borderId="52" xfId="78" applyFont="1" applyBorder="1" applyAlignment="1">
      <alignment vertical="center"/>
      <protection/>
    </xf>
    <xf numFmtId="49" fontId="8" fillId="0" borderId="52" xfId="78" applyNumberFormat="1" applyFont="1" applyBorder="1" applyAlignment="1">
      <alignment horizontal="center" vertical="center"/>
      <protection/>
    </xf>
    <xf numFmtId="0" fontId="8" fillId="0" borderId="62" xfId="78" applyFont="1" applyFill="1" applyBorder="1" applyAlignment="1">
      <alignment vertical="center"/>
      <protection/>
    </xf>
    <xf numFmtId="49" fontId="8" fillId="0" borderId="62" xfId="78" applyNumberFormat="1" applyFont="1" applyFill="1" applyBorder="1" applyAlignment="1">
      <alignment horizontal="center" vertical="center"/>
      <protection/>
    </xf>
    <xf numFmtId="4" fontId="8" fillId="0" borderId="62" xfId="78" applyNumberFormat="1" applyFont="1" applyFill="1" applyBorder="1" applyAlignment="1">
      <alignment vertical="center"/>
      <protection/>
    </xf>
    <xf numFmtId="4" fontId="8" fillId="0" borderId="32" xfId="78" applyNumberFormat="1" applyFont="1" applyFill="1" applyBorder="1" applyAlignment="1">
      <alignment vertical="center"/>
      <protection/>
    </xf>
    <xf numFmtId="10" fontId="8" fillId="0" borderId="63" xfId="78" applyNumberFormat="1" applyFont="1" applyFill="1" applyBorder="1" applyAlignment="1">
      <alignment vertical="center"/>
      <protection/>
    </xf>
    <xf numFmtId="10" fontId="8" fillId="0" borderId="63" xfId="78" applyNumberFormat="1" applyFont="1" applyFill="1" applyBorder="1" applyAlignment="1">
      <alignment horizontal="center" vertical="center"/>
      <protection/>
    </xf>
    <xf numFmtId="0" fontId="8" fillId="0" borderId="62" xfId="78" applyFont="1" applyFill="1" applyBorder="1" applyAlignment="1">
      <alignment vertical="center" wrapText="1"/>
      <protection/>
    </xf>
    <xf numFmtId="0" fontId="8" fillId="0" borderId="56" xfId="78" applyFont="1" applyFill="1" applyBorder="1" applyAlignment="1">
      <alignment vertical="center"/>
      <protection/>
    </xf>
    <xf numFmtId="49" fontId="8" fillId="0" borderId="34" xfId="78" applyNumberFormat="1" applyFont="1" applyFill="1" applyBorder="1" applyAlignment="1">
      <alignment horizontal="center" vertical="center"/>
      <protection/>
    </xf>
    <xf numFmtId="4" fontId="4" fillId="0" borderId="61" xfId="78" applyNumberFormat="1" applyFont="1" applyBorder="1" applyAlignment="1">
      <alignment vertical="center"/>
      <protection/>
    </xf>
    <xf numFmtId="4" fontId="4" fillId="0" borderId="53" xfId="78" applyNumberFormat="1" applyFont="1" applyBorder="1" applyAlignment="1">
      <alignment vertical="center"/>
      <protection/>
    </xf>
    <xf numFmtId="4" fontId="8" fillId="0" borderId="74" xfId="78" applyNumberFormat="1" applyFont="1" applyBorder="1" applyAlignment="1">
      <alignment vertical="center"/>
      <protection/>
    </xf>
    <xf numFmtId="10" fontId="8" fillId="0" borderId="63" xfId="78" applyNumberFormat="1" applyFont="1" applyBorder="1" applyAlignment="1">
      <alignment horizontal="center" vertical="center"/>
      <protection/>
    </xf>
    <xf numFmtId="0" fontId="8" fillId="0" borderId="67" xfId="78" applyFont="1" applyBorder="1" applyAlignment="1">
      <alignment vertical="center"/>
      <protection/>
    </xf>
    <xf numFmtId="49" fontId="8" fillId="0" borderId="67" xfId="78" applyNumberFormat="1" applyFont="1" applyBorder="1" applyAlignment="1">
      <alignment horizontal="center" vertical="center"/>
      <protection/>
    </xf>
    <xf numFmtId="4" fontId="8" fillId="0" borderId="75" xfId="78" applyNumberFormat="1" applyFont="1" applyBorder="1" applyAlignment="1">
      <alignment vertical="center"/>
      <protection/>
    </xf>
    <xf numFmtId="4" fontId="8" fillId="0" borderId="69" xfId="78" applyNumberFormat="1" applyFont="1" applyBorder="1" applyAlignment="1">
      <alignment vertical="center"/>
      <protection/>
    </xf>
    <xf numFmtId="10" fontId="8" fillId="0" borderId="86" xfId="78" applyNumberFormat="1" applyFont="1" applyBorder="1" applyAlignment="1">
      <alignment vertical="center"/>
      <protection/>
    </xf>
    <xf numFmtId="0" fontId="8" fillId="0" borderId="0" xfId="78" applyFont="1" applyBorder="1" applyAlignment="1">
      <alignment vertical="center"/>
      <protection/>
    </xf>
    <xf numFmtId="49" fontId="8" fillId="0" borderId="0" xfId="78" applyNumberFormat="1" applyFont="1" applyBorder="1" applyAlignment="1">
      <alignment horizontal="center" vertical="center"/>
      <protection/>
    </xf>
    <xf numFmtId="4" fontId="8" fillId="0" borderId="0" xfId="78" applyNumberFormat="1" applyFont="1" applyBorder="1" applyAlignment="1">
      <alignment vertical="center"/>
      <protection/>
    </xf>
    <xf numFmtId="10" fontId="8" fillId="0" borderId="0" xfId="78" applyNumberFormat="1" applyFont="1" applyBorder="1" applyAlignment="1">
      <alignment vertical="center"/>
      <protection/>
    </xf>
    <xf numFmtId="0" fontId="0" fillId="0" borderId="0" xfId="78" applyBorder="1">
      <alignment/>
      <protection/>
    </xf>
    <xf numFmtId="0" fontId="4" fillId="0" borderId="42" xfId="78" applyFont="1" applyBorder="1" applyAlignment="1">
      <alignment horizontal="center"/>
      <protection/>
    </xf>
    <xf numFmtId="0" fontId="4" fillId="0" borderId="30" xfId="78" applyFont="1" applyFill="1" applyBorder="1" applyAlignment="1">
      <alignment vertical="center" wrapText="1"/>
      <protection/>
    </xf>
    <xf numFmtId="49" fontId="4" fillId="0" borderId="62" xfId="78" applyNumberFormat="1" applyFont="1" applyFill="1" applyBorder="1" applyAlignment="1">
      <alignment horizontal="center" vertical="center" wrapText="1"/>
      <protection/>
    </xf>
    <xf numFmtId="4" fontId="4" fillId="0" borderId="74" xfId="78" applyNumberFormat="1" applyFont="1" applyBorder="1" applyAlignment="1">
      <alignment vertical="center"/>
      <protection/>
    </xf>
    <xf numFmtId="4" fontId="4" fillId="0" borderId="32" xfId="78" applyNumberFormat="1" applyFont="1" applyBorder="1" applyAlignment="1">
      <alignment vertical="center"/>
      <protection/>
    </xf>
    <xf numFmtId="10" fontId="4" fillId="0" borderId="63" xfId="78" applyNumberFormat="1" applyFont="1" applyBorder="1" applyAlignment="1">
      <alignment vertical="center"/>
      <protection/>
    </xf>
    <xf numFmtId="0" fontId="4" fillId="0" borderId="45" xfId="78" applyFont="1" applyFill="1" applyBorder="1" applyAlignment="1">
      <alignment vertical="center" wrapText="1"/>
      <protection/>
    </xf>
    <xf numFmtId="49" fontId="4" fillId="0" borderId="61" xfId="78" applyNumberFormat="1" applyFont="1" applyFill="1" applyBorder="1" applyAlignment="1">
      <alignment horizontal="center" vertical="center" wrapText="1"/>
      <protection/>
    </xf>
    <xf numFmtId="0" fontId="4" fillId="19" borderId="22" xfId="78" applyFont="1" applyFill="1" applyBorder="1" applyAlignment="1">
      <alignment vertical="center"/>
      <protection/>
    </xf>
    <xf numFmtId="49" fontId="4" fillId="19" borderId="22" xfId="78" applyNumberFormat="1" applyFont="1" applyFill="1" applyBorder="1" applyAlignment="1">
      <alignment horizontal="center" vertical="center"/>
      <protection/>
    </xf>
    <xf numFmtId="4" fontId="4" fillId="19" borderId="22" xfId="78" applyNumberFormat="1" applyFont="1" applyFill="1" applyBorder="1" applyAlignment="1">
      <alignment vertical="center"/>
      <protection/>
    </xf>
    <xf numFmtId="4" fontId="4" fillId="19" borderId="44" xfId="78" applyNumberFormat="1" applyFont="1" applyFill="1" applyBorder="1" applyAlignment="1">
      <alignment vertical="center"/>
      <protection/>
    </xf>
    <xf numFmtId="10" fontId="4" fillId="19" borderId="20" xfId="78" applyNumberFormat="1" applyFont="1" applyFill="1" applyBorder="1" applyAlignment="1">
      <alignment vertical="center"/>
      <protection/>
    </xf>
    <xf numFmtId="0" fontId="8" fillId="0" borderId="72" xfId="78" applyFont="1" applyBorder="1">
      <alignment/>
      <protection/>
    </xf>
    <xf numFmtId="10" fontId="8" fillId="0" borderId="66" xfId="78" applyNumberFormat="1" applyFont="1" applyBorder="1" applyAlignment="1">
      <alignment horizontal="center"/>
      <protection/>
    </xf>
    <xf numFmtId="0" fontId="5" fillId="0" borderId="44" xfId="78" applyFont="1" applyBorder="1" applyAlignment="1">
      <alignment horizontal="center"/>
      <protection/>
    </xf>
    <xf numFmtId="0" fontId="8" fillId="0" borderId="62" xfId="78" applyFont="1" applyBorder="1" applyAlignment="1">
      <alignment horizontal="left" wrapText="1"/>
      <protection/>
    </xf>
    <xf numFmtId="0" fontId="4" fillId="0" borderId="42" xfId="78" applyFont="1" applyBorder="1">
      <alignment/>
      <protection/>
    </xf>
    <xf numFmtId="4" fontId="4" fillId="0" borderId="44" xfId="78" applyNumberFormat="1" applyFont="1" applyFill="1" applyBorder="1">
      <alignment/>
      <protection/>
    </xf>
    <xf numFmtId="10" fontId="4" fillId="0" borderId="0" xfId="78" applyNumberFormat="1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5" fillId="0" borderId="9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wrapText="1"/>
    </xf>
    <xf numFmtId="0" fontId="39" fillId="0" borderId="37" xfId="0" applyFont="1" applyFill="1" applyBorder="1" applyAlignment="1">
      <alignment/>
    </xf>
    <xf numFmtId="14" fontId="39" fillId="0" borderId="74" xfId="0" applyNumberFormat="1" applyFont="1" applyFill="1" applyBorder="1" applyAlignment="1">
      <alignment horizontal="center"/>
    </xf>
    <xf numFmtId="0" fontId="39" fillId="0" borderId="33" xfId="0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0" fillId="0" borderId="65" xfId="0" applyNumberFormat="1" applyFont="1" applyBorder="1" applyAlignment="1">
      <alignment/>
    </xf>
    <xf numFmtId="0" fontId="8" fillId="0" borderId="58" xfId="0" applyFont="1" applyFill="1" applyBorder="1" applyAlignment="1">
      <alignment horizontal="center" wrapText="1"/>
    </xf>
    <xf numFmtId="0" fontId="39" fillId="0" borderId="37" xfId="0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4" fontId="8" fillId="0" borderId="58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8" fillId="0" borderId="56" xfId="0" applyFont="1" applyFill="1" applyBorder="1" applyAlignment="1">
      <alignment horizontal="center" wrapText="1"/>
    </xf>
    <xf numFmtId="0" fontId="39" fillId="0" borderId="33" xfId="0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62" xfId="0" applyNumberFormat="1" applyFont="1" applyFill="1" applyBorder="1" applyAlignment="1">
      <alignment/>
    </xf>
    <xf numFmtId="4" fontId="8" fillId="0" borderId="63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5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4" fontId="8" fillId="0" borderId="79" xfId="0" applyNumberFormat="1" applyFont="1" applyFill="1" applyBorder="1" applyAlignment="1">
      <alignment/>
    </xf>
    <xf numFmtId="4" fontId="8" fillId="0" borderId="56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38" xfId="0" applyNumberFormat="1" applyFont="1" applyFill="1" applyBorder="1" applyAlignment="1">
      <alignment/>
    </xf>
    <xf numFmtId="0" fontId="8" fillId="0" borderId="62" xfId="0" applyFont="1" applyFill="1" applyBorder="1" applyAlignment="1">
      <alignment horizontal="center" vertical="center" wrapText="1"/>
    </xf>
    <xf numFmtId="4" fontId="8" fillId="0" borderId="77" xfId="0" applyNumberFormat="1" applyFont="1" applyFill="1" applyBorder="1" applyAlignment="1">
      <alignment/>
    </xf>
    <xf numFmtId="4" fontId="8" fillId="0" borderId="41" xfId="0" applyNumberFormat="1" applyFont="1" applyFill="1" applyBorder="1" applyAlignment="1">
      <alignment/>
    </xf>
    <xf numFmtId="0" fontId="8" fillId="0" borderId="56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/>
    </xf>
    <xf numFmtId="4" fontId="8" fillId="0" borderId="66" xfId="0" applyNumberFormat="1" applyFont="1" applyFill="1" applyBorder="1" applyAlignment="1">
      <alignment/>
    </xf>
    <xf numFmtId="4" fontId="8" fillId="23" borderId="42" xfId="0" applyNumberFormat="1" applyFont="1" applyFill="1" applyBorder="1" applyAlignment="1">
      <alignment/>
    </xf>
    <xf numFmtId="4" fontId="8" fillId="23" borderId="22" xfId="0" applyNumberFormat="1" applyFont="1" applyFill="1" applyBorder="1" applyAlignment="1">
      <alignment/>
    </xf>
    <xf numFmtId="4" fontId="8" fillId="23" borderId="44" xfId="0" applyNumberFormat="1" applyFont="1" applyFill="1" applyBorder="1" applyAlignment="1">
      <alignment/>
    </xf>
    <xf numFmtId="4" fontId="8" fillId="23" borderId="20" xfId="0" applyNumberFormat="1" applyFont="1" applyFill="1" applyBorder="1" applyAlignment="1">
      <alignment/>
    </xf>
    <xf numFmtId="4" fontId="8" fillId="23" borderId="45" xfId="0" applyNumberFormat="1" applyFont="1" applyFill="1" applyBorder="1" applyAlignment="1">
      <alignment horizontal="right"/>
    </xf>
    <xf numFmtId="4" fontId="8" fillId="23" borderId="46" xfId="0" applyNumberFormat="1" applyFont="1" applyFill="1" applyBorder="1" applyAlignment="1">
      <alignment horizontal="right"/>
    </xf>
    <xf numFmtId="4" fontId="8" fillId="23" borderId="53" xfId="0" applyNumberFormat="1" applyFont="1" applyFill="1" applyBorder="1" applyAlignment="1">
      <alignment horizontal="right"/>
    </xf>
    <xf numFmtId="4" fontId="8" fillId="23" borderId="54" xfId="0" applyNumberFormat="1" applyFont="1" applyFill="1" applyBorder="1" applyAlignment="1">
      <alignment/>
    </xf>
    <xf numFmtId="0" fontId="39" fillId="0" borderId="65" xfId="0" applyFont="1" applyFill="1" applyBorder="1" applyAlignment="1">
      <alignment horizontal="right"/>
    </xf>
    <xf numFmtId="0" fontId="39" fillId="0" borderId="55" xfId="0" applyFont="1" applyFill="1" applyBorder="1" applyAlignment="1">
      <alignment horizontal="right"/>
    </xf>
    <xf numFmtId="0" fontId="8" fillId="3" borderId="62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/>
    </xf>
    <xf numFmtId="14" fontId="39" fillId="3" borderId="74" xfId="0" applyNumberFormat="1" applyFont="1" applyFill="1" applyBorder="1" applyAlignment="1">
      <alignment horizontal="center"/>
    </xf>
    <xf numFmtId="0" fontId="39" fillId="3" borderId="55" xfId="0" applyFont="1" applyFill="1" applyBorder="1" applyAlignment="1">
      <alignment horizontal="right"/>
    </xf>
    <xf numFmtId="4" fontId="8" fillId="3" borderId="34" xfId="0" applyNumberFormat="1" applyFont="1" applyFill="1" applyBorder="1" applyAlignment="1">
      <alignment/>
    </xf>
    <xf numFmtId="4" fontId="8" fillId="3" borderId="35" xfId="0" applyNumberFormat="1" applyFont="1" applyFill="1" applyBorder="1" applyAlignment="1">
      <alignment/>
    </xf>
    <xf numFmtId="4" fontId="8" fillId="3" borderId="37" xfId="0" applyNumberFormat="1" applyFont="1" applyFill="1" applyBorder="1" applyAlignment="1">
      <alignment/>
    </xf>
    <xf numFmtId="4" fontId="8" fillId="3" borderId="55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91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4" fontId="8" fillId="0" borderId="65" xfId="0" applyNumberFormat="1" applyFont="1" applyFill="1" applyBorder="1" applyAlignment="1">
      <alignment/>
    </xf>
    <xf numFmtId="0" fontId="39" fillId="0" borderId="41" xfId="0" applyFont="1" applyFill="1" applyBorder="1" applyAlignment="1">
      <alignment/>
    </xf>
    <xf numFmtId="0" fontId="39" fillId="0" borderId="0" xfId="0" applyFont="1" applyFill="1" applyBorder="1" applyAlignment="1">
      <alignment wrapText="1"/>
    </xf>
    <xf numFmtId="0" fontId="8" fillId="0" borderId="58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14" fontId="39" fillId="0" borderId="90" xfId="0" applyNumberFormat="1" applyFont="1" applyFill="1" applyBorder="1" applyAlignment="1">
      <alignment horizontal="center"/>
    </xf>
    <xf numFmtId="0" fontId="39" fillId="0" borderId="60" xfId="0" applyFont="1" applyFill="1" applyBorder="1" applyAlignment="1">
      <alignment horizontal="right"/>
    </xf>
    <xf numFmtId="4" fontId="39" fillId="0" borderId="35" xfId="0" applyNumberFormat="1" applyFont="1" applyFill="1" applyBorder="1" applyAlignment="1">
      <alignment/>
    </xf>
    <xf numFmtId="4" fontId="39" fillId="0" borderId="37" xfId="0" applyNumberFormat="1" applyFont="1" applyFill="1" applyBorder="1" applyAlignment="1">
      <alignment/>
    </xf>
    <xf numFmtId="4" fontId="39" fillId="0" borderId="54" xfId="0" applyNumberFormat="1" applyFont="1" applyFill="1" applyBorder="1" applyAlignment="1">
      <alignment/>
    </xf>
    <xf numFmtId="14" fontId="39" fillId="0" borderId="56" xfId="0" applyNumberFormat="1" applyFont="1" applyFill="1" applyBorder="1" applyAlignment="1">
      <alignment horizontal="center"/>
    </xf>
    <xf numFmtId="4" fontId="39" fillId="0" borderId="55" xfId="0" applyNumberFormat="1" applyFont="1" applyFill="1" applyBorder="1" applyAlignment="1">
      <alignment/>
    </xf>
    <xf numFmtId="4" fontId="8" fillId="0" borderId="38" xfId="0" applyNumberFormat="1" applyFont="1" applyFill="1" applyBorder="1" applyAlignment="1">
      <alignment horizontal="right"/>
    </xf>
    <xf numFmtId="4" fontId="39" fillId="0" borderId="77" xfId="0" applyNumberFormat="1" applyFont="1" applyFill="1" applyBorder="1" applyAlignment="1">
      <alignment/>
    </xf>
    <xf numFmtId="4" fontId="39" fillId="0" borderId="41" xfId="0" applyNumberFormat="1" applyFont="1" applyFill="1" applyBorder="1" applyAlignment="1">
      <alignment/>
    </xf>
    <xf numFmtId="4" fontId="39" fillId="0" borderId="66" xfId="0" applyNumberFormat="1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4" fontId="39" fillId="0" borderId="79" xfId="0" applyNumberFormat="1" applyFont="1" applyFill="1" applyBorder="1" applyAlignment="1">
      <alignment/>
    </xf>
    <xf numFmtId="0" fontId="8" fillId="0" borderId="63" xfId="0" applyFont="1" applyFill="1" applyBorder="1" applyAlignment="1">
      <alignment/>
    </xf>
    <xf numFmtId="14" fontId="39" fillId="0" borderId="62" xfId="0" applyNumberFormat="1" applyFont="1" applyFill="1" applyBorder="1" applyAlignment="1">
      <alignment horizontal="center"/>
    </xf>
    <xf numFmtId="0" fontId="39" fillId="0" borderId="63" xfId="0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39" fillId="0" borderId="88" xfId="0" applyNumberFormat="1" applyFont="1" applyFill="1" applyBorder="1" applyAlignment="1">
      <alignment/>
    </xf>
    <xf numFmtId="4" fontId="39" fillId="0" borderId="33" xfId="0" applyNumberFormat="1" applyFont="1" applyFill="1" applyBorder="1" applyAlignment="1">
      <alignment/>
    </xf>
    <xf numFmtId="4" fontId="39" fillId="0" borderId="63" xfId="0" applyNumberFormat="1" applyFont="1" applyFill="1" applyBorder="1" applyAlignment="1">
      <alignment/>
    </xf>
    <xf numFmtId="0" fontId="8" fillId="0" borderId="76" xfId="0" applyFont="1" applyFill="1" applyBorder="1" applyAlignment="1">
      <alignment/>
    </xf>
    <xf numFmtId="14" fontId="39" fillId="0" borderId="67" xfId="0" applyNumberFormat="1" applyFont="1" applyFill="1" applyBorder="1" applyAlignment="1">
      <alignment horizontal="center"/>
    </xf>
    <xf numFmtId="0" fontId="39" fillId="0" borderId="86" xfId="0" applyFont="1" applyFill="1" applyBorder="1" applyAlignment="1">
      <alignment horizontal="right"/>
    </xf>
    <xf numFmtId="4" fontId="8" fillId="0" borderId="68" xfId="0" applyNumberFormat="1" applyFont="1" applyFill="1" applyBorder="1" applyAlignment="1">
      <alignment horizontal="right"/>
    </xf>
    <xf numFmtId="4" fontId="39" fillId="0" borderId="76" xfId="0" applyNumberFormat="1" applyFont="1" applyFill="1" applyBorder="1" applyAlignment="1">
      <alignment/>
    </xf>
    <xf numFmtId="4" fontId="39" fillId="0" borderId="83" xfId="0" applyNumberFormat="1" applyFont="1" applyFill="1" applyBorder="1" applyAlignment="1">
      <alignment/>
    </xf>
    <xf numFmtId="4" fontId="39" fillId="0" borderId="86" xfId="0" applyNumberFormat="1" applyFont="1" applyFill="1" applyBorder="1" applyAlignment="1">
      <alignment/>
    </xf>
    <xf numFmtId="0" fontId="39" fillId="23" borderId="87" xfId="0" applyFont="1" applyFill="1" applyBorder="1" applyAlignment="1">
      <alignment/>
    </xf>
    <xf numFmtId="0" fontId="39" fillId="23" borderId="57" xfId="0" applyFont="1" applyFill="1" applyBorder="1" applyAlignment="1">
      <alignment/>
    </xf>
    <xf numFmtId="4" fontId="4" fillId="23" borderId="42" xfId="0" applyNumberFormat="1" applyFont="1" applyFill="1" applyBorder="1" applyAlignment="1">
      <alignment/>
    </xf>
    <xf numFmtId="4" fontId="4" fillId="23" borderId="22" xfId="0" applyNumberFormat="1" applyFont="1" applyFill="1" applyBorder="1" applyAlignment="1">
      <alignment/>
    </xf>
    <xf numFmtId="4" fontId="4" fillId="23" borderId="44" xfId="0" applyNumberFormat="1" applyFont="1" applyFill="1" applyBorder="1" applyAlignment="1">
      <alignment/>
    </xf>
    <xf numFmtId="4" fontId="4" fillId="23" borderId="20" xfId="0" applyNumberFormat="1" applyFont="1" applyFill="1" applyBorder="1" applyAlignment="1">
      <alignment/>
    </xf>
    <xf numFmtId="0" fontId="39" fillId="0" borderId="52" xfId="0" applyFont="1" applyFill="1" applyBorder="1" applyAlignment="1">
      <alignment horizontal="center"/>
    </xf>
    <xf numFmtId="14" fontId="39" fillId="0" borderId="52" xfId="0" applyNumberFormat="1" applyFont="1" applyFill="1" applyBorder="1" applyAlignment="1">
      <alignment horizontal="center"/>
    </xf>
    <xf numFmtId="4" fontId="8" fillId="0" borderId="70" xfId="0" applyNumberFormat="1" applyFont="1" applyFill="1" applyBorder="1" applyAlignment="1">
      <alignment/>
    </xf>
    <xf numFmtId="0" fontId="8" fillId="0" borderId="74" xfId="0" applyFont="1" applyFill="1" applyBorder="1" applyAlignment="1">
      <alignment horizontal="center"/>
    </xf>
    <xf numFmtId="14" fontId="39" fillId="0" borderId="72" xfId="0" applyNumberFormat="1" applyFont="1" applyFill="1" applyBorder="1" applyAlignment="1">
      <alignment horizontal="center"/>
    </xf>
    <xf numFmtId="0" fontId="39" fillId="0" borderId="66" xfId="0" applyFont="1" applyFill="1" applyBorder="1" applyAlignment="1">
      <alignment horizontal="right"/>
    </xf>
    <xf numFmtId="0" fontId="39" fillId="0" borderId="29" xfId="0" applyFont="1" applyFill="1" applyBorder="1" applyAlignment="1">
      <alignment horizontal="left"/>
    </xf>
    <xf numFmtId="4" fontId="4" fillId="23" borderId="2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52" xfId="0" applyFont="1" applyFill="1" applyBorder="1" applyAlignment="1">
      <alignment horizontal="center"/>
    </xf>
    <xf numFmtId="0" fontId="8" fillId="0" borderId="66" xfId="0" applyFont="1" applyFill="1" applyBorder="1" applyAlignment="1">
      <alignment/>
    </xf>
    <xf numFmtId="4" fontId="8" fillId="0" borderId="39" xfId="0" applyNumberFormat="1" applyFont="1" applyFill="1" applyBorder="1" applyAlignment="1">
      <alignment/>
    </xf>
    <xf numFmtId="4" fontId="8" fillId="0" borderId="77" xfId="0" applyNumberFormat="1" applyFont="1" applyFill="1" applyBorder="1" applyAlignment="1">
      <alignment/>
    </xf>
    <xf numFmtId="4" fontId="8" fillId="0" borderId="66" xfId="0" applyNumberFormat="1" applyFont="1" applyFill="1" applyBorder="1" applyAlignment="1">
      <alignment/>
    </xf>
    <xf numFmtId="4" fontId="4" fillId="19" borderId="27" xfId="0" applyNumberFormat="1" applyFont="1" applyFill="1" applyBorder="1" applyAlignment="1">
      <alignment horizontal="right"/>
    </xf>
    <xf numFmtId="4" fontId="4" fillId="19" borderId="52" xfId="0" applyNumberFormat="1" applyFont="1" applyFill="1" applyBorder="1" applyAlignment="1">
      <alignment horizontal="right"/>
    </xf>
    <xf numFmtId="4" fontId="4" fillId="19" borderId="29" xfId="0" applyNumberFormat="1" applyFont="1" applyFill="1" applyBorder="1" applyAlignment="1">
      <alignment horizontal="right"/>
    </xf>
    <xf numFmtId="4" fontId="4" fillId="19" borderId="65" xfId="0" applyNumberFormat="1" applyFont="1" applyFill="1" applyBorder="1" applyAlignment="1">
      <alignment horizontal="right"/>
    </xf>
    <xf numFmtId="0" fontId="39" fillId="19" borderId="87" xfId="0" applyFont="1" applyFill="1" applyBorder="1" applyAlignment="1">
      <alignment/>
    </xf>
    <xf numFmtId="0" fontId="39" fillId="19" borderId="57" xfId="0" applyFont="1" applyFill="1" applyBorder="1" applyAlignment="1">
      <alignment/>
    </xf>
    <xf numFmtId="4" fontId="8" fillId="19" borderId="42" xfId="0" applyNumberFormat="1" applyFont="1" applyFill="1" applyBorder="1" applyAlignment="1">
      <alignment/>
    </xf>
    <xf numFmtId="4" fontId="8" fillId="19" borderId="22" xfId="0" applyNumberFormat="1" applyFont="1" applyFill="1" applyBorder="1" applyAlignment="1">
      <alignment/>
    </xf>
    <xf numFmtId="4" fontId="8" fillId="19" borderId="44" xfId="0" applyNumberFormat="1" applyFont="1" applyFill="1" applyBorder="1" applyAlignment="1">
      <alignment/>
    </xf>
    <xf numFmtId="4" fontId="8" fillId="19" borderId="2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8" fillId="0" borderId="74" xfId="0" applyFont="1" applyFill="1" applyBorder="1" applyAlignment="1">
      <alignment horizontal="center" wrapText="1"/>
    </xf>
    <xf numFmtId="4" fontId="8" fillId="0" borderId="45" xfId="0" applyNumberFormat="1" applyFont="1" applyFill="1" applyBorder="1" applyAlignment="1">
      <alignment horizontal="right"/>
    </xf>
    <xf numFmtId="4" fontId="39" fillId="0" borderId="92" xfId="0" applyNumberFormat="1" applyFont="1" applyFill="1" applyBorder="1" applyAlignment="1">
      <alignment/>
    </xf>
    <xf numFmtId="4" fontId="39" fillId="0" borderId="53" xfId="0" applyNumberFormat="1" applyFont="1" applyFill="1" applyBorder="1" applyAlignment="1">
      <alignment/>
    </xf>
    <xf numFmtId="0" fontId="15" fillId="23" borderId="20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4" fillId="19" borderId="20" xfId="0" applyFont="1" applyFill="1" applyBorder="1" applyAlignment="1">
      <alignment horizontal="left"/>
    </xf>
    <xf numFmtId="4" fontId="4" fillId="19" borderId="42" xfId="0" applyNumberFormat="1" applyFont="1" applyFill="1" applyBorder="1" applyAlignment="1">
      <alignment/>
    </xf>
    <xf numFmtId="4" fontId="4" fillId="19" borderId="44" xfId="0" applyNumberFormat="1" applyFont="1" applyFill="1" applyBorder="1" applyAlignment="1">
      <alignment/>
    </xf>
    <xf numFmtId="4" fontId="4" fillId="19" borderId="20" xfId="0" applyNumberFormat="1" applyFont="1" applyFill="1" applyBorder="1" applyAlignment="1">
      <alignment/>
    </xf>
    <xf numFmtId="0" fontId="8" fillId="19" borderId="20" xfId="0" applyFont="1" applyFill="1" applyBorder="1" applyAlignment="1">
      <alignment horizontal="left"/>
    </xf>
    <xf numFmtId="4" fontId="8" fillId="19" borderId="83" xfId="0" applyNumberFormat="1" applyFont="1" applyFill="1" applyBorder="1" applyAlignment="1">
      <alignment/>
    </xf>
    <xf numFmtId="4" fontId="8" fillId="19" borderId="86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39" fillId="0" borderId="0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19" fillId="0" borderId="0" xfId="0" applyFont="1" applyAlignment="1">
      <alignment horizontal="center"/>
    </xf>
    <xf numFmtId="16" fontId="17" fillId="0" borderId="0" xfId="84" applyNumberFormat="1" applyFont="1" applyFill="1" applyAlignment="1">
      <alignment/>
      <protection/>
    </xf>
    <xf numFmtId="49" fontId="17" fillId="0" borderId="0" xfId="84" applyNumberFormat="1" applyFont="1" applyFill="1" applyAlignment="1">
      <alignment horizontal="right"/>
      <protection/>
    </xf>
    <xf numFmtId="0" fontId="9" fillId="0" borderId="79" xfId="89" applyFont="1" applyFill="1" applyBorder="1" applyAlignment="1">
      <alignment horizontal="left"/>
      <protection/>
    </xf>
    <xf numFmtId="0" fontId="18" fillId="0" borderId="22" xfId="89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18" fillId="0" borderId="44" xfId="89" applyFont="1" applyFill="1" applyBorder="1" applyAlignment="1">
      <alignment horizontal="center"/>
      <protection/>
    </xf>
    <xf numFmtId="0" fontId="17" fillId="0" borderId="22" xfId="89" applyFont="1" applyBorder="1" applyAlignment="1">
      <alignment horizontal="center"/>
      <protection/>
    </xf>
    <xf numFmtId="4" fontId="17" fillId="0" borderId="44" xfId="89" applyNumberFormat="1" applyFont="1" applyFill="1" applyBorder="1" applyAlignment="1">
      <alignment horizontal="right"/>
      <protection/>
    </xf>
    <xf numFmtId="4" fontId="17" fillId="0" borderId="20" xfId="89" applyNumberFormat="1" applyFont="1" applyFill="1" applyBorder="1" applyAlignment="1">
      <alignment horizontal="right"/>
      <protection/>
    </xf>
    <xf numFmtId="165" fontId="14" fillId="0" borderId="0" xfId="89" applyNumberFormat="1">
      <alignment/>
      <protection/>
    </xf>
    <xf numFmtId="0" fontId="9" fillId="0" borderId="62" xfId="89" applyFont="1" applyBorder="1" applyAlignment="1">
      <alignment horizontal="center"/>
      <protection/>
    </xf>
    <xf numFmtId="4" fontId="9" fillId="0" borderId="61" xfId="89" applyNumberFormat="1" applyFont="1" applyFill="1" applyBorder="1" applyAlignment="1">
      <alignment horizontal="right"/>
      <protection/>
    </xf>
    <xf numFmtId="4" fontId="9" fillId="0" borderId="47" xfId="89" applyNumberFormat="1" applyFont="1" applyFill="1" applyBorder="1" applyAlignment="1">
      <alignment horizontal="right"/>
      <protection/>
    </xf>
    <xf numFmtId="4" fontId="9" fillId="0" borderId="53" xfId="89" applyNumberFormat="1" applyFont="1" applyFill="1" applyBorder="1" applyAlignment="1">
      <alignment horizontal="right"/>
      <protection/>
    </xf>
    <xf numFmtId="4" fontId="9" fillId="0" borderId="54" xfId="89" applyNumberFormat="1" applyFont="1" applyFill="1" applyBorder="1" applyAlignment="1">
      <alignment horizontal="right"/>
      <protection/>
    </xf>
    <xf numFmtId="0" fontId="9" fillId="0" borderId="72" xfId="89" applyFont="1" applyBorder="1" applyAlignment="1">
      <alignment horizontal="center"/>
      <protection/>
    </xf>
    <xf numFmtId="4" fontId="9" fillId="0" borderId="28" xfId="89" applyNumberFormat="1" applyFont="1" applyFill="1" applyBorder="1" applyAlignment="1">
      <alignment horizontal="right"/>
      <protection/>
    </xf>
    <xf numFmtId="4" fontId="9" fillId="0" borderId="29" xfId="89" applyNumberFormat="1" applyFont="1" applyFill="1" applyBorder="1" applyAlignment="1">
      <alignment horizontal="right"/>
      <protection/>
    </xf>
    <xf numFmtId="0" fontId="17" fillId="0" borderId="22" xfId="89" applyFont="1" applyFill="1" applyBorder="1" applyAlignment="1">
      <alignment horizontal="center"/>
      <protection/>
    </xf>
    <xf numFmtId="4" fontId="17" fillId="0" borderId="19" xfId="89" applyNumberFormat="1" applyFont="1" applyFill="1" applyBorder="1" applyAlignment="1">
      <alignment horizontal="right"/>
      <protection/>
    </xf>
    <xf numFmtId="0" fontId="9" fillId="0" borderId="72" xfId="89" applyFont="1" applyFill="1" applyBorder="1" applyAlignment="1">
      <alignment horizontal="center"/>
      <protection/>
    </xf>
    <xf numFmtId="0" fontId="9" fillId="0" borderId="52" xfId="89" applyFont="1" applyBorder="1" applyAlignment="1">
      <alignment horizontal="center"/>
      <protection/>
    </xf>
    <xf numFmtId="4" fontId="9" fillId="0" borderId="62" xfId="89" applyNumberFormat="1" applyFont="1" applyFill="1" applyBorder="1" applyAlignment="1">
      <alignment horizontal="right"/>
      <protection/>
    </xf>
    <xf numFmtId="4" fontId="9" fillId="0" borderId="32" xfId="89" applyNumberFormat="1" applyFont="1" applyFill="1" applyBorder="1" applyAlignment="1">
      <alignment horizontal="right"/>
      <protection/>
    </xf>
    <xf numFmtId="4" fontId="9" fillId="0" borderId="33" xfId="89" applyNumberFormat="1" applyFont="1" applyFill="1" applyBorder="1" applyAlignment="1">
      <alignment horizontal="right"/>
      <protection/>
    </xf>
    <xf numFmtId="0" fontId="9" fillId="0" borderId="56" xfId="89" applyFont="1" applyBorder="1" applyAlignment="1">
      <alignment horizontal="center"/>
      <protection/>
    </xf>
    <xf numFmtId="4" fontId="9" fillId="0" borderId="36" xfId="89" applyNumberFormat="1" applyFont="1" applyFill="1" applyBorder="1" applyAlignment="1">
      <alignment horizontal="right"/>
      <protection/>
    </xf>
    <xf numFmtId="4" fontId="9" fillId="0" borderId="37" xfId="89" applyNumberFormat="1" applyFont="1" applyFill="1" applyBorder="1" applyAlignment="1">
      <alignment horizontal="right"/>
      <protection/>
    </xf>
    <xf numFmtId="0" fontId="9" fillId="0" borderId="61" xfId="89" applyFont="1" applyBorder="1" applyAlignment="1">
      <alignment horizontal="center"/>
      <protection/>
    </xf>
    <xf numFmtId="4" fontId="3" fillId="0" borderId="37" xfId="80" applyNumberFormat="1" applyFont="1" applyFill="1" applyBorder="1" applyAlignment="1">
      <alignment vertical="center"/>
      <protection/>
    </xf>
    <xf numFmtId="0" fontId="9" fillId="0" borderId="58" xfId="89" applyFont="1" applyBorder="1" applyAlignment="1">
      <alignment horizontal="center"/>
      <protection/>
    </xf>
    <xf numFmtId="0" fontId="9" fillId="0" borderId="33" xfId="89" applyFont="1" applyBorder="1" applyAlignment="1">
      <alignment horizontal="left"/>
      <protection/>
    </xf>
    <xf numFmtId="0" fontId="9" fillId="0" borderId="88" xfId="89" applyFont="1" applyBorder="1" applyAlignment="1">
      <alignment horizontal="left"/>
      <protection/>
    </xf>
    <xf numFmtId="4" fontId="9" fillId="0" borderId="52" xfId="89" applyNumberFormat="1" applyFont="1" applyFill="1" applyBorder="1" applyAlignment="1">
      <alignment horizontal="right"/>
      <protection/>
    </xf>
    <xf numFmtId="0" fontId="14" fillId="0" borderId="0" xfId="89" applyFont="1" applyFill="1">
      <alignment/>
      <protection/>
    </xf>
    <xf numFmtId="4" fontId="17" fillId="0" borderId="44" xfId="89" applyNumberFormat="1" applyFont="1" applyFill="1" applyBorder="1" applyAlignment="1">
      <alignment horizontal="right"/>
      <protection/>
    </xf>
    <xf numFmtId="0" fontId="9" fillId="0" borderId="75" xfId="89" applyFont="1" applyFill="1" applyBorder="1" applyAlignment="1">
      <alignment horizontal="center"/>
      <protection/>
    </xf>
    <xf numFmtId="4" fontId="9" fillId="0" borderId="67" xfId="89" applyNumberFormat="1" applyFont="1" applyFill="1" applyBorder="1" applyAlignment="1">
      <alignment horizontal="right"/>
      <protection/>
    </xf>
    <xf numFmtId="4" fontId="9" fillId="0" borderId="69" xfId="89" applyNumberFormat="1" applyFont="1" applyFill="1" applyBorder="1" applyAlignment="1">
      <alignment horizontal="right"/>
      <protection/>
    </xf>
    <xf numFmtId="4" fontId="9" fillId="0" borderId="83" xfId="89" applyNumberFormat="1" applyFont="1" applyFill="1" applyBorder="1" applyAlignment="1">
      <alignment horizontal="right"/>
      <protection/>
    </xf>
    <xf numFmtId="4" fontId="9" fillId="0" borderId="86" xfId="89" applyNumberFormat="1" applyFont="1" applyFill="1" applyBorder="1" applyAlignment="1">
      <alignment horizontal="right"/>
      <protection/>
    </xf>
    <xf numFmtId="4" fontId="3" fillId="0" borderId="33" xfId="80" applyNumberFormat="1" applyFont="1" applyFill="1" applyBorder="1" applyAlignment="1">
      <alignment vertical="center"/>
      <protection/>
    </xf>
    <xf numFmtId="4" fontId="17" fillId="0" borderId="22" xfId="89" applyNumberFormat="1" applyFont="1" applyFill="1" applyBorder="1" applyAlignment="1">
      <alignment/>
      <protection/>
    </xf>
    <xf numFmtId="4" fontId="17" fillId="0" borderId="19" xfId="89" applyNumberFormat="1" applyFont="1" applyFill="1" applyBorder="1" applyAlignment="1">
      <alignment/>
      <protection/>
    </xf>
    <xf numFmtId="4" fontId="17" fillId="0" borderId="44" xfId="89" applyNumberFormat="1" applyFont="1" applyFill="1" applyBorder="1" applyAlignment="1">
      <alignment/>
      <protection/>
    </xf>
    <xf numFmtId="4" fontId="17" fillId="0" borderId="20" xfId="89" applyNumberFormat="1" applyFont="1" applyFill="1" applyBorder="1" applyAlignment="1">
      <alignment/>
      <protection/>
    </xf>
    <xf numFmtId="4" fontId="9" fillId="0" borderId="67" xfId="89" applyNumberFormat="1" applyFont="1" applyFill="1" applyBorder="1" applyAlignment="1">
      <alignment/>
      <protection/>
    </xf>
    <xf numFmtId="0" fontId="9" fillId="0" borderId="0" xfId="89" applyFont="1" applyFill="1" applyBorder="1" applyAlignment="1">
      <alignment horizontal="center"/>
      <protection/>
    </xf>
    <xf numFmtId="4" fontId="9" fillId="0" borderId="0" xfId="89" applyNumberFormat="1" applyFont="1" applyFill="1" applyBorder="1" applyAlignment="1">
      <alignment/>
      <protection/>
    </xf>
    <xf numFmtId="4" fontId="9" fillId="0" borderId="0" xfId="89" applyNumberFormat="1" applyFont="1" applyFill="1" applyBorder="1" applyAlignment="1">
      <alignment horizontal="right"/>
      <protection/>
    </xf>
    <xf numFmtId="0" fontId="17" fillId="0" borderId="67" xfId="89" applyFont="1" applyFill="1" applyBorder="1" applyAlignment="1">
      <alignment horizontal="center"/>
      <protection/>
    </xf>
    <xf numFmtId="4" fontId="17" fillId="0" borderId="67" xfId="89" applyNumberFormat="1" applyFont="1" applyFill="1" applyBorder="1" applyAlignment="1">
      <alignment horizontal="right"/>
      <protection/>
    </xf>
    <xf numFmtId="4" fontId="17" fillId="0" borderId="69" xfId="89" applyNumberFormat="1" applyFont="1" applyFill="1" applyBorder="1" applyAlignment="1">
      <alignment horizontal="right"/>
      <protection/>
    </xf>
    <xf numFmtId="4" fontId="17" fillId="0" borderId="83" xfId="89" applyNumberFormat="1" applyFont="1" applyFill="1" applyBorder="1" applyAlignment="1">
      <alignment horizontal="right"/>
      <protection/>
    </xf>
    <xf numFmtId="4" fontId="17" fillId="0" borderId="86" xfId="89" applyNumberFormat="1" applyFont="1" applyFill="1" applyBorder="1" applyAlignment="1">
      <alignment horizontal="right"/>
      <protection/>
    </xf>
    <xf numFmtId="0" fontId="9" fillId="0" borderId="61" xfId="89" applyFont="1" applyFill="1" applyBorder="1" applyAlignment="1">
      <alignment horizontal="center"/>
      <protection/>
    </xf>
    <xf numFmtId="4" fontId="9" fillId="0" borderId="61" xfId="89" applyNumberFormat="1" applyFont="1" applyFill="1" applyBorder="1" applyAlignment="1">
      <alignment horizontal="right"/>
      <protection/>
    </xf>
    <xf numFmtId="4" fontId="9" fillId="0" borderId="47" xfId="89" applyNumberFormat="1" applyFont="1" applyFill="1" applyBorder="1" applyAlignment="1">
      <alignment horizontal="right"/>
      <protection/>
    </xf>
    <xf numFmtId="4" fontId="9" fillId="0" borderId="53" xfId="89" applyNumberFormat="1" applyFont="1" applyFill="1" applyBorder="1" applyAlignment="1">
      <alignment horizontal="right"/>
      <protection/>
    </xf>
    <xf numFmtId="0" fontId="9" fillId="0" borderId="56" xfId="89" applyFont="1" applyBorder="1" applyAlignment="1">
      <alignment horizontal="center"/>
      <protection/>
    </xf>
    <xf numFmtId="0" fontId="9" fillId="0" borderId="74" xfId="89" applyFont="1" applyBorder="1" applyAlignment="1">
      <alignment horizontal="center"/>
      <protection/>
    </xf>
    <xf numFmtId="4" fontId="9" fillId="0" borderId="62" xfId="89" applyNumberFormat="1" applyFont="1" applyFill="1" applyBorder="1" applyAlignment="1">
      <alignment horizontal="right"/>
      <protection/>
    </xf>
    <xf numFmtId="0" fontId="9" fillId="0" borderId="62" xfId="89" applyFont="1" applyBorder="1" applyAlignment="1">
      <alignment horizontal="center"/>
      <protection/>
    </xf>
    <xf numFmtId="0" fontId="9" fillId="0" borderId="74" xfId="89" applyFont="1" applyBorder="1" applyAlignment="1">
      <alignment horizontal="center"/>
      <protection/>
    </xf>
    <xf numFmtId="0" fontId="9" fillId="0" borderId="67" xfId="89" applyFont="1" applyBorder="1" applyAlignment="1">
      <alignment horizontal="center"/>
      <protection/>
    </xf>
    <xf numFmtId="4" fontId="3" fillId="0" borderId="83" xfId="80" applyNumberFormat="1" applyFont="1" applyFill="1" applyBorder="1" applyAlignment="1">
      <alignment vertical="center"/>
      <protection/>
    </xf>
    <xf numFmtId="0" fontId="17" fillId="0" borderId="21" xfId="89" applyFont="1" applyBorder="1" applyAlignment="1">
      <alignment horizontal="center"/>
      <protection/>
    </xf>
    <xf numFmtId="4" fontId="9" fillId="0" borderId="40" xfId="89" applyNumberFormat="1" applyFont="1" applyFill="1" applyBorder="1" applyAlignment="1">
      <alignment horizontal="right"/>
      <protection/>
    </xf>
    <xf numFmtId="0" fontId="9" fillId="0" borderId="56" xfId="89" applyFont="1" applyFill="1" applyBorder="1" applyAlignment="1">
      <alignment horizontal="center"/>
      <protection/>
    </xf>
    <xf numFmtId="0" fontId="9" fillId="0" borderId="61" xfId="89" applyFont="1" applyFill="1" applyBorder="1" applyAlignment="1">
      <alignment horizontal="center"/>
      <protection/>
    </xf>
    <xf numFmtId="4" fontId="3" fillId="0" borderId="47" xfId="80" applyNumberFormat="1" applyFont="1" applyFill="1" applyBorder="1" applyAlignment="1">
      <alignment vertical="center"/>
      <protection/>
    </xf>
    <xf numFmtId="0" fontId="9" fillId="0" borderId="56" xfId="89" applyFont="1" applyFill="1" applyBorder="1" applyAlignment="1">
      <alignment horizontal="center"/>
      <protection/>
    </xf>
    <xf numFmtId="4" fontId="3" fillId="0" borderId="36" xfId="80" applyNumberFormat="1" applyFont="1" applyFill="1" applyBorder="1" applyAlignment="1">
      <alignment vertical="center"/>
      <protection/>
    </xf>
    <xf numFmtId="0" fontId="9" fillId="0" borderId="52" xfId="89" applyFont="1" applyFill="1" applyBorder="1" applyAlignment="1">
      <alignment horizontal="center"/>
      <protection/>
    </xf>
    <xf numFmtId="4" fontId="9" fillId="0" borderId="52" xfId="89" applyNumberFormat="1" applyFont="1" applyFill="1" applyBorder="1" applyAlignment="1">
      <alignment horizontal="right"/>
      <protection/>
    </xf>
    <xf numFmtId="4" fontId="9" fillId="0" borderId="28" xfId="89" applyNumberFormat="1" applyFont="1" applyFill="1" applyBorder="1" applyAlignment="1">
      <alignment horizontal="right"/>
      <protection/>
    </xf>
    <xf numFmtId="4" fontId="3" fillId="0" borderId="32" xfId="80" applyNumberFormat="1" applyFont="1" applyFill="1" applyBorder="1" applyAlignment="1">
      <alignment vertical="center"/>
      <protection/>
    </xf>
    <xf numFmtId="0" fontId="9" fillId="0" borderId="58" xfId="89" applyFont="1" applyFill="1" applyBorder="1" applyAlignment="1">
      <alignment horizontal="center"/>
      <protection/>
    </xf>
    <xf numFmtId="0" fontId="0" fillId="0" borderId="0" xfId="80">
      <alignment/>
      <protection/>
    </xf>
    <xf numFmtId="0" fontId="0" fillId="0" borderId="0" xfId="80" applyFill="1">
      <alignment/>
      <protection/>
    </xf>
    <xf numFmtId="0" fontId="0" fillId="0" borderId="0" xfId="80" applyAlignment="1">
      <alignment horizontal="center"/>
      <protection/>
    </xf>
    <xf numFmtId="0" fontId="6" fillId="0" borderId="0" xfId="80" applyFont="1" applyAlignment="1">
      <alignment horizontal="center"/>
      <protection/>
    </xf>
    <xf numFmtId="0" fontId="6" fillId="0" borderId="0" xfId="80" applyFont="1" applyFill="1" applyAlignment="1">
      <alignment horizontal="center"/>
      <protection/>
    </xf>
    <xf numFmtId="0" fontId="7" fillId="0" borderId="0" xfId="80" applyFont="1" applyAlignment="1">
      <alignment horizontal="center"/>
      <protection/>
    </xf>
    <xf numFmtId="0" fontId="7" fillId="0" borderId="0" xfId="80" applyFont="1" applyFill="1" applyAlignment="1">
      <alignment horizontal="center"/>
      <protection/>
    </xf>
    <xf numFmtId="0" fontId="4" fillId="0" borderId="21" xfId="80" applyFont="1" applyBorder="1" applyAlignment="1">
      <alignment horizontal="center"/>
      <protection/>
    </xf>
    <xf numFmtId="0" fontId="4" fillId="0" borderId="19" xfId="80" applyFont="1" applyBorder="1" applyAlignment="1">
      <alignment horizontal="center"/>
      <protection/>
    </xf>
    <xf numFmtId="0" fontId="4" fillId="0" borderId="44" xfId="80" applyFont="1" applyBorder="1" applyAlignment="1">
      <alignment horizontal="center"/>
      <protection/>
    </xf>
    <xf numFmtId="0" fontId="4" fillId="0" borderId="19" xfId="80" applyFont="1" applyFill="1" applyBorder="1" applyAlignment="1">
      <alignment horizontal="center"/>
      <protection/>
    </xf>
    <xf numFmtId="0" fontId="4" fillId="0" borderId="20" xfId="80" applyFont="1" applyBorder="1" applyAlignment="1">
      <alignment horizontal="center"/>
      <protection/>
    </xf>
    <xf numFmtId="0" fontId="3" fillId="0" borderId="75" xfId="80" applyFont="1" applyBorder="1" applyAlignment="1">
      <alignment horizontal="center"/>
      <protection/>
    </xf>
    <xf numFmtId="49" fontId="3" fillId="0" borderId="25" xfId="80" applyNumberFormat="1" applyFont="1" applyBorder="1" applyAlignment="1">
      <alignment horizontal="center"/>
      <protection/>
    </xf>
    <xf numFmtId="0" fontId="3" fillId="0" borderId="41" xfId="80" applyFont="1" applyBorder="1">
      <alignment/>
      <protection/>
    </xf>
    <xf numFmtId="4" fontId="3" fillId="0" borderId="40" xfId="80" applyNumberFormat="1" applyFont="1" applyFill="1" applyBorder="1">
      <alignment/>
      <protection/>
    </xf>
    <xf numFmtId="4" fontId="3" fillId="0" borderId="40" xfId="80" applyNumberFormat="1" applyFont="1" applyBorder="1">
      <alignment/>
      <protection/>
    </xf>
    <xf numFmtId="4" fontId="3" fillId="0" borderId="55" xfId="80" applyNumberFormat="1" applyFont="1" applyBorder="1" applyAlignment="1">
      <alignment horizontal="right"/>
      <protection/>
    </xf>
    <xf numFmtId="4" fontId="4" fillId="0" borderId="19" xfId="80" applyNumberFormat="1" applyFont="1" applyFill="1" applyBorder="1">
      <alignment/>
      <protection/>
    </xf>
    <xf numFmtId="4" fontId="4" fillId="0" borderId="44" xfId="80" applyNumberFormat="1" applyFont="1" applyBorder="1">
      <alignment/>
      <protection/>
    </xf>
    <xf numFmtId="4" fontId="4" fillId="0" borderId="20" xfId="80" applyNumberFormat="1" applyFont="1" applyBorder="1">
      <alignment/>
      <protection/>
    </xf>
    <xf numFmtId="0" fontId="7" fillId="0" borderId="21" xfId="80" applyFont="1" applyBorder="1" applyAlignment="1">
      <alignment horizontal="center"/>
      <protection/>
    </xf>
    <xf numFmtId="0" fontId="7" fillId="0" borderId="19" xfId="80" applyFont="1" applyBorder="1" applyAlignment="1">
      <alignment horizontal="center"/>
      <protection/>
    </xf>
    <xf numFmtId="0" fontId="7" fillId="0" borderId="44" xfId="80" applyFont="1" applyBorder="1" applyAlignment="1">
      <alignment horizontal="center"/>
      <protection/>
    </xf>
    <xf numFmtId="0" fontId="7" fillId="0" borderId="19" xfId="80" applyFont="1" applyFill="1" applyBorder="1" applyAlignment="1">
      <alignment horizontal="center"/>
      <protection/>
    </xf>
    <xf numFmtId="0" fontId="3" fillId="0" borderId="58" xfId="80" applyFont="1" applyBorder="1" applyAlignment="1">
      <alignment horizontal="center"/>
      <protection/>
    </xf>
    <xf numFmtId="0" fontId="3" fillId="0" borderId="36" xfId="80" applyFont="1" applyBorder="1" applyAlignment="1">
      <alignment horizontal="center"/>
      <protection/>
    </xf>
    <xf numFmtId="0" fontId="3" fillId="0" borderId="37" xfId="80" applyFont="1" applyBorder="1" applyAlignment="1">
      <alignment horizontal="left"/>
      <protection/>
    </xf>
    <xf numFmtId="4" fontId="3" fillId="0" borderId="36" xfId="80" applyNumberFormat="1" applyFont="1" applyFill="1" applyBorder="1" applyAlignment="1">
      <alignment horizontal="right"/>
      <protection/>
    </xf>
    <xf numFmtId="4" fontId="3" fillId="0" borderId="36" xfId="80" applyNumberFormat="1" applyFont="1" applyBorder="1" applyAlignment="1">
      <alignment horizontal="right"/>
      <protection/>
    </xf>
    <xf numFmtId="0" fontId="3" fillId="0" borderId="70" xfId="80" applyFont="1" applyBorder="1" applyAlignment="1">
      <alignment horizontal="center"/>
      <protection/>
    </xf>
    <xf numFmtId="4" fontId="4" fillId="0" borderId="19" xfId="80" applyNumberFormat="1" applyFont="1" applyBorder="1">
      <alignment/>
      <protection/>
    </xf>
    <xf numFmtId="0" fontId="3" fillId="0" borderId="0" xfId="80" applyFont="1" applyBorder="1" applyAlignment="1">
      <alignment horizontal="left"/>
      <protection/>
    </xf>
    <xf numFmtId="0" fontId="3" fillId="0" borderId="0" xfId="80" applyFont="1" applyFill="1" applyBorder="1" applyAlignment="1">
      <alignment horizontal="left"/>
      <protection/>
    </xf>
    <xf numFmtId="0" fontId="3" fillId="0" borderId="40" xfId="80" applyFont="1" applyBorder="1" applyAlignment="1">
      <alignment horizontal="center"/>
      <protection/>
    </xf>
    <xf numFmtId="0" fontId="3" fillId="0" borderId="41" xfId="80" applyFont="1" applyBorder="1" applyAlignment="1">
      <alignment horizontal="left"/>
      <protection/>
    </xf>
    <xf numFmtId="4" fontId="3" fillId="0" borderId="40" xfId="80" applyNumberFormat="1" applyFont="1" applyFill="1" applyBorder="1" applyAlignment="1">
      <alignment horizontal="right"/>
      <protection/>
    </xf>
    <xf numFmtId="4" fontId="3" fillId="0" borderId="66" xfId="80" applyNumberFormat="1" applyFont="1" applyBorder="1" applyAlignment="1">
      <alignment horizontal="right"/>
      <protection/>
    </xf>
    <xf numFmtId="0" fontId="4" fillId="0" borderId="0" xfId="80" applyFont="1" applyBorder="1" applyAlignment="1">
      <alignment horizontal="center"/>
      <protection/>
    </xf>
    <xf numFmtId="0" fontId="4" fillId="0" borderId="0" xfId="80" applyFont="1" applyBorder="1" applyAlignment="1">
      <alignment horizontal="left"/>
      <protection/>
    </xf>
    <xf numFmtId="4" fontId="4" fillId="0" borderId="0" xfId="80" applyNumberFormat="1" applyFont="1" applyFill="1" applyBorder="1">
      <alignment/>
      <protection/>
    </xf>
    <xf numFmtId="4" fontId="4" fillId="0" borderId="0" xfId="80" applyNumberFormat="1" applyFont="1" applyBorder="1">
      <alignment/>
      <protection/>
    </xf>
    <xf numFmtId="4" fontId="3" fillId="0" borderId="40" xfId="80" applyNumberFormat="1" applyFont="1" applyBorder="1" applyAlignment="1">
      <alignment horizontal="right"/>
      <protection/>
    </xf>
    <xf numFmtId="49" fontId="3" fillId="0" borderId="0" xfId="80" applyNumberFormat="1" applyFont="1" applyFill="1" applyBorder="1" applyAlignment="1">
      <alignment horizontal="left" wrapText="1"/>
      <protection/>
    </xf>
    <xf numFmtId="0" fontId="7" fillId="0" borderId="76" xfId="80" applyFont="1" applyBorder="1" applyAlignment="1">
      <alignment horizontal="center"/>
      <protection/>
    </xf>
    <xf numFmtId="0" fontId="7" fillId="0" borderId="76" xfId="80" applyFont="1" applyFill="1" applyBorder="1" applyAlignment="1">
      <alignment horizontal="center"/>
      <protection/>
    </xf>
    <xf numFmtId="0" fontId="3" fillId="0" borderId="36" xfId="80" applyFont="1" applyBorder="1" applyAlignment="1">
      <alignment horizontal="left"/>
      <protection/>
    </xf>
    <xf numFmtId="4" fontId="3" fillId="0" borderId="32" xfId="80" applyNumberFormat="1" applyFont="1" applyFill="1" applyBorder="1" applyAlignment="1">
      <alignment horizontal="right"/>
      <protection/>
    </xf>
    <xf numFmtId="4" fontId="3" fillId="0" borderId="32" xfId="80" applyNumberFormat="1" applyFont="1" applyBorder="1" applyAlignment="1">
      <alignment horizontal="right"/>
      <protection/>
    </xf>
    <xf numFmtId="4" fontId="3" fillId="0" borderId="63" xfId="80" applyNumberFormat="1" applyFont="1" applyBorder="1" applyAlignment="1">
      <alignment horizontal="right"/>
      <protection/>
    </xf>
    <xf numFmtId="4" fontId="4" fillId="0" borderId="20" xfId="80" applyNumberFormat="1" applyFont="1" applyFill="1" applyBorder="1">
      <alignment/>
      <protection/>
    </xf>
    <xf numFmtId="0" fontId="3" fillId="0" borderId="74" xfId="80" applyFont="1" applyBorder="1" applyAlignment="1">
      <alignment horizontal="center"/>
      <protection/>
    </xf>
    <xf numFmtId="0" fontId="3" fillId="0" borderId="28" xfId="80" applyFont="1" applyBorder="1" applyAlignment="1">
      <alignment horizontal="center"/>
      <protection/>
    </xf>
    <xf numFmtId="0" fontId="3" fillId="0" borderId="29" xfId="80" applyFont="1" applyBorder="1" applyAlignment="1">
      <alignment horizontal="left"/>
      <protection/>
    </xf>
    <xf numFmtId="0" fontId="0" fillId="0" borderId="0" xfId="80" applyFill="1" applyAlignment="1">
      <alignment horizontal="center"/>
      <protection/>
    </xf>
    <xf numFmtId="0" fontId="4" fillId="0" borderId="21" xfId="80" applyFont="1" applyFill="1" applyBorder="1" applyAlignment="1">
      <alignment horizontal="center"/>
      <protection/>
    </xf>
    <xf numFmtId="0" fontId="4" fillId="0" borderId="44" xfId="80" applyFont="1" applyFill="1" applyBorder="1" applyAlignment="1">
      <alignment horizontal="center"/>
      <protection/>
    </xf>
    <xf numFmtId="0" fontId="4" fillId="0" borderId="20" xfId="80" applyFont="1" applyFill="1" applyBorder="1" applyAlignment="1">
      <alignment horizontal="center"/>
      <protection/>
    </xf>
    <xf numFmtId="0" fontId="3" fillId="0" borderId="70" xfId="80" applyFont="1" applyFill="1" applyBorder="1" applyAlignment="1">
      <alignment horizontal="center"/>
      <protection/>
    </xf>
    <xf numFmtId="0" fontId="3" fillId="0" borderId="28" xfId="80" applyFont="1" applyFill="1" applyBorder="1" applyAlignment="1">
      <alignment horizontal="center"/>
      <protection/>
    </xf>
    <xf numFmtId="0" fontId="3" fillId="0" borderId="29" xfId="80" applyFont="1" applyFill="1" applyBorder="1" applyAlignment="1">
      <alignment horizontal="left"/>
      <protection/>
    </xf>
    <xf numFmtId="4" fontId="3" fillId="0" borderId="66" xfId="80" applyNumberFormat="1" applyFont="1" applyFill="1" applyBorder="1" applyAlignment="1">
      <alignment horizontal="right"/>
      <protection/>
    </xf>
    <xf numFmtId="0" fontId="3" fillId="0" borderId="58" xfId="80" applyFont="1" applyFill="1" applyBorder="1" applyAlignment="1">
      <alignment horizontal="center"/>
      <protection/>
    </xf>
    <xf numFmtId="49" fontId="3" fillId="0" borderId="36" xfId="80" applyNumberFormat="1" applyFont="1" applyFill="1" applyBorder="1" applyAlignment="1">
      <alignment horizontal="center"/>
      <protection/>
    </xf>
    <xf numFmtId="0" fontId="3" fillId="0" borderId="37" xfId="80" applyFont="1" applyFill="1" applyBorder="1" applyAlignment="1">
      <alignment horizontal="left"/>
      <protection/>
    </xf>
    <xf numFmtId="4" fontId="3" fillId="0" borderId="36" xfId="80" applyNumberFormat="1" applyFont="1" applyFill="1" applyBorder="1">
      <alignment/>
      <protection/>
    </xf>
    <xf numFmtId="4" fontId="3" fillId="0" borderId="32" xfId="80" applyNumberFormat="1" applyFont="1" applyFill="1" applyBorder="1">
      <alignment/>
      <protection/>
    </xf>
    <xf numFmtId="4" fontId="3" fillId="0" borderId="55" xfId="80" applyNumberFormat="1" applyFont="1" applyFill="1" applyBorder="1" applyAlignment="1">
      <alignment horizontal="right"/>
      <protection/>
    </xf>
    <xf numFmtId="4" fontId="3" fillId="0" borderId="63" xfId="80" applyNumberFormat="1" applyFont="1" applyFill="1" applyBorder="1" applyAlignment="1">
      <alignment horizontal="right"/>
      <protection/>
    </xf>
    <xf numFmtId="0" fontId="4" fillId="0" borderId="44" xfId="80" applyFont="1" applyFill="1" applyBorder="1" applyAlignment="1">
      <alignment/>
      <protection/>
    </xf>
    <xf numFmtId="4" fontId="4" fillId="0" borderId="19" xfId="80" applyNumberFormat="1" applyFont="1" applyFill="1" applyBorder="1" applyAlignment="1">
      <alignment horizontal="right"/>
      <protection/>
    </xf>
    <xf numFmtId="4" fontId="4" fillId="0" borderId="44" xfId="80" applyNumberFormat="1" applyFont="1" applyFill="1" applyBorder="1" applyAlignment="1">
      <alignment horizontal="right"/>
      <protection/>
    </xf>
    <xf numFmtId="4" fontId="4" fillId="0" borderId="20" xfId="80" applyNumberFormat="1" applyFont="1" applyFill="1" applyBorder="1" applyAlignment="1">
      <alignment horizontal="right"/>
      <protection/>
    </xf>
    <xf numFmtId="0" fontId="4" fillId="0" borderId="0" xfId="80" applyFont="1" applyFill="1" applyBorder="1" applyAlignment="1">
      <alignment horizontal="center"/>
      <protection/>
    </xf>
    <xf numFmtId="0" fontId="4" fillId="0" borderId="0" xfId="80" applyFont="1" applyFill="1" applyBorder="1" applyAlignment="1">
      <alignment horizontal="left"/>
      <protection/>
    </xf>
    <xf numFmtId="0" fontId="3" fillId="0" borderId="73" xfId="80" applyFont="1" applyFill="1" applyBorder="1" applyAlignment="1">
      <alignment horizontal="center"/>
      <protection/>
    </xf>
    <xf numFmtId="0" fontId="3" fillId="0" borderId="47" xfId="80" applyFont="1" applyFill="1" applyBorder="1" applyAlignment="1">
      <alignment horizontal="center"/>
      <protection/>
    </xf>
    <xf numFmtId="0" fontId="3" fillId="0" borderId="53" xfId="80" applyFont="1" applyFill="1" applyBorder="1" applyAlignment="1">
      <alignment horizontal="left"/>
      <protection/>
    </xf>
    <xf numFmtId="4" fontId="3" fillId="0" borderId="47" xfId="80" applyNumberFormat="1" applyFont="1" applyFill="1" applyBorder="1">
      <alignment/>
      <protection/>
    </xf>
    <xf numFmtId="4" fontId="3" fillId="0" borderId="54" xfId="80" applyNumberFormat="1" applyFont="1" applyFill="1" applyBorder="1" applyAlignment="1">
      <alignment horizontal="right"/>
      <protection/>
    </xf>
    <xf numFmtId="0" fontId="7" fillId="0" borderId="21" xfId="80" applyFont="1" applyFill="1" applyBorder="1" applyAlignment="1">
      <alignment horizontal="center"/>
      <protection/>
    </xf>
    <xf numFmtId="0" fontId="7" fillId="0" borderId="44" xfId="80" applyFont="1" applyFill="1" applyBorder="1" applyAlignment="1">
      <alignment horizontal="center"/>
      <protection/>
    </xf>
    <xf numFmtId="0" fontId="3" fillId="0" borderId="40" xfId="80" applyFont="1" applyFill="1" applyBorder="1" applyAlignment="1">
      <alignment horizontal="center"/>
      <protection/>
    </xf>
    <xf numFmtId="0" fontId="3" fillId="0" borderId="41" xfId="80" applyFont="1" applyFill="1" applyBorder="1" applyAlignment="1">
      <alignment horizontal="left"/>
      <protection/>
    </xf>
    <xf numFmtId="0" fontId="3" fillId="0" borderId="74" xfId="80" applyFont="1" applyFill="1" applyBorder="1" applyAlignment="1">
      <alignment horizontal="center"/>
      <protection/>
    </xf>
    <xf numFmtId="0" fontId="3" fillId="0" borderId="36" xfId="80" applyFont="1" applyFill="1" applyBorder="1" applyAlignment="1">
      <alignment horizontal="center"/>
      <protection/>
    </xf>
    <xf numFmtId="0" fontId="3" fillId="0" borderId="33" xfId="80" applyFont="1" applyFill="1" applyBorder="1" applyAlignment="1">
      <alignment horizontal="left"/>
      <protection/>
    </xf>
    <xf numFmtId="4" fontId="3" fillId="0" borderId="0" xfId="80" applyNumberFormat="1" applyFont="1" applyFill="1" applyBorder="1" applyAlignment="1">
      <alignment horizontal="center" vertical="center" wrapText="1"/>
      <protection/>
    </xf>
    <xf numFmtId="0" fontId="5" fillId="0" borderId="21" xfId="80" applyFont="1" applyFill="1" applyBorder="1" applyAlignment="1">
      <alignment horizontal="center"/>
      <protection/>
    </xf>
    <xf numFmtId="0" fontId="3" fillId="0" borderId="24" xfId="80" applyFont="1" applyFill="1" applyBorder="1" applyAlignment="1">
      <alignment/>
      <protection/>
    </xf>
    <xf numFmtId="0" fontId="3" fillId="0" borderId="0" xfId="80" applyFont="1" applyFill="1" applyBorder="1" applyAlignment="1">
      <alignment/>
      <protection/>
    </xf>
    <xf numFmtId="0" fontId="0" fillId="0" borderId="0" xfId="80" applyFill="1" applyBorder="1">
      <alignment/>
      <protection/>
    </xf>
    <xf numFmtId="49" fontId="3" fillId="0" borderId="58" xfId="80" applyNumberFormat="1" applyFont="1" applyFill="1" applyBorder="1" applyAlignment="1">
      <alignment horizontal="center"/>
      <protection/>
    </xf>
    <xf numFmtId="0" fontId="3" fillId="0" borderId="37" xfId="80" applyFont="1" applyFill="1" applyBorder="1">
      <alignment/>
      <protection/>
    </xf>
    <xf numFmtId="49" fontId="3" fillId="0" borderId="37" xfId="80" applyNumberFormat="1" applyFont="1" applyFill="1" applyBorder="1" applyAlignment="1">
      <alignment horizontal="center"/>
      <protection/>
    </xf>
    <xf numFmtId="49" fontId="3" fillId="0" borderId="29" xfId="80" applyNumberFormat="1" applyFont="1" applyFill="1" applyBorder="1" applyAlignment="1">
      <alignment horizontal="center"/>
      <protection/>
    </xf>
    <xf numFmtId="0" fontId="8" fillId="0" borderId="0" xfId="80" applyFont="1" applyFill="1">
      <alignment/>
      <protection/>
    </xf>
    <xf numFmtId="4" fontId="8" fillId="0" borderId="0" xfId="80" applyNumberFormat="1" applyFont="1" applyFill="1">
      <alignment/>
      <protection/>
    </xf>
    <xf numFmtId="0" fontId="4" fillId="0" borderId="0" xfId="80" applyFont="1" applyFill="1" applyBorder="1" applyAlignment="1">
      <alignment/>
      <protection/>
    </xf>
    <xf numFmtId="4" fontId="4" fillId="0" borderId="0" xfId="80" applyNumberFormat="1" applyFont="1" applyFill="1" applyBorder="1" applyAlignment="1">
      <alignment horizontal="right"/>
      <protection/>
    </xf>
    <xf numFmtId="4" fontId="0" fillId="0" borderId="0" xfId="80" applyNumberFormat="1" applyFill="1">
      <alignment/>
      <protection/>
    </xf>
    <xf numFmtId="0" fontId="5" fillId="0" borderId="4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164" fontId="3" fillId="0" borderId="63" xfId="0" applyNumberFormat="1" applyFont="1" applyFill="1" applyBorder="1" applyAlignment="1">
      <alignment/>
    </xf>
    <xf numFmtId="0" fontId="3" fillId="0" borderId="79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4" fontId="3" fillId="0" borderId="37" xfId="0" applyNumberFormat="1" applyFont="1" applyBorder="1" applyAlignment="1">
      <alignment horizontal="right"/>
    </xf>
    <xf numFmtId="164" fontId="3" fillId="0" borderId="55" xfId="0" applyNumberFormat="1" applyFont="1" applyFill="1" applyBorder="1" applyAlignment="1">
      <alignment/>
    </xf>
    <xf numFmtId="0" fontId="3" fillId="0" borderId="36" xfId="0" applyFont="1" applyBorder="1" applyAlignment="1">
      <alignment horizontal="center"/>
    </xf>
    <xf numFmtId="4" fontId="3" fillId="0" borderId="41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0" fontId="3" fillId="0" borderId="5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4" fontId="5" fillId="19" borderId="44" xfId="0" applyNumberFormat="1" applyFont="1" applyFill="1" applyBorder="1" applyAlignment="1">
      <alignment vertical="center"/>
    </xf>
    <xf numFmtId="164" fontId="5" fillId="19" borderId="2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4" fontId="3" fillId="0" borderId="53" xfId="0" applyNumberFormat="1" applyFont="1" applyFill="1" applyBorder="1" applyAlignment="1">
      <alignment/>
    </xf>
    <xf numFmtId="0" fontId="3" fillId="0" borderId="37" xfId="0" applyFont="1" applyBorder="1" applyAlignment="1">
      <alignment horizontal="center"/>
    </xf>
    <xf numFmtId="4" fontId="3" fillId="0" borderId="37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164" fontId="3" fillId="0" borderId="54" xfId="0" applyNumberFormat="1" applyFont="1" applyFill="1" applyBorder="1" applyAlignment="1">
      <alignment horizontal="center"/>
    </xf>
    <xf numFmtId="164" fontId="3" fillId="0" borderId="55" xfId="0" applyNumberFormat="1" applyFont="1" applyFill="1" applyBorder="1" applyAlignment="1">
      <alignment horizontal="center"/>
    </xf>
    <xf numFmtId="164" fontId="5" fillId="19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86" applyNumberFormat="1" applyFont="1" applyAlignment="1">
      <alignment horizontal="right"/>
      <protection/>
    </xf>
    <xf numFmtId="4" fontId="0" fillId="0" borderId="0" xfId="84" applyNumberFormat="1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0" fontId="9" fillId="0" borderId="83" xfId="89" applyFont="1" applyFill="1" applyBorder="1" applyAlignment="1">
      <alignment horizontal="left"/>
      <protection/>
    </xf>
    <xf numFmtId="0" fontId="9" fillId="0" borderId="35" xfId="89" applyFont="1" applyFill="1" applyBorder="1" applyAlignment="1">
      <alignment horizontal="left"/>
      <protection/>
    </xf>
    <xf numFmtId="0" fontId="9" fillId="0" borderId="41" xfId="89" applyFont="1" applyFill="1" applyBorder="1" applyAlignment="1">
      <alignment horizontal="left"/>
      <protection/>
    </xf>
    <xf numFmtId="0" fontId="3" fillId="0" borderId="28" xfId="0" applyFont="1" applyFill="1" applyBorder="1" applyAlignment="1">
      <alignment horizontal="left" vertical="top" wrapText="1"/>
    </xf>
    <xf numFmtId="0" fontId="9" fillId="0" borderId="76" xfId="89" applyFont="1" applyFill="1" applyBorder="1" applyAlignment="1">
      <alignment horizontal="left"/>
      <protection/>
    </xf>
    <xf numFmtId="4" fontId="40" fillId="0" borderId="0" xfId="86" applyNumberFormat="1" applyFont="1" applyAlignment="1">
      <alignment vertical="center"/>
      <protection/>
    </xf>
    <xf numFmtId="0" fontId="40" fillId="0" borderId="0" xfId="86" applyFont="1" applyAlignment="1">
      <alignment vertical="center"/>
      <protection/>
    </xf>
    <xf numFmtId="0" fontId="41" fillId="0" borderId="0" xfId="86" applyFont="1" applyFill="1">
      <alignment/>
      <protection/>
    </xf>
    <xf numFmtId="0" fontId="9" fillId="0" borderId="0" xfId="89" applyFont="1" applyFill="1" applyBorder="1" applyAlignment="1">
      <alignment vertical="center"/>
      <protection/>
    </xf>
    <xf numFmtId="4" fontId="17" fillId="19" borderId="42" xfId="89" applyNumberFormat="1" applyFont="1" applyFill="1" applyBorder="1" applyAlignment="1">
      <alignment horizontal="right" vertical="center"/>
      <protection/>
    </xf>
    <xf numFmtId="0" fontId="9" fillId="0" borderId="0" xfId="89" applyFont="1" applyFill="1" applyAlignment="1">
      <alignment vertical="center"/>
      <protection/>
    </xf>
    <xf numFmtId="0" fontId="14" fillId="0" borderId="0" xfId="89" applyFill="1" applyAlignment="1">
      <alignment vertical="center"/>
      <protection/>
    </xf>
    <xf numFmtId="4" fontId="9" fillId="0" borderId="66" xfId="89" applyNumberFormat="1" applyFont="1" applyFill="1" applyBorder="1" applyAlignment="1">
      <alignment horizontal="right"/>
      <protection/>
    </xf>
    <xf numFmtId="0" fontId="14" fillId="0" borderId="0" xfId="89" applyAlignment="1">
      <alignment vertical="center"/>
      <protection/>
    </xf>
    <xf numFmtId="4" fontId="17" fillId="19" borderId="20" xfId="89" applyNumberFormat="1" applyFont="1" applyFill="1" applyBorder="1" applyAlignment="1">
      <alignment horizontal="right" vertical="center"/>
      <protection/>
    </xf>
    <xf numFmtId="0" fontId="9" fillId="0" borderId="19" xfId="89" applyFont="1" applyFill="1" applyBorder="1" applyAlignment="1">
      <alignment horizontal="center"/>
      <protection/>
    </xf>
    <xf numFmtId="0" fontId="5" fillId="19" borderId="19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vertical="center"/>
    </xf>
    <xf numFmtId="4" fontId="5" fillId="19" borderId="2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4" fontId="81" fillId="0" borderId="0" xfId="0" applyNumberFormat="1" applyFont="1" applyFill="1" applyBorder="1" applyAlignment="1">
      <alignment/>
    </xf>
    <xf numFmtId="4" fontId="17" fillId="19" borderId="44" xfId="89" applyNumberFormat="1" applyFont="1" applyFill="1" applyBorder="1" applyAlignment="1">
      <alignment horizontal="right" vertical="center"/>
      <protection/>
    </xf>
    <xf numFmtId="0" fontId="14" fillId="0" borderId="0" xfId="89" applyFont="1" applyAlignment="1">
      <alignment vertical="center"/>
      <protection/>
    </xf>
    <xf numFmtId="4" fontId="17" fillId="19" borderId="19" xfId="89" applyNumberFormat="1" applyFont="1" applyFill="1" applyBorder="1" applyAlignment="1">
      <alignment horizontal="right" vertical="center"/>
      <protection/>
    </xf>
    <xf numFmtId="4" fontId="17" fillId="19" borderId="22" xfId="89" applyNumberFormat="1" applyFont="1" applyFill="1" applyBorder="1" applyAlignment="1">
      <alignment horizontal="right" vertical="center"/>
      <protection/>
    </xf>
    <xf numFmtId="4" fontId="17" fillId="19" borderId="20" xfId="89" applyNumberFormat="1" applyFont="1" applyFill="1" applyBorder="1" applyAlignment="1">
      <alignment vertical="center"/>
      <protection/>
    </xf>
    <xf numFmtId="0" fontId="18" fillId="0" borderId="22" xfId="89" applyFont="1" applyFill="1" applyBorder="1" applyAlignment="1">
      <alignment horizontal="center" vertical="center"/>
      <protection/>
    </xf>
    <xf numFmtId="0" fontId="9" fillId="0" borderId="0" xfId="89" applyFont="1" applyAlignment="1">
      <alignment vertical="center"/>
      <protection/>
    </xf>
    <xf numFmtId="4" fontId="17" fillId="0" borderId="22" xfId="89" applyNumberFormat="1" applyFont="1" applyFill="1" applyBorder="1" applyAlignment="1">
      <alignment horizontal="right" vertical="center"/>
      <protection/>
    </xf>
    <xf numFmtId="4" fontId="17" fillId="0" borderId="19" xfId="89" applyNumberFormat="1" applyFont="1" applyBorder="1" applyAlignment="1">
      <alignment horizontal="right" vertical="center"/>
      <protection/>
    </xf>
    <xf numFmtId="4" fontId="17" fillId="0" borderId="87" xfId="89" applyNumberFormat="1" applyFont="1" applyBorder="1" applyAlignment="1">
      <alignment horizontal="right" vertical="center"/>
      <protection/>
    </xf>
    <xf numFmtId="4" fontId="17" fillId="0" borderId="20" xfId="89" applyNumberFormat="1" applyFont="1" applyBorder="1" applyAlignment="1">
      <alignment vertical="center"/>
      <protection/>
    </xf>
    <xf numFmtId="0" fontId="14" fillId="0" borderId="0" xfId="89" applyFont="1" applyAlignment="1">
      <alignment vertical="center"/>
      <protection/>
    </xf>
    <xf numFmtId="0" fontId="14" fillId="0" borderId="0" xfId="89" applyFont="1" applyAlignment="1">
      <alignment horizontal="center" vertical="center"/>
      <protection/>
    </xf>
    <xf numFmtId="0" fontId="9" fillId="0" borderId="0" xfId="89" applyFont="1" applyAlignment="1">
      <alignment horizontal="center" vertical="center"/>
      <protection/>
    </xf>
    <xf numFmtId="0" fontId="16" fillId="0" borderId="0" xfId="89" applyFont="1" applyAlignment="1">
      <alignment horizontal="center" vertical="center"/>
      <protection/>
    </xf>
    <xf numFmtId="0" fontId="17" fillId="0" borderId="0" xfId="89" applyFont="1" applyAlignment="1">
      <alignment horizontal="center" vertical="center"/>
      <protection/>
    </xf>
    <xf numFmtId="0" fontId="18" fillId="0" borderId="0" xfId="89" applyFont="1" applyAlignment="1">
      <alignment horizontal="center" vertical="center"/>
      <protection/>
    </xf>
    <xf numFmtId="0" fontId="9" fillId="0" borderId="74" xfId="89" applyFont="1" applyFill="1" applyBorder="1" applyAlignment="1">
      <alignment horizontal="center" vertical="center"/>
      <protection/>
    </xf>
    <xf numFmtId="4" fontId="17" fillId="0" borderId="63" xfId="89" applyNumberFormat="1" applyFont="1" applyFill="1" applyBorder="1" applyAlignment="1">
      <alignment vertical="center"/>
      <protection/>
    </xf>
    <xf numFmtId="0" fontId="9" fillId="0" borderId="52" xfId="89" applyFont="1" applyFill="1" applyBorder="1" applyAlignment="1">
      <alignment horizontal="center" vertical="center"/>
      <protection/>
    </xf>
    <xf numFmtId="0" fontId="9" fillId="0" borderId="36" xfId="89" applyFont="1" applyFill="1" applyBorder="1" applyAlignment="1">
      <alignment horizontal="center" vertical="center"/>
      <protection/>
    </xf>
    <xf numFmtId="4" fontId="9" fillId="0" borderId="58" xfId="89" applyNumberFormat="1" applyFont="1" applyFill="1" applyBorder="1" applyAlignment="1">
      <alignment horizontal="right" vertical="center"/>
      <protection/>
    </xf>
    <xf numFmtId="4" fontId="9" fillId="0" borderId="35" xfId="89" applyNumberFormat="1" applyFont="1" applyFill="1" applyBorder="1" applyAlignment="1">
      <alignment horizontal="right" vertical="center"/>
      <protection/>
    </xf>
    <xf numFmtId="4" fontId="9" fillId="0" borderId="36" xfId="89" applyNumberFormat="1" applyFont="1" applyFill="1" applyBorder="1" applyAlignment="1">
      <alignment vertical="center"/>
      <protection/>
    </xf>
    <xf numFmtId="0" fontId="14" fillId="0" borderId="32" xfId="89" applyFont="1" applyFill="1" applyBorder="1" applyAlignment="1">
      <alignment vertical="center"/>
      <protection/>
    </xf>
    <xf numFmtId="4" fontId="9" fillId="0" borderId="31" xfId="89" applyNumberFormat="1" applyFont="1" applyFill="1" applyBorder="1" applyAlignment="1">
      <alignment horizontal="right" vertical="center"/>
      <protection/>
    </xf>
    <xf numFmtId="4" fontId="9" fillId="0" borderId="32" xfId="89" applyNumberFormat="1" applyFont="1" applyFill="1" applyBorder="1" applyAlignment="1">
      <alignment vertical="center"/>
      <protection/>
    </xf>
    <xf numFmtId="4" fontId="9" fillId="0" borderId="63" xfId="89" applyNumberFormat="1" applyFont="1" applyFill="1" applyBorder="1" applyAlignment="1">
      <alignment vertical="center"/>
      <protection/>
    </xf>
    <xf numFmtId="0" fontId="14" fillId="0" borderId="33" xfId="89" applyFont="1" applyFill="1" applyBorder="1" applyAlignment="1">
      <alignment vertical="center"/>
      <protection/>
    </xf>
    <xf numFmtId="4" fontId="9" fillId="0" borderId="88" xfId="89" applyNumberFormat="1" applyFont="1" applyFill="1" applyBorder="1" applyAlignment="1">
      <alignment horizontal="right" vertical="center"/>
      <protection/>
    </xf>
    <xf numFmtId="0" fontId="9" fillId="0" borderId="58" xfId="89" applyFont="1" applyFill="1" applyBorder="1" applyAlignment="1">
      <alignment horizontal="center" vertical="center"/>
      <protection/>
    </xf>
    <xf numFmtId="4" fontId="17" fillId="0" borderId="63" xfId="89" applyNumberFormat="1" applyFont="1" applyFill="1" applyBorder="1" applyAlignment="1">
      <alignment horizontal="right" vertical="center"/>
      <protection/>
    </xf>
    <xf numFmtId="4" fontId="14" fillId="0" borderId="0" xfId="89" applyNumberFormat="1" applyFill="1" applyAlignment="1">
      <alignment vertical="center"/>
      <protection/>
    </xf>
    <xf numFmtId="4" fontId="18" fillId="0" borderId="0" xfId="89" applyNumberFormat="1" applyFont="1" applyFill="1" applyAlignment="1">
      <alignment vertical="center"/>
      <protection/>
    </xf>
    <xf numFmtId="0" fontId="120" fillId="0" borderId="0" xfId="79" applyFont="1" applyFill="1" applyAlignment="1">
      <alignment vertical="center"/>
      <protection/>
    </xf>
    <xf numFmtId="4" fontId="120" fillId="0" borderId="0" xfId="79" applyNumberFormat="1" applyFont="1" applyFill="1" applyAlignment="1">
      <alignment vertical="center"/>
      <protection/>
    </xf>
    <xf numFmtId="4" fontId="17" fillId="0" borderId="0" xfId="89" applyNumberFormat="1" applyFont="1" applyFill="1" applyAlignment="1">
      <alignment vertical="center"/>
      <protection/>
    </xf>
    <xf numFmtId="4" fontId="17" fillId="0" borderId="62" xfId="89" applyNumberFormat="1" applyFont="1" applyFill="1" applyBorder="1" applyAlignment="1">
      <alignment horizontal="right" vertical="center"/>
      <protection/>
    </xf>
    <xf numFmtId="4" fontId="17" fillId="0" borderId="36" xfId="89" applyNumberFormat="1" applyFont="1" applyFill="1" applyBorder="1" applyAlignment="1">
      <alignment horizontal="right" vertical="center"/>
      <protection/>
    </xf>
    <xf numFmtId="0" fontId="9" fillId="0" borderId="36" xfId="89" applyFont="1" applyFill="1" applyBorder="1" applyAlignment="1">
      <alignment horizontal="left" vertical="center"/>
      <protection/>
    </xf>
    <xf numFmtId="0" fontId="9" fillId="0" borderId="37" xfId="89" applyFont="1" applyFill="1" applyBorder="1" applyAlignment="1">
      <alignment horizontal="left" vertical="center"/>
      <protection/>
    </xf>
    <xf numFmtId="4" fontId="9" fillId="0" borderId="56" xfId="89" applyNumberFormat="1" applyFont="1" applyFill="1" applyBorder="1" applyAlignment="1">
      <alignment horizontal="right" vertical="center"/>
      <protection/>
    </xf>
    <xf numFmtId="4" fontId="9" fillId="0" borderId="36" xfId="89" applyNumberFormat="1" applyFont="1" applyFill="1" applyBorder="1" applyAlignment="1">
      <alignment horizontal="right" vertical="center"/>
      <protection/>
    </xf>
    <xf numFmtId="0" fontId="9" fillId="0" borderId="58" xfId="89" applyFont="1" applyFill="1" applyBorder="1" applyAlignment="1">
      <alignment vertical="center"/>
      <protection/>
    </xf>
    <xf numFmtId="0" fontId="9" fillId="0" borderId="79" xfId="89" applyFont="1" applyFill="1" applyBorder="1" applyAlignment="1">
      <alignment horizontal="left" vertical="center"/>
      <protection/>
    </xf>
    <xf numFmtId="4" fontId="9" fillId="0" borderId="40" xfId="89" applyNumberFormat="1" applyFont="1" applyFill="1" applyBorder="1" applyAlignment="1">
      <alignment horizontal="right" vertical="center"/>
      <protection/>
    </xf>
    <xf numFmtId="4" fontId="9" fillId="0" borderId="50" xfId="89" applyNumberFormat="1" applyFont="1" applyFill="1" applyBorder="1" applyAlignment="1">
      <alignment horizontal="right" vertical="center"/>
      <protection/>
    </xf>
    <xf numFmtId="4" fontId="17" fillId="0" borderId="21" xfId="89" applyNumberFormat="1" applyFont="1" applyFill="1" applyBorder="1" applyAlignment="1">
      <alignment horizontal="right" vertical="center"/>
      <protection/>
    </xf>
    <xf numFmtId="4" fontId="17" fillId="0" borderId="43" xfId="89" applyNumberFormat="1" applyFont="1" applyFill="1" applyBorder="1" applyAlignment="1">
      <alignment horizontal="right" vertical="center"/>
      <protection/>
    </xf>
    <xf numFmtId="4" fontId="17" fillId="0" borderId="19" xfId="89" applyNumberFormat="1" applyFont="1" applyFill="1" applyBorder="1" applyAlignment="1">
      <alignment horizontal="right" vertical="center"/>
      <protection/>
    </xf>
    <xf numFmtId="4" fontId="17" fillId="0" borderId="20" xfId="89" applyNumberFormat="1" applyFont="1" applyFill="1" applyBorder="1" applyAlignment="1">
      <alignment vertical="center"/>
      <protection/>
    </xf>
    <xf numFmtId="0" fontId="14" fillId="0" borderId="0" xfId="89" applyFont="1" applyFill="1" applyAlignment="1">
      <alignment vertical="center"/>
      <protection/>
    </xf>
    <xf numFmtId="0" fontId="14" fillId="0" borderId="52" xfId="89" applyFont="1" applyFill="1" applyBorder="1" applyAlignment="1">
      <alignment vertical="center"/>
      <protection/>
    </xf>
    <xf numFmtId="0" fontId="14" fillId="0" borderId="36" xfId="89" applyFont="1" applyFill="1" applyBorder="1" applyAlignment="1">
      <alignment vertical="center"/>
      <protection/>
    </xf>
    <xf numFmtId="4" fontId="14" fillId="0" borderId="0" xfId="89" applyNumberFormat="1" applyAlignment="1">
      <alignment vertical="center"/>
      <protection/>
    </xf>
    <xf numFmtId="4" fontId="3" fillId="0" borderId="0" xfId="0" applyNumberFormat="1" applyFont="1" applyBorder="1" applyAlignment="1">
      <alignment horizontal="left"/>
    </xf>
    <xf numFmtId="4" fontId="8" fillId="0" borderId="32" xfId="80" applyNumberFormat="1" applyFont="1" applyFill="1" applyBorder="1" applyAlignment="1">
      <alignment vertical="center"/>
      <protection/>
    </xf>
    <xf numFmtId="4" fontId="8" fillId="0" borderId="32" xfId="80" applyNumberFormat="1" applyFont="1" applyBorder="1" applyAlignment="1">
      <alignment vertical="center"/>
      <protection/>
    </xf>
    <xf numFmtId="4" fontId="8" fillId="0" borderId="36" xfId="80" applyNumberFormat="1" applyFont="1" applyFill="1" applyBorder="1" applyAlignment="1">
      <alignment vertical="center"/>
      <protection/>
    </xf>
    <xf numFmtId="4" fontId="8" fillId="0" borderId="36" xfId="80" applyNumberFormat="1" applyFont="1" applyBorder="1" applyAlignment="1">
      <alignment vertical="center"/>
      <protection/>
    </xf>
    <xf numFmtId="4" fontId="8" fillId="19" borderId="32" xfId="80" applyNumberFormat="1" applyFont="1" applyFill="1" applyBorder="1" applyAlignment="1">
      <alignment vertical="center"/>
      <protection/>
    </xf>
    <xf numFmtId="0" fontId="8" fillId="0" borderId="32" xfId="80" applyFont="1" applyBorder="1" applyAlignment="1">
      <alignment horizontal="center" vertical="center"/>
      <protection/>
    </xf>
    <xf numFmtId="49" fontId="8" fillId="0" borderId="32" xfId="80" applyNumberFormat="1" applyFont="1" applyBorder="1" applyAlignment="1">
      <alignment horizontal="center" vertical="center"/>
      <protection/>
    </xf>
    <xf numFmtId="0" fontId="8" fillId="59" borderId="32" xfId="80" applyFont="1" applyFill="1" applyBorder="1" applyAlignment="1">
      <alignment horizontal="center" vertical="center"/>
      <protection/>
    </xf>
    <xf numFmtId="0" fontId="8" fillId="0" borderId="32" xfId="80" applyFont="1" applyBorder="1" applyAlignment="1">
      <alignment vertical="center"/>
      <protection/>
    </xf>
    <xf numFmtId="0" fontId="8" fillId="0" borderId="36" xfId="80" applyFont="1" applyBorder="1" applyAlignment="1">
      <alignment horizontal="center" vertical="center"/>
      <protection/>
    </xf>
    <xf numFmtId="49" fontId="8" fillId="0" borderId="36" xfId="80" applyNumberFormat="1" applyFont="1" applyBorder="1" applyAlignment="1">
      <alignment horizontal="center" vertical="center"/>
      <protection/>
    </xf>
    <xf numFmtId="0" fontId="8" fillId="0" borderId="36" xfId="80" applyFont="1" applyBorder="1" applyAlignment="1">
      <alignment vertical="center" wrapText="1"/>
      <protection/>
    </xf>
    <xf numFmtId="49" fontId="8" fillId="0" borderId="36" xfId="80" applyNumberFormat="1" applyFont="1" applyBorder="1" applyAlignment="1">
      <alignment horizontal="center" vertical="center" wrapText="1"/>
      <protection/>
    </xf>
    <xf numFmtId="0" fontId="8" fillId="0" borderId="0" xfId="80" applyFont="1" applyAlignment="1">
      <alignment vertical="center"/>
      <protection/>
    </xf>
    <xf numFmtId="4" fontId="8" fillId="0" borderId="32" xfId="80" applyNumberFormat="1" applyFont="1" applyBorder="1" applyAlignment="1">
      <alignment horizontal="right" vertical="center"/>
      <protection/>
    </xf>
    <xf numFmtId="4" fontId="8" fillId="0" borderId="0" xfId="80" applyNumberFormat="1" applyFont="1" applyAlignment="1">
      <alignment vertical="center"/>
      <protection/>
    </xf>
    <xf numFmtId="4" fontId="8" fillId="0" borderId="36" xfId="80" applyNumberFormat="1" applyFont="1" applyBorder="1" applyAlignment="1">
      <alignment horizontal="right" vertical="center"/>
      <protection/>
    </xf>
    <xf numFmtId="4" fontId="8" fillId="0" borderId="36" xfId="80" applyNumberFormat="1" applyFont="1" applyFill="1" applyBorder="1" applyAlignment="1">
      <alignment horizontal="right" vertical="center"/>
      <protection/>
    </xf>
    <xf numFmtId="4" fontId="8" fillId="19" borderId="32" xfId="80" applyNumberFormat="1" applyFont="1" applyFill="1" applyBorder="1" applyAlignment="1">
      <alignment horizontal="right" vertical="center"/>
      <protection/>
    </xf>
    <xf numFmtId="49" fontId="8" fillId="0" borderId="33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 wrapText="1"/>
    </xf>
    <xf numFmtId="4" fontId="107" fillId="0" borderId="36" xfId="80" applyNumberFormat="1" applyFont="1" applyBorder="1" applyAlignment="1">
      <alignment vertical="center"/>
      <protection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2" fontId="8" fillId="59" borderId="33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2" fontId="8" fillId="0" borderId="36" xfId="0" applyNumberFormat="1" applyFont="1" applyFill="1" applyBorder="1" applyAlignment="1">
      <alignment horizontal="center" vertical="center" wrapText="1"/>
    </xf>
    <xf numFmtId="49" fontId="8" fillId="59" borderId="3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/>
    </xf>
    <xf numFmtId="4" fontId="117" fillId="19" borderId="44" xfId="80" applyNumberFormat="1" applyFont="1" applyFill="1" applyBorder="1" applyAlignment="1">
      <alignment vertical="center"/>
      <protection/>
    </xf>
    <xf numFmtId="4" fontId="117" fillId="19" borderId="20" xfId="80" applyNumberFormat="1" applyFont="1" applyFill="1" applyBorder="1" applyAlignment="1">
      <alignment vertical="center"/>
      <protection/>
    </xf>
    <xf numFmtId="0" fontId="39" fillId="0" borderId="0" xfId="84" applyFont="1">
      <alignment/>
      <protection/>
    </xf>
    <xf numFmtId="0" fontId="53" fillId="0" borderId="0" xfId="84" applyFont="1" applyAlignment="1">
      <alignment vertical="center"/>
      <protection/>
    </xf>
    <xf numFmtId="0" fontId="53" fillId="0" borderId="0" xfId="84" applyFont="1">
      <alignment/>
      <protection/>
    </xf>
    <xf numFmtId="0" fontId="53" fillId="0" borderId="0" xfId="84" applyFont="1" applyAlignment="1">
      <alignment horizontal="right"/>
      <protection/>
    </xf>
    <xf numFmtId="0" fontId="39" fillId="0" borderId="0" xfId="84" applyFont="1" applyAlignment="1">
      <alignment vertical="center"/>
      <protection/>
    </xf>
    <xf numFmtId="0" fontId="39" fillId="0" borderId="0" xfId="84" applyFont="1" applyAlignment="1">
      <alignment horizontal="right"/>
      <protection/>
    </xf>
    <xf numFmtId="0" fontId="8" fillId="0" borderId="73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2" fontId="8" fillId="0" borderId="53" xfId="0" applyNumberFormat="1" applyFont="1" applyFill="1" applyBorder="1" applyAlignment="1">
      <alignment horizontal="center" vertical="center" wrapText="1"/>
    </xf>
    <xf numFmtId="4" fontId="107" fillId="0" borderId="26" xfId="80" applyNumberFormat="1" applyFont="1" applyBorder="1" applyAlignment="1">
      <alignment vertical="center"/>
      <protection/>
    </xf>
    <xf numFmtId="4" fontId="107" fillId="0" borderId="54" xfId="80" applyNumberFormat="1" applyFont="1" applyBorder="1" applyAlignment="1">
      <alignment vertical="center"/>
      <protection/>
    </xf>
    <xf numFmtId="0" fontId="8" fillId="0" borderId="58" xfId="0" applyFont="1" applyFill="1" applyBorder="1" applyAlignment="1">
      <alignment horizontal="center" vertical="center" wrapText="1"/>
    </xf>
    <xf numFmtId="4" fontId="107" fillId="0" borderId="55" xfId="80" applyNumberFormat="1" applyFont="1" applyBorder="1" applyAlignment="1">
      <alignment vertical="center"/>
      <protection/>
    </xf>
    <xf numFmtId="0" fontId="8" fillId="0" borderId="85" xfId="0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2" fontId="8" fillId="0" borderId="51" xfId="0" applyNumberFormat="1" applyFont="1" applyFill="1" applyBorder="1" applyAlignment="1">
      <alignment horizontal="center" vertical="center" wrapText="1"/>
    </xf>
    <xf numFmtId="4" fontId="107" fillId="0" borderId="50" xfId="80" applyNumberFormat="1" applyFont="1" applyBorder="1" applyAlignment="1">
      <alignment vertical="center"/>
      <protection/>
    </xf>
    <xf numFmtId="4" fontId="107" fillId="0" borderId="84" xfId="80" applyNumberFormat="1" applyFont="1" applyBorder="1" applyAlignment="1">
      <alignment vertical="center"/>
      <protection/>
    </xf>
    <xf numFmtId="49" fontId="8" fillId="0" borderId="47" xfId="0" applyNumberFormat="1" applyFont="1" applyFill="1" applyBorder="1" applyAlignment="1">
      <alignment horizontal="center" vertical="center" wrapText="1"/>
    </xf>
    <xf numFmtId="4" fontId="107" fillId="0" borderId="47" xfId="80" applyNumberFormat="1" applyFont="1" applyBorder="1" applyAlignment="1">
      <alignment vertical="center"/>
      <protection/>
    </xf>
    <xf numFmtId="2" fontId="8" fillId="0" borderId="50" xfId="0" applyNumberFormat="1" applyFont="1" applyFill="1" applyBorder="1" applyAlignment="1">
      <alignment horizontal="center" vertical="center" wrapText="1"/>
    </xf>
    <xf numFmtId="0" fontId="4" fillId="44" borderId="44" xfId="78" applyFont="1" applyFill="1" applyBorder="1" applyAlignment="1">
      <alignment horizontal="center" vertical="center" wrapText="1"/>
      <protection/>
    </xf>
    <xf numFmtId="0" fontId="0" fillId="0" borderId="37" xfId="78" applyFont="1" applyBorder="1" applyAlignment="1">
      <alignment vertical="center" wrapText="1"/>
      <protection/>
    </xf>
    <xf numFmtId="0" fontId="0" fillId="0" borderId="51" xfId="78" applyFont="1" applyBorder="1" applyAlignment="1">
      <alignment vertical="center" wrapText="1"/>
      <protection/>
    </xf>
    <xf numFmtId="164" fontId="4" fillId="56" borderId="28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right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164" fontId="3" fillId="0" borderId="41" xfId="0" applyNumberFormat="1" applyFont="1" applyBorder="1" applyAlignment="1">
      <alignment horizontal="right" vertical="center" wrapText="1"/>
    </xf>
    <xf numFmtId="0" fontId="0" fillId="0" borderId="36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164" fontId="3" fillId="0" borderId="36" xfId="0" applyNumberFormat="1" applyFont="1" applyBorder="1" applyAlignment="1">
      <alignment horizontal="right" vertical="center" wrapText="1"/>
    </xf>
    <xf numFmtId="164" fontId="0" fillId="0" borderId="36" xfId="0" applyNumberFormat="1" applyFont="1" applyBorder="1" applyAlignment="1">
      <alignment vertical="center" wrapText="1"/>
    </xf>
    <xf numFmtId="0" fontId="109" fillId="0" borderId="36" xfId="0" applyFont="1" applyBorder="1" applyAlignment="1">
      <alignment vertical="center" wrapText="1"/>
    </xf>
    <xf numFmtId="164" fontId="3" fillId="0" borderId="36" xfId="0" applyNumberFormat="1" applyFont="1" applyBorder="1" applyAlignment="1">
      <alignment vertical="center" wrapText="1"/>
    </xf>
    <xf numFmtId="164" fontId="3" fillId="0" borderId="36" xfId="0" applyNumberFormat="1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0" fillId="0" borderId="0" xfId="78" applyFill="1" applyAlignment="1">
      <alignment vertical="center"/>
      <protection/>
    </xf>
    <xf numFmtId="164" fontId="3" fillId="0" borderId="37" xfId="0" applyNumberFormat="1" applyFont="1" applyBorder="1" applyAlignment="1">
      <alignment horizontal="right" vertical="center" wrapText="1"/>
    </xf>
    <xf numFmtId="164" fontId="3" fillId="0" borderId="83" xfId="0" applyNumberFormat="1" applyFont="1" applyBorder="1" applyAlignment="1">
      <alignment horizontal="right" vertical="center" wrapText="1"/>
    </xf>
    <xf numFmtId="0" fontId="3" fillId="0" borderId="56" xfId="0" applyFont="1" applyBorder="1" applyAlignment="1">
      <alignment vertical="center" wrapText="1"/>
    </xf>
    <xf numFmtId="0" fontId="3" fillId="0" borderId="52" xfId="78" applyFont="1" applyBorder="1" applyAlignment="1">
      <alignment vertical="center" wrapText="1"/>
      <protection/>
    </xf>
    <xf numFmtId="0" fontId="3" fillId="0" borderId="72" xfId="78" applyFont="1" applyBorder="1" applyAlignment="1">
      <alignment vertical="center" wrapText="1"/>
      <protection/>
    </xf>
    <xf numFmtId="164" fontId="44" fillId="0" borderId="36" xfId="0" applyNumberFormat="1" applyFont="1" applyFill="1" applyBorder="1" applyAlignment="1">
      <alignment vertical="center" wrapText="1"/>
    </xf>
    <xf numFmtId="164" fontId="121" fillId="0" borderId="36" xfId="0" applyNumberFormat="1" applyFont="1" applyBorder="1" applyAlignment="1">
      <alignment horizontal="right" vertical="center" wrapText="1"/>
    </xf>
    <xf numFmtId="164" fontId="3" fillId="0" borderId="39" xfId="0" applyNumberFormat="1" applyFont="1" applyBorder="1" applyAlignment="1">
      <alignment horizontal="right" vertical="center" wrapText="1"/>
    </xf>
    <xf numFmtId="164" fontId="3" fillId="0" borderId="40" xfId="0" applyNumberFormat="1" applyFont="1" applyBorder="1" applyAlignment="1">
      <alignment horizontal="right" vertical="center" wrapText="1"/>
    </xf>
    <xf numFmtId="164" fontId="3" fillId="0" borderId="41" xfId="0" applyNumberFormat="1" applyFont="1" applyFill="1" applyBorder="1" applyAlignment="1">
      <alignment horizontal="right" vertical="center" wrapText="1"/>
    </xf>
    <xf numFmtId="164" fontId="3" fillId="0" borderId="35" xfId="0" applyNumberFormat="1" applyFont="1" applyBorder="1" applyAlignment="1">
      <alignment horizontal="right" vertical="center" wrapText="1"/>
    </xf>
    <xf numFmtId="164" fontId="3" fillId="0" borderId="31" xfId="0" applyNumberFormat="1" applyFont="1" applyBorder="1" applyAlignment="1">
      <alignment horizontal="right" vertical="center" wrapText="1"/>
    </xf>
    <xf numFmtId="164" fontId="3" fillId="0" borderId="33" xfId="0" applyNumberFormat="1" applyFont="1" applyBorder="1" applyAlignment="1">
      <alignment horizontal="right" vertical="center" wrapText="1"/>
    </xf>
    <xf numFmtId="164" fontId="3" fillId="0" borderId="82" xfId="0" applyNumberFormat="1" applyFont="1" applyBorder="1" applyAlignment="1">
      <alignment horizontal="right" vertical="center" wrapText="1"/>
    </xf>
    <xf numFmtId="164" fontId="3" fillId="0" borderId="69" xfId="0" applyNumberFormat="1" applyFont="1" applyBorder="1" applyAlignment="1">
      <alignment horizontal="right" vertical="center" wrapText="1"/>
    </xf>
    <xf numFmtId="164" fontId="3" fillId="0" borderId="91" xfId="0" applyNumberFormat="1" applyFont="1" applyBorder="1" applyAlignment="1">
      <alignment horizontal="right" vertical="center" wrapText="1"/>
    </xf>
    <xf numFmtId="164" fontId="3" fillId="0" borderId="28" xfId="0" applyNumberFormat="1" applyFont="1" applyBorder="1" applyAlignment="1">
      <alignment horizontal="right" vertical="center" wrapText="1"/>
    </xf>
    <xf numFmtId="164" fontId="3" fillId="0" borderId="29" xfId="0" applyNumberFormat="1" applyFont="1" applyBorder="1" applyAlignment="1">
      <alignment horizontal="right" vertical="center" wrapText="1"/>
    </xf>
    <xf numFmtId="164" fontId="3" fillId="0" borderId="49" xfId="0" applyNumberFormat="1" applyFont="1" applyBorder="1" applyAlignment="1">
      <alignment horizontal="right" vertical="center" wrapText="1"/>
    </xf>
    <xf numFmtId="164" fontId="3" fillId="0" borderId="50" xfId="0" applyNumberFormat="1" applyFont="1" applyBorder="1" applyAlignment="1">
      <alignment horizontal="right" vertical="center" wrapText="1"/>
    </xf>
    <xf numFmtId="164" fontId="3" fillId="0" borderId="51" xfId="0" applyNumberFormat="1" applyFont="1" applyBorder="1" applyAlignment="1">
      <alignment horizontal="right" vertical="center" wrapText="1"/>
    </xf>
    <xf numFmtId="164" fontId="4" fillId="56" borderId="65" xfId="0" applyNumberFormat="1" applyFont="1" applyFill="1" applyBorder="1" applyAlignment="1">
      <alignment horizontal="center" vertical="center" wrapText="1"/>
    </xf>
    <xf numFmtId="164" fontId="3" fillId="0" borderId="55" xfId="0" applyNumberFormat="1" applyFont="1" applyBorder="1" applyAlignment="1">
      <alignment horizontal="right" vertical="center" wrapText="1"/>
    </xf>
    <xf numFmtId="164" fontId="3" fillId="0" borderId="55" xfId="0" applyNumberFormat="1" applyFont="1" applyFill="1" applyBorder="1" applyAlignment="1">
      <alignment horizontal="right" vertical="center" wrapText="1"/>
    </xf>
    <xf numFmtId="164" fontId="44" fillId="0" borderId="55" xfId="0" applyNumberFormat="1" applyFont="1" applyFill="1" applyBorder="1" applyAlignment="1">
      <alignment vertical="center" wrapText="1"/>
    </xf>
    <xf numFmtId="164" fontId="3" fillId="0" borderId="63" xfId="0" applyNumberFormat="1" applyFont="1" applyBorder="1" applyAlignment="1">
      <alignment horizontal="right" vertical="center" wrapText="1"/>
    </xf>
    <xf numFmtId="0" fontId="0" fillId="0" borderId="55" xfId="0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5" xfId="0" applyNumberFormat="1" applyFont="1" applyFill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84" xfId="0" applyFont="1" applyBorder="1" applyAlignment="1">
      <alignment vertical="center" wrapText="1"/>
    </xf>
    <xf numFmtId="4" fontId="8" fillId="0" borderId="0" xfId="87" applyNumberFormat="1" applyFont="1" applyFill="1" applyBorder="1" applyAlignment="1">
      <alignment horizontal="right" vertical="center"/>
      <protection/>
    </xf>
    <xf numFmtId="0" fontId="8" fillId="0" borderId="0" xfId="78" applyFont="1" applyFill="1" applyBorder="1" applyAlignment="1">
      <alignment vertical="center"/>
      <protection/>
    </xf>
    <xf numFmtId="4" fontId="8" fillId="0" borderId="0" xfId="88" applyNumberFormat="1" applyFont="1" applyFill="1" applyBorder="1" applyAlignment="1">
      <alignment vertical="center" wrapText="1"/>
      <protection/>
    </xf>
    <xf numFmtId="0" fontId="8" fillId="0" borderId="0" xfId="78" applyFont="1" applyFill="1" applyAlignment="1">
      <alignment vertical="center"/>
      <protection/>
    </xf>
    <xf numFmtId="190" fontId="8" fillId="0" borderId="0" xfId="87" applyNumberFormat="1" applyFont="1" applyFill="1" applyBorder="1" applyAlignment="1">
      <alignment vertical="center"/>
      <protection/>
    </xf>
    <xf numFmtId="49" fontId="0" fillId="0" borderId="0" xfId="87" applyNumberFormat="1" applyFont="1" applyFill="1" applyBorder="1" applyAlignment="1">
      <alignment horizontal="right" vertical="center"/>
      <protection/>
    </xf>
    <xf numFmtId="190" fontId="109" fillId="0" borderId="0" xfId="87" applyNumberFormat="1" applyFont="1" applyFill="1" applyBorder="1" applyAlignment="1">
      <alignment vertical="center"/>
      <protection/>
    </xf>
    <xf numFmtId="0" fontId="7" fillId="0" borderId="0" xfId="87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205" fontId="7" fillId="0" borderId="20" xfId="87" applyNumberFormat="1" applyFont="1" applyBorder="1" applyAlignment="1">
      <alignment horizontal="right" vertical="center"/>
      <protection/>
    </xf>
    <xf numFmtId="190" fontId="0" fillId="0" borderId="54" xfId="87" applyNumberFormat="1" applyFont="1" applyFill="1" applyBorder="1" applyAlignment="1">
      <alignment horizontal="center" vertical="center" wrapText="1"/>
      <protection/>
    </xf>
    <xf numFmtId="0" fontId="110" fillId="0" borderId="0" xfId="78" applyFont="1" applyFill="1" applyBorder="1" applyAlignment="1">
      <alignment vertical="center"/>
      <protection/>
    </xf>
    <xf numFmtId="4" fontId="110" fillId="0" borderId="0" xfId="82" applyNumberFormat="1" applyFont="1" applyFill="1" applyBorder="1" applyAlignment="1">
      <alignment vertical="center"/>
      <protection/>
    </xf>
    <xf numFmtId="0" fontId="57" fillId="0" borderId="0" xfId="78" applyFont="1" applyAlignment="1">
      <alignment vertical="center"/>
      <protection/>
    </xf>
    <xf numFmtId="0" fontId="57" fillId="0" borderId="0" xfId="0" applyFont="1" applyAlignment="1">
      <alignment vertical="center"/>
    </xf>
    <xf numFmtId="49" fontId="8" fillId="0" borderId="70" xfId="87" applyNumberFormat="1" applyFont="1" applyFill="1" applyBorder="1" applyAlignment="1">
      <alignment horizontal="right" vertical="center"/>
      <protection/>
    </xf>
    <xf numFmtId="49" fontId="8" fillId="0" borderId="74" xfId="87" applyNumberFormat="1" applyFont="1" applyBorder="1" applyAlignment="1">
      <alignment horizontal="right" vertical="center"/>
      <protection/>
    </xf>
    <xf numFmtId="0" fontId="4" fillId="0" borderId="0" xfId="87" applyFont="1" applyFill="1" applyBorder="1" applyAlignment="1">
      <alignment vertical="center" wrapText="1"/>
      <protection/>
    </xf>
    <xf numFmtId="190" fontId="122" fillId="0" borderId="0" xfId="87" applyNumberFormat="1" applyFont="1" applyFill="1" applyBorder="1" applyAlignment="1">
      <alignment horizontal="right" vertical="center"/>
      <protection/>
    </xf>
    <xf numFmtId="49" fontId="8" fillId="0" borderId="0" xfId="87" applyNumberFormat="1" applyFont="1" applyFill="1" applyBorder="1" applyAlignment="1">
      <alignment horizontal="right" vertical="center"/>
      <protection/>
    </xf>
    <xf numFmtId="190" fontId="122" fillId="0" borderId="0" xfId="87" applyNumberFormat="1" applyFont="1" applyFill="1" applyBorder="1" applyAlignment="1">
      <alignment vertical="center"/>
      <protection/>
    </xf>
    <xf numFmtId="205" fontId="4" fillId="0" borderId="20" xfId="87" applyNumberFormat="1" applyFont="1" applyBorder="1" applyAlignment="1">
      <alignment horizontal="right" vertical="center"/>
      <protection/>
    </xf>
    <xf numFmtId="0" fontId="117" fillId="0" borderId="37" xfId="87" applyFont="1" applyFill="1" applyBorder="1" applyAlignment="1">
      <alignment vertical="center" wrapText="1"/>
      <protection/>
    </xf>
    <xf numFmtId="0" fontId="4" fillId="41" borderId="36" xfId="87" applyFont="1" applyFill="1" applyBorder="1" applyAlignment="1">
      <alignment vertical="center" wrapText="1"/>
      <protection/>
    </xf>
    <xf numFmtId="0" fontId="4" fillId="41" borderId="32" xfId="87" applyFont="1" applyFill="1" applyBorder="1" applyAlignment="1">
      <alignment vertical="center" wrapText="1"/>
      <protection/>
    </xf>
    <xf numFmtId="0" fontId="10" fillId="57" borderId="22" xfId="87" applyFont="1" applyFill="1" applyBorder="1" applyAlignment="1">
      <alignment vertical="center"/>
      <protection/>
    </xf>
    <xf numFmtId="4" fontId="4" fillId="57" borderId="87" xfId="87" applyNumberFormat="1" applyFont="1" applyFill="1" applyBorder="1" applyAlignment="1">
      <alignment vertical="center" wrapText="1"/>
      <protection/>
    </xf>
    <xf numFmtId="190" fontId="7" fillId="0" borderId="63" xfId="87" applyNumberFormat="1" applyFont="1" applyBorder="1" applyAlignment="1">
      <alignment horizontal="right" vertical="center" indent="1"/>
      <protection/>
    </xf>
    <xf numFmtId="190" fontId="7" fillId="0" borderId="66" xfId="87" applyNumberFormat="1" applyFont="1" applyBorder="1" applyAlignment="1">
      <alignment horizontal="right" vertical="center" indent="1"/>
      <protection/>
    </xf>
    <xf numFmtId="190" fontId="7" fillId="0" borderId="20" xfId="87" applyNumberFormat="1" applyFont="1" applyBorder="1" applyAlignment="1">
      <alignment horizontal="right" vertical="center" indent="1"/>
      <protection/>
    </xf>
    <xf numFmtId="190" fontId="7" fillId="0" borderId="93" xfId="0" applyNumberFormat="1" applyFont="1" applyFill="1" applyBorder="1" applyAlignment="1">
      <alignment horizontal="right" vertical="center" wrapText="1" indent="1"/>
    </xf>
    <xf numFmtId="190" fontId="123" fillId="0" borderId="55" xfId="87" applyNumberFormat="1" applyFont="1" applyBorder="1" applyAlignment="1">
      <alignment horizontal="right" vertical="center" indent="1"/>
      <protection/>
    </xf>
    <xf numFmtId="190" fontId="123" fillId="0" borderId="66" xfId="87" applyNumberFormat="1" applyFont="1" applyBorder="1" applyAlignment="1">
      <alignment horizontal="right" vertical="center" indent="1"/>
      <protection/>
    </xf>
    <xf numFmtId="190" fontId="7" fillId="0" borderId="84" xfId="87" applyNumberFormat="1" applyFont="1" applyBorder="1" applyAlignment="1">
      <alignment horizontal="right" vertical="center" indent="1"/>
      <protection/>
    </xf>
    <xf numFmtId="190" fontId="43" fillId="44" borderId="20" xfId="87" applyNumberFormat="1" applyFont="1" applyFill="1" applyBorder="1" applyAlignment="1">
      <alignment horizontal="right" vertical="center" wrapText="1" indent="1"/>
      <protection/>
    </xf>
    <xf numFmtId="190" fontId="0" fillId="0" borderId="54" xfId="87" applyNumberFormat="1" applyFont="1" applyFill="1" applyBorder="1" applyAlignment="1">
      <alignment horizontal="right" vertical="center" wrapText="1" indent="1"/>
      <protection/>
    </xf>
    <xf numFmtId="190" fontId="109" fillId="0" borderId="55" xfId="87" applyNumberFormat="1" applyFont="1" applyBorder="1" applyAlignment="1">
      <alignment horizontal="right" vertical="center" indent="1"/>
      <protection/>
    </xf>
    <xf numFmtId="190" fontId="124" fillId="44" borderId="55" xfId="87" applyNumberFormat="1" applyFont="1" applyFill="1" applyBorder="1" applyAlignment="1">
      <alignment horizontal="right" vertical="center" wrapText="1" indent="1"/>
      <protection/>
    </xf>
    <xf numFmtId="190" fontId="0" fillId="0" borderId="55" xfId="78" applyNumberFormat="1" applyFont="1" applyFill="1" applyBorder="1" applyAlignment="1">
      <alignment horizontal="right" vertical="center" indent="1"/>
      <protection/>
    </xf>
    <xf numFmtId="190" fontId="0" fillId="0" borderId="55" xfId="87" applyNumberFormat="1" applyFont="1" applyFill="1" applyBorder="1" applyAlignment="1">
      <alignment horizontal="right" vertical="center" indent="1"/>
      <protection/>
    </xf>
    <xf numFmtId="190" fontId="0" fillId="0" borderId="55" xfId="87" applyNumberFormat="1" applyFont="1" applyBorder="1" applyAlignment="1">
      <alignment horizontal="right" vertical="center" indent="1"/>
      <protection/>
    </xf>
    <xf numFmtId="190" fontId="7" fillId="44" borderId="84" xfId="87" applyNumberFormat="1" applyFont="1" applyFill="1" applyBorder="1" applyAlignment="1">
      <alignment horizontal="right" vertical="center" wrapText="1" indent="1"/>
      <protection/>
    </xf>
    <xf numFmtId="190" fontId="123" fillId="0" borderId="20" xfId="87" applyNumberFormat="1" applyFont="1" applyFill="1" applyBorder="1" applyAlignment="1">
      <alignment horizontal="right" vertical="center" indent="1"/>
      <protection/>
    </xf>
    <xf numFmtId="190" fontId="122" fillId="0" borderId="63" xfId="87" applyNumberFormat="1" applyFont="1" applyFill="1" applyBorder="1" applyAlignment="1">
      <alignment horizontal="right" vertical="center" indent="1"/>
      <protection/>
    </xf>
    <xf numFmtId="190" fontId="122" fillId="0" borderId="55" xfId="87" applyNumberFormat="1" applyFont="1" applyFill="1" applyBorder="1" applyAlignment="1">
      <alignment horizontal="right" vertical="center" indent="1"/>
      <protection/>
    </xf>
    <xf numFmtId="190" fontId="122" fillId="0" borderId="55" xfId="56" applyNumberFormat="1" applyFont="1" applyFill="1" applyBorder="1" applyAlignment="1">
      <alignment horizontal="right" vertical="center" indent="1"/>
    </xf>
    <xf numFmtId="190" fontId="122" fillId="0" borderId="55" xfId="87" applyNumberFormat="1" applyFont="1" applyFill="1" applyBorder="1" applyAlignment="1">
      <alignment horizontal="right" vertical="center" wrapText="1" indent="1"/>
      <protection/>
    </xf>
    <xf numFmtId="190" fontId="122" fillId="0" borderId="55" xfId="88" applyNumberFormat="1" applyFont="1" applyFill="1" applyBorder="1" applyAlignment="1">
      <alignment horizontal="right" vertical="center" wrapText="1" indent="1"/>
      <protection/>
    </xf>
    <xf numFmtId="190" fontId="7" fillId="57" borderId="20" xfId="87" applyNumberFormat="1" applyFont="1" applyFill="1" applyBorder="1" applyAlignment="1">
      <alignment horizontal="right" vertical="center" indent="1"/>
      <protection/>
    </xf>
    <xf numFmtId="0" fontId="4" fillId="41" borderId="0" xfId="87" applyFont="1" applyFill="1" applyBorder="1" applyAlignment="1">
      <alignment vertical="center" wrapText="1"/>
      <protection/>
    </xf>
    <xf numFmtId="190" fontId="122" fillId="0" borderId="0" xfId="87" applyNumberFormat="1" applyFont="1" applyFill="1" applyBorder="1" applyAlignment="1">
      <alignment horizontal="right" vertical="center" indent="1"/>
      <protection/>
    </xf>
    <xf numFmtId="0" fontId="4" fillId="41" borderId="53" xfId="87" applyFont="1" applyFill="1" applyBorder="1" applyAlignment="1">
      <alignment vertical="center" wrapText="1"/>
      <protection/>
    </xf>
    <xf numFmtId="190" fontId="122" fillId="0" borderId="54" xfId="87" applyNumberFormat="1" applyFont="1" applyFill="1" applyBorder="1" applyAlignment="1">
      <alignment horizontal="right" vertical="center" indent="1"/>
      <protection/>
    </xf>
    <xf numFmtId="4" fontId="4" fillId="6" borderId="19" xfId="78" applyNumberFormat="1" applyFont="1" applyFill="1" applyBorder="1" applyAlignment="1">
      <alignment horizontal="right" vertical="center" wrapText="1"/>
      <protection/>
    </xf>
    <xf numFmtId="4" fontId="4" fillId="6" borderId="20" xfId="78" applyNumberFormat="1" applyFont="1" applyFill="1" applyBorder="1" applyAlignment="1">
      <alignment horizontal="right" vertical="center" wrapText="1"/>
      <protection/>
    </xf>
    <xf numFmtId="0" fontId="125" fillId="0" borderId="0" xfId="0" applyFont="1" applyAlignment="1">
      <alignment horizontal="center" vertical="center"/>
    </xf>
    <xf numFmtId="4" fontId="5" fillId="23" borderId="4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26" fillId="0" borderId="0" xfId="0" applyFont="1" applyAlignment="1">
      <alignment/>
    </xf>
    <xf numFmtId="4" fontId="126" fillId="0" borderId="0" xfId="0" applyNumberFormat="1" applyFont="1" applyAlignment="1">
      <alignment/>
    </xf>
    <xf numFmtId="49" fontId="0" fillId="0" borderId="0" xfId="0" applyNumberFormat="1" applyAlignment="1">
      <alignment horizontal="right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right" vertical="center"/>
    </xf>
    <xf numFmtId="0" fontId="3" fillId="0" borderId="94" xfId="0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horizontal="right" vertical="center" wrapText="1"/>
    </xf>
    <xf numFmtId="0" fontId="3" fillId="0" borderId="80" xfId="0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horizontal="right" vertical="center"/>
    </xf>
    <xf numFmtId="0" fontId="3" fillId="0" borderId="80" xfId="0" applyFont="1" applyFill="1" applyBorder="1" applyAlignment="1">
      <alignment vertical="center"/>
    </xf>
    <xf numFmtId="49" fontId="3" fillId="0" borderId="51" xfId="0" applyNumberFormat="1" applyFont="1" applyFill="1" applyBorder="1" applyAlignment="1">
      <alignment horizontal="right" vertical="center"/>
    </xf>
    <xf numFmtId="0" fontId="3" fillId="0" borderId="9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59" borderId="56" xfId="0" applyFont="1" applyFill="1" applyBorder="1" applyAlignment="1">
      <alignment vertical="center"/>
    </xf>
    <xf numFmtId="49" fontId="3" fillId="59" borderId="79" xfId="0" applyNumberFormat="1" applyFont="1" applyFill="1" applyBorder="1" applyAlignment="1">
      <alignment vertical="center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88" xfId="0" applyBorder="1" applyAlignment="1">
      <alignment vertical="center"/>
    </xf>
    <xf numFmtId="49" fontId="0" fillId="0" borderId="88" xfId="0" applyNumberFormat="1" applyBorder="1" applyAlignment="1">
      <alignment horizontal="right" vertical="center"/>
    </xf>
    <xf numFmtId="0" fontId="3" fillId="0" borderId="88" xfId="0" applyFont="1" applyBorder="1" applyAlignment="1">
      <alignment vertical="center"/>
    </xf>
    <xf numFmtId="49" fontId="3" fillId="0" borderId="56" xfId="0" applyNumberFormat="1" applyFont="1" applyFill="1" applyBorder="1" applyAlignment="1">
      <alignment horizontal="right" vertical="center"/>
    </xf>
    <xf numFmtId="49" fontId="3" fillId="0" borderId="79" xfId="0" applyNumberFormat="1" applyFont="1" applyFill="1" applyBorder="1" applyAlignment="1">
      <alignment horizontal="center" vertical="center"/>
    </xf>
    <xf numFmtId="14" fontId="3" fillId="0" borderId="36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49" fontId="0" fillId="0" borderId="76" xfId="0" applyNumberFormat="1" applyBorder="1" applyAlignment="1">
      <alignment horizontal="right" vertical="center"/>
    </xf>
    <xf numFmtId="0" fontId="3" fillId="0" borderId="76" xfId="0" applyFont="1" applyBorder="1" applyAlignment="1">
      <alignment vertical="center"/>
    </xf>
    <xf numFmtId="49" fontId="3" fillId="58" borderId="56" xfId="0" applyNumberFormat="1" applyFont="1" applyFill="1" applyBorder="1" applyAlignment="1">
      <alignment horizontal="right" vertical="center"/>
    </xf>
    <xf numFmtId="49" fontId="3" fillId="58" borderId="79" xfId="0" applyNumberFormat="1" applyFont="1" applyFill="1" applyBorder="1" applyAlignment="1">
      <alignment horizontal="center" vertical="center"/>
    </xf>
    <xf numFmtId="49" fontId="3" fillId="58" borderId="35" xfId="0" applyNumberFormat="1" applyFont="1" applyFill="1" applyBorder="1" applyAlignment="1">
      <alignment horizontal="center" vertical="center"/>
    </xf>
    <xf numFmtId="0" fontId="3" fillId="58" borderId="36" xfId="0" applyFont="1" applyFill="1" applyBorder="1" applyAlignment="1">
      <alignment horizontal="left" vertical="center"/>
    </xf>
    <xf numFmtId="14" fontId="3" fillId="58" borderId="36" xfId="0" applyNumberFormat="1" applyFont="1" applyFill="1" applyBorder="1" applyAlignment="1">
      <alignment horizontal="right" vertical="center"/>
    </xf>
    <xf numFmtId="14" fontId="3" fillId="58" borderId="36" xfId="0" applyNumberFormat="1" applyFont="1" applyFill="1" applyBorder="1" applyAlignment="1">
      <alignment horizontal="left" vertical="center"/>
    </xf>
    <xf numFmtId="4" fontId="3" fillId="58" borderId="36" xfId="0" applyNumberFormat="1" applyFont="1" applyFill="1" applyBorder="1" applyAlignment="1">
      <alignment vertical="center"/>
    </xf>
    <xf numFmtId="49" fontId="3" fillId="58" borderId="37" xfId="0" applyNumberFormat="1" applyFont="1" applyFill="1" applyBorder="1" applyAlignment="1">
      <alignment horizontal="right" vertical="center"/>
    </xf>
    <xf numFmtId="0" fontId="3" fillId="58" borderId="80" xfId="0" applyFont="1" applyFill="1" applyBorder="1" applyAlignment="1">
      <alignment vertical="center"/>
    </xf>
    <xf numFmtId="14" fontId="3" fillId="0" borderId="80" xfId="0" applyNumberFormat="1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horizontal="right" vertical="center"/>
    </xf>
    <xf numFmtId="49" fontId="3" fillId="0" borderId="89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14" fontId="3" fillId="0" borderId="50" xfId="0" applyNumberFormat="1" applyFont="1" applyFill="1" applyBorder="1" applyAlignment="1">
      <alignment horizontal="right" vertical="center"/>
    </xf>
    <xf numFmtId="4" fontId="3" fillId="0" borderId="5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9" fontId="5" fillId="0" borderId="76" xfId="0" applyNumberFormat="1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89" applyFont="1">
      <alignment/>
      <protection/>
    </xf>
    <xf numFmtId="0" fontId="3" fillId="0" borderId="0" xfId="89" applyFont="1" applyAlignment="1">
      <alignment/>
      <protection/>
    </xf>
    <xf numFmtId="0" fontId="5" fillId="0" borderId="0" xfId="89" applyNumberFormat="1" applyFont="1" applyAlignment="1">
      <alignment/>
      <protection/>
    </xf>
    <xf numFmtId="4" fontId="3" fillId="0" borderId="0" xfId="89" applyNumberFormat="1" applyFont="1">
      <alignment/>
      <protection/>
    </xf>
    <xf numFmtId="0" fontId="3" fillId="0" borderId="0" xfId="89" applyFont="1" applyAlignment="1">
      <alignment horizontal="center"/>
      <protection/>
    </xf>
    <xf numFmtId="0" fontId="3" fillId="0" borderId="0" xfId="89" applyNumberFormat="1" applyFont="1" applyAlignment="1">
      <alignment horizontal="center"/>
      <protection/>
    </xf>
    <xf numFmtId="0" fontId="3" fillId="0" borderId="0" xfId="89" applyNumberFormat="1" applyFont="1">
      <alignment/>
      <protection/>
    </xf>
    <xf numFmtId="0" fontId="7" fillId="0" borderId="0" xfId="89" applyFont="1" applyAlignment="1">
      <alignment horizontal="center"/>
      <protection/>
    </xf>
    <xf numFmtId="0" fontId="5" fillId="0" borderId="0" xfId="89" applyFont="1" applyAlignment="1">
      <alignment horizontal="center"/>
      <protection/>
    </xf>
    <xf numFmtId="0" fontId="5" fillId="0" borderId="0" xfId="89" applyFont="1" applyAlignment="1">
      <alignment/>
      <protection/>
    </xf>
    <xf numFmtId="0" fontId="5" fillId="0" borderId="22" xfId="89" applyFont="1" applyBorder="1" applyAlignment="1">
      <alignment vertical="center"/>
      <protection/>
    </xf>
    <xf numFmtId="0" fontId="3" fillId="0" borderId="87" xfId="89" applyFont="1" applyBorder="1" applyAlignment="1">
      <alignment vertical="center"/>
      <protection/>
    </xf>
    <xf numFmtId="0" fontId="3" fillId="0" borderId="57" xfId="89" applyFont="1" applyBorder="1" applyAlignment="1">
      <alignment vertical="center"/>
      <protection/>
    </xf>
    <xf numFmtId="0" fontId="5" fillId="0" borderId="22" xfId="89" applyFont="1" applyFill="1" applyBorder="1" applyAlignment="1">
      <alignment horizontal="center"/>
      <protection/>
    </xf>
    <xf numFmtId="0" fontId="5" fillId="0" borderId="19" xfId="89" applyFont="1" applyBorder="1" applyAlignment="1">
      <alignment horizontal="center" vertical="center"/>
      <protection/>
    </xf>
    <xf numFmtId="0" fontId="5" fillId="0" borderId="57" xfId="89" applyFont="1" applyBorder="1" applyAlignment="1">
      <alignment horizontal="center" vertical="center"/>
      <protection/>
    </xf>
    <xf numFmtId="0" fontId="7" fillId="0" borderId="22" xfId="89" applyFont="1" applyFill="1" applyBorder="1" applyAlignment="1">
      <alignment/>
      <protection/>
    </xf>
    <xf numFmtId="0" fontId="7" fillId="0" borderId="87" xfId="89" applyFont="1" applyFill="1" applyBorder="1" applyAlignment="1">
      <alignment/>
      <protection/>
    </xf>
    <xf numFmtId="0" fontId="7" fillId="0" borderId="57" xfId="89" applyFont="1" applyFill="1" applyBorder="1" applyAlignment="1">
      <alignment/>
      <protection/>
    </xf>
    <xf numFmtId="4" fontId="5" fillId="0" borderId="22" xfId="89" applyNumberFormat="1" applyFont="1" applyFill="1" applyBorder="1" applyAlignment="1">
      <alignment horizontal="right"/>
      <protection/>
    </xf>
    <xf numFmtId="4" fontId="5" fillId="0" borderId="19" xfId="89" applyNumberFormat="1" applyFont="1" applyFill="1" applyBorder="1" applyAlignment="1">
      <alignment horizontal="right"/>
      <protection/>
    </xf>
    <xf numFmtId="4" fontId="5" fillId="0" borderId="57" xfId="89" applyNumberFormat="1" applyFont="1" applyBorder="1" applyAlignment="1">
      <alignment horizontal="right"/>
      <protection/>
    </xf>
    <xf numFmtId="0" fontId="3" fillId="0" borderId="61" xfId="89" applyFont="1" applyFill="1" applyBorder="1">
      <alignment/>
      <protection/>
    </xf>
    <xf numFmtId="0" fontId="7" fillId="0" borderId="53" xfId="89" applyFont="1" applyFill="1" applyBorder="1" applyAlignment="1">
      <alignment/>
      <protection/>
    </xf>
    <xf numFmtId="0" fontId="7" fillId="0" borderId="92" xfId="89" applyFont="1" applyFill="1" applyBorder="1" applyAlignment="1">
      <alignment/>
      <protection/>
    </xf>
    <xf numFmtId="0" fontId="7" fillId="0" borderId="96" xfId="89" applyFont="1" applyFill="1" applyBorder="1" applyAlignment="1">
      <alignment/>
      <protection/>
    </xf>
    <xf numFmtId="4" fontId="5" fillId="0" borderId="61" xfId="89" applyNumberFormat="1" applyFont="1" applyFill="1" applyBorder="1" applyAlignment="1">
      <alignment horizontal="right"/>
      <protection/>
    </xf>
    <xf numFmtId="4" fontId="5" fillId="0" borderId="47" xfId="89" applyNumberFormat="1" applyFont="1" applyFill="1" applyBorder="1" applyAlignment="1">
      <alignment horizontal="right"/>
      <protection/>
    </xf>
    <xf numFmtId="4" fontId="5" fillId="0" borderId="96" xfId="89" applyNumberFormat="1" applyFont="1" applyFill="1" applyBorder="1" applyAlignment="1">
      <alignment horizontal="right"/>
      <protection/>
    </xf>
    <xf numFmtId="0" fontId="3" fillId="0" borderId="74" xfId="89" applyFont="1" applyFill="1" applyBorder="1">
      <alignment/>
      <protection/>
    </xf>
    <xf numFmtId="0" fontId="3" fillId="0" borderId="32" xfId="89" applyFont="1" applyFill="1" applyBorder="1" applyAlignment="1">
      <alignment horizontal="center"/>
      <protection/>
    </xf>
    <xf numFmtId="0" fontId="3" fillId="0" borderId="37" xfId="89" applyFont="1" applyFill="1" applyBorder="1" applyAlignment="1">
      <alignment/>
      <protection/>
    </xf>
    <xf numFmtId="0" fontId="3" fillId="0" borderId="80" xfId="89" applyFont="1" applyFill="1" applyBorder="1" applyAlignment="1">
      <alignment/>
      <protection/>
    </xf>
    <xf numFmtId="4" fontId="3" fillId="0" borderId="62" xfId="89" applyNumberFormat="1" applyFont="1" applyFill="1" applyBorder="1">
      <alignment/>
      <protection/>
    </xf>
    <xf numFmtId="4" fontId="3" fillId="0" borderId="36" xfId="89" applyNumberFormat="1" applyFont="1" applyFill="1" applyBorder="1">
      <alignment/>
      <protection/>
    </xf>
    <xf numFmtId="4" fontId="3" fillId="0" borderId="97" xfId="89" applyNumberFormat="1" applyFont="1" applyFill="1" applyBorder="1" applyAlignment="1">
      <alignment horizontal="right"/>
      <protection/>
    </xf>
    <xf numFmtId="0" fontId="3" fillId="0" borderId="58" xfId="89" applyFont="1" applyFill="1" applyBorder="1">
      <alignment/>
      <protection/>
    </xf>
    <xf numFmtId="0" fontId="3" fillId="0" borderId="36" xfId="89" applyFont="1" applyFill="1" applyBorder="1">
      <alignment/>
      <protection/>
    </xf>
    <xf numFmtId="4" fontId="3" fillId="0" borderId="56" xfId="89" applyNumberFormat="1" applyFont="1" applyFill="1" applyBorder="1">
      <alignment/>
      <protection/>
    </xf>
    <xf numFmtId="4" fontId="3" fillId="0" borderId="28" xfId="89" applyNumberFormat="1" applyFont="1" applyFill="1" applyBorder="1">
      <alignment/>
      <protection/>
    </xf>
    <xf numFmtId="4" fontId="3" fillId="0" borderId="80" xfId="89" applyNumberFormat="1" applyFont="1" applyFill="1" applyBorder="1" applyAlignment="1">
      <alignment horizontal="right"/>
      <protection/>
    </xf>
    <xf numFmtId="4" fontId="3" fillId="0" borderId="78" xfId="89" applyNumberFormat="1" applyFont="1" applyFill="1" applyBorder="1" applyAlignment="1">
      <alignment horizontal="right"/>
      <protection/>
    </xf>
    <xf numFmtId="0" fontId="0" fillId="0" borderId="0" xfId="89" applyFont="1">
      <alignment/>
      <protection/>
    </xf>
    <xf numFmtId="0" fontId="3" fillId="0" borderId="37" xfId="89" applyFont="1" applyFill="1" applyBorder="1" applyAlignment="1">
      <alignment vertical="top"/>
      <protection/>
    </xf>
    <xf numFmtId="0" fontId="3" fillId="0" borderId="80" xfId="89" applyFont="1" applyFill="1" applyBorder="1" applyAlignment="1">
      <alignment vertical="top"/>
      <protection/>
    </xf>
    <xf numFmtId="0" fontId="7" fillId="0" borderId="37" xfId="89" applyFont="1" applyFill="1" applyBorder="1" applyAlignment="1">
      <alignment/>
      <protection/>
    </xf>
    <xf numFmtId="0" fontId="7" fillId="0" borderId="79" xfId="89" applyFont="1" applyFill="1" applyBorder="1" applyAlignment="1">
      <alignment/>
      <protection/>
    </xf>
    <xf numFmtId="0" fontId="7" fillId="0" borderId="80" xfId="89" applyFont="1" applyFill="1" applyBorder="1" applyAlignment="1">
      <alignment/>
      <protection/>
    </xf>
    <xf numFmtId="4" fontId="5" fillId="0" borderId="56" xfId="89" applyNumberFormat="1" applyFont="1" applyFill="1" applyBorder="1" applyAlignment="1">
      <alignment horizontal="right"/>
      <protection/>
    </xf>
    <xf numFmtId="4" fontId="5" fillId="0" borderId="36" xfId="89" applyNumberFormat="1" applyFont="1" applyFill="1" applyBorder="1" applyAlignment="1">
      <alignment horizontal="right"/>
      <protection/>
    </xf>
    <xf numFmtId="4" fontId="5" fillId="0" borderId="80" xfId="89" applyNumberFormat="1" applyFont="1" applyFill="1" applyBorder="1">
      <alignment/>
      <protection/>
    </xf>
    <xf numFmtId="0" fontId="3" fillId="0" borderId="36" xfId="89" applyFont="1" applyFill="1" applyBorder="1" applyAlignment="1">
      <alignment horizontal="left"/>
      <protection/>
    </xf>
    <xf numFmtId="4" fontId="3" fillId="0" borderId="56" xfId="89" applyNumberFormat="1" applyFont="1" applyFill="1" applyBorder="1" applyAlignment="1">
      <alignment horizontal="right"/>
      <protection/>
    </xf>
    <xf numFmtId="4" fontId="3" fillId="0" borderId="36" xfId="89" applyNumberFormat="1" applyFont="1" applyFill="1" applyBorder="1" applyAlignment="1">
      <alignment horizontal="right"/>
      <protection/>
    </xf>
    <xf numFmtId="4" fontId="3" fillId="0" borderId="80" xfId="89" applyNumberFormat="1" applyFont="1" applyFill="1" applyBorder="1">
      <alignment/>
      <protection/>
    </xf>
    <xf numFmtId="4" fontId="5" fillId="0" borderId="56" xfId="89" applyNumberFormat="1" applyFont="1" applyFill="1" applyBorder="1">
      <alignment/>
      <protection/>
    </xf>
    <xf numFmtId="4" fontId="5" fillId="0" borderId="36" xfId="89" applyNumberFormat="1" applyFont="1" applyFill="1" applyBorder="1">
      <alignment/>
      <protection/>
    </xf>
    <xf numFmtId="4" fontId="5" fillId="0" borderId="80" xfId="89" applyNumberFormat="1" applyFont="1" applyFill="1" applyBorder="1" applyAlignment="1">
      <alignment horizontal="right"/>
      <protection/>
    </xf>
    <xf numFmtId="0" fontId="3" fillId="0" borderId="36" xfId="89" applyFont="1" applyFill="1" applyBorder="1" applyAlignment="1">
      <alignment horizontal="center"/>
      <protection/>
    </xf>
    <xf numFmtId="0" fontId="3" fillId="0" borderId="51" xfId="89" applyFont="1" applyFill="1" applyBorder="1" applyAlignment="1">
      <alignment/>
      <protection/>
    </xf>
    <xf numFmtId="0" fontId="3" fillId="0" borderId="95" xfId="89" applyFont="1" applyFill="1" applyBorder="1" applyAlignment="1">
      <alignment/>
      <protection/>
    </xf>
    <xf numFmtId="4" fontId="5" fillId="0" borderId="22" xfId="89" applyNumberFormat="1" applyFont="1" applyFill="1" applyBorder="1">
      <alignment/>
      <protection/>
    </xf>
    <xf numFmtId="4" fontId="5" fillId="0" borderId="19" xfId="89" applyNumberFormat="1" applyFont="1" applyFill="1" applyBorder="1">
      <alignment/>
      <protection/>
    </xf>
    <xf numFmtId="4" fontId="5" fillId="0" borderId="57" xfId="89" applyNumberFormat="1" applyFont="1" applyFill="1" applyBorder="1" applyAlignment="1">
      <alignment horizontal="right"/>
      <protection/>
    </xf>
    <xf numFmtId="4" fontId="5" fillId="0" borderId="90" xfId="89" applyNumberFormat="1" applyFont="1" applyFill="1" applyBorder="1" applyAlignment="1">
      <alignment horizontal="right"/>
      <protection/>
    </xf>
    <xf numFmtId="0" fontId="0" fillId="0" borderId="74" xfId="89" applyFont="1" applyFill="1" applyBorder="1">
      <alignment/>
      <protection/>
    </xf>
    <xf numFmtId="4" fontId="3" fillId="0" borderId="40" xfId="89" applyNumberFormat="1" applyFont="1" applyFill="1" applyBorder="1">
      <alignment/>
      <protection/>
    </xf>
    <xf numFmtId="4" fontId="5" fillId="0" borderId="94" xfId="89" applyNumberFormat="1" applyFont="1" applyFill="1" applyBorder="1" applyAlignment="1">
      <alignment horizontal="right"/>
      <protection/>
    </xf>
    <xf numFmtId="0" fontId="3" fillId="0" borderId="58" xfId="89" applyFont="1" applyFill="1" applyBorder="1" applyAlignment="1">
      <alignment vertical="center"/>
      <protection/>
    </xf>
    <xf numFmtId="4" fontId="5" fillId="0" borderId="56" xfId="89" applyNumberFormat="1" applyFont="1" applyFill="1" applyBorder="1" applyAlignment="1">
      <alignment horizontal="right" vertical="center"/>
      <protection/>
    </xf>
    <xf numFmtId="4" fontId="5" fillId="0" borderId="36" xfId="89" applyNumberFormat="1" applyFont="1" applyFill="1" applyBorder="1" applyAlignment="1">
      <alignment vertical="center"/>
      <protection/>
    </xf>
    <xf numFmtId="4" fontId="5" fillId="0" borderId="80" xfId="89" applyNumberFormat="1" applyFont="1" applyFill="1" applyBorder="1" applyAlignment="1">
      <alignment horizontal="right" vertical="center"/>
      <protection/>
    </xf>
    <xf numFmtId="0" fontId="0" fillId="0" borderId="58" xfId="89" applyFont="1" applyFill="1" applyBorder="1">
      <alignment/>
      <protection/>
    </xf>
    <xf numFmtId="0" fontId="3" fillId="0" borderId="37" xfId="89" applyFont="1" applyFill="1" applyBorder="1" applyAlignment="1">
      <alignment horizontal="center"/>
      <protection/>
    </xf>
    <xf numFmtId="0" fontId="3" fillId="0" borderId="55" xfId="89" applyFont="1" applyFill="1" applyBorder="1" applyAlignment="1">
      <alignment/>
      <protection/>
    </xf>
    <xf numFmtId="4" fontId="3" fillId="0" borderId="94" xfId="89" applyNumberFormat="1" applyFont="1" applyFill="1" applyBorder="1" applyAlignment="1">
      <alignment horizontal="right"/>
      <protection/>
    </xf>
    <xf numFmtId="0" fontId="0" fillId="0" borderId="81" xfId="89" applyFont="1" applyFill="1" applyBorder="1">
      <alignment/>
      <protection/>
    </xf>
    <xf numFmtId="4" fontId="3" fillId="0" borderId="72" xfId="89" applyNumberFormat="1" applyFont="1" applyFill="1" applyBorder="1" applyAlignment="1">
      <alignment horizontal="right"/>
      <protection/>
    </xf>
    <xf numFmtId="0" fontId="3" fillId="0" borderId="81" xfId="89" applyFont="1" applyFill="1" applyBorder="1">
      <alignment/>
      <protection/>
    </xf>
    <xf numFmtId="0" fontId="3" fillId="0" borderId="41" xfId="89" applyFont="1" applyFill="1" applyBorder="1" applyAlignment="1">
      <alignment horizontal="center"/>
      <protection/>
    </xf>
    <xf numFmtId="4" fontId="3" fillId="0" borderId="32" xfId="89" applyNumberFormat="1" applyFont="1" applyFill="1" applyBorder="1" applyAlignment="1">
      <alignment horizontal="right"/>
      <protection/>
    </xf>
    <xf numFmtId="0" fontId="0" fillId="0" borderId="52" xfId="89" applyFont="1" applyFill="1" applyBorder="1">
      <alignment/>
      <protection/>
    </xf>
    <xf numFmtId="0" fontId="0" fillId="0" borderId="36" xfId="89" applyFont="1" applyFill="1" applyBorder="1">
      <alignment/>
      <protection/>
    </xf>
    <xf numFmtId="0" fontId="3" fillId="0" borderId="40" xfId="89" applyFont="1" applyFill="1" applyBorder="1" applyAlignment="1">
      <alignment horizontal="center"/>
      <protection/>
    </xf>
    <xf numFmtId="49" fontId="3" fillId="0" borderId="37" xfId="89" applyNumberFormat="1" applyFont="1" applyFill="1" applyBorder="1" applyAlignment="1">
      <alignment horizontal="center"/>
      <protection/>
    </xf>
    <xf numFmtId="4" fontId="5" fillId="0" borderId="32" xfId="89" applyNumberFormat="1" applyFont="1" applyFill="1" applyBorder="1" applyAlignment="1">
      <alignment horizontal="right"/>
      <protection/>
    </xf>
    <xf numFmtId="0" fontId="3" fillId="0" borderId="85" xfId="89" applyFont="1" applyFill="1" applyBorder="1">
      <alignment/>
      <protection/>
    </xf>
    <xf numFmtId="0" fontId="3" fillId="0" borderId="51" xfId="89" applyFont="1" applyFill="1" applyBorder="1" applyAlignment="1">
      <alignment horizontal="center"/>
      <protection/>
    </xf>
    <xf numFmtId="49" fontId="3" fillId="0" borderId="51" xfId="89" applyNumberFormat="1" applyFont="1" applyFill="1" applyBorder="1" applyAlignment="1">
      <alignment/>
      <protection/>
    </xf>
    <xf numFmtId="49" fontId="3" fillId="0" borderId="95" xfId="89" applyNumberFormat="1" applyFont="1" applyFill="1" applyBorder="1" applyAlignment="1">
      <alignment/>
      <protection/>
    </xf>
    <xf numFmtId="4" fontId="3" fillId="0" borderId="64" xfId="89" applyNumberFormat="1" applyFont="1" applyFill="1" applyBorder="1" applyAlignment="1">
      <alignment horizontal="right"/>
      <protection/>
    </xf>
    <xf numFmtId="4" fontId="3" fillId="0" borderId="50" xfId="89" applyNumberFormat="1" applyFont="1" applyFill="1" applyBorder="1">
      <alignment/>
      <protection/>
    </xf>
    <xf numFmtId="4" fontId="3" fillId="0" borderId="95" xfId="89" applyNumberFormat="1" applyFont="1" applyFill="1" applyBorder="1" applyAlignment="1">
      <alignment horizontal="right"/>
      <protection/>
    </xf>
    <xf numFmtId="0" fontId="5" fillId="0" borderId="22" xfId="89" applyFont="1" applyFill="1" applyBorder="1" applyAlignment="1">
      <alignment horizontal="center" vertical="center"/>
      <protection/>
    </xf>
    <xf numFmtId="0" fontId="3" fillId="0" borderId="74" xfId="89" applyFont="1" applyFill="1" applyBorder="1" applyAlignment="1">
      <alignment vertical="center"/>
      <protection/>
    </xf>
    <xf numFmtId="4" fontId="5" fillId="0" borderId="72" xfId="89" applyNumberFormat="1" applyFont="1" applyFill="1" applyBorder="1" applyAlignment="1">
      <alignment vertical="center"/>
      <protection/>
    </xf>
    <xf numFmtId="4" fontId="5" fillId="0" borderId="32" xfId="89" applyNumberFormat="1" applyFont="1" applyFill="1" applyBorder="1" applyAlignment="1">
      <alignment vertical="center"/>
      <protection/>
    </xf>
    <xf numFmtId="4" fontId="5" fillId="0" borderId="94" xfId="89" applyNumberFormat="1" applyFont="1" applyFill="1" applyBorder="1" applyAlignment="1">
      <alignment horizontal="right" vertical="center"/>
      <protection/>
    </xf>
    <xf numFmtId="4" fontId="5" fillId="0" borderId="20" xfId="89" applyNumberFormat="1" applyFont="1" applyFill="1" applyBorder="1" applyAlignment="1">
      <alignment horizontal="right"/>
      <protection/>
    </xf>
    <xf numFmtId="0" fontId="3" fillId="0" borderId="62" xfId="89" applyFont="1" applyFill="1" applyBorder="1">
      <alignment/>
      <protection/>
    </xf>
    <xf numFmtId="0" fontId="7" fillId="0" borderId="92" xfId="89" applyFont="1" applyFill="1" applyBorder="1" applyAlignment="1">
      <alignment wrapText="1"/>
      <protection/>
    </xf>
    <xf numFmtId="0" fontId="7" fillId="0" borderId="96" xfId="89" applyFont="1" applyFill="1" applyBorder="1" applyAlignment="1">
      <alignment wrapText="1"/>
      <protection/>
    </xf>
    <xf numFmtId="4" fontId="5" fillId="0" borderId="62" xfId="89" applyNumberFormat="1" applyFont="1" applyFill="1" applyBorder="1" applyAlignment="1">
      <alignment horizontal="right"/>
      <protection/>
    </xf>
    <xf numFmtId="4" fontId="5" fillId="0" borderId="32" xfId="89" applyNumberFormat="1" applyFont="1" applyFill="1" applyBorder="1">
      <alignment/>
      <protection/>
    </xf>
    <xf numFmtId="4" fontId="5" fillId="0" borderId="60" xfId="89" applyNumberFormat="1" applyFont="1" applyFill="1" applyBorder="1" applyAlignment="1">
      <alignment vertical="center"/>
      <protection/>
    </xf>
    <xf numFmtId="0" fontId="3" fillId="0" borderId="52" xfId="89" applyFont="1" applyFill="1" applyBorder="1">
      <alignment/>
      <protection/>
    </xf>
    <xf numFmtId="4" fontId="5" fillId="0" borderId="63" xfId="89" applyNumberFormat="1" applyFont="1" applyFill="1" applyBorder="1" applyAlignment="1">
      <alignment vertical="center"/>
      <protection/>
    </xf>
    <xf numFmtId="0" fontId="3" fillId="0" borderId="70" xfId="89" applyFont="1" applyFill="1" applyBorder="1">
      <alignment/>
      <protection/>
    </xf>
    <xf numFmtId="4" fontId="5" fillId="0" borderId="55" xfId="89" applyNumberFormat="1" applyFont="1" applyFill="1" applyBorder="1" applyAlignment="1">
      <alignment horizontal="right"/>
      <protection/>
    </xf>
    <xf numFmtId="0" fontId="3" fillId="0" borderId="67" xfId="89" applyFont="1" applyFill="1" applyBorder="1">
      <alignment/>
      <protection/>
    </xf>
    <xf numFmtId="0" fontId="7" fillId="0" borderId="51" xfId="89" applyFont="1" applyFill="1" applyBorder="1" applyAlignment="1">
      <alignment/>
      <protection/>
    </xf>
    <xf numFmtId="0" fontId="7" fillId="0" borderId="89" xfId="89" applyFont="1" applyFill="1" applyBorder="1" applyAlignment="1">
      <alignment/>
      <protection/>
    </xf>
    <xf numFmtId="0" fontId="7" fillId="0" borderId="95" xfId="89" applyFont="1" applyFill="1" applyBorder="1" applyAlignment="1">
      <alignment/>
      <protection/>
    </xf>
    <xf numFmtId="4" fontId="5" fillId="0" borderId="67" xfId="89" applyNumberFormat="1" applyFont="1" applyFill="1" applyBorder="1" applyAlignment="1">
      <alignment horizontal="right"/>
      <protection/>
    </xf>
    <xf numFmtId="4" fontId="5" fillId="0" borderId="28" xfId="89" applyNumberFormat="1" applyFont="1" applyFill="1" applyBorder="1">
      <alignment/>
      <protection/>
    </xf>
    <xf numFmtId="4" fontId="5" fillId="0" borderId="69" xfId="89" applyNumberFormat="1" applyFont="1" applyFill="1" applyBorder="1">
      <alignment/>
      <protection/>
    </xf>
    <xf numFmtId="4" fontId="3" fillId="0" borderId="86" xfId="89" applyNumberFormat="1" applyFont="1" applyFill="1" applyBorder="1" applyAlignment="1">
      <alignment horizontal="center"/>
      <protection/>
    </xf>
    <xf numFmtId="0" fontId="7" fillId="19" borderId="22" xfId="89" applyFont="1" applyFill="1" applyBorder="1" applyAlignment="1">
      <alignment/>
      <protection/>
    </xf>
    <xf numFmtId="0" fontId="7" fillId="19" borderId="87" xfId="89" applyFont="1" applyFill="1" applyBorder="1" applyAlignment="1">
      <alignment/>
      <protection/>
    </xf>
    <xf numFmtId="0" fontId="7" fillId="19" borderId="57" xfId="89" applyFont="1" applyFill="1" applyBorder="1" applyAlignment="1">
      <alignment/>
      <protection/>
    </xf>
    <xf numFmtId="4" fontId="5" fillId="19" borderId="22" xfId="89" applyNumberFormat="1" applyFont="1" applyFill="1" applyBorder="1">
      <alignment/>
      <protection/>
    </xf>
    <xf numFmtId="4" fontId="5" fillId="19" borderId="19" xfId="89" applyNumberFormat="1" applyFont="1" applyFill="1" applyBorder="1">
      <alignment/>
      <protection/>
    </xf>
    <xf numFmtId="4" fontId="5" fillId="19" borderId="20" xfId="89" applyNumberFormat="1" applyFont="1" applyFill="1" applyBorder="1" applyAlignment="1">
      <alignment horizontal="right"/>
      <protection/>
    </xf>
    <xf numFmtId="0" fontId="0" fillId="0" borderId="0" xfId="89" applyFont="1" applyAlignment="1">
      <alignment horizontal="left" vertical="top" wrapText="1"/>
      <protection/>
    </xf>
    <xf numFmtId="4" fontId="3" fillId="0" borderId="55" xfId="89" applyNumberFormat="1" applyFont="1" applyFill="1" applyBorder="1">
      <alignment/>
      <protection/>
    </xf>
    <xf numFmtId="0" fontId="115" fillId="0" borderId="0" xfId="0" applyFont="1" applyAlignment="1">
      <alignment vertical="center"/>
    </xf>
    <xf numFmtId="4" fontId="115" fillId="0" borderId="0" xfId="0" applyNumberFormat="1" applyFont="1" applyAlignment="1">
      <alignment vertical="center"/>
    </xf>
    <xf numFmtId="4" fontId="114" fillId="0" borderId="0" xfId="0" applyNumberFormat="1" applyFont="1" applyAlignment="1">
      <alignment horizontal="right" vertical="center"/>
    </xf>
    <xf numFmtId="0" fontId="127" fillId="57" borderId="73" xfId="0" applyFont="1" applyFill="1" applyBorder="1" applyAlignment="1">
      <alignment horizontal="center" vertical="center"/>
    </xf>
    <xf numFmtId="4" fontId="117" fillId="0" borderId="36" xfId="0" applyNumberFormat="1" applyFont="1" applyFill="1" applyBorder="1" applyAlignment="1">
      <alignment vertical="center"/>
    </xf>
    <xf numFmtId="4" fontId="117" fillId="0" borderId="55" xfId="0" applyNumberFormat="1" applyFont="1" applyFill="1" applyBorder="1" applyAlignment="1">
      <alignment vertical="center"/>
    </xf>
    <xf numFmtId="0" fontId="115" fillId="0" borderId="0" xfId="0" applyFont="1" applyAlignment="1">
      <alignment/>
    </xf>
    <xf numFmtId="0" fontId="107" fillId="0" borderId="36" xfId="0" applyFont="1" applyFill="1" applyBorder="1" applyAlignment="1">
      <alignment vertical="center" wrapText="1"/>
    </xf>
    <xf numFmtId="0" fontId="107" fillId="0" borderId="50" xfId="0" applyFont="1" applyFill="1" applyBorder="1" applyAlignment="1">
      <alignment vertical="center" wrapText="1"/>
    </xf>
    <xf numFmtId="0" fontId="4" fillId="23" borderId="87" xfId="0" applyFont="1" applyFill="1" applyBorder="1" applyAlignment="1">
      <alignment horizontal="left"/>
    </xf>
    <xf numFmtId="0" fontId="4" fillId="19" borderId="22" xfId="0" applyFont="1" applyFill="1" applyBorder="1" applyAlignment="1">
      <alignment horizontal="left"/>
    </xf>
    <xf numFmtId="0" fontId="8" fillId="19" borderId="22" xfId="0" applyFont="1" applyFill="1" applyBorder="1" applyAlignment="1">
      <alignment horizontal="left"/>
    </xf>
    <xf numFmtId="0" fontId="15" fillId="23" borderId="22" xfId="0" applyFont="1" applyFill="1" applyBorder="1" applyAlignment="1">
      <alignment horizontal="left"/>
    </xf>
    <xf numFmtId="4" fontId="8" fillId="0" borderId="56" xfId="78" applyNumberFormat="1" applyFont="1" applyBorder="1" applyAlignment="1">
      <alignment horizontal="right"/>
      <protection/>
    </xf>
    <xf numFmtId="0" fontId="5" fillId="19" borderId="22" xfId="0" applyFont="1" applyFill="1" applyBorder="1" applyAlignment="1">
      <alignment horizontal="left"/>
    </xf>
    <xf numFmtId="0" fontId="39" fillId="0" borderId="54" xfId="0" applyFont="1" applyFill="1" applyBorder="1" applyAlignment="1">
      <alignment/>
    </xf>
    <xf numFmtId="0" fontId="8" fillId="0" borderId="62" xfId="0" applyFont="1" applyFill="1" applyBorder="1" applyAlignment="1">
      <alignment horizontal="center" wrapText="1"/>
    </xf>
    <xf numFmtId="4" fontId="8" fillId="0" borderId="73" xfId="78" applyNumberFormat="1" applyFont="1" applyBorder="1">
      <alignment/>
      <protection/>
    </xf>
    <xf numFmtId="4" fontId="8" fillId="0" borderId="92" xfId="78" applyNumberFormat="1" applyFont="1" applyBorder="1">
      <alignment/>
      <protection/>
    </xf>
    <xf numFmtId="4" fontId="8" fillId="0" borderId="35" xfId="78" applyNumberFormat="1" applyFont="1" applyBorder="1" applyAlignment="1">
      <alignment vertical="center"/>
      <protection/>
    </xf>
    <xf numFmtId="4" fontId="8" fillId="0" borderId="82" xfId="78" applyNumberFormat="1" applyFont="1" applyBorder="1">
      <alignment/>
      <protection/>
    </xf>
    <xf numFmtId="4" fontId="8" fillId="0" borderId="61" xfId="78" applyNumberFormat="1" applyFont="1" applyBorder="1">
      <alignment/>
      <protection/>
    </xf>
    <xf numFmtId="4" fontId="8" fillId="0" borderId="56" xfId="78" applyNumberFormat="1" applyFont="1" applyBorder="1">
      <alignment/>
      <protection/>
    </xf>
    <xf numFmtId="4" fontId="8" fillId="0" borderId="52" xfId="78" applyNumberFormat="1" applyFont="1" applyBorder="1" applyAlignment="1">
      <alignment horizontal="right"/>
      <protection/>
    </xf>
    <xf numFmtId="0" fontId="0" fillId="0" borderId="0" xfId="78" applyAlignment="1">
      <alignment vertical="center" wrapText="1"/>
      <protection/>
    </xf>
    <xf numFmtId="0" fontId="0" fillId="0" borderId="0" xfId="78" applyFill="1" applyAlignment="1">
      <alignment wrapText="1"/>
      <protection/>
    </xf>
    <xf numFmtId="0" fontId="8" fillId="40" borderId="56" xfId="78" applyFont="1" applyFill="1" applyBorder="1" applyAlignment="1">
      <alignment vertical="center"/>
      <protection/>
    </xf>
    <xf numFmtId="49" fontId="8" fillId="40" borderId="34" xfId="78" applyNumberFormat="1" applyFont="1" applyFill="1" applyBorder="1" applyAlignment="1">
      <alignment horizontal="center" vertical="center"/>
      <protection/>
    </xf>
    <xf numFmtId="4" fontId="8" fillId="40" borderId="62" xfId="78" applyNumberFormat="1" applyFont="1" applyFill="1" applyBorder="1" applyAlignment="1">
      <alignment vertical="center"/>
      <protection/>
    </xf>
    <xf numFmtId="4" fontId="8" fillId="40" borderId="32" xfId="78" applyNumberFormat="1" applyFont="1" applyFill="1" applyBorder="1" applyAlignment="1">
      <alignment vertical="center"/>
      <protection/>
    </xf>
    <xf numFmtId="10" fontId="8" fillId="40" borderId="63" xfId="78" applyNumberFormat="1" applyFont="1" applyFill="1" applyBorder="1" applyAlignment="1">
      <alignment vertical="center"/>
      <protection/>
    </xf>
    <xf numFmtId="0" fontId="8" fillId="0" borderId="30" xfId="78" applyFont="1" applyBorder="1" applyAlignment="1">
      <alignment vertical="center" wrapText="1"/>
      <protection/>
    </xf>
    <xf numFmtId="0" fontId="8" fillId="0" borderId="56" xfId="78" applyFont="1" applyBorder="1" applyAlignment="1">
      <alignment vertical="center" wrapText="1"/>
      <protection/>
    </xf>
    <xf numFmtId="10" fontId="4" fillId="0" borderId="54" xfId="78" applyNumberFormat="1" applyFont="1" applyBorder="1" applyAlignment="1">
      <alignment horizontal="center" vertical="center"/>
      <protection/>
    </xf>
    <xf numFmtId="4" fontId="8" fillId="0" borderId="58" xfId="78" applyNumberFormat="1" applyFont="1" applyBorder="1">
      <alignment/>
      <protection/>
    </xf>
    <xf numFmtId="4" fontId="8" fillId="0" borderId="81" xfId="78" applyNumberFormat="1" applyFont="1" applyBorder="1">
      <alignment/>
      <protection/>
    </xf>
    <xf numFmtId="4" fontId="8" fillId="0" borderId="40" xfId="78" applyNumberFormat="1" applyFont="1" applyBorder="1">
      <alignment/>
      <protection/>
    </xf>
    <xf numFmtId="4" fontId="8" fillId="0" borderId="74" xfId="78" applyNumberFormat="1" applyFont="1" applyBorder="1" applyAlignment="1">
      <alignment horizontal="right"/>
      <protection/>
    </xf>
    <xf numFmtId="4" fontId="8" fillId="0" borderId="32" xfId="78" applyNumberFormat="1" applyFont="1" applyBorder="1" applyAlignment="1">
      <alignment horizontal="right"/>
      <protection/>
    </xf>
    <xf numFmtId="4" fontId="8" fillId="0" borderId="33" xfId="78" applyNumberFormat="1" applyFont="1" applyBorder="1" applyAlignment="1">
      <alignment horizontal="right"/>
      <protection/>
    </xf>
    <xf numFmtId="4" fontId="8" fillId="0" borderId="58" xfId="78" applyNumberFormat="1" applyFont="1" applyBorder="1" applyAlignment="1">
      <alignment horizontal="right"/>
      <protection/>
    </xf>
    <xf numFmtId="4" fontId="8" fillId="0" borderId="37" xfId="78" applyNumberFormat="1" applyFont="1" applyBorder="1" applyAlignment="1">
      <alignment horizontal="right"/>
      <protection/>
    </xf>
    <xf numFmtId="4" fontId="8" fillId="0" borderId="70" xfId="78" applyNumberFormat="1" applyFont="1" applyBorder="1">
      <alignment/>
      <protection/>
    </xf>
    <xf numFmtId="4" fontId="8" fillId="0" borderId="29" xfId="78" applyNumberFormat="1" applyFont="1" applyBorder="1">
      <alignment/>
      <protection/>
    </xf>
    <xf numFmtId="4" fontId="8" fillId="0" borderId="37" xfId="78" applyNumberFormat="1" applyFont="1" applyBorder="1">
      <alignment/>
      <protection/>
    </xf>
    <xf numFmtId="4" fontId="8" fillId="0" borderId="41" xfId="78" applyNumberFormat="1" applyFont="1" applyBorder="1">
      <alignment/>
      <protection/>
    </xf>
    <xf numFmtId="0" fontId="0" fillId="0" borderId="34" xfId="78" applyBorder="1">
      <alignment/>
      <protection/>
    </xf>
    <xf numFmtId="0" fontId="0" fillId="0" borderId="56" xfId="78" applyBorder="1">
      <alignment/>
      <protection/>
    </xf>
    <xf numFmtId="0" fontId="0" fillId="0" borderId="72" xfId="78" applyBorder="1">
      <alignment/>
      <protection/>
    </xf>
    <xf numFmtId="0" fontId="0" fillId="0" borderId="52" xfId="78" applyBorder="1">
      <alignment/>
      <protection/>
    </xf>
    <xf numFmtId="4" fontId="8" fillId="0" borderId="52" xfId="78" applyNumberFormat="1" applyFont="1" applyBorder="1">
      <alignment/>
      <protection/>
    </xf>
    <xf numFmtId="0" fontId="0" fillId="0" borderId="0" xfId="78" applyFill="1" applyAlignment="1">
      <alignment vertical="center" wrapText="1"/>
      <protection/>
    </xf>
    <xf numFmtId="0" fontId="0" fillId="0" borderId="0" xfId="78" applyAlignment="1">
      <alignment wrapText="1"/>
      <protection/>
    </xf>
    <xf numFmtId="0" fontId="3" fillId="0" borderId="50" xfId="0" applyFont="1" applyBorder="1" applyAlignment="1">
      <alignment horizontal="left"/>
    </xf>
    <xf numFmtId="4" fontId="3" fillId="0" borderId="0" xfId="80" applyNumberFormat="1" applyFont="1" applyFill="1">
      <alignment/>
      <protection/>
    </xf>
    <xf numFmtId="49" fontId="128" fillId="0" borderId="58" xfId="0" applyNumberFormat="1" applyFont="1" applyFill="1" applyBorder="1" applyAlignment="1">
      <alignment horizontal="center" vertical="center"/>
    </xf>
    <xf numFmtId="49" fontId="107" fillId="0" borderId="0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 horizontal="left" vertical="center" wrapText="1"/>
    </xf>
    <xf numFmtId="0" fontId="10" fillId="0" borderId="0" xfId="80" applyFont="1" applyBorder="1" applyAlignment="1">
      <alignment horizontal="left" vertical="center"/>
      <protection/>
    </xf>
    <xf numFmtId="4" fontId="10" fillId="0" borderId="0" xfId="80" applyNumberFormat="1" applyFont="1" applyBorder="1" applyAlignment="1">
      <alignment horizontal="left" vertical="center" wrapText="1"/>
      <protection/>
    </xf>
    <xf numFmtId="0" fontId="117" fillId="57" borderId="47" xfId="0" applyFont="1" applyFill="1" applyBorder="1" applyAlignment="1">
      <alignment horizontal="left" vertical="center" wrapText="1"/>
    </xf>
    <xf numFmtId="0" fontId="116" fillId="58" borderId="36" xfId="0" applyFont="1" applyFill="1" applyBorder="1" applyAlignment="1">
      <alignment horizontal="left" vertical="center" wrapText="1"/>
    </xf>
    <xf numFmtId="0" fontId="129" fillId="60" borderId="36" xfId="0" applyFont="1" applyFill="1" applyBorder="1" applyAlignment="1">
      <alignment vertical="center" wrapText="1"/>
    </xf>
    <xf numFmtId="49" fontId="129" fillId="60" borderId="36" xfId="0" applyNumberFormat="1" applyFont="1" applyFill="1" applyBorder="1" applyAlignment="1">
      <alignment horizontal="left" vertical="center"/>
    </xf>
    <xf numFmtId="0" fontId="129" fillId="60" borderId="36" xfId="0" applyFont="1" applyFill="1" applyBorder="1" applyAlignment="1">
      <alignment horizontal="left" vertical="center" wrapText="1"/>
    </xf>
    <xf numFmtId="0" fontId="107" fillId="0" borderId="0" xfId="0" applyFont="1" applyFill="1" applyBorder="1" applyAlignment="1">
      <alignment vertical="center" wrapText="1"/>
    </xf>
    <xf numFmtId="4" fontId="116" fillId="58" borderId="55" xfId="0" applyNumberFormat="1" applyFont="1" applyFill="1" applyBorder="1" applyAlignment="1">
      <alignment vertical="center"/>
    </xf>
    <xf numFmtId="49" fontId="116" fillId="58" borderId="36" xfId="0" applyNumberFormat="1" applyFont="1" applyFill="1" applyBorder="1" applyAlignment="1">
      <alignment horizontal="left" vertical="center"/>
    </xf>
    <xf numFmtId="4" fontId="8" fillId="0" borderId="36" xfId="0" applyNumberFormat="1" applyFont="1" applyFill="1" applyBorder="1" applyAlignment="1">
      <alignment vertical="center"/>
    </xf>
    <xf numFmtId="4" fontId="129" fillId="60" borderId="36" xfId="0" applyNumberFormat="1" applyFont="1" applyFill="1" applyBorder="1" applyAlignment="1">
      <alignment vertical="center"/>
    </xf>
    <xf numFmtId="4" fontId="129" fillId="60" borderId="55" xfId="0" applyNumberFormat="1" applyFont="1" applyFill="1" applyBorder="1" applyAlignment="1">
      <alignment vertical="center"/>
    </xf>
    <xf numFmtId="4" fontId="107" fillId="0" borderId="0" xfId="0" applyNumberFormat="1" applyFont="1" applyFill="1" applyBorder="1" applyAlignment="1">
      <alignment vertical="center"/>
    </xf>
    <xf numFmtId="49" fontId="7" fillId="0" borderId="0" xfId="89" applyNumberFormat="1" applyFont="1" applyAlignment="1">
      <alignment horizontal="right"/>
      <protection/>
    </xf>
    <xf numFmtId="0" fontId="3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/>
    </xf>
    <xf numFmtId="4" fontId="3" fillId="0" borderId="32" xfId="0" applyNumberFormat="1" applyFont="1" applyFill="1" applyBorder="1" applyAlignment="1">
      <alignment horizontal="right" vertical="center"/>
    </xf>
    <xf numFmtId="49" fontId="3" fillId="0" borderId="33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right" vertical="center" wrapText="1"/>
    </xf>
    <xf numFmtId="0" fontId="3" fillId="0" borderId="94" xfId="0" applyFont="1" applyFill="1" applyBorder="1" applyAlignment="1">
      <alignment vertical="center" wrapText="1"/>
    </xf>
    <xf numFmtId="0" fontId="3" fillId="59" borderId="62" xfId="0" applyFont="1" applyFill="1" applyBorder="1" applyAlignment="1">
      <alignment vertical="center"/>
    </xf>
    <xf numFmtId="0" fontId="3" fillId="59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Fill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9" fillId="0" borderId="0" xfId="0" applyNumberFormat="1" applyFont="1" applyFill="1" applyAlignment="1">
      <alignment horizontal="left"/>
    </xf>
    <xf numFmtId="0" fontId="17" fillId="0" borderId="0" xfId="89" applyFont="1" applyFill="1" applyAlignment="1">
      <alignment horizontal="right"/>
      <protection/>
    </xf>
    <xf numFmtId="0" fontId="16" fillId="0" borderId="0" xfId="89" applyFont="1" applyFill="1" applyBorder="1" applyAlignment="1">
      <alignment horizontal="center"/>
      <protection/>
    </xf>
    <xf numFmtId="0" fontId="16" fillId="0" borderId="0" xfId="89" applyFont="1" applyFill="1" applyBorder="1" applyAlignment="1">
      <alignment horizontal="center"/>
      <protection/>
    </xf>
    <xf numFmtId="0" fontId="17" fillId="0" borderId="0" xfId="89" applyFont="1" applyFill="1" applyBorder="1" applyAlignment="1">
      <alignment horizontal="center"/>
      <protection/>
    </xf>
    <xf numFmtId="0" fontId="18" fillId="0" borderId="90" xfId="89" applyFont="1" applyFill="1" applyBorder="1" applyAlignment="1">
      <alignment horizontal="center"/>
      <protection/>
    </xf>
    <xf numFmtId="0" fontId="9" fillId="0" borderId="24" xfId="89" applyFont="1" applyFill="1" applyBorder="1" applyAlignment="1">
      <alignment horizontal="center"/>
      <protection/>
    </xf>
    <xf numFmtId="0" fontId="17" fillId="0" borderId="22" xfId="89" applyFont="1" applyFill="1" applyBorder="1" applyAlignment="1">
      <alignment horizontal="left"/>
      <protection/>
    </xf>
    <xf numFmtId="0" fontId="17" fillId="0" borderId="87" xfId="89" applyFont="1" applyFill="1" applyBorder="1" applyAlignment="1">
      <alignment horizontal="left"/>
      <protection/>
    </xf>
    <xf numFmtId="0" fontId="9" fillId="0" borderId="59" xfId="89" applyFont="1" applyFill="1" applyBorder="1" applyAlignment="1">
      <alignment horizontal="center" vertical="top"/>
      <protection/>
    </xf>
    <xf numFmtId="0" fontId="9" fillId="0" borderId="70" xfId="89" applyFont="1" applyFill="1" applyBorder="1" applyAlignment="1">
      <alignment horizontal="center" vertical="top"/>
      <protection/>
    </xf>
    <xf numFmtId="0" fontId="9" fillId="0" borderId="74" xfId="89" applyFont="1" applyFill="1" applyBorder="1" applyAlignment="1">
      <alignment horizontal="center" vertical="top"/>
      <protection/>
    </xf>
    <xf numFmtId="0" fontId="17" fillId="0" borderId="53" xfId="89" applyFont="1" applyFill="1" applyBorder="1" applyAlignment="1">
      <alignment horizontal="left"/>
      <protection/>
    </xf>
    <xf numFmtId="0" fontId="17" fillId="0" borderId="92" xfId="89" applyFont="1" applyFill="1" applyBorder="1" applyAlignment="1">
      <alignment horizontal="left"/>
      <protection/>
    </xf>
    <xf numFmtId="0" fontId="17" fillId="0" borderId="96" xfId="89" applyFont="1" applyFill="1" applyBorder="1" applyAlignment="1">
      <alignment horizontal="left"/>
      <protection/>
    </xf>
    <xf numFmtId="0" fontId="9" fillId="0" borderId="32" xfId="89" applyFont="1" applyFill="1" applyBorder="1" applyAlignment="1">
      <alignment horizontal="left"/>
      <protection/>
    </xf>
    <xf numFmtId="0" fontId="9" fillId="0" borderId="33" xfId="89" applyFont="1" applyFill="1" applyBorder="1" applyAlignment="1">
      <alignment horizontal="left"/>
      <protection/>
    </xf>
    <xf numFmtId="0" fontId="9" fillId="0" borderId="36" xfId="89" applyFont="1" applyFill="1" applyBorder="1" applyAlignment="1">
      <alignment horizontal="left"/>
      <protection/>
    </xf>
    <xf numFmtId="0" fontId="9" fillId="0" borderId="37" xfId="89" applyFont="1" applyFill="1" applyBorder="1" applyAlignment="1">
      <alignment horizontal="left"/>
      <protection/>
    </xf>
    <xf numFmtId="0" fontId="9" fillId="0" borderId="81" xfId="89" applyFont="1" applyFill="1" applyBorder="1" applyAlignment="1">
      <alignment horizontal="center" vertical="top"/>
      <protection/>
    </xf>
    <xf numFmtId="0" fontId="17" fillId="0" borderId="36" xfId="89" applyFont="1" applyFill="1" applyBorder="1" applyAlignment="1">
      <alignment horizontal="left"/>
      <protection/>
    </xf>
    <xf numFmtId="0" fontId="17" fillId="0" borderId="37" xfId="89" applyFont="1" applyFill="1" applyBorder="1" applyAlignment="1">
      <alignment horizontal="left"/>
      <protection/>
    </xf>
    <xf numFmtId="0" fontId="9" fillId="0" borderId="36" xfId="89" applyFont="1" applyFill="1" applyBorder="1" applyAlignment="1">
      <alignment horizontal="left"/>
      <protection/>
    </xf>
    <xf numFmtId="0" fontId="9" fillId="0" borderId="37" xfId="89" applyFont="1" applyFill="1" applyBorder="1" applyAlignment="1">
      <alignment horizontal="left"/>
      <protection/>
    </xf>
    <xf numFmtId="0" fontId="9" fillId="0" borderId="80" xfId="89" applyFont="1" applyFill="1" applyBorder="1" applyAlignment="1">
      <alignment horizontal="left"/>
      <protection/>
    </xf>
    <xf numFmtId="0" fontId="9" fillId="0" borderId="75" xfId="89" applyFont="1" applyFill="1" applyBorder="1" applyAlignment="1">
      <alignment horizontal="center" vertical="top"/>
      <protection/>
    </xf>
    <xf numFmtId="0" fontId="9" fillId="0" borderId="50" xfId="89" applyFont="1" applyFill="1" applyBorder="1" applyAlignment="1">
      <alignment horizontal="left"/>
      <protection/>
    </xf>
    <xf numFmtId="0" fontId="9" fillId="0" borderId="51" xfId="89" applyFont="1" applyFill="1" applyBorder="1" applyAlignment="1">
      <alignment horizontal="left"/>
      <protection/>
    </xf>
    <xf numFmtId="0" fontId="9" fillId="0" borderId="33" xfId="89" applyFont="1" applyFill="1" applyBorder="1" applyAlignment="1">
      <alignment horizontal="left"/>
      <protection/>
    </xf>
    <xf numFmtId="0" fontId="9" fillId="0" borderId="88" xfId="89" applyFont="1" applyFill="1" applyBorder="1" applyAlignment="1">
      <alignment horizontal="left"/>
      <protection/>
    </xf>
    <xf numFmtId="0" fontId="9" fillId="0" borderId="69" xfId="89" applyFont="1" applyFill="1" applyBorder="1" applyAlignment="1">
      <alignment horizontal="left"/>
      <protection/>
    </xf>
    <xf numFmtId="0" fontId="9" fillId="0" borderId="83" xfId="89" applyFont="1" applyFill="1" applyBorder="1" applyAlignment="1">
      <alignment horizontal="left"/>
      <protection/>
    </xf>
    <xf numFmtId="0" fontId="17" fillId="19" borderId="22" xfId="89" applyFont="1" applyFill="1" applyBorder="1" applyAlignment="1">
      <alignment horizontal="left" vertical="center"/>
      <protection/>
    </xf>
    <xf numFmtId="0" fontId="17" fillId="19" borderId="87" xfId="89" applyFont="1" applyFill="1" applyBorder="1" applyAlignment="1">
      <alignment horizontal="left" vertical="center"/>
      <protection/>
    </xf>
    <xf numFmtId="0" fontId="9" fillId="0" borderId="35" xfId="89" applyFont="1" applyFill="1" applyBorder="1" applyAlignment="1">
      <alignment horizontal="left"/>
      <protection/>
    </xf>
    <xf numFmtId="0" fontId="9" fillId="0" borderId="79" xfId="89" applyFont="1" applyFill="1" applyBorder="1" applyAlignment="1">
      <alignment horizontal="left"/>
      <protection/>
    </xf>
    <xf numFmtId="0" fontId="9" fillId="0" borderId="29" xfId="89" applyFont="1" applyFill="1" applyBorder="1" applyAlignment="1">
      <alignment horizontal="left"/>
      <protection/>
    </xf>
    <xf numFmtId="0" fontId="9" fillId="0" borderId="0" xfId="89" applyFont="1" applyFill="1" applyBorder="1" applyAlignment="1">
      <alignment horizontal="left"/>
      <protection/>
    </xf>
    <xf numFmtId="49" fontId="17" fillId="0" borderId="0" xfId="89" applyNumberFormat="1" applyFont="1" applyAlignment="1">
      <alignment horizontal="right"/>
      <protection/>
    </xf>
    <xf numFmtId="0" fontId="16" fillId="0" borderId="0" xfId="89" applyFont="1" applyAlignment="1">
      <alignment horizontal="center"/>
      <protection/>
    </xf>
    <xf numFmtId="0" fontId="16" fillId="0" borderId="0" xfId="89" applyFont="1" applyAlignment="1">
      <alignment horizontal="center"/>
      <protection/>
    </xf>
    <xf numFmtId="0" fontId="17" fillId="0" borderId="0" xfId="89" applyFont="1" applyAlignment="1">
      <alignment horizontal="center"/>
      <protection/>
    </xf>
    <xf numFmtId="0" fontId="18" fillId="0" borderId="0" xfId="89" applyFont="1" applyAlignment="1">
      <alignment horizontal="center"/>
      <protection/>
    </xf>
    <xf numFmtId="0" fontId="18" fillId="0" borderId="22" xfId="89" applyFont="1" applyBorder="1" applyAlignment="1">
      <alignment horizontal="center"/>
      <protection/>
    </xf>
    <xf numFmtId="0" fontId="9" fillId="0" borderId="87" xfId="89" applyFont="1" applyBorder="1" applyAlignment="1">
      <alignment horizontal="center"/>
      <protection/>
    </xf>
    <xf numFmtId="0" fontId="17" fillId="0" borderId="87" xfId="89" applyFont="1" applyFill="1" applyBorder="1" applyAlignment="1">
      <alignment horizontal="left"/>
      <protection/>
    </xf>
    <xf numFmtId="0" fontId="18" fillId="0" borderId="59" xfId="89" applyFont="1" applyFill="1" applyBorder="1" applyAlignment="1">
      <alignment horizontal="center"/>
      <protection/>
    </xf>
    <xf numFmtId="0" fontId="18" fillId="0" borderId="70" xfId="89" applyFont="1" applyFill="1" applyBorder="1" applyAlignment="1">
      <alignment horizontal="center"/>
      <protection/>
    </xf>
    <xf numFmtId="0" fontId="9" fillId="0" borderId="83" xfId="89" applyFont="1" applyFill="1" applyBorder="1" applyAlignment="1">
      <alignment horizontal="left"/>
      <protection/>
    </xf>
    <xf numFmtId="0" fontId="9" fillId="0" borderId="76" xfId="89" applyFont="1" applyFill="1" applyBorder="1" applyAlignment="1">
      <alignment horizontal="left"/>
      <protection/>
    </xf>
    <xf numFmtId="0" fontId="9" fillId="0" borderId="53" xfId="89" applyFont="1" applyFill="1" applyBorder="1" applyAlignment="1">
      <alignment horizontal="left"/>
      <protection/>
    </xf>
    <xf numFmtId="0" fontId="9" fillId="0" borderId="92" xfId="89" applyFont="1" applyFill="1" applyBorder="1" applyAlignment="1">
      <alignment horizontal="left"/>
      <protection/>
    </xf>
    <xf numFmtId="0" fontId="18" fillId="0" borderId="75" xfId="89" applyFont="1" applyFill="1" applyBorder="1" applyAlignment="1">
      <alignment horizontal="center"/>
      <protection/>
    </xf>
    <xf numFmtId="0" fontId="9" fillId="0" borderId="88" xfId="89" applyFont="1" applyFill="1" applyBorder="1" applyAlignment="1">
      <alignment horizontal="left"/>
      <protection/>
    </xf>
    <xf numFmtId="0" fontId="9" fillId="0" borderId="79" xfId="89" applyFont="1" applyFill="1" applyBorder="1" applyAlignment="1">
      <alignment horizontal="left"/>
      <protection/>
    </xf>
    <xf numFmtId="0" fontId="9" fillId="0" borderId="51" xfId="89" applyFont="1" applyFill="1" applyBorder="1" applyAlignment="1">
      <alignment horizontal="left"/>
      <protection/>
    </xf>
    <xf numFmtId="0" fontId="9" fillId="0" borderId="89" xfId="89" applyFont="1" applyFill="1" applyBorder="1" applyAlignment="1">
      <alignment horizontal="left"/>
      <protection/>
    </xf>
    <xf numFmtId="0" fontId="9" fillId="0" borderId="53" xfId="89" applyFont="1" applyFill="1" applyBorder="1" applyAlignment="1">
      <alignment horizontal="left"/>
      <protection/>
    </xf>
    <xf numFmtId="0" fontId="9" fillId="0" borderId="92" xfId="89" applyFont="1" applyFill="1" applyBorder="1" applyAlignment="1">
      <alignment horizontal="left"/>
      <protection/>
    </xf>
    <xf numFmtId="0" fontId="17" fillId="0" borderId="76" xfId="89" applyFont="1" applyFill="1" applyBorder="1" applyAlignment="1">
      <alignment horizontal="left"/>
      <protection/>
    </xf>
    <xf numFmtId="0" fontId="9" fillId="0" borderId="44" xfId="89" applyFont="1" applyFill="1" applyBorder="1" applyAlignment="1">
      <alignment horizontal="left"/>
      <protection/>
    </xf>
    <xf numFmtId="0" fontId="9" fillId="0" borderId="87" xfId="89" applyFont="1" applyFill="1" applyBorder="1" applyAlignment="1">
      <alignment horizontal="left"/>
      <protection/>
    </xf>
    <xf numFmtId="0" fontId="17" fillId="0" borderId="52" xfId="89" applyFont="1" applyFill="1" applyBorder="1" applyAlignment="1">
      <alignment horizontal="center"/>
      <protection/>
    </xf>
    <xf numFmtId="0" fontId="17" fillId="0" borderId="67" xfId="89" applyFont="1" applyFill="1" applyBorder="1" applyAlignment="1">
      <alignment horizontal="center"/>
      <protection/>
    </xf>
    <xf numFmtId="0" fontId="9" fillId="0" borderId="89" xfId="89" applyFont="1" applyFill="1" applyBorder="1" applyAlignment="1">
      <alignment horizontal="left"/>
      <protection/>
    </xf>
    <xf numFmtId="0" fontId="9" fillId="0" borderId="35" xfId="89" applyFont="1" applyFill="1" applyBorder="1" applyAlignment="1">
      <alignment horizontal="left"/>
      <protection/>
    </xf>
    <xf numFmtId="0" fontId="9" fillId="0" borderId="41" xfId="89" applyFont="1" applyFill="1" applyBorder="1" applyAlignment="1">
      <alignment horizontal="left"/>
      <protection/>
    </xf>
    <xf numFmtId="0" fontId="9" fillId="0" borderId="77" xfId="89" applyFont="1" applyFill="1" applyBorder="1" applyAlignment="1">
      <alignment horizontal="left"/>
      <protection/>
    </xf>
    <xf numFmtId="0" fontId="17" fillId="0" borderId="22" xfId="89" applyFont="1" applyFill="1" applyBorder="1" applyAlignment="1">
      <alignment horizontal="left"/>
      <protection/>
    </xf>
    <xf numFmtId="0" fontId="3" fillId="0" borderId="25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5" fillId="19" borderId="22" xfId="0" applyFont="1" applyFill="1" applyBorder="1" applyAlignment="1">
      <alignment horizontal="left" vertical="center"/>
    </xf>
    <xf numFmtId="0" fontId="5" fillId="19" borderId="4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19" borderId="22" xfId="0" applyFont="1" applyFill="1" applyBorder="1" applyAlignment="1">
      <alignment horizontal="left"/>
    </xf>
    <xf numFmtId="0" fontId="5" fillId="19" borderId="43" xfId="0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left" vertical="center"/>
    </xf>
    <xf numFmtId="49" fontId="5" fillId="0" borderId="69" xfId="0" applyNumberFormat="1" applyFont="1" applyFill="1" applyBorder="1" applyAlignment="1">
      <alignment horizontal="left" vertical="center"/>
    </xf>
    <xf numFmtId="49" fontId="5" fillId="0" borderId="83" xfId="0" applyNumberFormat="1" applyFont="1" applyFill="1" applyBorder="1" applyAlignment="1">
      <alignment horizontal="left" vertical="center"/>
    </xf>
    <xf numFmtId="4" fontId="5" fillId="0" borderId="76" xfId="0" applyNumberFormat="1" applyFont="1" applyFill="1" applyBorder="1" applyAlignment="1">
      <alignment horizontal="right" vertical="center"/>
    </xf>
    <xf numFmtId="4" fontId="5" fillId="0" borderId="25" xfId="89" applyNumberFormat="1" applyFont="1" applyFill="1" applyBorder="1" applyAlignment="1">
      <alignment vertical="center"/>
      <protection/>
    </xf>
    <xf numFmtId="4" fontId="5" fillId="0" borderId="32" xfId="89" applyNumberFormat="1" applyFont="1" applyFill="1" applyBorder="1" applyAlignment="1">
      <alignment vertical="center"/>
      <protection/>
    </xf>
    <xf numFmtId="0" fontId="8" fillId="0" borderId="0" xfId="89" applyFont="1" applyFill="1" applyAlignment="1">
      <alignment horizontal="left" vertical="top" wrapText="1"/>
      <protection/>
    </xf>
    <xf numFmtId="0" fontId="6" fillId="0" borderId="0" xfId="89" applyFont="1" applyAlignment="1">
      <alignment horizontal="center"/>
      <protection/>
    </xf>
    <xf numFmtId="0" fontId="7" fillId="0" borderId="37" xfId="89" applyFont="1" applyFill="1" applyBorder="1" applyAlignment="1">
      <alignment horizontal="left" vertical="top" wrapText="1"/>
      <protection/>
    </xf>
    <xf numFmtId="0" fontId="7" fillId="0" borderId="79" xfId="89" applyFont="1" applyFill="1" applyBorder="1" applyAlignment="1">
      <alignment horizontal="left" vertical="top" wrapText="1"/>
      <protection/>
    </xf>
    <xf numFmtId="0" fontId="7" fillId="0" borderId="80" xfId="89" applyFont="1" applyFill="1" applyBorder="1" applyAlignment="1">
      <alignment horizontal="left" vertical="top" wrapText="1"/>
      <protection/>
    </xf>
    <xf numFmtId="0" fontId="7" fillId="0" borderId="53" xfId="89" applyFont="1" applyFill="1" applyBorder="1" applyAlignment="1">
      <alignment horizontal="left" vertical="top" wrapText="1"/>
      <protection/>
    </xf>
    <xf numFmtId="0" fontId="7" fillId="0" borderId="92" xfId="89" applyFont="1" applyFill="1" applyBorder="1" applyAlignment="1">
      <alignment horizontal="left" vertical="top" wrapText="1"/>
      <protection/>
    </xf>
    <xf numFmtId="0" fontId="7" fillId="0" borderId="96" xfId="89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89" applyFont="1" applyAlignment="1">
      <alignment horizontal="right" vertical="center"/>
      <protection/>
    </xf>
    <xf numFmtId="0" fontId="16" fillId="0" borderId="0" xfId="89" applyFont="1" applyAlignment="1">
      <alignment horizontal="center" vertical="center"/>
      <protection/>
    </xf>
    <xf numFmtId="0" fontId="18" fillId="0" borderId="22" xfId="89" applyFont="1" applyBorder="1" applyAlignment="1">
      <alignment horizontal="center" vertical="center"/>
      <protection/>
    </xf>
    <xf numFmtId="0" fontId="9" fillId="0" borderId="87" xfId="89" applyFont="1" applyBorder="1" applyAlignment="1">
      <alignment horizontal="center" vertical="center"/>
      <protection/>
    </xf>
    <xf numFmtId="0" fontId="17" fillId="0" borderId="22" xfId="89" applyFont="1" applyBorder="1" applyAlignment="1">
      <alignment horizontal="left" vertical="center"/>
      <protection/>
    </xf>
    <xf numFmtId="0" fontId="17" fillId="0" borderId="87" xfId="89" applyFont="1" applyBorder="1" applyAlignment="1">
      <alignment horizontal="left" vertical="center"/>
      <protection/>
    </xf>
    <xf numFmtId="0" fontId="17" fillId="0" borderId="33" xfId="89" applyFont="1" applyFill="1" applyBorder="1" applyAlignment="1">
      <alignment horizontal="left" vertical="center"/>
      <protection/>
    </xf>
    <xf numFmtId="0" fontId="17" fillId="0" borderId="88" xfId="89" applyFont="1" applyFill="1" applyBorder="1" applyAlignment="1">
      <alignment horizontal="left" vertical="center"/>
      <protection/>
    </xf>
    <xf numFmtId="0" fontId="9" fillId="0" borderId="33" xfId="89" applyFont="1" applyFill="1" applyBorder="1" applyAlignment="1">
      <alignment horizontal="left" vertical="center"/>
      <protection/>
    </xf>
    <xf numFmtId="0" fontId="9" fillId="0" borderId="88" xfId="89" applyFont="1" applyFill="1" applyBorder="1" applyAlignment="1">
      <alignment horizontal="left" vertical="center"/>
      <protection/>
    </xf>
    <xf numFmtId="0" fontId="9" fillId="0" borderId="37" xfId="89" applyFont="1" applyFill="1" applyBorder="1" applyAlignment="1">
      <alignment horizontal="left" vertical="center"/>
      <protection/>
    </xf>
    <xf numFmtId="0" fontId="9" fillId="0" borderId="79" xfId="89" applyFont="1" applyFill="1" applyBorder="1" applyAlignment="1">
      <alignment horizontal="left" vertical="center"/>
      <protection/>
    </xf>
    <xf numFmtId="0" fontId="9" fillId="0" borderId="80" xfId="89" applyFont="1" applyFill="1" applyBorder="1" applyAlignment="1">
      <alignment horizontal="left" vertical="center"/>
      <protection/>
    </xf>
    <xf numFmtId="0" fontId="9" fillId="0" borderId="37" xfId="89" applyFont="1" applyFill="1" applyBorder="1" applyAlignment="1">
      <alignment horizontal="left" vertical="center" wrapText="1"/>
      <protection/>
    </xf>
    <xf numFmtId="0" fontId="9" fillId="0" borderId="80" xfId="89" applyFont="1" applyFill="1" applyBorder="1" applyAlignment="1">
      <alignment horizontal="left" vertical="center" wrapText="1"/>
      <protection/>
    </xf>
    <xf numFmtId="0" fontId="9" fillId="0" borderId="36" xfId="89" applyFont="1" applyFill="1" applyBorder="1" applyAlignment="1">
      <alignment horizontal="left" vertical="center"/>
      <protection/>
    </xf>
    <xf numFmtId="0" fontId="9" fillId="0" borderId="37" xfId="89" applyFont="1" applyFill="1" applyBorder="1" applyAlignment="1">
      <alignment horizontal="left" vertical="center"/>
      <protection/>
    </xf>
    <xf numFmtId="0" fontId="17" fillId="0" borderId="33" xfId="89" applyFont="1" applyFill="1" applyBorder="1" applyAlignment="1">
      <alignment horizontal="left" vertical="center" wrapText="1"/>
      <protection/>
    </xf>
    <xf numFmtId="0" fontId="17" fillId="0" borderId="88" xfId="89" applyFont="1" applyFill="1" applyBorder="1" applyAlignment="1">
      <alignment horizontal="left" vertical="center" wrapText="1"/>
      <protection/>
    </xf>
    <xf numFmtId="0" fontId="17" fillId="0" borderId="94" xfId="89" applyFont="1" applyFill="1" applyBorder="1" applyAlignment="1">
      <alignment horizontal="left" vertical="center" wrapText="1"/>
      <protection/>
    </xf>
    <xf numFmtId="0" fontId="17" fillId="19" borderId="22" xfId="89" applyFont="1" applyFill="1" applyBorder="1" applyAlignment="1">
      <alignment horizontal="left" vertical="center"/>
      <protection/>
    </xf>
    <xf numFmtId="0" fontId="17" fillId="19" borderId="87" xfId="89" applyFont="1" applyFill="1" applyBorder="1" applyAlignment="1">
      <alignment horizontal="left" vertical="center"/>
      <protection/>
    </xf>
    <xf numFmtId="0" fontId="9" fillId="0" borderId="79" xfId="89" applyFont="1" applyFill="1" applyBorder="1" applyAlignment="1">
      <alignment horizontal="left" vertical="center"/>
      <protection/>
    </xf>
    <xf numFmtId="0" fontId="17" fillId="0" borderId="22" xfId="89" applyFont="1" applyFill="1" applyBorder="1" applyAlignment="1">
      <alignment horizontal="left" vertical="center"/>
      <protection/>
    </xf>
    <xf numFmtId="0" fontId="17" fillId="0" borderId="87" xfId="89" applyFont="1" applyFill="1" applyBorder="1" applyAlignment="1">
      <alignment horizontal="left" vertical="center"/>
      <protection/>
    </xf>
    <xf numFmtId="0" fontId="17" fillId="0" borderId="53" xfId="89" applyFont="1" applyFill="1" applyBorder="1" applyAlignment="1">
      <alignment horizontal="left" vertical="center" wrapText="1"/>
      <protection/>
    </xf>
    <xf numFmtId="0" fontId="17" fillId="0" borderId="92" xfId="89" applyFont="1" applyFill="1" applyBorder="1" applyAlignment="1">
      <alignment horizontal="left" vertical="center" wrapText="1"/>
      <protection/>
    </xf>
    <xf numFmtId="0" fontId="17" fillId="0" borderId="96" xfId="89" applyFont="1" applyFill="1" applyBorder="1" applyAlignment="1">
      <alignment horizontal="left" vertical="center" wrapText="1"/>
      <protection/>
    </xf>
    <xf numFmtId="0" fontId="14" fillId="0" borderId="0" xfId="89" applyFont="1" applyAlignment="1">
      <alignment horizontal="center"/>
      <protection/>
    </xf>
    <xf numFmtId="0" fontId="18" fillId="0" borderId="44" xfId="89" applyFont="1" applyBorder="1" applyAlignment="1">
      <alignment horizontal="center"/>
      <protection/>
    </xf>
    <xf numFmtId="0" fontId="18" fillId="0" borderId="87" xfId="89" applyFont="1" applyBorder="1" applyAlignment="1">
      <alignment horizontal="center"/>
      <protection/>
    </xf>
    <xf numFmtId="0" fontId="17" fillId="0" borderId="44" xfId="89" applyFont="1" applyBorder="1" applyAlignment="1">
      <alignment horizontal="left"/>
      <protection/>
    </xf>
    <xf numFmtId="0" fontId="17" fillId="0" borderId="87" xfId="89" applyFont="1" applyBorder="1" applyAlignment="1">
      <alignment horizontal="left"/>
      <protection/>
    </xf>
    <xf numFmtId="0" fontId="3" fillId="0" borderId="53" xfId="80" applyFont="1" applyBorder="1" applyAlignment="1">
      <alignment horizontal="left"/>
      <protection/>
    </xf>
    <xf numFmtId="0" fontId="3" fillId="0" borderId="92" xfId="80" applyFont="1" applyBorder="1" applyAlignment="1">
      <alignment horizontal="left"/>
      <protection/>
    </xf>
    <xf numFmtId="0" fontId="9" fillId="0" borderId="41" xfId="89" applyFont="1" applyBorder="1" applyAlignment="1">
      <alignment horizontal="left"/>
      <protection/>
    </xf>
    <xf numFmtId="0" fontId="9" fillId="0" borderId="77" xfId="89" applyFont="1" applyBorder="1" applyAlignment="1">
      <alignment horizontal="left"/>
      <protection/>
    </xf>
    <xf numFmtId="0" fontId="17" fillId="0" borderId="44" xfId="89" applyFont="1" applyFill="1" applyBorder="1" applyAlignment="1">
      <alignment horizontal="left"/>
      <protection/>
    </xf>
    <xf numFmtId="0" fontId="9" fillId="0" borderId="41" xfId="89" applyFont="1" applyFill="1" applyBorder="1" applyAlignment="1">
      <alignment horizontal="left"/>
      <protection/>
    </xf>
    <xf numFmtId="0" fontId="9" fillId="0" borderId="77" xfId="89" applyFont="1" applyFill="1" applyBorder="1" applyAlignment="1">
      <alignment horizontal="left"/>
      <protection/>
    </xf>
    <xf numFmtId="0" fontId="9" fillId="0" borderId="29" xfId="89" applyFont="1" applyBorder="1" applyAlignment="1">
      <alignment horizontal="left"/>
      <protection/>
    </xf>
    <xf numFmtId="0" fontId="9" fillId="0" borderId="0" xfId="89" applyFont="1" applyBorder="1" applyAlignment="1">
      <alignment horizontal="left"/>
      <protection/>
    </xf>
    <xf numFmtId="0" fontId="9" fillId="0" borderId="37" xfId="89" applyFont="1" applyBorder="1" applyAlignment="1">
      <alignment horizontal="left"/>
      <protection/>
    </xf>
    <xf numFmtId="0" fontId="9" fillId="0" borderId="79" xfId="89" applyFont="1" applyBorder="1" applyAlignment="1">
      <alignment horizontal="left"/>
      <protection/>
    </xf>
    <xf numFmtId="0" fontId="9" fillId="0" borderId="53" xfId="89" applyFont="1" applyBorder="1" applyAlignment="1">
      <alignment horizontal="left"/>
      <protection/>
    </xf>
    <xf numFmtId="0" fontId="9" fillId="0" borderId="92" xfId="89" applyFont="1" applyBorder="1" applyAlignment="1">
      <alignment horizontal="left"/>
      <protection/>
    </xf>
    <xf numFmtId="0" fontId="9" fillId="0" borderId="33" xfId="89" applyFont="1" applyBorder="1" applyAlignment="1">
      <alignment horizontal="left"/>
      <protection/>
    </xf>
    <xf numFmtId="0" fontId="9" fillId="0" borderId="88" xfId="89" applyFont="1" applyBorder="1" applyAlignment="1">
      <alignment horizontal="left"/>
      <protection/>
    </xf>
    <xf numFmtId="0" fontId="17" fillId="0" borderId="44" xfId="89" applyFont="1" applyFill="1" applyBorder="1" applyAlignment="1">
      <alignment horizontal="left"/>
      <protection/>
    </xf>
    <xf numFmtId="0" fontId="9" fillId="0" borderId="76" xfId="89" applyFont="1" applyFill="1" applyBorder="1" applyAlignment="1">
      <alignment horizontal="left"/>
      <protection/>
    </xf>
    <xf numFmtId="0" fontId="17" fillId="0" borderId="83" xfId="89" applyFont="1" applyFill="1" applyBorder="1" applyAlignment="1">
      <alignment horizontal="left"/>
      <protection/>
    </xf>
    <xf numFmtId="0" fontId="17" fillId="0" borderId="76" xfId="89" applyFont="1" applyFill="1" applyBorder="1" applyAlignment="1">
      <alignment horizontal="left"/>
      <protection/>
    </xf>
    <xf numFmtId="0" fontId="9" fillId="0" borderId="80" xfId="89" applyFont="1" applyBorder="1" applyAlignment="1">
      <alignment horizontal="left"/>
      <protection/>
    </xf>
    <xf numFmtId="0" fontId="9" fillId="0" borderId="33" xfId="89" applyFont="1" applyBorder="1" applyAlignment="1">
      <alignment horizontal="left"/>
      <protection/>
    </xf>
    <xf numFmtId="0" fontId="9" fillId="0" borderId="88" xfId="89" applyFont="1" applyBorder="1" applyAlignment="1">
      <alignment horizontal="left"/>
      <protection/>
    </xf>
    <xf numFmtId="0" fontId="9" fillId="0" borderId="37" xfId="89" applyFont="1" applyBorder="1" applyAlignment="1">
      <alignment horizontal="left"/>
      <protection/>
    </xf>
    <xf numFmtId="0" fontId="9" fillId="0" borderId="79" xfId="89" applyFont="1" applyBorder="1" applyAlignment="1">
      <alignment horizontal="left"/>
      <protection/>
    </xf>
    <xf numFmtId="0" fontId="9" fillId="0" borderId="80" xfId="89" applyFont="1" applyBorder="1" applyAlignment="1">
      <alignment horizontal="left"/>
      <protection/>
    </xf>
    <xf numFmtId="0" fontId="9" fillId="0" borderId="83" xfId="89" applyFont="1" applyBorder="1" applyAlignment="1">
      <alignment horizontal="left"/>
      <protection/>
    </xf>
    <xf numFmtId="0" fontId="9" fillId="0" borderId="76" xfId="89" applyFont="1" applyBorder="1" applyAlignment="1">
      <alignment horizontal="left"/>
      <protection/>
    </xf>
    <xf numFmtId="0" fontId="17" fillId="0" borderId="44" xfId="89" applyFont="1" applyBorder="1" applyAlignment="1">
      <alignment horizontal="left"/>
      <protection/>
    </xf>
    <xf numFmtId="0" fontId="17" fillId="0" borderId="87" xfId="89" applyFont="1" applyBorder="1" applyAlignment="1">
      <alignment horizontal="left"/>
      <protection/>
    </xf>
    <xf numFmtId="0" fontId="9" fillId="0" borderId="37" xfId="89" applyFont="1" applyBorder="1" applyAlignment="1">
      <alignment/>
      <protection/>
    </xf>
    <xf numFmtId="0" fontId="9" fillId="0" borderId="79" xfId="89" applyFont="1" applyBorder="1" applyAlignment="1">
      <alignment/>
      <protection/>
    </xf>
    <xf numFmtId="0" fontId="9" fillId="0" borderId="37" xfId="89" applyFont="1" applyFill="1" applyBorder="1" applyAlignment="1">
      <alignment/>
      <protection/>
    </xf>
    <xf numFmtId="0" fontId="9" fillId="0" borderId="79" xfId="89" applyFont="1" applyFill="1" applyBorder="1" applyAlignment="1">
      <alignment/>
      <protection/>
    </xf>
    <xf numFmtId="0" fontId="9" fillId="0" borderId="33" xfId="89" applyFont="1" applyFill="1" applyBorder="1" applyAlignment="1">
      <alignment/>
      <protection/>
    </xf>
    <xf numFmtId="0" fontId="9" fillId="0" borderId="88" xfId="89" applyFont="1" applyFill="1" applyBorder="1" applyAlignment="1">
      <alignment/>
      <protection/>
    </xf>
    <xf numFmtId="0" fontId="17" fillId="19" borderId="22" xfId="89" applyFont="1" applyFill="1" applyBorder="1" applyAlignment="1">
      <alignment horizontal="left"/>
      <protection/>
    </xf>
    <xf numFmtId="0" fontId="17" fillId="19" borderId="87" xfId="89" applyFont="1" applyFill="1" applyBorder="1" applyAlignment="1">
      <alignment horizontal="left"/>
      <protection/>
    </xf>
    <xf numFmtId="0" fontId="6" fillId="0" borderId="0" xfId="80" applyFont="1" applyBorder="1" applyAlignment="1">
      <alignment horizontal="center" vertical="center" wrapText="1"/>
      <protection/>
    </xf>
    <xf numFmtId="0" fontId="6" fillId="0" borderId="0" xfId="80" applyFont="1" applyBorder="1" applyAlignment="1">
      <alignment horizontal="center" vertical="center"/>
      <protection/>
    </xf>
    <xf numFmtId="0" fontId="117" fillId="0" borderId="56" xfId="0" applyFont="1" applyBorder="1" applyAlignment="1">
      <alignment horizontal="left" vertical="center" wrapText="1"/>
    </xf>
    <xf numFmtId="0" fontId="117" fillId="0" borderId="35" xfId="0" applyFont="1" applyBorder="1" applyAlignment="1">
      <alignment horizontal="left" vertical="center" wrapText="1"/>
    </xf>
    <xf numFmtId="49" fontId="116" fillId="58" borderId="58" xfId="0" applyNumberFormat="1" applyFont="1" applyFill="1" applyBorder="1" applyAlignment="1">
      <alignment horizontal="left" vertical="center"/>
    </xf>
    <xf numFmtId="49" fontId="116" fillId="58" borderId="36" xfId="0" applyNumberFormat="1" applyFont="1" applyFill="1" applyBorder="1" applyAlignment="1">
      <alignment horizontal="left" vertical="center"/>
    </xf>
    <xf numFmtId="0" fontId="116" fillId="58" borderId="58" xfId="0" applyFont="1" applyFill="1" applyBorder="1" applyAlignment="1">
      <alignment horizontal="left" vertical="center"/>
    </xf>
    <xf numFmtId="0" fontId="116" fillId="58" borderId="36" xfId="0" applyFont="1" applyFill="1" applyBorder="1" applyAlignment="1">
      <alignment horizontal="left" vertical="center"/>
    </xf>
    <xf numFmtId="4" fontId="116" fillId="58" borderId="36" xfId="0" applyNumberFormat="1" applyFont="1" applyFill="1" applyBorder="1" applyAlignment="1">
      <alignment horizontal="center" vertical="center"/>
    </xf>
    <xf numFmtId="4" fontId="116" fillId="58" borderId="55" xfId="0" applyNumberFormat="1" applyFont="1" applyFill="1" applyBorder="1" applyAlignment="1">
      <alignment horizontal="center" vertical="center"/>
    </xf>
    <xf numFmtId="0" fontId="116" fillId="58" borderId="58" xfId="0" applyFont="1" applyFill="1" applyBorder="1" applyAlignment="1">
      <alignment horizontal="left" vertical="center" wrapText="1"/>
    </xf>
    <xf numFmtId="0" fontId="116" fillId="58" borderId="36" xfId="0" applyFont="1" applyFill="1" applyBorder="1" applyAlignment="1">
      <alignment horizontal="left" vertical="center" wrapText="1"/>
    </xf>
    <xf numFmtId="0" fontId="16" fillId="0" borderId="0" xfId="86" applyFont="1" applyAlignment="1">
      <alignment horizontal="center" vertical="center" wrapText="1"/>
      <protection/>
    </xf>
    <xf numFmtId="0" fontId="39" fillId="0" borderId="0" xfId="86" applyFont="1" applyAlignment="1">
      <alignment horizontal="justify" vertical="center" wrapText="1"/>
      <protection/>
    </xf>
    <xf numFmtId="49" fontId="7" fillId="0" borderId="0" xfId="80" applyNumberFormat="1" applyFont="1" applyAlignment="1">
      <alignment horizontal="right"/>
      <protection/>
    </xf>
    <xf numFmtId="0" fontId="6" fillId="0" borderId="0" xfId="80" applyFont="1" applyAlignment="1">
      <alignment horizontal="center" vertical="center" wrapText="1"/>
      <protection/>
    </xf>
    <xf numFmtId="0" fontId="7" fillId="0" borderId="0" xfId="80" applyFont="1" applyAlignment="1">
      <alignment horizontal="center"/>
      <protection/>
    </xf>
    <xf numFmtId="0" fontId="4" fillId="0" borderId="19" xfId="80" applyFont="1" applyBorder="1" applyAlignment="1">
      <alignment horizontal="left"/>
      <protection/>
    </xf>
    <xf numFmtId="0" fontId="4" fillId="0" borderId="44" xfId="80" applyFont="1" applyBorder="1" applyAlignment="1">
      <alignment horizontal="left"/>
      <protection/>
    </xf>
    <xf numFmtId="0" fontId="7" fillId="0" borderId="0" xfId="80" applyFont="1" applyBorder="1" applyAlignment="1">
      <alignment horizontal="center"/>
      <protection/>
    </xf>
    <xf numFmtId="0" fontId="4" fillId="0" borderId="87" xfId="80" applyFont="1" applyBorder="1" applyAlignment="1">
      <alignment horizontal="left"/>
      <protection/>
    </xf>
    <xf numFmtId="49" fontId="3" fillId="0" borderId="24" xfId="80" applyNumberFormat="1" applyFont="1" applyFill="1" applyBorder="1" applyAlignment="1">
      <alignment horizontal="left" wrapText="1"/>
      <protection/>
    </xf>
    <xf numFmtId="49" fontId="3" fillId="0" borderId="0" xfId="80" applyNumberFormat="1" applyFont="1" applyFill="1" applyBorder="1" applyAlignment="1">
      <alignment horizontal="left" wrapText="1"/>
      <protection/>
    </xf>
    <xf numFmtId="0" fontId="7" fillId="0" borderId="0" xfId="80" applyFont="1" applyFill="1" applyAlignment="1">
      <alignment horizontal="center"/>
      <protection/>
    </xf>
    <xf numFmtId="49" fontId="7" fillId="0" borderId="0" xfId="80" applyNumberFormat="1" applyFont="1" applyFill="1" applyAlignment="1">
      <alignment horizontal="right"/>
      <protection/>
    </xf>
    <xf numFmtId="0" fontId="6" fillId="0" borderId="0" xfId="80" applyFont="1" applyFill="1" applyAlignment="1">
      <alignment horizontal="center" vertical="center" wrapText="1"/>
      <protection/>
    </xf>
    <xf numFmtId="4" fontId="3" fillId="0" borderId="26" xfId="80" applyNumberFormat="1" applyFont="1" applyFill="1" applyBorder="1" applyAlignment="1">
      <alignment horizontal="center" vertical="center" wrapText="1"/>
      <protection/>
    </xf>
    <xf numFmtId="4" fontId="3" fillId="0" borderId="93" xfId="80" applyNumberFormat="1" applyFont="1" applyFill="1" applyBorder="1" applyAlignment="1">
      <alignment horizontal="center" vertical="center" wrapText="1"/>
      <protection/>
    </xf>
    <xf numFmtId="4" fontId="3" fillId="0" borderId="29" xfId="80" applyNumberFormat="1" applyFont="1" applyFill="1" applyBorder="1" applyAlignment="1">
      <alignment horizontal="center" vertical="center" wrapText="1"/>
      <protection/>
    </xf>
    <xf numFmtId="4" fontId="3" fillId="0" borderId="97" xfId="80" applyNumberFormat="1" applyFont="1" applyFill="1" applyBorder="1" applyAlignment="1">
      <alignment horizontal="center" vertical="center" wrapText="1"/>
      <protection/>
    </xf>
    <xf numFmtId="4" fontId="3" fillId="0" borderId="83" xfId="80" applyNumberFormat="1" applyFont="1" applyFill="1" applyBorder="1" applyAlignment="1">
      <alignment horizontal="center" vertical="center" wrapText="1"/>
      <protection/>
    </xf>
    <xf numFmtId="4" fontId="3" fillId="0" borderId="71" xfId="80" applyNumberFormat="1" applyFont="1" applyFill="1" applyBorder="1" applyAlignment="1">
      <alignment horizontal="center" vertical="center" wrapText="1"/>
      <protection/>
    </xf>
    <xf numFmtId="0" fontId="4" fillId="0" borderId="19" xfId="80" applyFont="1" applyFill="1" applyBorder="1" applyAlignment="1">
      <alignment horizontal="left"/>
      <protection/>
    </xf>
    <xf numFmtId="0" fontId="4" fillId="0" borderId="44" xfId="80" applyFont="1" applyFill="1" applyBorder="1" applyAlignment="1">
      <alignment horizontal="left"/>
      <protection/>
    </xf>
    <xf numFmtId="0" fontId="7" fillId="0" borderId="0" xfId="80" applyFont="1" applyFill="1" applyBorder="1" applyAlignment="1">
      <alignment horizontal="center"/>
      <protection/>
    </xf>
    <xf numFmtId="4" fontId="50" fillId="0" borderId="26" xfId="80" applyNumberFormat="1" applyFont="1" applyFill="1" applyBorder="1" applyAlignment="1">
      <alignment horizontal="center" vertical="center" wrapText="1"/>
      <protection/>
    </xf>
    <xf numFmtId="4" fontId="50" fillId="0" borderId="93" xfId="80" applyNumberFormat="1" applyFont="1" applyFill="1" applyBorder="1" applyAlignment="1">
      <alignment horizontal="center" vertical="center" wrapText="1"/>
      <protection/>
    </xf>
    <xf numFmtId="4" fontId="50" fillId="0" borderId="29" xfId="80" applyNumberFormat="1" applyFont="1" applyFill="1" applyBorder="1" applyAlignment="1">
      <alignment horizontal="center" vertical="center" wrapText="1"/>
      <protection/>
    </xf>
    <xf numFmtId="4" fontId="50" fillId="0" borderId="97" xfId="80" applyNumberFormat="1" applyFont="1" applyFill="1" applyBorder="1" applyAlignment="1">
      <alignment horizontal="center" vertical="center" wrapText="1"/>
      <protection/>
    </xf>
    <xf numFmtId="4" fontId="50" fillId="0" borderId="83" xfId="80" applyNumberFormat="1" applyFont="1" applyFill="1" applyBorder="1" applyAlignment="1">
      <alignment horizontal="center" vertical="center" wrapText="1"/>
      <protection/>
    </xf>
    <xf numFmtId="4" fontId="50" fillId="0" borderId="71" xfId="80" applyNumberFormat="1" applyFont="1" applyFill="1" applyBorder="1" applyAlignment="1">
      <alignment horizontal="center" vertical="center" wrapText="1"/>
      <protection/>
    </xf>
    <xf numFmtId="0" fontId="6" fillId="0" borderId="0" xfId="80" applyFont="1" applyFill="1" applyAlignment="1">
      <alignment horizontal="center"/>
      <protection/>
    </xf>
    <xf numFmtId="49" fontId="7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3" fillId="0" borderId="62" xfId="0" applyFont="1" applyBorder="1" applyAlignment="1">
      <alignment horizontal="left"/>
    </xf>
    <xf numFmtId="0" fontId="3" fillId="0" borderId="88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79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5" fillId="19" borderId="87" xfId="0" applyFont="1" applyFill="1" applyBorder="1" applyAlignment="1">
      <alignment horizontal="left" vertical="center"/>
    </xf>
    <xf numFmtId="0" fontId="5" fillId="19" borderId="57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center"/>
    </xf>
    <xf numFmtId="0" fontId="3" fillId="0" borderId="61" xfId="0" applyFont="1" applyBorder="1" applyAlignment="1">
      <alignment horizontal="left"/>
    </xf>
    <xf numFmtId="0" fontId="3" fillId="0" borderId="92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4" fillId="23" borderId="22" xfId="0" applyFont="1" applyFill="1" applyBorder="1" applyAlignment="1">
      <alignment horizontal="left"/>
    </xf>
    <xf numFmtId="0" fontId="4" fillId="23" borderId="87" xfId="0" applyFont="1" applyFill="1" applyBorder="1" applyAlignment="1">
      <alignment horizontal="left"/>
    </xf>
    <xf numFmtId="0" fontId="8" fillId="23" borderId="22" xfId="0" applyFont="1" applyFill="1" applyBorder="1" applyAlignment="1">
      <alignment horizontal="left"/>
    </xf>
    <xf numFmtId="0" fontId="8" fillId="23" borderId="87" xfId="0" applyFont="1" applyFill="1" applyBorder="1" applyAlignment="1">
      <alignment horizontal="left"/>
    </xf>
    <xf numFmtId="0" fontId="8" fillId="23" borderId="57" xfId="0" applyFont="1" applyFill="1" applyBorder="1" applyAlignment="1">
      <alignment horizontal="left"/>
    </xf>
    <xf numFmtId="0" fontId="4" fillId="19" borderId="22" xfId="0" applyFont="1" applyFill="1" applyBorder="1" applyAlignment="1">
      <alignment horizontal="left"/>
    </xf>
    <xf numFmtId="0" fontId="4" fillId="19" borderId="87" xfId="0" applyFont="1" applyFill="1" applyBorder="1" applyAlignment="1">
      <alignment horizontal="left"/>
    </xf>
    <xf numFmtId="0" fontId="4" fillId="19" borderId="57" xfId="0" applyFont="1" applyFill="1" applyBorder="1" applyAlignment="1">
      <alignment horizontal="left"/>
    </xf>
    <xf numFmtId="0" fontId="8" fillId="19" borderId="22" xfId="0" applyFont="1" applyFill="1" applyBorder="1" applyAlignment="1">
      <alignment horizontal="left"/>
    </xf>
    <xf numFmtId="0" fontId="8" fillId="19" borderId="87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5" fillId="0" borderId="75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center"/>
    </xf>
    <xf numFmtId="0" fontId="39" fillId="23" borderId="61" xfId="0" applyFont="1" applyFill="1" applyBorder="1" applyAlignment="1">
      <alignment horizontal="left"/>
    </xf>
    <xf numFmtId="0" fontId="39" fillId="23" borderId="92" xfId="0" applyFont="1" applyFill="1" applyBorder="1" applyAlignment="1">
      <alignment horizontal="left"/>
    </xf>
    <xf numFmtId="0" fontId="39" fillId="23" borderId="96" xfId="0" applyFont="1" applyFill="1" applyBorder="1" applyAlignment="1">
      <alignment horizontal="left"/>
    </xf>
    <xf numFmtId="0" fontId="39" fillId="0" borderId="24" xfId="0" applyFont="1" applyFill="1" applyBorder="1" applyAlignment="1">
      <alignment horizontal="left" wrapText="1"/>
    </xf>
    <xf numFmtId="0" fontId="39" fillId="23" borderId="22" xfId="0" applyFont="1" applyFill="1" applyBorder="1" applyAlignment="1">
      <alignment horizontal="left" wrapText="1"/>
    </xf>
    <xf numFmtId="0" fontId="39" fillId="23" borderId="87" xfId="0" applyFont="1" applyFill="1" applyBorder="1" applyAlignment="1">
      <alignment horizontal="left" wrapText="1"/>
    </xf>
    <xf numFmtId="0" fontId="39" fillId="23" borderId="57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center" wrapText="1"/>
    </xf>
    <xf numFmtId="0" fontId="5" fillId="0" borderId="64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horizontal="center" wrapText="1"/>
    </xf>
    <xf numFmtId="0" fontId="5" fillId="0" borderId="84" xfId="0" applyFont="1" applyFill="1" applyBorder="1" applyAlignment="1">
      <alignment horizontal="center" wrapText="1"/>
    </xf>
    <xf numFmtId="0" fontId="15" fillId="23" borderId="22" xfId="0" applyFont="1" applyFill="1" applyBorder="1" applyAlignment="1">
      <alignment horizontal="left"/>
    </xf>
    <xf numFmtId="0" fontId="15" fillId="23" borderId="87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16" fillId="0" borderId="0" xfId="0" applyNumberFormat="1" applyFont="1" applyAlignment="1">
      <alignment horizont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7" fillId="0" borderId="0" xfId="78" applyFont="1" applyAlignment="1">
      <alignment horizontal="right"/>
      <protection/>
    </xf>
    <xf numFmtId="0" fontId="12" fillId="0" borderId="0" xfId="78" applyFont="1" applyAlignment="1">
      <alignment horizontal="center"/>
      <protection/>
    </xf>
    <xf numFmtId="0" fontId="6" fillId="0" borderId="0" xfId="78" applyFont="1" applyAlignment="1">
      <alignment horizontal="center"/>
      <protection/>
    </xf>
    <xf numFmtId="0" fontId="6" fillId="0" borderId="0" xfId="78" applyFont="1" applyBorder="1" applyAlignment="1">
      <alignment horizontal="center"/>
      <protection/>
    </xf>
    <xf numFmtId="0" fontId="0" fillId="0" borderId="0" xfId="78" applyFill="1" applyAlignment="1">
      <alignment horizontal="left" vertical="center" wrapText="1"/>
      <protection/>
    </xf>
    <xf numFmtId="49" fontId="7" fillId="0" borderId="0" xfId="78" applyNumberFormat="1" applyFont="1" applyAlignment="1">
      <alignment horizontal="right"/>
      <protection/>
    </xf>
    <xf numFmtId="0" fontId="12" fillId="0" borderId="0" xfId="78" applyFont="1" applyAlignment="1">
      <alignment horizontal="center" vertical="center"/>
      <protection/>
    </xf>
    <xf numFmtId="0" fontId="6" fillId="0" borderId="0" xfId="78" applyFont="1" applyAlignment="1">
      <alignment horizontal="center" vertical="center"/>
      <protection/>
    </xf>
    <xf numFmtId="0" fontId="0" fillId="0" borderId="0" xfId="78" applyFont="1" applyAlignment="1">
      <alignment horizontal="left" vertical="center" wrapText="1"/>
      <protection/>
    </xf>
    <xf numFmtId="0" fontId="0" fillId="0" borderId="0" xfId="78" applyAlignment="1">
      <alignment horizontal="left" vertical="center" wrapText="1"/>
      <protection/>
    </xf>
    <xf numFmtId="0" fontId="0" fillId="0" borderId="0" xfId="78" applyFont="1" applyFill="1" applyAlignment="1">
      <alignment horizontal="left" wrapText="1"/>
      <protection/>
    </xf>
    <xf numFmtId="0" fontId="0" fillId="0" borderId="0" xfId="78" applyFill="1" applyAlignment="1">
      <alignment horizontal="left" wrapText="1"/>
      <protection/>
    </xf>
    <xf numFmtId="4" fontId="8" fillId="0" borderId="56" xfId="78" applyNumberFormat="1" applyFont="1" applyBorder="1" applyAlignment="1">
      <alignment horizontal="right"/>
      <protection/>
    </xf>
    <xf numFmtId="4" fontId="8" fillId="0" borderId="35" xfId="78" applyNumberFormat="1" applyFont="1" applyBorder="1" applyAlignment="1">
      <alignment horizontal="right"/>
      <protection/>
    </xf>
    <xf numFmtId="4" fontId="4" fillId="0" borderId="22" xfId="78" applyNumberFormat="1" applyFont="1" applyBorder="1" applyAlignment="1">
      <alignment horizontal="right"/>
      <protection/>
    </xf>
    <xf numFmtId="4" fontId="4" fillId="0" borderId="43" xfId="78" applyNumberFormat="1" applyFont="1" applyBorder="1" applyAlignment="1">
      <alignment horizontal="right"/>
      <protection/>
    </xf>
    <xf numFmtId="165" fontId="5" fillId="0" borderId="22" xfId="78" applyNumberFormat="1" applyFont="1" applyBorder="1" applyAlignment="1">
      <alignment horizontal="center" vertical="center"/>
      <protection/>
    </xf>
    <xf numFmtId="165" fontId="5" fillId="0" borderId="43" xfId="78" applyNumberFormat="1" applyFont="1" applyBorder="1" applyAlignment="1">
      <alignment horizontal="center" vertical="center"/>
      <protection/>
    </xf>
    <xf numFmtId="4" fontId="4" fillId="19" borderId="22" xfId="78" applyNumberFormat="1" applyFont="1" applyFill="1" applyBorder="1" applyAlignment="1">
      <alignment horizontal="right"/>
      <protection/>
    </xf>
    <xf numFmtId="4" fontId="4" fillId="19" borderId="43" xfId="78" applyNumberFormat="1" applyFont="1" applyFill="1" applyBorder="1" applyAlignment="1">
      <alignment horizontal="right"/>
      <protection/>
    </xf>
    <xf numFmtId="4" fontId="8" fillId="0" borderId="62" xfId="78" applyNumberFormat="1" applyFont="1" applyBorder="1" applyAlignment="1">
      <alignment horizontal="right"/>
      <protection/>
    </xf>
    <xf numFmtId="4" fontId="8" fillId="0" borderId="31" xfId="78" applyNumberFormat="1" applyFont="1" applyBorder="1" applyAlignment="1">
      <alignment horizontal="right"/>
      <protection/>
    </xf>
    <xf numFmtId="0" fontId="5" fillId="0" borderId="22" xfId="78" applyFont="1" applyBorder="1" applyAlignment="1">
      <alignment horizontal="center"/>
      <protection/>
    </xf>
    <xf numFmtId="0" fontId="5" fillId="0" borderId="43" xfId="78" applyFont="1" applyBorder="1" applyAlignment="1">
      <alignment horizontal="center"/>
      <protection/>
    </xf>
    <xf numFmtId="4" fontId="8" fillId="0" borderId="61" xfId="78" applyNumberFormat="1" applyFont="1" applyBorder="1" applyAlignment="1">
      <alignment horizontal="right"/>
      <protection/>
    </xf>
    <xf numFmtId="4" fontId="8" fillId="0" borderId="46" xfId="78" applyNumberFormat="1" applyFont="1" applyBorder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0" fillId="0" borderId="0" xfId="78" applyFill="1" applyAlignment="1">
      <alignment horizontal="justify" vertical="center" wrapText="1"/>
      <protection/>
    </xf>
    <xf numFmtId="0" fontId="8" fillId="0" borderId="36" xfId="0" applyFont="1" applyFill="1" applyBorder="1" applyAlignment="1">
      <alignment horizontal="left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87" xfId="0" applyFont="1" applyFill="1" applyBorder="1" applyAlignment="1">
      <alignment horizontal="center" vertical="center" wrapText="1"/>
    </xf>
    <xf numFmtId="0" fontId="4" fillId="19" borderId="4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59" borderId="37" xfId="0" applyFont="1" applyFill="1" applyBorder="1" applyAlignment="1">
      <alignment horizontal="left" vertical="center" wrapText="1"/>
    </xf>
    <xf numFmtId="0" fontId="8" fillId="59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vertical="center" wrapText="1"/>
    </xf>
    <xf numFmtId="0" fontId="8" fillId="59" borderId="3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textRotation="90" wrapText="1"/>
    </xf>
    <xf numFmtId="0" fontId="13" fillId="0" borderId="8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textRotation="90" wrapText="1"/>
    </xf>
    <xf numFmtId="0" fontId="13" fillId="0" borderId="50" xfId="0" applyFont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4" fontId="8" fillId="0" borderId="36" xfId="80" applyNumberFormat="1" applyFont="1" applyBorder="1" applyAlignment="1">
      <alignment horizontal="right" vertical="center"/>
      <protection/>
    </xf>
    <xf numFmtId="0" fontId="8" fillId="19" borderId="32" xfId="80" applyFont="1" applyFill="1" applyBorder="1" applyAlignment="1">
      <alignment horizontal="left" vertical="center"/>
      <protection/>
    </xf>
    <xf numFmtId="4" fontId="8" fillId="19" borderId="32" xfId="80" applyNumberFormat="1" applyFont="1" applyFill="1" applyBorder="1" applyAlignment="1">
      <alignment horizontal="right" vertical="center"/>
      <protection/>
    </xf>
    <xf numFmtId="4" fontId="8" fillId="0" borderId="36" xfId="80" applyNumberFormat="1" applyFont="1" applyFill="1" applyBorder="1" applyAlignment="1">
      <alignment horizontal="right" vertical="center"/>
      <protection/>
    </xf>
    <xf numFmtId="0" fontId="4" fillId="0" borderId="36" xfId="80" applyFont="1" applyFill="1" applyBorder="1" applyAlignment="1">
      <alignment horizontal="center" vertical="center" wrapText="1"/>
      <protection/>
    </xf>
    <xf numFmtId="0" fontId="4" fillId="0" borderId="98" xfId="80" applyFont="1" applyFill="1" applyBorder="1" applyAlignment="1">
      <alignment horizontal="center" vertical="center" wrapText="1"/>
      <protection/>
    </xf>
    <xf numFmtId="4" fontId="8" fillId="0" borderId="32" xfId="80" applyNumberFormat="1" applyFont="1" applyBorder="1" applyAlignment="1">
      <alignment horizontal="right" vertical="center"/>
      <protection/>
    </xf>
    <xf numFmtId="0" fontId="4" fillId="0" borderId="36" xfId="80" applyFont="1" applyBorder="1" applyAlignment="1">
      <alignment horizontal="center" vertical="center" wrapText="1"/>
      <protection/>
    </xf>
    <xf numFmtId="0" fontId="4" fillId="0" borderId="98" xfId="80" applyFont="1" applyBorder="1" applyAlignment="1">
      <alignment horizontal="center" vertical="center" wrapText="1"/>
      <protection/>
    </xf>
    <xf numFmtId="0" fontId="4" fillId="0" borderId="36" xfId="80" applyFont="1" applyBorder="1" applyAlignment="1">
      <alignment horizontal="center" vertical="center"/>
      <protection/>
    </xf>
    <xf numFmtId="0" fontId="4" fillId="0" borderId="98" xfId="80" applyFont="1" applyBorder="1" applyAlignment="1">
      <alignment horizontal="center" vertical="center"/>
      <protection/>
    </xf>
    <xf numFmtId="0" fontId="4" fillId="59" borderId="36" xfId="80" applyFont="1" applyFill="1" applyBorder="1" applyAlignment="1">
      <alignment horizontal="center" vertical="center" wrapText="1"/>
      <protection/>
    </xf>
    <xf numFmtId="0" fontId="4" fillId="59" borderId="98" xfId="80" applyFont="1" applyFill="1" applyBorder="1" applyAlignment="1">
      <alignment horizontal="center" vertical="center" wrapText="1"/>
      <protection/>
    </xf>
    <xf numFmtId="0" fontId="8" fillId="0" borderId="98" xfId="80" applyFont="1" applyFill="1" applyBorder="1" applyAlignment="1">
      <alignment horizontal="center" vertical="center" wrapText="1"/>
      <protection/>
    </xf>
    <xf numFmtId="0" fontId="108" fillId="0" borderId="0" xfId="78" applyFont="1" applyAlignment="1">
      <alignment horizontal="right" wrapText="1"/>
      <protection/>
    </xf>
    <xf numFmtId="0" fontId="127" fillId="0" borderId="0" xfId="78" applyFont="1" applyAlignment="1">
      <alignment horizontal="justify" vertical="top" wrapText="1"/>
      <protection/>
    </xf>
    <xf numFmtId="0" fontId="5" fillId="0" borderId="0" xfId="78" applyFont="1" applyAlignment="1">
      <alignment horizontal="left" vertical="center" wrapText="1"/>
      <protection/>
    </xf>
    <xf numFmtId="0" fontId="6" fillId="0" borderId="0" xfId="87" applyFont="1" applyAlignment="1">
      <alignment horizontal="center" vertical="center" wrapText="1"/>
      <protection/>
    </xf>
    <xf numFmtId="0" fontId="7" fillId="0" borderId="22" xfId="87" applyFont="1" applyBorder="1" applyAlignment="1">
      <alignment horizontal="center" vertical="center"/>
      <protection/>
    </xf>
    <xf numFmtId="0" fontId="7" fillId="0" borderId="87" xfId="87" applyFont="1" applyBorder="1" applyAlignment="1">
      <alignment horizontal="center" vertical="center"/>
      <protection/>
    </xf>
    <xf numFmtId="0" fontId="7" fillId="0" borderId="61" xfId="87" applyFont="1" applyBorder="1" applyAlignment="1">
      <alignment vertical="center"/>
      <protection/>
    </xf>
    <xf numFmtId="0" fontId="7" fillId="0" borderId="46" xfId="87" applyFont="1" applyBorder="1" applyAlignment="1">
      <alignment vertical="center"/>
      <protection/>
    </xf>
    <xf numFmtId="0" fontId="7" fillId="0" borderId="64" xfId="87" applyFont="1" applyBorder="1" applyAlignment="1">
      <alignment vertical="center"/>
      <protection/>
    </xf>
    <xf numFmtId="0" fontId="7" fillId="0" borderId="49" xfId="87" applyFont="1" applyBorder="1" applyAlignment="1">
      <alignment vertical="center"/>
      <protection/>
    </xf>
    <xf numFmtId="0" fontId="7" fillId="0" borderId="22" xfId="87" applyFont="1" applyBorder="1" applyAlignment="1">
      <alignment vertical="center"/>
      <protection/>
    </xf>
    <xf numFmtId="0" fontId="7" fillId="0" borderId="43" xfId="87" applyFont="1" applyBorder="1" applyAlignment="1">
      <alignment vertical="center"/>
      <protection/>
    </xf>
    <xf numFmtId="0" fontId="0" fillId="0" borderId="61" xfId="87" applyFont="1" applyBorder="1" applyAlignment="1">
      <alignment vertical="center" wrapText="1"/>
      <protection/>
    </xf>
    <xf numFmtId="0" fontId="0" fillId="0" borderId="46" xfId="87" applyFont="1" applyBorder="1" applyAlignment="1">
      <alignment vertical="center" wrapText="1"/>
      <protection/>
    </xf>
    <xf numFmtId="0" fontId="0" fillId="0" borderId="56" xfId="87" applyFont="1" applyBorder="1" applyAlignment="1">
      <alignment vertical="center" wrapText="1"/>
      <protection/>
    </xf>
    <xf numFmtId="0" fontId="0" fillId="0" borderId="35" xfId="87" applyFont="1" applyBorder="1" applyAlignment="1">
      <alignment vertical="center" wrapText="1"/>
      <protection/>
    </xf>
    <xf numFmtId="0" fontId="0" fillId="0" borderId="64" xfId="87" applyFont="1" applyBorder="1" applyAlignment="1">
      <alignment vertical="center" wrapText="1"/>
      <protection/>
    </xf>
    <xf numFmtId="0" fontId="0" fillId="0" borderId="89" xfId="87" applyFont="1" applyBorder="1" applyAlignment="1">
      <alignment vertical="center" wrapText="1"/>
      <protection/>
    </xf>
    <xf numFmtId="0" fontId="8" fillId="0" borderId="0" xfId="87" applyFont="1" applyAlignment="1">
      <alignment horizontal="left" vertical="center" wrapText="1"/>
      <protection/>
    </xf>
    <xf numFmtId="0" fontId="43" fillId="44" borderId="22" xfId="87" applyFont="1" applyFill="1" applyBorder="1" applyAlignment="1">
      <alignment vertical="center" wrapText="1"/>
      <protection/>
    </xf>
    <xf numFmtId="0" fontId="43" fillId="44" borderId="43" xfId="87" applyFont="1" applyFill="1" applyBorder="1" applyAlignment="1">
      <alignment vertical="center" wrapText="1"/>
      <protection/>
    </xf>
    <xf numFmtId="0" fontId="4" fillId="0" borderId="22" xfId="87" applyFont="1" applyBorder="1" applyAlignment="1">
      <alignment horizontal="center" vertical="center"/>
      <protection/>
    </xf>
    <xf numFmtId="0" fontId="4" fillId="0" borderId="87" xfId="87" applyFont="1" applyBorder="1" applyAlignment="1">
      <alignment horizontal="center" vertical="center"/>
      <protection/>
    </xf>
    <xf numFmtId="0" fontId="43" fillId="44" borderId="87" xfId="87" applyFont="1" applyFill="1" applyBorder="1" applyAlignment="1">
      <alignment vertical="center" wrapText="1"/>
      <protection/>
    </xf>
    <xf numFmtId="0" fontId="0" fillId="0" borderId="73" xfId="87" applyFont="1" applyFill="1" applyBorder="1" applyAlignment="1">
      <alignment horizontal="left" vertical="center" wrapText="1"/>
      <protection/>
    </xf>
    <xf numFmtId="0" fontId="0" fillId="0" borderId="53" xfId="87" applyFont="1" applyFill="1" applyBorder="1" applyAlignment="1">
      <alignment horizontal="left" vertical="center" wrapText="1"/>
      <protection/>
    </xf>
    <xf numFmtId="2" fontId="124" fillId="44" borderId="56" xfId="87" applyNumberFormat="1" applyFont="1" applyFill="1" applyBorder="1" applyAlignment="1">
      <alignment horizontal="left" vertical="center" wrapText="1"/>
      <protection/>
    </xf>
    <xf numFmtId="2" fontId="7" fillId="44" borderId="79" xfId="87" applyNumberFormat="1" applyFont="1" applyFill="1" applyBorder="1" applyAlignment="1">
      <alignment horizontal="left" vertical="center" wrapText="1"/>
      <protection/>
    </xf>
    <xf numFmtId="2" fontId="7" fillId="44" borderId="56" xfId="87" applyNumberFormat="1" applyFont="1" applyFill="1" applyBorder="1" applyAlignment="1">
      <alignment horizontal="left" vertical="center" wrapText="1"/>
      <protection/>
    </xf>
    <xf numFmtId="0" fontId="7" fillId="0" borderId="21" xfId="87" applyFont="1" applyFill="1" applyBorder="1" applyAlignment="1">
      <alignment horizontal="left" vertical="center" wrapText="1"/>
      <protection/>
    </xf>
    <xf numFmtId="0" fontId="7" fillId="0" borderId="44" xfId="87" applyFont="1" applyFill="1" applyBorder="1" applyAlignment="1">
      <alignment horizontal="left" vertical="center" wrapText="1"/>
      <protection/>
    </xf>
  </cellXfs>
  <cellStyles count="10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čárky 3" xfId="57"/>
    <cellStyle name="Comma [0]" xfId="58"/>
    <cellStyle name="Hyperlink" xfId="59"/>
    <cellStyle name="Chybně" xfId="60"/>
    <cellStyle name="Chybně 2" xfId="61"/>
    <cellStyle name="Kontrolní buňka" xfId="62"/>
    <cellStyle name="Kontrolní buňka 2" xfId="63"/>
    <cellStyle name="Currency" xfId="64"/>
    <cellStyle name="Currency [0]" xfId="65"/>
    <cellStyle name="Nadpis 1" xfId="66"/>
    <cellStyle name="Nadpis 1 2" xfId="67"/>
    <cellStyle name="Nadpis 2" xfId="68"/>
    <cellStyle name="Nadpis 2 2" xfId="69"/>
    <cellStyle name="Nadpis 3" xfId="70"/>
    <cellStyle name="Nadpis 3 2" xfId="71"/>
    <cellStyle name="Nadpis 4" xfId="72"/>
    <cellStyle name="Nadpis 4 2" xfId="73"/>
    <cellStyle name="Název" xfId="74"/>
    <cellStyle name="Název 2" xfId="75"/>
    <cellStyle name="Neutrální" xfId="76"/>
    <cellStyle name="Neutrální 2" xfId="77"/>
    <cellStyle name="Normální 11 2" xfId="78"/>
    <cellStyle name="Normální 14" xfId="79"/>
    <cellStyle name="Normální 2" xfId="80"/>
    <cellStyle name="Normální 3" xfId="81"/>
    <cellStyle name="Normální 4" xfId="82"/>
    <cellStyle name="Normální 5" xfId="83"/>
    <cellStyle name="Normální 6" xfId="84"/>
    <cellStyle name="normální_02 Rozdeleni HV 2010 a zustatek v 919 91514 92014 93503 923, 18-02-2011" xfId="85"/>
    <cellStyle name="normální_04 Kap. 923 a 924 2013, 26-05-2014" xfId="86"/>
    <cellStyle name="normální_P02_Tabulková část_ZÚ_kraje_za_rok_2008" xfId="87"/>
    <cellStyle name="normální_Rozpis výdajů 03 bez PO 3" xfId="88"/>
    <cellStyle name="normální_Ukazatele" xfId="89"/>
    <cellStyle name="Followed Hyperlink" xfId="90"/>
    <cellStyle name="Poznámka" xfId="91"/>
    <cellStyle name="Poznámka 2" xfId="92"/>
    <cellStyle name="Percent" xfId="93"/>
    <cellStyle name="Procenta 2" xfId="94"/>
    <cellStyle name="Propojená buňka" xfId="95"/>
    <cellStyle name="Propojená buňka 2" xfId="96"/>
    <cellStyle name="S8M1" xfId="97"/>
    <cellStyle name="Správně" xfId="98"/>
    <cellStyle name="Správně 2" xfId="99"/>
    <cellStyle name="Text upozornění" xfId="100"/>
    <cellStyle name="Text upozornění 2" xfId="101"/>
    <cellStyle name="Vstup" xfId="102"/>
    <cellStyle name="Vstup 2" xfId="103"/>
    <cellStyle name="Výpočet" xfId="104"/>
    <cellStyle name="Výpočet 2" xfId="105"/>
    <cellStyle name="Výstup" xfId="106"/>
    <cellStyle name="Výstup 2" xfId="107"/>
    <cellStyle name="Vysvětlující text" xfId="108"/>
    <cellStyle name="Vysvětlující text 2" xfId="109"/>
    <cellStyle name="Zvýraznění 1" xfId="110"/>
    <cellStyle name="Zvýraznění 1 2" xfId="111"/>
    <cellStyle name="Zvýraznění 2" xfId="112"/>
    <cellStyle name="Zvýraznění 2 2" xfId="113"/>
    <cellStyle name="Zvýraznění 3" xfId="114"/>
    <cellStyle name="Zvýraznění 3 2" xfId="115"/>
    <cellStyle name="Zvýraznění 4" xfId="116"/>
    <cellStyle name="Zvýraznění 4 2" xfId="117"/>
    <cellStyle name="Zvýraznění 5" xfId="118"/>
    <cellStyle name="Zvýraznění 5 2" xfId="119"/>
    <cellStyle name="Zvýraznění 6" xfId="120"/>
    <cellStyle name="Zvýraznění 6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vývoj skutečného plnění sdílených daní a jejich rozpis pro rok 2017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5275"/>
          <c:w val="0.92225"/>
          <c:h val="0.8465"/>
        </c:manualLayout>
      </c:layout>
      <c:lineChart>
        <c:grouping val="standard"/>
        <c:varyColors val="0"/>
        <c:ser>
          <c:idx val="1"/>
          <c:order val="0"/>
          <c:tx>
            <c:strRef>
              <c:f>7!$E$4</c:f>
              <c:strCache>
                <c:ptCount val="1"/>
                <c:pt idx="0">
                  <c:v>rozpis dle platebního kalendáře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7!$D$5:$D$16</c:f>
              <c:strCache/>
            </c:strRef>
          </c:cat>
          <c:val>
            <c:numRef>
              <c:f>7!$E$5:$E$16</c:f>
              <c:numCache/>
            </c:numRef>
          </c:val>
          <c:smooth val="0"/>
        </c:ser>
        <c:ser>
          <c:idx val="0"/>
          <c:order val="1"/>
          <c:tx>
            <c:strRef>
              <c:f>7!$F$4</c:f>
              <c:strCache>
                <c:ptCount val="1"/>
                <c:pt idx="0">
                  <c:v>skutečné plnění daní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7!$F$5:$F$16</c:f>
              <c:numCache/>
            </c:numRef>
          </c:val>
          <c:smooth val="0"/>
        </c:ser>
        <c:marker val="1"/>
        <c:axId val="51053928"/>
        <c:axId val="56832169"/>
      </c:line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2169"/>
        <c:crossesAt val="100000"/>
        <c:auto val="1"/>
        <c:lblOffset val="100"/>
        <c:tickLblSkip val="1"/>
        <c:noMultiLvlLbl val="0"/>
      </c:catAx>
      <c:valAx>
        <c:axId val="56832169"/>
        <c:scaling>
          <c:orientation val="minMax"/>
          <c:max val="400000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tis. Kč</a:t>
                </a:r>
              </a:p>
            </c:rich>
          </c:tx>
          <c:layout>
            <c:manualLayout>
              <c:xMode val="factor"/>
              <c:yMode val="factor"/>
              <c:x val="-0.013"/>
              <c:y val="-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"/>
          <c:y val="0.91825"/>
          <c:w val="0.378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1"/>
          <c:w val="0.66225"/>
          <c:h val="0.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7"/>
              <c:pt idx="0">
                <c:v>daňové příjmy         </c:v>
              </c:pt>
              <c:pt idx="1">
                <c:v>nedaňové příjmy </c:v>
              </c:pt>
              <c:pt idx="2">
                <c:v>kapitálové příjmy         </c:v>
              </c:pt>
              <c:pt idx="3">
                <c:v>účelové invest. a neinv. dotace ze SR</c:v>
              </c:pt>
              <c:pt idx="4">
                <c:v>dotace podle zákona o st.rozpočtu </c:v>
              </c:pt>
              <c:pt idx="5">
                <c:v>invest. a neinv.příspěvky od obcí a RRRS</c:v>
              </c:pt>
              <c:pt idx="6">
                <c:v>invest. a neinv.transfery od mezinár. Institucí</c:v>
              </c:pt>
            </c:strLit>
          </c:cat>
          <c:val>
            <c:numLit>
              <c:ptCount val="7"/>
              <c:pt idx="0">
                <c:v>3105783.86</c:v>
              </c:pt>
              <c:pt idx="1">
                <c:v>133107.19</c:v>
              </c:pt>
              <c:pt idx="2">
                <c:v>5232.21</c:v>
              </c:pt>
              <c:pt idx="3">
                <c:v>5267139.05</c:v>
              </c:pt>
              <c:pt idx="4">
                <c:v>67590.7</c:v>
              </c:pt>
              <c:pt idx="5">
                <c:v>37563.159999999996</c:v>
              </c:pt>
              <c:pt idx="6">
                <c:v>593.22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71725"/>
          <c:w val="0.9325"/>
          <c:h val="0.28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-0.0205"/>
          <c:w val="0.72"/>
          <c:h val="0.688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1C3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9B5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11"/>
              <c:pt idx="0">
                <c:v>ministerstvo školství  </c:v>
              </c:pt>
              <c:pt idx="1">
                <c:v>ministerstvo práce a sociálních věcí</c:v>
              </c:pt>
              <c:pt idx="2">
                <c:v>ministerstvo životního prostředí</c:v>
              </c:pt>
              <c:pt idx="3">
                <c:v>Státní fond dopravní infrastruktury</c:v>
              </c:pt>
              <c:pt idx="4">
                <c:v>ministerstvo dopravy</c:v>
              </c:pt>
              <c:pt idx="5">
                <c:v>ministerstvo pro místní rozvoj</c:v>
              </c:pt>
              <c:pt idx="6">
                <c:v>ministerstvo zdravotnictví</c:v>
              </c:pt>
              <c:pt idx="7">
                <c:v>ministerstvo financí</c:v>
              </c:pt>
              <c:pt idx="8">
                <c:v>ministerstvo kultury</c:v>
              </c:pt>
              <c:pt idx="9">
                <c:v>ministerstvo zemědělství</c:v>
              </c:pt>
              <c:pt idx="10">
                <c:v>ostatní resorty a poskytovatelé   </c:v>
              </c:pt>
            </c:strLit>
          </c:cat>
          <c:val>
            <c:numLit>
              <c:ptCount val="11"/>
              <c:pt idx="0">
                <c:v>4330605.58</c:v>
              </c:pt>
              <c:pt idx="1">
                <c:v>468126.25</c:v>
              </c:pt>
              <c:pt idx="2">
                <c:v>154636.48</c:v>
              </c:pt>
              <c:pt idx="3">
                <c:v>125865.32</c:v>
              </c:pt>
              <c:pt idx="4">
                <c:v>94519.77</c:v>
              </c:pt>
              <c:pt idx="5">
                <c:v>55357.18</c:v>
              </c:pt>
              <c:pt idx="6">
                <c:v>24473.32</c:v>
              </c:pt>
              <c:pt idx="7">
                <c:v>4688.35</c:v>
              </c:pt>
              <c:pt idx="8">
                <c:v>4633</c:v>
              </c:pt>
              <c:pt idx="9">
                <c:v>3177.88</c:v>
              </c:pt>
              <c:pt idx="10">
                <c:v>1055.92</c:v>
              </c:pt>
            </c:numLit>
          </c:val>
        </c:ser>
        <c:gapWidth val="75"/>
        <c:splitType val="pos"/>
        <c:splitPos val="5"/>
        <c:secondPieSize val="3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5"/>
          <c:y val="0.634"/>
          <c:w val="0.88575"/>
          <c:h val="0.3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1"/>
      <c:rotY val="20"/>
      <c:depthPercent val="500"/>
      <c:rAngAx val="1"/>
    </c:view3D>
    <c:plotArea>
      <c:layout>
        <c:manualLayout>
          <c:xMode val="edge"/>
          <c:yMode val="edge"/>
          <c:x val="0"/>
          <c:y val="0.00325"/>
          <c:w val="0.98975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5"/>
              <c:pt idx="0">
                <c:v>22786.78</c:v>
              </c:pt>
              <c:pt idx="1">
                <c:v>239205.88</c:v>
              </c:pt>
              <c:pt idx="2">
                <c:v>81344.02</c:v>
              </c:pt>
              <c:pt idx="3">
                <c:v>1009180.99</c:v>
              </c:pt>
              <c:pt idx="4">
                <c:v>793864.75</c:v>
              </c:pt>
              <c:pt idx="5">
                <c:v>619543.54</c:v>
              </c:pt>
              <c:pt idx="6">
                <c:v>0</c:v>
              </c:pt>
              <c:pt idx="7">
                <c:v>570247.61</c:v>
              </c:pt>
              <c:pt idx="8">
                <c:v>447792.16</c:v>
              </c:pt>
              <c:pt idx="9">
                <c:v>9990.17</c:v>
              </c:pt>
              <c:pt idx="10">
                <c:v>5928.03</c:v>
              </c:pt>
              <c:pt idx="11">
                <c:v>95369.2</c:v>
              </c:pt>
              <c:pt idx="12">
                <c:v>2958.19</c:v>
              </c:pt>
              <c:pt idx="13">
                <c:v>34942.61</c:v>
              </c:pt>
              <c:pt idx="14">
                <c:v>5124.73</c:v>
              </c:pt>
            </c:numLit>
          </c:val>
          <c:shape val="box"/>
        </c:ser>
        <c:gapDepth val="0"/>
        <c:shape val="box"/>
        <c:axId val="41727474"/>
        <c:axId val="40002947"/>
      </c:bar3D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0002947"/>
        <c:crosses val="autoZero"/>
        <c:auto val="1"/>
        <c:lblOffset val="100"/>
        <c:tickLblSkip val="1"/>
        <c:noMultiLvlLbl val="0"/>
      </c:catAx>
      <c:valAx>
        <c:axId val="40002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274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39"/>
          <c:w val="0.998"/>
          <c:h val="0.9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výdaje kraje mimo resort školství                                  </c:v>
              </c:pt>
              <c:pt idx="1">
                <c:v>účelové neinv. dotace - školství     </c:v>
              </c:pt>
            </c:strLit>
          </c:cat>
          <c:val>
            <c:numLit>
              <c:ptCount val="2"/>
              <c:pt idx="0">
                <c:v>3415558.33</c:v>
              </c:pt>
              <c:pt idx="1">
                <c:v>3916493.49</c:v>
              </c:pt>
            </c:numLit>
          </c:val>
          <c:shape val="cylinder"/>
        </c:ser>
        <c:shape val="cylinder"/>
        <c:axId val="24482204"/>
        <c:axId val="19013245"/>
      </c:bar3D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At val="0"/>
        <c:auto val="1"/>
        <c:lblOffset val="100"/>
        <c:tickLblSkip val="1"/>
        <c:noMultiLvlLbl val="0"/>
      </c:catAx>
      <c:valAx>
        <c:axId val="190132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2204"/>
        <c:crossesAt val="1"/>
        <c:crossBetween val="between"/>
        <c:dispUnits/>
        <c:majorUnit val="500000"/>
        <c:minorUnit val="100000"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Procentuální vyjádření celkových výdajů kraje 2017
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125"/>
          <c:w val="0.87525"/>
          <c:h val="0.6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"/>
              <c:pt idx="0">
                <c:v>výdaje kraje mimo resort školství                                  </c:v>
              </c:pt>
              <c:pt idx="1">
                <c:v>účelové neinv. dotace - školství     </c:v>
              </c:pt>
            </c:strLit>
          </c:cat>
          <c:val>
            <c:numLit>
              <c:ptCount val="2"/>
              <c:pt idx="0">
                <c:v>46.5839360366113</c:v>
              </c:pt>
              <c:pt idx="1">
                <c:v>53.4160639633886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2225"/>
          <c:y val="0.7885"/>
          <c:w val="0.940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152400</xdr:rowOff>
    </xdr:from>
    <xdr:to>
      <xdr:col>9</xdr:col>
      <xdr:colOff>361950</xdr:colOff>
      <xdr:row>37</xdr:row>
      <xdr:rowOff>76200</xdr:rowOff>
    </xdr:to>
    <xdr:graphicFrame>
      <xdr:nvGraphicFramePr>
        <xdr:cNvPr id="1" name="graf 1"/>
        <xdr:cNvGraphicFramePr/>
      </xdr:nvGraphicFramePr>
      <xdr:xfrm>
        <a:off x="0" y="3114675"/>
        <a:ext cx="8458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14</xdr:row>
      <xdr:rowOff>66675</xdr:rowOff>
    </xdr:from>
    <xdr:to>
      <xdr:col>12</xdr:col>
      <xdr:colOff>371475</xdr:colOff>
      <xdr:row>37</xdr:row>
      <xdr:rowOff>133350</xdr:rowOff>
    </xdr:to>
    <xdr:graphicFrame>
      <xdr:nvGraphicFramePr>
        <xdr:cNvPr id="1" name="graf 2"/>
        <xdr:cNvGraphicFramePr/>
      </xdr:nvGraphicFramePr>
      <xdr:xfrm>
        <a:off x="2724150" y="2438400"/>
        <a:ext cx="61626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43</xdr:row>
      <xdr:rowOff>0</xdr:rowOff>
    </xdr:from>
    <xdr:to>
      <xdr:col>12</xdr:col>
      <xdr:colOff>371475</xdr:colOff>
      <xdr:row>74</xdr:row>
      <xdr:rowOff>9525</xdr:rowOff>
    </xdr:to>
    <xdr:graphicFrame>
      <xdr:nvGraphicFramePr>
        <xdr:cNvPr id="2" name="graf 3"/>
        <xdr:cNvGraphicFramePr/>
      </xdr:nvGraphicFramePr>
      <xdr:xfrm>
        <a:off x="3552825" y="7115175"/>
        <a:ext cx="53340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10</xdr:col>
      <xdr:colOff>361950</xdr:colOff>
      <xdr:row>49</xdr:row>
      <xdr:rowOff>104775</xdr:rowOff>
    </xdr:to>
    <xdr:graphicFrame>
      <xdr:nvGraphicFramePr>
        <xdr:cNvPr id="1" name="graf 2"/>
        <xdr:cNvGraphicFramePr/>
      </xdr:nvGraphicFramePr>
      <xdr:xfrm>
        <a:off x="0" y="3838575"/>
        <a:ext cx="56007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10</xdr:col>
      <xdr:colOff>66675</xdr:colOff>
      <xdr:row>89</xdr:row>
      <xdr:rowOff>85725</xdr:rowOff>
    </xdr:to>
    <xdr:graphicFrame>
      <xdr:nvGraphicFramePr>
        <xdr:cNvPr id="2" name="graf 3"/>
        <xdr:cNvGraphicFramePr/>
      </xdr:nvGraphicFramePr>
      <xdr:xfrm>
        <a:off x="0" y="11353800"/>
        <a:ext cx="53054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9</xdr:col>
      <xdr:colOff>381000</xdr:colOff>
      <xdr:row>111</xdr:row>
      <xdr:rowOff>133350</xdr:rowOff>
    </xdr:to>
    <xdr:graphicFrame>
      <xdr:nvGraphicFramePr>
        <xdr:cNvPr id="3" name="graf 4"/>
        <xdr:cNvGraphicFramePr/>
      </xdr:nvGraphicFramePr>
      <xdr:xfrm>
        <a:off x="0" y="15125700"/>
        <a:ext cx="52292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140625" style="0" customWidth="1"/>
    <col min="2" max="2" width="5.8515625" style="0" customWidth="1"/>
    <col min="8" max="8" width="24.28125" style="0" customWidth="1"/>
    <col min="9" max="9" width="7.7109375" style="0" customWidth="1"/>
  </cols>
  <sheetData>
    <row r="1" spans="1:9" ht="25.5">
      <c r="A1" s="1498" t="s">
        <v>827</v>
      </c>
      <c r="B1" s="1498"/>
      <c r="C1" s="1498"/>
      <c r="D1" s="1498"/>
      <c r="E1" s="1498"/>
      <c r="F1" s="1498"/>
      <c r="G1" s="1498"/>
      <c r="H1" s="1498"/>
      <c r="I1" s="1498"/>
    </row>
    <row r="2" spans="1:9" ht="18" customHeight="1">
      <c r="A2" s="770"/>
      <c r="B2" s="770"/>
      <c r="C2" s="770"/>
      <c r="D2" s="770"/>
      <c r="E2" s="770"/>
      <c r="F2" s="770"/>
      <c r="G2" s="770"/>
      <c r="H2" s="770"/>
      <c r="I2" s="770"/>
    </row>
    <row r="3" ht="18" customHeight="1"/>
    <row r="4" spans="1:9" ht="27" customHeight="1">
      <c r="A4" s="1499" t="s">
        <v>968</v>
      </c>
      <c r="B4" s="1499"/>
      <c r="C4" s="1499"/>
      <c r="D4" s="1499"/>
      <c r="E4" s="1499"/>
      <c r="F4" s="1499"/>
      <c r="G4" s="1499"/>
      <c r="H4" s="1499"/>
      <c r="I4" s="1499"/>
    </row>
    <row r="5" spans="1:9" ht="18.75" customHeight="1">
      <c r="A5" s="984"/>
      <c r="B5" s="984"/>
      <c r="C5" s="984"/>
      <c r="D5" s="984"/>
      <c r="E5" s="984"/>
      <c r="F5" s="984"/>
      <c r="G5" s="984"/>
      <c r="H5" s="984"/>
      <c r="I5" s="984"/>
    </row>
    <row r="6" ht="18.75" customHeight="1"/>
    <row r="7" spans="1:9" ht="20.25">
      <c r="A7" s="1500" t="s">
        <v>226</v>
      </c>
      <c r="B7" s="1500"/>
      <c r="C7" s="1500"/>
      <c r="D7" s="1500"/>
      <c r="E7" s="1500"/>
      <c r="F7" s="1500"/>
      <c r="G7" s="1500"/>
      <c r="H7" s="1500"/>
      <c r="I7" s="1500"/>
    </row>
    <row r="8" spans="1:9" ht="18" customHeight="1">
      <c r="A8" s="4"/>
      <c r="B8" s="4"/>
      <c r="C8" s="4"/>
      <c r="D8" s="4"/>
      <c r="E8" s="4"/>
      <c r="F8" s="4"/>
      <c r="G8" s="4"/>
      <c r="H8" s="4"/>
      <c r="I8" s="4"/>
    </row>
    <row r="9" spans="1:9" ht="18" customHeight="1">
      <c r="A9" s="4"/>
      <c r="B9" s="4"/>
      <c r="C9" s="4"/>
      <c r="D9" s="4"/>
      <c r="E9" s="4"/>
      <c r="F9" s="4"/>
      <c r="G9" s="4"/>
      <c r="H9" s="4"/>
      <c r="I9" s="4"/>
    </row>
    <row r="10" spans="2:8" s="185" customFormat="1" ht="17.25" customHeight="1">
      <c r="B10" s="776">
        <v>1</v>
      </c>
      <c r="C10" s="1496" t="s">
        <v>969</v>
      </c>
      <c r="D10" s="1496"/>
      <c r="E10" s="1496"/>
      <c r="F10" s="1496"/>
      <c r="G10" s="1496"/>
      <c r="H10" s="1496"/>
    </row>
    <row r="11" spans="2:8" s="185" customFormat="1" ht="17.25" customHeight="1">
      <c r="B11" s="776">
        <v>2</v>
      </c>
      <c r="C11" s="1496" t="s">
        <v>970</v>
      </c>
      <c r="D11" s="1496"/>
      <c r="E11" s="1496"/>
      <c r="F11" s="1496"/>
      <c r="G11" s="1496"/>
      <c r="H11" s="1496"/>
    </row>
    <row r="12" spans="2:8" s="185" customFormat="1" ht="17.25" customHeight="1">
      <c r="B12" s="776">
        <v>3</v>
      </c>
      <c r="C12" s="1496" t="s">
        <v>971</v>
      </c>
      <c r="D12" s="1496"/>
      <c r="E12" s="1496"/>
      <c r="F12" s="1496"/>
      <c r="G12" s="1496"/>
      <c r="H12" s="1496"/>
    </row>
    <row r="13" spans="2:8" s="185" customFormat="1" ht="17.25" customHeight="1">
      <c r="B13" s="776">
        <v>4</v>
      </c>
      <c r="C13" s="1496" t="s">
        <v>972</v>
      </c>
      <c r="D13" s="1496"/>
      <c r="E13" s="1496"/>
      <c r="F13" s="1496"/>
      <c r="G13" s="1496"/>
      <c r="H13" s="1496"/>
    </row>
    <row r="14" spans="2:8" s="185" customFormat="1" ht="17.25" customHeight="1">
      <c r="B14" s="776">
        <v>5</v>
      </c>
      <c r="C14" s="1496" t="s">
        <v>973</v>
      </c>
      <c r="D14" s="1496"/>
      <c r="E14" s="1496"/>
      <c r="F14" s="1496"/>
      <c r="G14" s="1496"/>
      <c r="H14" s="1496"/>
    </row>
    <row r="15" spans="2:8" s="185" customFormat="1" ht="17.25" customHeight="1">
      <c r="B15" s="776">
        <v>6</v>
      </c>
      <c r="C15" s="1496" t="s">
        <v>974</v>
      </c>
      <c r="D15" s="1496"/>
      <c r="E15" s="1496"/>
      <c r="F15" s="1496"/>
      <c r="G15" s="1496"/>
      <c r="H15" s="1496"/>
    </row>
    <row r="16" spans="2:8" s="185" customFormat="1" ht="17.25" customHeight="1">
      <c r="B16" s="776">
        <v>7</v>
      </c>
      <c r="C16" s="1496" t="s">
        <v>975</v>
      </c>
      <c r="D16" s="1496"/>
      <c r="E16" s="1496"/>
      <c r="F16" s="1496"/>
      <c r="G16" s="1496"/>
      <c r="H16" s="1496"/>
    </row>
    <row r="17" spans="2:8" s="185" customFormat="1" ht="17.25" customHeight="1">
      <c r="B17" s="776">
        <v>8</v>
      </c>
      <c r="C17" s="1496" t="s">
        <v>976</v>
      </c>
      <c r="D17" s="1496"/>
      <c r="E17" s="1496"/>
      <c r="F17" s="1496"/>
      <c r="G17" s="1496"/>
      <c r="H17" s="1496"/>
    </row>
    <row r="18" spans="2:8" s="185" customFormat="1" ht="17.25" customHeight="1">
      <c r="B18" s="776">
        <v>9</v>
      </c>
      <c r="C18" s="1496" t="s">
        <v>977</v>
      </c>
      <c r="D18" s="1496"/>
      <c r="E18" s="1496"/>
      <c r="F18" s="1496"/>
      <c r="G18" s="1496"/>
      <c r="H18" s="1496"/>
    </row>
    <row r="19" spans="2:8" s="508" customFormat="1" ht="17.25" customHeight="1">
      <c r="B19" s="776">
        <v>10</v>
      </c>
      <c r="C19" s="1496" t="s">
        <v>978</v>
      </c>
      <c r="D19" s="1496"/>
      <c r="E19" s="1496"/>
      <c r="F19" s="1496"/>
      <c r="G19" s="1496"/>
      <c r="H19" s="1496"/>
    </row>
    <row r="20" spans="2:8" s="185" customFormat="1" ht="17.25" customHeight="1">
      <c r="B20" s="777">
        <v>11</v>
      </c>
      <c r="C20" s="1497" t="s">
        <v>979</v>
      </c>
      <c r="D20" s="1497"/>
      <c r="E20" s="1497"/>
      <c r="F20" s="1497"/>
      <c r="G20" s="1497"/>
      <c r="H20" s="1497"/>
    </row>
    <row r="21" spans="2:8" s="185" customFormat="1" ht="17.25" customHeight="1">
      <c r="B21" s="777">
        <v>12</v>
      </c>
      <c r="C21" s="1497" t="s">
        <v>980</v>
      </c>
      <c r="D21" s="1497"/>
      <c r="E21" s="1497"/>
      <c r="F21" s="1497"/>
      <c r="G21" s="1497"/>
      <c r="H21" s="1497"/>
    </row>
    <row r="22" spans="2:8" s="407" customFormat="1" ht="17.25" customHeight="1">
      <c r="B22" s="777">
        <v>13</v>
      </c>
      <c r="C22" s="1496" t="s">
        <v>981</v>
      </c>
      <c r="D22" s="1496"/>
      <c r="E22" s="1496"/>
      <c r="F22" s="1496"/>
      <c r="G22" s="1496"/>
      <c r="H22" s="1496"/>
    </row>
    <row r="23" spans="2:8" s="407" customFormat="1" ht="17.25" customHeight="1">
      <c r="B23" s="776">
        <v>14</v>
      </c>
      <c r="C23" s="1496" t="s">
        <v>982</v>
      </c>
      <c r="D23" s="1496"/>
      <c r="E23" s="1496"/>
      <c r="F23" s="1496"/>
      <c r="G23" s="1496"/>
      <c r="H23" s="1496"/>
    </row>
    <row r="24" spans="2:8" s="407" customFormat="1" ht="17.25" customHeight="1">
      <c r="B24" s="777">
        <v>15</v>
      </c>
      <c r="C24" s="1497" t="s">
        <v>983</v>
      </c>
      <c r="D24" s="1497"/>
      <c r="E24" s="1497"/>
      <c r="F24" s="1497"/>
      <c r="G24" s="1497"/>
      <c r="H24" s="1497"/>
    </row>
    <row r="25" spans="2:8" s="407" customFormat="1" ht="17.25" customHeight="1">
      <c r="B25" s="776">
        <v>16</v>
      </c>
      <c r="C25" s="1496" t="s">
        <v>984</v>
      </c>
      <c r="D25" s="1496"/>
      <c r="E25" s="1496"/>
      <c r="F25" s="1496"/>
      <c r="G25" s="1496"/>
      <c r="H25" s="1496"/>
    </row>
    <row r="26" spans="2:8" s="185" customFormat="1" ht="17.25" customHeight="1">
      <c r="B26" s="776">
        <v>17</v>
      </c>
      <c r="C26" s="1496" t="s">
        <v>985</v>
      </c>
      <c r="D26" s="1496"/>
      <c r="E26" s="1496"/>
      <c r="F26" s="1496"/>
      <c r="G26" s="1496"/>
      <c r="H26" s="1496"/>
    </row>
    <row r="27" spans="2:8" s="185" customFormat="1" ht="17.25" customHeight="1">
      <c r="B27" s="776">
        <v>18</v>
      </c>
      <c r="C27" s="1496" t="s">
        <v>986</v>
      </c>
      <c r="D27" s="1496"/>
      <c r="E27" s="1496"/>
      <c r="F27" s="1496"/>
      <c r="G27" s="1496"/>
      <c r="H27" s="1496"/>
    </row>
    <row r="28" spans="2:8" s="185" customFormat="1" ht="17.25" customHeight="1">
      <c r="B28" s="776">
        <v>19</v>
      </c>
      <c r="C28" s="1496" t="s">
        <v>987</v>
      </c>
      <c r="D28" s="1496"/>
      <c r="E28" s="1496"/>
      <c r="F28" s="1496"/>
      <c r="G28" s="1496"/>
      <c r="H28" s="1496"/>
    </row>
    <row r="29" spans="2:8" s="185" customFormat="1" ht="17.25" customHeight="1">
      <c r="B29" s="776">
        <v>20</v>
      </c>
      <c r="C29" s="1496" t="s">
        <v>988</v>
      </c>
      <c r="D29" s="1496"/>
      <c r="E29" s="1496"/>
      <c r="F29" s="1496"/>
      <c r="G29" s="1496"/>
      <c r="H29" s="1496"/>
    </row>
    <row r="30" spans="2:8" s="185" customFormat="1" ht="17.25" customHeight="1">
      <c r="B30" s="776">
        <v>21</v>
      </c>
      <c r="C30" s="1496" t="s">
        <v>989</v>
      </c>
      <c r="D30" s="1496"/>
      <c r="E30" s="1496"/>
      <c r="F30" s="1496"/>
      <c r="G30" s="1496"/>
      <c r="H30" s="1496"/>
    </row>
    <row r="31" spans="2:8" s="185" customFormat="1" ht="17.25" customHeight="1">
      <c r="B31" s="776">
        <v>22</v>
      </c>
      <c r="C31" s="1496" t="s">
        <v>990</v>
      </c>
      <c r="D31" s="1496"/>
      <c r="E31" s="1496"/>
      <c r="F31" s="1496"/>
      <c r="G31" s="1496"/>
      <c r="H31" s="1496"/>
    </row>
    <row r="32" spans="2:8" s="406" customFormat="1" ht="17.25" customHeight="1">
      <c r="B32" s="777">
        <v>23</v>
      </c>
      <c r="C32" s="778" t="s">
        <v>991</v>
      </c>
      <c r="D32" s="778"/>
      <c r="E32" s="778"/>
      <c r="F32" s="778"/>
      <c r="G32" s="778"/>
      <c r="H32" s="778"/>
    </row>
    <row r="33" spans="2:8" s="406" customFormat="1" ht="17.25" customHeight="1">
      <c r="B33" s="777">
        <v>24</v>
      </c>
      <c r="C33" s="778" t="s">
        <v>992</v>
      </c>
      <c r="D33" s="778"/>
      <c r="E33" s="778"/>
      <c r="F33" s="778"/>
      <c r="G33" s="778"/>
      <c r="H33" s="778"/>
    </row>
    <row r="34" spans="2:8" s="406" customFormat="1" ht="17.25" customHeight="1">
      <c r="B34" s="777">
        <v>25</v>
      </c>
      <c r="C34" s="778" t="s">
        <v>527</v>
      </c>
      <c r="D34" s="778"/>
      <c r="E34" s="778"/>
      <c r="F34" s="778"/>
      <c r="G34" s="778"/>
      <c r="H34" s="778"/>
    </row>
    <row r="35" spans="2:8" s="406" customFormat="1" ht="17.25" customHeight="1">
      <c r="B35" s="777">
        <v>26</v>
      </c>
      <c r="C35" s="1501" t="s">
        <v>993</v>
      </c>
      <c r="D35" s="1501"/>
      <c r="E35" s="1501"/>
      <c r="F35" s="1501"/>
      <c r="G35" s="1501"/>
      <c r="H35" s="1501"/>
    </row>
    <row r="36" spans="2:8" ht="17.25" customHeight="1">
      <c r="B36" s="776"/>
      <c r="C36" s="1496"/>
      <c r="D36" s="1496"/>
      <c r="E36" s="1496"/>
      <c r="F36" s="1496"/>
      <c r="G36" s="1496"/>
      <c r="H36" s="1496"/>
    </row>
    <row r="37" spans="2:8" ht="15.75">
      <c r="B37" s="776"/>
      <c r="C37" s="1496"/>
      <c r="D37" s="1496"/>
      <c r="E37" s="1496"/>
      <c r="F37" s="1496"/>
      <c r="G37" s="1496"/>
      <c r="H37" s="1496"/>
    </row>
    <row r="38" spans="2:8" ht="12.75">
      <c r="B38" s="136"/>
      <c r="D38" s="137"/>
      <c r="E38" s="137"/>
      <c r="F38" s="137"/>
      <c r="G38" s="137"/>
      <c r="H38" s="137"/>
    </row>
    <row r="39" spans="2:8" ht="12.75">
      <c r="B39" s="136"/>
      <c r="D39" s="137"/>
      <c r="E39" s="137"/>
      <c r="F39" s="137"/>
      <c r="G39" s="137"/>
      <c r="H39" s="137"/>
    </row>
    <row r="40" spans="1:9" ht="15.75">
      <c r="A40" s="1495" t="s">
        <v>994</v>
      </c>
      <c r="B40" s="1495"/>
      <c r="C40" s="1495"/>
      <c r="D40" s="1495"/>
      <c r="E40" s="1495"/>
      <c r="F40" s="1495"/>
      <c r="G40" s="1495"/>
      <c r="H40" s="1495"/>
      <c r="I40" s="1495"/>
    </row>
  </sheetData>
  <sheetProtection/>
  <mergeCells count="29">
    <mergeCell ref="C25:H25"/>
    <mergeCell ref="C28:H28"/>
    <mergeCell ref="C36:H36"/>
    <mergeCell ref="C35:H35"/>
    <mergeCell ref="C26:H26"/>
    <mergeCell ref="C37:H37"/>
    <mergeCell ref="C24:H24"/>
    <mergeCell ref="C11:H11"/>
    <mergeCell ref="C14:H14"/>
    <mergeCell ref="C15:H15"/>
    <mergeCell ref="C16:H16"/>
    <mergeCell ref="C18:H18"/>
    <mergeCell ref="C10:H10"/>
    <mergeCell ref="A1:I1"/>
    <mergeCell ref="A4:I4"/>
    <mergeCell ref="A7:I7"/>
    <mergeCell ref="C13:H13"/>
    <mergeCell ref="C22:H22"/>
    <mergeCell ref="C17:H17"/>
    <mergeCell ref="A40:I40"/>
    <mergeCell ref="C12:H12"/>
    <mergeCell ref="C20:H20"/>
    <mergeCell ref="C19:H19"/>
    <mergeCell ref="C21:H21"/>
    <mergeCell ref="C27:H27"/>
    <mergeCell ref="C29:H29"/>
    <mergeCell ref="C23:H23"/>
    <mergeCell ref="C30:H30"/>
    <mergeCell ref="C31:H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10.00390625" style="0" bestFit="1" customWidth="1"/>
    <col min="3" max="3" width="10.140625" style="0" customWidth="1"/>
    <col min="5" max="5" width="10.00390625" style="0" bestFit="1" customWidth="1"/>
    <col min="12" max="12" width="5.7109375" style="0" customWidth="1"/>
  </cols>
  <sheetData>
    <row r="1" spans="1:13" ht="12.75">
      <c r="A1" s="88"/>
      <c r="B1" s="91"/>
      <c r="C1" s="89"/>
      <c r="D1" s="1636"/>
      <c r="E1" s="1636"/>
      <c r="L1" s="115"/>
      <c r="M1" s="979" t="s">
        <v>5</v>
      </c>
    </row>
    <row r="2" spans="1:12" ht="18" customHeight="1">
      <c r="A2" s="1576" t="s">
        <v>1014</v>
      </c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</row>
    <row r="3" spans="1:12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577" t="s">
        <v>1015</v>
      </c>
      <c r="B4" s="1577"/>
      <c r="C4" s="1577"/>
      <c r="D4" s="76"/>
      <c r="E4" s="76"/>
      <c r="F4" s="76"/>
      <c r="G4" s="76"/>
      <c r="H4" s="76"/>
      <c r="I4" s="76"/>
      <c r="J4" s="76"/>
      <c r="K4" s="76"/>
      <c r="L4" s="76"/>
    </row>
    <row r="5" spans="1:12" ht="13.5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5" ht="13.5" thickBot="1">
      <c r="A6" s="16" t="s">
        <v>454</v>
      </c>
      <c r="B6" s="16" t="s">
        <v>82</v>
      </c>
      <c r="C6" s="3" t="s">
        <v>267</v>
      </c>
      <c r="D6" s="15"/>
      <c r="E6" s="12"/>
    </row>
    <row r="7" spans="1:5" ht="12.75">
      <c r="A7" s="111" t="s">
        <v>97</v>
      </c>
      <c r="B7" s="500">
        <v>3105783.86</v>
      </c>
      <c r="C7" s="501">
        <f>+B7/B14*100</f>
        <v>36.04247969840033</v>
      </c>
      <c r="D7" s="15"/>
      <c r="E7" s="12"/>
    </row>
    <row r="8" spans="1:5" ht="12.75">
      <c r="A8" s="111" t="s">
        <v>101</v>
      </c>
      <c r="B8" s="502">
        <v>133107.19</v>
      </c>
      <c r="C8" s="501">
        <f>+B8/B14*100</f>
        <v>1.5447028542694907</v>
      </c>
      <c r="D8" s="15"/>
      <c r="E8" s="12"/>
    </row>
    <row r="9" spans="1:5" ht="12.75">
      <c r="A9" s="111" t="s">
        <v>104</v>
      </c>
      <c r="B9" s="500">
        <v>5232.21</v>
      </c>
      <c r="C9" s="501">
        <f>+B9/B14*100</f>
        <v>0.06071955783258118</v>
      </c>
      <c r="D9" s="15"/>
      <c r="E9" s="12"/>
    </row>
    <row r="10" spans="1:5" ht="12.75">
      <c r="A10" s="121" t="s">
        <v>57</v>
      </c>
      <c r="B10" s="503">
        <f>5028075.24+239063.81</f>
        <v>5267139.05</v>
      </c>
      <c r="C10" s="504">
        <f>+B10/B14*100</f>
        <v>61.124907860869826</v>
      </c>
      <c r="D10" s="15"/>
      <c r="E10" s="14"/>
    </row>
    <row r="11" spans="1:5" ht="12.75">
      <c r="A11" s="111" t="s">
        <v>98</v>
      </c>
      <c r="B11" s="505">
        <v>67590.7</v>
      </c>
      <c r="C11" s="501">
        <f>+B11/B14*100</f>
        <v>0.7843869832431506</v>
      </c>
      <c r="D11" s="15"/>
      <c r="E11" s="12"/>
    </row>
    <row r="12" spans="1:5" ht="12.75">
      <c r="A12" s="111" t="s">
        <v>570</v>
      </c>
      <c r="B12" s="116">
        <f>30174.28+7388.88</f>
        <v>37563.159999999996</v>
      </c>
      <c r="C12" s="501">
        <f>B12/B14*100</f>
        <v>0.4359187544067421</v>
      </c>
      <c r="D12" s="15"/>
      <c r="E12" s="14"/>
    </row>
    <row r="13" spans="1:5" ht="13.5" thickBot="1">
      <c r="A13" s="111" t="s">
        <v>1893</v>
      </c>
      <c r="B13" s="116">
        <v>593.22</v>
      </c>
      <c r="C13" s="501">
        <f>B13/B14*100</f>
        <v>0.006884290977893435</v>
      </c>
      <c r="D13" s="15"/>
      <c r="E13" s="12"/>
    </row>
    <row r="14" spans="1:5" ht="13.5" thickBot="1">
      <c r="A14" s="1424" t="s">
        <v>1894</v>
      </c>
      <c r="B14" s="205">
        <f>SUM(B7:B13)</f>
        <v>8617009.389999999</v>
      </c>
      <c r="C14" s="206">
        <f>SUM(C7:C13)</f>
        <v>100.00000000000001</v>
      </c>
      <c r="D14" s="15"/>
      <c r="E14" s="12"/>
    </row>
    <row r="15" spans="1:5" ht="12.75">
      <c r="A15" s="133"/>
      <c r="B15" s="506"/>
      <c r="C15" s="507"/>
      <c r="D15" s="15"/>
      <c r="E15" s="12"/>
    </row>
    <row r="16" spans="1:5" ht="12.75">
      <c r="A16" s="133"/>
      <c r="B16" s="506"/>
      <c r="C16" s="507"/>
      <c r="D16" s="15"/>
      <c r="E16" s="12"/>
    </row>
    <row r="17" spans="1:5" ht="12.75">
      <c r="A17" s="1066"/>
      <c r="B17" s="506"/>
      <c r="C17" s="507"/>
      <c r="D17" s="15"/>
      <c r="E17" s="12"/>
    </row>
    <row r="18" spans="1:5" ht="12.75">
      <c r="A18" s="133"/>
      <c r="B18" s="506"/>
      <c r="C18" s="507"/>
      <c r="D18" s="15"/>
      <c r="E18" s="12"/>
    </row>
    <row r="19" spans="1:5" ht="12.75">
      <c r="A19" s="133"/>
      <c r="B19" s="506"/>
      <c r="C19" s="507"/>
      <c r="D19" s="15"/>
      <c r="E19" s="12"/>
    </row>
    <row r="20" spans="1:5" ht="12.75">
      <c r="A20" s="133"/>
      <c r="B20" s="506"/>
      <c r="C20" s="507"/>
      <c r="D20" s="15"/>
      <c r="E20" s="12"/>
    </row>
    <row r="21" spans="1:5" ht="12.75">
      <c r="A21" s="133"/>
      <c r="B21" s="506"/>
      <c r="C21" s="507"/>
      <c r="D21" s="15"/>
      <c r="E21" s="12"/>
    </row>
    <row r="22" spans="1:5" ht="12.75">
      <c r="A22" s="133"/>
      <c r="B22" s="506"/>
      <c r="C22" s="507"/>
      <c r="D22" s="15"/>
      <c r="E22" s="12"/>
    </row>
    <row r="23" spans="1:5" ht="12.75">
      <c r="A23" s="133"/>
      <c r="B23" s="506"/>
      <c r="C23" s="507"/>
      <c r="D23" s="15"/>
      <c r="E23" s="12"/>
    </row>
    <row r="24" spans="1:5" ht="12.75">
      <c r="A24" s="133"/>
      <c r="B24" s="506"/>
      <c r="C24" s="507"/>
      <c r="D24" s="15"/>
      <c r="E24" s="12"/>
    </row>
    <row r="25" spans="1:5" ht="12.75">
      <c r="A25" s="133"/>
      <c r="B25" s="506"/>
      <c r="C25" s="507"/>
      <c r="D25" s="15"/>
      <c r="E25" s="12"/>
    </row>
    <row r="26" spans="1:5" ht="12.75">
      <c r="A26" s="133"/>
      <c r="B26" s="506"/>
      <c r="C26" s="507"/>
      <c r="D26" s="15"/>
      <c r="E26" s="12"/>
    </row>
    <row r="27" spans="1:5" ht="12.75">
      <c r="A27" s="133"/>
      <c r="B27" s="506"/>
      <c r="C27" s="507"/>
      <c r="D27" s="15"/>
      <c r="E27" s="12"/>
    </row>
    <row r="28" spans="1:5" ht="12.75">
      <c r="A28" s="133"/>
      <c r="B28" s="506"/>
      <c r="C28" s="507"/>
      <c r="D28" s="15"/>
      <c r="E28" s="12"/>
    </row>
    <row r="29" spans="1:5" ht="12.75">
      <c r="A29" s="133"/>
      <c r="B29" s="506"/>
      <c r="C29" s="507"/>
      <c r="D29" s="15"/>
      <c r="E29" s="12"/>
    </row>
    <row r="30" spans="1:5" ht="12.75">
      <c r="A30" s="133"/>
      <c r="B30" s="506"/>
      <c r="C30" s="507"/>
      <c r="D30" s="15"/>
      <c r="E30" s="12"/>
    </row>
    <row r="31" spans="1:5" ht="12.75">
      <c r="A31" s="133"/>
      <c r="B31" s="506"/>
      <c r="C31" s="507"/>
      <c r="D31" s="15"/>
      <c r="E31" s="12"/>
    </row>
    <row r="32" spans="1:5" ht="12.75">
      <c r="A32" s="133"/>
      <c r="B32" s="506"/>
      <c r="C32" s="507"/>
      <c r="D32" s="15"/>
      <c r="E32" s="12"/>
    </row>
    <row r="33" spans="1:5" ht="12.75">
      <c r="A33" s="133"/>
      <c r="B33" s="506"/>
      <c r="C33" s="507"/>
      <c r="D33" s="15"/>
      <c r="E33" s="12"/>
    </row>
    <row r="34" spans="1:5" ht="12.75">
      <c r="A34" s="133"/>
      <c r="B34" s="506"/>
      <c r="C34" s="507"/>
      <c r="D34" s="15"/>
      <c r="E34" s="12"/>
    </row>
    <row r="35" spans="1:5" ht="12.75">
      <c r="A35" s="133"/>
      <c r="B35" s="506"/>
      <c r="C35" s="507"/>
      <c r="D35" s="15"/>
      <c r="E35" s="12"/>
    </row>
    <row r="36" spans="1:5" ht="12.75">
      <c r="A36" s="133"/>
      <c r="B36" s="506"/>
      <c r="C36" s="507"/>
      <c r="D36" s="15"/>
      <c r="E36" s="12"/>
    </row>
    <row r="37" spans="1:5" ht="12.75">
      <c r="A37" s="133"/>
      <c r="B37" s="506"/>
      <c r="C37" s="507"/>
      <c r="D37" s="15"/>
      <c r="E37" s="12"/>
    </row>
    <row r="38" spans="1:5" ht="12.75">
      <c r="A38" s="133"/>
      <c r="B38" s="506"/>
      <c r="C38" s="507"/>
      <c r="D38" s="15"/>
      <c r="E38" s="12"/>
    </row>
    <row r="39" spans="1:13" ht="12.75">
      <c r="A39" s="88"/>
      <c r="B39" s="91"/>
      <c r="C39" s="89"/>
      <c r="D39" s="1636"/>
      <c r="E39" s="1636"/>
      <c r="K39" s="115"/>
      <c r="L39" s="115"/>
      <c r="M39" s="979" t="s">
        <v>6</v>
      </c>
    </row>
    <row r="40" spans="1:12" ht="15.75">
      <c r="A40" s="1576" t="s">
        <v>1014</v>
      </c>
      <c r="B40" s="1576"/>
      <c r="C40" s="1576"/>
      <c r="D40" s="1576"/>
      <c r="E40" s="1576"/>
      <c r="F40" s="1576"/>
      <c r="G40" s="1576"/>
      <c r="H40" s="1576"/>
      <c r="I40" s="1576"/>
      <c r="J40" s="1576"/>
      <c r="K40" s="1576"/>
      <c r="L40" s="1576"/>
    </row>
    <row r="41" spans="1:5" ht="12.75">
      <c r="A41" s="133"/>
      <c r="B41" s="506"/>
      <c r="C41" s="507"/>
      <c r="D41" s="15"/>
      <c r="E41" s="12"/>
    </row>
    <row r="42" spans="1:13" ht="12.75">
      <c r="A42" s="76" t="s">
        <v>1895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5" ht="13.5" thickBot="1">
      <c r="A43" s="76"/>
      <c r="B43" s="76"/>
      <c r="C43" s="76"/>
      <c r="D43" s="76"/>
      <c r="E43" s="76"/>
    </row>
    <row r="44" spans="1:3" ht="13.5" thickBot="1">
      <c r="A44" s="117" t="s">
        <v>454</v>
      </c>
      <c r="B44" s="16" t="s">
        <v>82</v>
      </c>
      <c r="C44" s="118" t="s">
        <v>267</v>
      </c>
    </row>
    <row r="45" spans="1:3" ht="12.75">
      <c r="A45" s="119" t="s">
        <v>105</v>
      </c>
      <c r="B45" s="120">
        <v>4330605.58</v>
      </c>
      <c r="C45" s="82">
        <f>B45/B56*100</f>
        <v>82.21931372781967</v>
      </c>
    </row>
    <row r="46" spans="1:3" ht="12.75">
      <c r="A46" s="111" t="s">
        <v>195</v>
      </c>
      <c r="B46" s="86">
        <v>468126.25</v>
      </c>
      <c r="C46" s="123">
        <f>B46/B56*100</f>
        <v>8.887675938610355</v>
      </c>
    </row>
    <row r="47" spans="1:3" ht="12.75">
      <c r="A47" s="111" t="s">
        <v>300</v>
      </c>
      <c r="B47" s="122">
        <v>154636.48</v>
      </c>
      <c r="C47" s="123">
        <f>B47/B56*100</f>
        <v>2.93587236889066</v>
      </c>
    </row>
    <row r="48" spans="1:3" ht="12.75">
      <c r="A48" s="121" t="s">
        <v>416</v>
      </c>
      <c r="B48" s="86">
        <v>125865.32</v>
      </c>
      <c r="C48" s="83">
        <f>B48/B56*100</f>
        <v>2.3896335146116945</v>
      </c>
    </row>
    <row r="49" spans="1:3" ht="12.75">
      <c r="A49" s="121" t="s">
        <v>197</v>
      </c>
      <c r="B49" s="86">
        <v>94519.77</v>
      </c>
      <c r="C49" s="83">
        <f>B49/B56*100</f>
        <v>1.7945182214242097</v>
      </c>
    </row>
    <row r="50" spans="1:3" ht="12.75">
      <c r="A50" s="111" t="s">
        <v>945</v>
      </c>
      <c r="B50" s="86">
        <v>55357.18</v>
      </c>
      <c r="C50" s="83">
        <f>B50/B56*100</f>
        <v>1.0509914295883267</v>
      </c>
    </row>
    <row r="51" spans="1:3" ht="12.75">
      <c r="A51" s="111" t="s">
        <v>417</v>
      </c>
      <c r="B51" s="86">
        <v>24473.32</v>
      </c>
      <c r="C51" s="83">
        <f>B51/B56*100</f>
        <v>0.46464161602113013</v>
      </c>
    </row>
    <row r="52" spans="1:3" ht="12.75">
      <c r="A52" s="111" t="s">
        <v>301</v>
      </c>
      <c r="B52" s="86">
        <v>4688.35</v>
      </c>
      <c r="C52" s="83">
        <f>B52/B56*100</f>
        <v>0.0890113201017543</v>
      </c>
    </row>
    <row r="53" spans="1:3" ht="12.75">
      <c r="A53" s="111" t="s">
        <v>235</v>
      </c>
      <c r="B53" s="86">
        <v>4633</v>
      </c>
      <c r="C53" s="83">
        <f>B53/B56*100</f>
        <v>0.08796046498905322</v>
      </c>
    </row>
    <row r="54" spans="1:3" ht="12.75">
      <c r="A54" s="111" t="s">
        <v>917</v>
      </c>
      <c r="B54" s="86">
        <v>3177.88</v>
      </c>
      <c r="C54" s="83">
        <f>B54/B56*100</f>
        <v>0.06033408212376698</v>
      </c>
    </row>
    <row r="55" spans="1:3" ht="13.5" thickBot="1">
      <c r="A55" s="124" t="s">
        <v>106</v>
      </c>
      <c r="B55" s="84">
        <v>1055.92</v>
      </c>
      <c r="C55" s="83">
        <f>B55/B56*100</f>
        <v>0.020047315819391558</v>
      </c>
    </row>
    <row r="56" spans="1:3" ht="13.5" thickBot="1">
      <c r="A56" s="207" t="s">
        <v>1896</v>
      </c>
      <c r="B56" s="208">
        <f>SUM(B45:B55)</f>
        <v>5267139.05</v>
      </c>
      <c r="C56" s="209">
        <f>SUM(C45:C55)</f>
        <v>100.00000000000001</v>
      </c>
    </row>
    <row r="61" ht="12.75">
      <c r="A61" s="133"/>
    </row>
    <row r="62" ht="12.75">
      <c r="A62" s="6"/>
    </row>
  </sheetData>
  <sheetProtection/>
  <mergeCells count="5">
    <mergeCell ref="D1:E1"/>
    <mergeCell ref="A2:L2"/>
    <mergeCell ref="A4:C4"/>
    <mergeCell ref="D39:E39"/>
    <mergeCell ref="A40:L40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7109375" style="90" customWidth="1"/>
    <col min="3" max="3" width="22.7109375" style="90" customWidth="1"/>
    <col min="4" max="4" width="14.28125" style="90" customWidth="1"/>
    <col min="5" max="6" width="12.00390625" style="90" customWidth="1"/>
    <col min="7" max="7" width="11.7109375" style="90" customWidth="1"/>
    <col min="8" max="8" width="7.421875" style="90" customWidth="1"/>
    <col min="9" max="9" width="9.140625" style="90" customWidth="1"/>
    <col min="10" max="10" width="11.7109375" style="90" bestFit="1" customWidth="1"/>
    <col min="11" max="16384" width="9.140625" style="90" customWidth="1"/>
  </cols>
  <sheetData>
    <row r="1" spans="1:8" ht="12.75">
      <c r="A1" s="88"/>
      <c r="B1" s="88"/>
      <c r="C1" s="88"/>
      <c r="D1" s="88"/>
      <c r="E1" s="88"/>
      <c r="F1" s="91"/>
      <c r="G1" s="1539" t="s">
        <v>828</v>
      </c>
      <c r="H1" s="1539"/>
    </row>
    <row r="2" spans="1:8" ht="12.75">
      <c r="A2" s="88"/>
      <c r="B2" s="88"/>
      <c r="C2" s="88"/>
      <c r="D2" s="88"/>
      <c r="E2" s="88"/>
      <c r="F2" s="105"/>
      <c r="G2" s="88"/>
      <c r="H2" s="88"/>
    </row>
    <row r="3" spans="1:8" ht="15.75">
      <c r="A3" s="1540" t="s">
        <v>1009</v>
      </c>
      <c r="B3" s="1540"/>
      <c r="C3" s="1540"/>
      <c r="D3" s="1540"/>
      <c r="E3" s="1540"/>
      <c r="F3" s="1540"/>
      <c r="G3" s="1540"/>
      <c r="H3" s="1540"/>
    </row>
    <row r="4" spans="1:8" ht="12.75">
      <c r="A4" s="88"/>
      <c r="B4" s="88"/>
      <c r="C4" s="88"/>
      <c r="D4" s="88"/>
      <c r="E4" s="88"/>
      <c r="F4" s="88"/>
      <c r="G4" s="88"/>
      <c r="H4" s="88"/>
    </row>
    <row r="5" spans="1:8" ht="15.75">
      <c r="A5" s="1541" t="s">
        <v>978</v>
      </c>
      <c r="B5" s="1541"/>
      <c r="C5" s="1541"/>
      <c r="D5" s="1541"/>
      <c r="E5" s="1541"/>
      <c r="F5" s="1541"/>
      <c r="G5" s="1541"/>
      <c r="H5" s="1541"/>
    </row>
    <row r="6" spans="1:8" ht="13.5" thickBot="1">
      <c r="A6" s="92"/>
      <c r="B6" s="93"/>
      <c r="C6" s="93"/>
      <c r="D6" s="93"/>
      <c r="E6" s="93"/>
      <c r="F6" s="93"/>
      <c r="G6" s="88"/>
      <c r="H6" s="93" t="s">
        <v>82</v>
      </c>
    </row>
    <row r="7" spans="1:8" ht="13.5" thickBot="1">
      <c r="A7" s="774" t="s">
        <v>256</v>
      </c>
      <c r="B7" s="1637" t="s">
        <v>454</v>
      </c>
      <c r="C7" s="1638"/>
      <c r="D7" s="1638"/>
      <c r="E7" s="216" t="s">
        <v>964</v>
      </c>
      <c r="F7" s="112" t="s">
        <v>605</v>
      </c>
      <c r="G7" s="779" t="s">
        <v>108</v>
      </c>
      <c r="H7" s="125" t="s">
        <v>85</v>
      </c>
    </row>
    <row r="8" spans="1:9" ht="13.5" thickBot="1">
      <c r="A8" s="780">
        <v>910</v>
      </c>
      <c r="B8" s="1639" t="s">
        <v>829</v>
      </c>
      <c r="C8" s="1640"/>
      <c r="D8" s="1640"/>
      <c r="E8" s="217">
        <f>SUM(E9:E10)</f>
        <v>29496.96</v>
      </c>
      <c r="F8" s="106">
        <f>SUM(F9:F10)</f>
        <v>29496.96</v>
      </c>
      <c r="G8" s="781">
        <f>SUM(G9:G10)</f>
        <v>22786.78</v>
      </c>
      <c r="H8" s="782">
        <f aca="true" t="shared" si="0" ref="H8:H78">G8/F8*100</f>
        <v>77.25128284406257</v>
      </c>
      <c r="I8" s="783"/>
    </row>
    <row r="9" spans="1:8" ht="12.75">
      <c r="A9" s="784">
        <v>91001</v>
      </c>
      <c r="B9" s="1641" t="s">
        <v>257</v>
      </c>
      <c r="C9" s="1642"/>
      <c r="D9" s="1642"/>
      <c r="E9" s="785">
        <v>5500</v>
      </c>
      <c r="F9" s="786">
        <v>5500</v>
      </c>
      <c r="G9" s="787">
        <v>3216.43</v>
      </c>
      <c r="H9" s="788">
        <f t="shared" si="0"/>
        <v>58.48054545454545</v>
      </c>
    </row>
    <row r="10" spans="1:8" ht="13.5" thickBot="1">
      <c r="A10" s="789">
        <v>91015</v>
      </c>
      <c r="B10" s="1643" t="s">
        <v>830</v>
      </c>
      <c r="C10" s="1644"/>
      <c r="D10" s="1644"/>
      <c r="E10" s="218">
        <v>23996.96</v>
      </c>
      <c r="F10" s="790">
        <v>23996.96</v>
      </c>
      <c r="G10" s="791">
        <v>19570.35</v>
      </c>
      <c r="H10" s="127">
        <f t="shared" si="0"/>
        <v>81.55345510431322</v>
      </c>
    </row>
    <row r="11" spans="1:9" ht="13.5" thickBot="1">
      <c r="A11" s="792">
        <v>911</v>
      </c>
      <c r="B11" s="1645" t="s">
        <v>831</v>
      </c>
      <c r="C11" s="1509"/>
      <c r="D11" s="1509"/>
      <c r="E11" s="217">
        <f>E12</f>
        <v>258091.53</v>
      </c>
      <c r="F11" s="793">
        <f>F12</f>
        <v>260721.53</v>
      </c>
      <c r="G11" s="781">
        <f>SUM(G12:G12)</f>
        <v>239205.88</v>
      </c>
      <c r="H11" s="782">
        <f t="shared" si="0"/>
        <v>91.74765122005843</v>
      </c>
      <c r="I11" s="783"/>
    </row>
    <row r="12" spans="1:9" ht="13.5" thickBot="1">
      <c r="A12" s="794">
        <v>91115</v>
      </c>
      <c r="B12" s="1646" t="s">
        <v>258</v>
      </c>
      <c r="C12" s="1647"/>
      <c r="D12" s="1647"/>
      <c r="E12" s="218">
        <v>258091.53</v>
      </c>
      <c r="F12" s="786">
        <v>260721.53</v>
      </c>
      <c r="G12" s="787">
        <v>239205.88</v>
      </c>
      <c r="H12" s="788">
        <f t="shared" si="0"/>
        <v>91.74765122005843</v>
      </c>
      <c r="I12" s="783"/>
    </row>
    <row r="13" spans="1:9" ht="13.5" thickBot="1">
      <c r="A13" s="792">
        <v>912</v>
      </c>
      <c r="B13" s="1645" t="s">
        <v>832</v>
      </c>
      <c r="C13" s="1509"/>
      <c r="D13" s="1509"/>
      <c r="E13" s="217">
        <f>SUM(E14:E19)</f>
        <v>26317</v>
      </c>
      <c r="F13" s="793">
        <f>SUM(F14:F19)</f>
        <v>157379.87</v>
      </c>
      <c r="G13" s="781">
        <f>SUM(G14:G19)</f>
        <v>81344.02</v>
      </c>
      <c r="H13" s="782">
        <f t="shared" si="0"/>
        <v>51.68641961643507</v>
      </c>
      <c r="I13" s="783"/>
    </row>
    <row r="14" spans="1:9" ht="12.75">
      <c r="A14" s="795">
        <v>91204</v>
      </c>
      <c r="B14" s="1648" t="s">
        <v>833</v>
      </c>
      <c r="C14" s="1649"/>
      <c r="D14" s="1649"/>
      <c r="E14" s="796">
        <v>22020</v>
      </c>
      <c r="F14" s="797">
        <v>76713.67</v>
      </c>
      <c r="G14" s="798">
        <v>51488.23</v>
      </c>
      <c r="H14" s="128">
        <f t="shared" si="0"/>
        <v>67.11741205967594</v>
      </c>
      <c r="I14" s="783"/>
    </row>
    <row r="15" spans="1:9" ht="12.75">
      <c r="A15" s="799">
        <v>91205</v>
      </c>
      <c r="B15" s="1650" t="s">
        <v>281</v>
      </c>
      <c r="C15" s="1651"/>
      <c r="D15" s="1651"/>
      <c r="E15" s="219">
        <v>0</v>
      </c>
      <c r="F15" s="800">
        <v>2765</v>
      </c>
      <c r="G15" s="801">
        <v>545.5</v>
      </c>
      <c r="H15" s="126">
        <f t="shared" si="0"/>
        <v>19.72875226039783</v>
      </c>
      <c r="I15" s="783"/>
    </row>
    <row r="16" spans="1:8" ht="12.75">
      <c r="A16" s="799">
        <v>91206</v>
      </c>
      <c r="B16" s="1650" t="s">
        <v>259</v>
      </c>
      <c r="C16" s="1651"/>
      <c r="D16" s="1651"/>
      <c r="E16" s="219">
        <v>0</v>
      </c>
      <c r="F16" s="800">
        <v>64813.84</v>
      </c>
      <c r="G16" s="801">
        <v>23451.2</v>
      </c>
      <c r="H16" s="126">
        <f t="shared" si="0"/>
        <v>36.18239561180143</v>
      </c>
    </row>
    <row r="17" spans="1:8" ht="12.75">
      <c r="A17" s="799">
        <v>91207</v>
      </c>
      <c r="B17" s="1650" t="s">
        <v>834</v>
      </c>
      <c r="C17" s="1651"/>
      <c r="D17" s="1651"/>
      <c r="E17" s="219">
        <v>200</v>
      </c>
      <c r="F17" s="800">
        <v>5433</v>
      </c>
      <c r="G17" s="801">
        <v>4297</v>
      </c>
      <c r="H17" s="126">
        <f t="shared" si="0"/>
        <v>79.09074176329837</v>
      </c>
    </row>
    <row r="18" spans="1:8" ht="12.75">
      <c r="A18" s="799">
        <v>91208</v>
      </c>
      <c r="B18" s="1650" t="s">
        <v>836</v>
      </c>
      <c r="C18" s="1651"/>
      <c r="D18" s="1651"/>
      <c r="E18" s="219">
        <v>1000</v>
      </c>
      <c r="F18" s="800">
        <v>1000</v>
      </c>
      <c r="G18" s="801">
        <v>1000</v>
      </c>
      <c r="H18" s="126">
        <f t="shared" si="0"/>
        <v>100</v>
      </c>
    </row>
    <row r="19" spans="1:8" ht="13.5" thickBot="1">
      <c r="A19" s="799">
        <v>91209</v>
      </c>
      <c r="B19" s="1650" t="s">
        <v>260</v>
      </c>
      <c r="C19" s="1651"/>
      <c r="D19" s="1651"/>
      <c r="E19" s="218">
        <v>3097</v>
      </c>
      <c r="F19" s="800">
        <v>6654.36</v>
      </c>
      <c r="G19" s="801">
        <v>562.09</v>
      </c>
      <c r="H19" s="126">
        <f t="shared" si="0"/>
        <v>8.446943056883006</v>
      </c>
    </row>
    <row r="20" spans="1:9" ht="13.5" thickBot="1">
      <c r="A20" s="792">
        <v>913</v>
      </c>
      <c r="B20" s="1645" t="s">
        <v>835</v>
      </c>
      <c r="C20" s="1509"/>
      <c r="D20" s="1509"/>
      <c r="E20" s="217">
        <f>SUM(E21:E27)</f>
        <v>976800</v>
      </c>
      <c r="F20" s="793">
        <f>SUM(F21:F27)</f>
        <v>1032135.68</v>
      </c>
      <c r="G20" s="781">
        <f>SUM(G21:G27)</f>
        <v>1009180.9900000001</v>
      </c>
      <c r="H20" s="782">
        <f t="shared" si="0"/>
        <v>97.77600072889643</v>
      </c>
      <c r="I20" s="783"/>
    </row>
    <row r="21" spans="1:9" ht="12.75">
      <c r="A21" s="795">
        <v>91304</v>
      </c>
      <c r="B21" s="1648" t="s">
        <v>833</v>
      </c>
      <c r="C21" s="1649"/>
      <c r="D21" s="1649"/>
      <c r="E21" s="796">
        <v>266313</v>
      </c>
      <c r="F21" s="797">
        <v>264427.63</v>
      </c>
      <c r="G21" s="798">
        <v>262762.78</v>
      </c>
      <c r="H21" s="128">
        <f t="shared" si="0"/>
        <v>99.370394841114</v>
      </c>
      <c r="I21" s="783"/>
    </row>
    <row r="22" spans="1:9" ht="12.75">
      <c r="A22" s="799">
        <v>91305</v>
      </c>
      <c r="B22" s="1650" t="s">
        <v>281</v>
      </c>
      <c r="C22" s="1651"/>
      <c r="D22" s="1651"/>
      <c r="E22" s="219">
        <v>136500</v>
      </c>
      <c r="F22" s="800">
        <v>153835.9</v>
      </c>
      <c r="G22" s="801">
        <v>136853.76</v>
      </c>
      <c r="H22" s="126">
        <f t="shared" si="0"/>
        <v>88.9608732422016</v>
      </c>
      <c r="I22" s="783"/>
    </row>
    <row r="23" spans="1:8" ht="12.75">
      <c r="A23" s="799">
        <v>91306</v>
      </c>
      <c r="B23" s="1650" t="s">
        <v>259</v>
      </c>
      <c r="C23" s="1651"/>
      <c r="D23" s="1651"/>
      <c r="E23" s="219">
        <v>297320</v>
      </c>
      <c r="F23" s="800">
        <v>318720</v>
      </c>
      <c r="G23" s="801">
        <v>318720</v>
      </c>
      <c r="H23" s="126">
        <f t="shared" si="0"/>
        <v>100</v>
      </c>
    </row>
    <row r="24" spans="1:8" ht="12.75">
      <c r="A24" s="799">
        <v>91307</v>
      </c>
      <c r="B24" s="1650" t="s">
        <v>834</v>
      </c>
      <c r="C24" s="1651"/>
      <c r="D24" s="1651"/>
      <c r="E24" s="219">
        <v>105543</v>
      </c>
      <c r="F24" s="800">
        <v>112028.15</v>
      </c>
      <c r="G24" s="801">
        <v>112028.15</v>
      </c>
      <c r="H24" s="126">
        <f t="shared" si="0"/>
        <v>100</v>
      </c>
    </row>
    <row r="25" spans="1:8" ht="12.75">
      <c r="A25" s="799">
        <v>91308</v>
      </c>
      <c r="B25" s="1650" t="s">
        <v>836</v>
      </c>
      <c r="C25" s="1651"/>
      <c r="D25" s="1651"/>
      <c r="E25" s="218">
        <v>4924</v>
      </c>
      <c r="F25" s="800">
        <v>4924</v>
      </c>
      <c r="G25" s="801">
        <v>4924</v>
      </c>
      <c r="H25" s="126">
        <f t="shared" si="0"/>
        <v>100</v>
      </c>
    </row>
    <row r="26" spans="1:8" ht="12.75">
      <c r="A26" s="799">
        <v>91309</v>
      </c>
      <c r="B26" s="1650" t="s">
        <v>260</v>
      </c>
      <c r="C26" s="1651"/>
      <c r="D26" s="1651"/>
      <c r="E26" s="218">
        <v>154700</v>
      </c>
      <c r="F26" s="800">
        <v>166700</v>
      </c>
      <c r="G26" s="801">
        <v>166700</v>
      </c>
      <c r="H26" s="126">
        <f t="shared" si="0"/>
        <v>100</v>
      </c>
    </row>
    <row r="27" spans="1:8" ht="13.5" thickBot="1">
      <c r="A27" s="799">
        <v>91318</v>
      </c>
      <c r="B27" s="1650" t="s">
        <v>1897</v>
      </c>
      <c r="C27" s="1651"/>
      <c r="D27" s="1651"/>
      <c r="E27" s="218">
        <v>11500</v>
      </c>
      <c r="F27" s="800">
        <v>11500</v>
      </c>
      <c r="G27" s="801">
        <v>7192.3</v>
      </c>
      <c r="H27" s="126">
        <f t="shared" si="0"/>
        <v>62.541739130434784</v>
      </c>
    </row>
    <row r="28" spans="1:9" ht="13.5" thickBot="1">
      <c r="A28" s="780">
        <v>914</v>
      </c>
      <c r="B28" s="1639" t="s">
        <v>837</v>
      </c>
      <c r="C28" s="1640"/>
      <c r="D28" s="1640"/>
      <c r="E28" s="217">
        <f>SUM(E29:E43)</f>
        <v>663582.3099999999</v>
      </c>
      <c r="F28" s="793">
        <f>SUM(F29:F43)</f>
        <v>864668.9899999999</v>
      </c>
      <c r="G28" s="781">
        <f>SUM(G29:G43)</f>
        <v>793864.7499999999</v>
      </c>
      <c r="H28" s="782">
        <f t="shared" si="0"/>
        <v>91.81140519448951</v>
      </c>
      <c r="I28" s="783"/>
    </row>
    <row r="29" spans="1:8" ht="12.75">
      <c r="A29" s="802">
        <v>91401</v>
      </c>
      <c r="B29" s="1652" t="s">
        <v>370</v>
      </c>
      <c r="C29" s="1653"/>
      <c r="D29" s="1653"/>
      <c r="E29" s="785">
        <v>13288.7</v>
      </c>
      <c r="F29" s="786">
        <v>13664.2</v>
      </c>
      <c r="G29" s="803">
        <v>10643.54</v>
      </c>
      <c r="H29" s="788">
        <f t="shared" si="0"/>
        <v>77.89361982406581</v>
      </c>
    </row>
    <row r="30" spans="1:8" ht="12.75">
      <c r="A30" s="804">
        <v>91402</v>
      </c>
      <c r="B30" s="1654" t="s">
        <v>265</v>
      </c>
      <c r="C30" s="1655"/>
      <c r="D30" s="1655"/>
      <c r="E30" s="219">
        <v>4005</v>
      </c>
      <c r="F30" s="800">
        <v>4208.22</v>
      </c>
      <c r="G30" s="803">
        <v>1951.89</v>
      </c>
      <c r="H30" s="126">
        <f t="shared" si="0"/>
        <v>46.38279367523561</v>
      </c>
    </row>
    <row r="31" spans="1:9" ht="12.75">
      <c r="A31" s="795">
        <v>91403</v>
      </c>
      <c r="B31" s="1648" t="s">
        <v>261</v>
      </c>
      <c r="C31" s="1649"/>
      <c r="D31" s="1649"/>
      <c r="E31" s="807">
        <v>11540</v>
      </c>
      <c r="F31" s="800">
        <v>22038.74</v>
      </c>
      <c r="G31" s="803">
        <v>13302.93</v>
      </c>
      <c r="H31" s="126">
        <f t="shared" si="0"/>
        <v>60.36157239479208</v>
      </c>
      <c r="I31" s="808"/>
    </row>
    <row r="32" spans="1:8" ht="12.75">
      <c r="A32" s="799">
        <v>91404</v>
      </c>
      <c r="B32" s="1650" t="s">
        <v>838</v>
      </c>
      <c r="C32" s="1651"/>
      <c r="D32" s="1651"/>
      <c r="E32" s="219">
        <v>5750</v>
      </c>
      <c r="F32" s="800">
        <v>7110.13</v>
      </c>
      <c r="G32" s="803">
        <v>5589.34</v>
      </c>
      <c r="H32" s="126">
        <f t="shared" si="0"/>
        <v>78.61093960307336</v>
      </c>
    </row>
    <row r="33" spans="1:8" ht="12.75">
      <c r="A33" s="795">
        <v>91405</v>
      </c>
      <c r="B33" s="1648" t="s">
        <v>284</v>
      </c>
      <c r="C33" s="1649"/>
      <c r="D33" s="1649"/>
      <c r="E33" s="807">
        <v>2165</v>
      </c>
      <c r="F33" s="800">
        <v>30109.68</v>
      </c>
      <c r="G33" s="803">
        <v>3571.9</v>
      </c>
      <c r="H33" s="126">
        <f t="shared" si="0"/>
        <v>11.8629623430073</v>
      </c>
    </row>
    <row r="34" spans="1:8" ht="12.75">
      <c r="A34" s="799">
        <v>91406</v>
      </c>
      <c r="B34" s="1650" t="s">
        <v>372</v>
      </c>
      <c r="C34" s="1651"/>
      <c r="D34" s="1651"/>
      <c r="E34" s="219">
        <v>551619.18</v>
      </c>
      <c r="F34" s="800">
        <v>701343.7</v>
      </c>
      <c r="G34" s="803">
        <v>693857.41</v>
      </c>
      <c r="H34" s="126">
        <f t="shared" si="0"/>
        <v>98.93257899087139</v>
      </c>
    </row>
    <row r="35" spans="1:8" ht="12.75">
      <c r="A35" s="795">
        <v>91407</v>
      </c>
      <c r="B35" s="1648" t="s">
        <v>373</v>
      </c>
      <c r="C35" s="1649"/>
      <c r="D35" s="1649"/>
      <c r="E35" s="807">
        <v>4187.19</v>
      </c>
      <c r="F35" s="800">
        <v>7352.46</v>
      </c>
      <c r="G35" s="803">
        <v>7014.86</v>
      </c>
      <c r="H35" s="126">
        <f t="shared" si="0"/>
        <v>95.4083395217383</v>
      </c>
    </row>
    <row r="36" spans="1:8" ht="12.75">
      <c r="A36" s="799">
        <v>91408</v>
      </c>
      <c r="B36" s="1650" t="s">
        <v>374</v>
      </c>
      <c r="C36" s="1651"/>
      <c r="D36" s="1651"/>
      <c r="E36" s="219">
        <v>7151</v>
      </c>
      <c r="F36" s="800">
        <v>9388</v>
      </c>
      <c r="G36" s="803">
        <v>5453.86</v>
      </c>
      <c r="H36" s="126">
        <f t="shared" si="0"/>
        <v>58.0939497230507</v>
      </c>
    </row>
    <row r="37" spans="1:8" ht="12.75">
      <c r="A37" s="799">
        <v>91409</v>
      </c>
      <c r="B37" s="1650" t="s">
        <v>375</v>
      </c>
      <c r="C37" s="1651"/>
      <c r="D37" s="1651"/>
      <c r="E37" s="219">
        <v>8298.15</v>
      </c>
      <c r="F37" s="800">
        <v>8945.97</v>
      </c>
      <c r="G37" s="803">
        <v>7333.44</v>
      </c>
      <c r="H37" s="126">
        <f t="shared" si="0"/>
        <v>81.97478864784927</v>
      </c>
    </row>
    <row r="38" spans="1:8" ht="12.75">
      <c r="A38" s="795">
        <v>91410</v>
      </c>
      <c r="B38" s="1654" t="s">
        <v>839</v>
      </c>
      <c r="C38" s="1655"/>
      <c r="D38" s="1655"/>
      <c r="E38" s="807">
        <v>3000</v>
      </c>
      <c r="F38" s="800">
        <v>4500</v>
      </c>
      <c r="G38" s="803">
        <v>4459.02</v>
      </c>
      <c r="H38" s="126">
        <f t="shared" si="0"/>
        <v>99.08933333333334</v>
      </c>
    </row>
    <row r="39" spans="1:8" ht="12.75">
      <c r="A39" s="799">
        <v>91411</v>
      </c>
      <c r="B39" s="1650" t="s">
        <v>376</v>
      </c>
      <c r="C39" s="1651"/>
      <c r="D39" s="1651"/>
      <c r="E39" s="219">
        <v>601</v>
      </c>
      <c r="F39" s="800">
        <v>601</v>
      </c>
      <c r="G39" s="803">
        <v>45.74</v>
      </c>
      <c r="H39" s="126">
        <f t="shared" si="0"/>
        <v>7.610648918469217</v>
      </c>
    </row>
    <row r="40" spans="1:8" ht="12.75">
      <c r="A40" s="799">
        <v>91412</v>
      </c>
      <c r="B40" s="1650" t="s">
        <v>262</v>
      </c>
      <c r="C40" s="1651"/>
      <c r="D40" s="1651"/>
      <c r="E40" s="219">
        <v>34377.09</v>
      </c>
      <c r="F40" s="800">
        <v>35506.89</v>
      </c>
      <c r="G40" s="803">
        <v>32569.24</v>
      </c>
      <c r="H40" s="126">
        <f t="shared" si="0"/>
        <v>91.72653532877703</v>
      </c>
    </row>
    <row r="41" spans="1:8" ht="12.75">
      <c r="A41" s="799">
        <v>91414</v>
      </c>
      <c r="B41" s="1650" t="s">
        <v>264</v>
      </c>
      <c r="C41" s="1651"/>
      <c r="D41" s="1651"/>
      <c r="E41" s="219">
        <v>4000</v>
      </c>
      <c r="F41" s="800">
        <v>6300</v>
      </c>
      <c r="G41" s="803">
        <v>1950.48</v>
      </c>
      <c r="H41" s="126">
        <f t="shared" si="0"/>
        <v>30.959999999999997</v>
      </c>
    </row>
    <row r="42" spans="1:8" ht="12.75">
      <c r="A42" s="799">
        <v>91415</v>
      </c>
      <c r="B42" s="1650" t="s">
        <v>266</v>
      </c>
      <c r="C42" s="1651"/>
      <c r="D42" s="1651"/>
      <c r="E42" s="219">
        <v>12400</v>
      </c>
      <c r="F42" s="800">
        <v>12400</v>
      </c>
      <c r="G42" s="803">
        <v>5353.64</v>
      </c>
      <c r="H42" s="126">
        <f t="shared" si="0"/>
        <v>43.174516129032256</v>
      </c>
    </row>
    <row r="43" spans="1:8" ht="13.5" thickBot="1">
      <c r="A43" s="799">
        <v>91418</v>
      </c>
      <c r="B43" s="1650" t="s">
        <v>92</v>
      </c>
      <c r="C43" s="1651"/>
      <c r="D43" s="1651"/>
      <c r="E43" s="219">
        <v>1200</v>
      </c>
      <c r="F43" s="800">
        <v>1200</v>
      </c>
      <c r="G43" s="803">
        <v>767.46</v>
      </c>
      <c r="H43" s="126">
        <f>G43/F43*100</f>
        <v>63.955000000000005</v>
      </c>
    </row>
    <row r="44" spans="1:9" ht="13.5" thickBot="1">
      <c r="A44" s="107">
        <v>916</v>
      </c>
      <c r="B44" s="1656" t="s">
        <v>840</v>
      </c>
      <c r="C44" s="1546"/>
      <c r="D44" s="1546"/>
      <c r="E44" s="220">
        <f>E45</f>
        <v>0</v>
      </c>
      <c r="F44" s="102">
        <f>F45</f>
        <v>4323092.7</v>
      </c>
      <c r="G44" s="809">
        <f>G45</f>
        <v>4323089.47</v>
      </c>
      <c r="H44" s="103">
        <f>G44/F44*100</f>
        <v>99.99992528497017</v>
      </c>
      <c r="I44" s="783"/>
    </row>
    <row r="45" spans="1:8" ht="13.5" thickBot="1">
      <c r="A45" s="810">
        <v>91604</v>
      </c>
      <c r="B45" s="1556" t="s">
        <v>838</v>
      </c>
      <c r="C45" s="1557"/>
      <c r="D45" s="1557"/>
      <c r="E45" s="811">
        <v>0</v>
      </c>
      <c r="F45" s="812">
        <v>4323092.7</v>
      </c>
      <c r="G45" s="813">
        <v>4323089.47</v>
      </c>
      <c r="H45" s="814">
        <f>G45/F45*100</f>
        <v>99.99992528497017</v>
      </c>
    </row>
    <row r="46" spans="1:9" ht="13.5" thickBot="1">
      <c r="A46" s="107">
        <v>917</v>
      </c>
      <c r="B46" s="1656" t="s">
        <v>841</v>
      </c>
      <c r="C46" s="1546"/>
      <c r="D46" s="1546"/>
      <c r="E46" s="220">
        <f>SUM(E47:E55)</f>
        <v>92196.15</v>
      </c>
      <c r="F46" s="102">
        <f>SUM(F47:F55)</f>
        <v>636134.5599999999</v>
      </c>
      <c r="G46" s="102">
        <f>SUM(G47:G55)</f>
        <v>619543.5399999999</v>
      </c>
      <c r="H46" s="782">
        <f t="shared" si="0"/>
        <v>97.39190085820836</v>
      </c>
      <c r="I46" s="783"/>
    </row>
    <row r="47" spans="1:9" ht="12.75">
      <c r="A47" s="802">
        <v>91701</v>
      </c>
      <c r="B47" s="1652" t="s">
        <v>370</v>
      </c>
      <c r="C47" s="1653"/>
      <c r="D47" s="1653"/>
      <c r="E47" s="785">
        <v>10512</v>
      </c>
      <c r="F47" s="786">
        <v>12403.5</v>
      </c>
      <c r="G47" s="803">
        <v>12209.19</v>
      </c>
      <c r="H47" s="788">
        <f t="shared" si="0"/>
        <v>98.43342604909905</v>
      </c>
      <c r="I47" s="783"/>
    </row>
    <row r="48" spans="1:9" ht="12.75">
      <c r="A48" s="804">
        <v>91702</v>
      </c>
      <c r="B48" s="1654" t="s">
        <v>265</v>
      </c>
      <c r="C48" s="1655"/>
      <c r="D48" s="1655"/>
      <c r="E48" s="219">
        <v>2100</v>
      </c>
      <c r="F48" s="800">
        <v>3918.45</v>
      </c>
      <c r="G48" s="803">
        <v>3604</v>
      </c>
      <c r="H48" s="126">
        <f t="shared" si="0"/>
        <v>91.97514323265578</v>
      </c>
      <c r="I48" s="783"/>
    </row>
    <row r="49" spans="1:9" ht="12.75">
      <c r="A49" s="799">
        <v>91704</v>
      </c>
      <c r="B49" s="1650" t="s">
        <v>838</v>
      </c>
      <c r="C49" s="1651"/>
      <c r="D49" s="1651"/>
      <c r="E49" s="219">
        <v>21994.15</v>
      </c>
      <c r="F49" s="800">
        <v>51410.94</v>
      </c>
      <c r="G49" s="803">
        <v>44384.34</v>
      </c>
      <c r="H49" s="126">
        <f t="shared" si="0"/>
        <v>86.33248098556454</v>
      </c>
      <c r="I49" s="783"/>
    </row>
    <row r="50" spans="1:9" ht="12.75">
      <c r="A50" s="799">
        <v>91705</v>
      </c>
      <c r="B50" s="1650" t="s">
        <v>284</v>
      </c>
      <c r="C50" s="1651"/>
      <c r="D50" s="1651"/>
      <c r="E50" s="219">
        <v>9220</v>
      </c>
      <c r="F50" s="800">
        <v>470244.59</v>
      </c>
      <c r="G50" s="803">
        <v>469111.95</v>
      </c>
      <c r="H50" s="126">
        <f t="shared" si="0"/>
        <v>99.75913811150916</v>
      </c>
      <c r="I50" s="783"/>
    </row>
    <row r="51" spans="1:9" ht="12.75">
      <c r="A51" s="799">
        <v>91706</v>
      </c>
      <c r="B51" s="1650" t="s">
        <v>372</v>
      </c>
      <c r="C51" s="1651"/>
      <c r="D51" s="1651"/>
      <c r="E51" s="219">
        <v>11020</v>
      </c>
      <c r="F51" s="800">
        <v>20335.98</v>
      </c>
      <c r="G51" s="803">
        <v>17162.45</v>
      </c>
      <c r="H51" s="126">
        <f t="shared" si="0"/>
        <v>84.39450668224498</v>
      </c>
      <c r="I51" s="783"/>
    </row>
    <row r="52" spans="1:9" ht="12.75">
      <c r="A52" s="795">
        <v>91707</v>
      </c>
      <c r="B52" s="1648" t="s">
        <v>373</v>
      </c>
      <c r="C52" s="1649"/>
      <c r="D52" s="1649"/>
      <c r="E52" s="807">
        <v>9926</v>
      </c>
      <c r="F52" s="797">
        <v>20551</v>
      </c>
      <c r="G52" s="815">
        <v>17712</v>
      </c>
      <c r="H52" s="128">
        <f t="shared" si="0"/>
        <v>86.18558707605469</v>
      </c>
      <c r="I52" s="783"/>
    </row>
    <row r="53" spans="1:9" ht="12.75">
      <c r="A53" s="799">
        <v>91708</v>
      </c>
      <c r="B53" s="1650" t="s">
        <v>374</v>
      </c>
      <c r="C53" s="1651"/>
      <c r="D53" s="1651"/>
      <c r="E53" s="219">
        <v>3174</v>
      </c>
      <c r="F53" s="800">
        <v>7377.82</v>
      </c>
      <c r="G53" s="803">
        <v>6595.25</v>
      </c>
      <c r="H53" s="126">
        <f t="shared" si="0"/>
        <v>89.3929372090943</v>
      </c>
      <c r="I53" s="783"/>
    </row>
    <row r="54" spans="1:9" ht="12.75">
      <c r="A54" s="799">
        <v>91709</v>
      </c>
      <c r="B54" s="1650" t="s">
        <v>375</v>
      </c>
      <c r="C54" s="1651"/>
      <c r="D54" s="1651"/>
      <c r="E54" s="219">
        <v>24200</v>
      </c>
      <c r="F54" s="800">
        <v>49842.28</v>
      </c>
      <c r="G54" s="803">
        <v>48764.36</v>
      </c>
      <c r="H54" s="126">
        <f t="shared" si="0"/>
        <v>97.83733809930044</v>
      </c>
      <c r="I54" s="783"/>
    </row>
    <row r="55" spans="1:9" ht="13.5" thickBot="1">
      <c r="A55" s="799">
        <v>91712</v>
      </c>
      <c r="B55" s="1650" t="s">
        <v>262</v>
      </c>
      <c r="C55" s="1651"/>
      <c r="D55" s="1651"/>
      <c r="E55" s="219">
        <v>50</v>
      </c>
      <c r="F55" s="800">
        <v>50</v>
      </c>
      <c r="G55" s="803">
        <v>0</v>
      </c>
      <c r="H55" s="126">
        <f t="shared" si="0"/>
        <v>0</v>
      </c>
      <c r="I55" s="783"/>
    </row>
    <row r="56" spans="1:9" ht="13.5" thickBot="1">
      <c r="A56" s="792">
        <v>919</v>
      </c>
      <c r="B56" s="1645" t="s">
        <v>842</v>
      </c>
      <c r="C56" s="1509"/>
      <c r="D56" s="1509"/>
      <c r="E56" s="816">
        <f>E57</f>
        <v>26600</v>
      </c>
      <c r="F56" s="817">
        <f>F57</f>
        <v>15807.79</v>
      </c>
      <c r="G56" s="818">
        <f>G57</f>
        <v>0</v>
      </c>
      <c r="H56" s="819">
        <f t="shared" si="0"/>
        <v>0</v>
      </c>
      <c r="I56" s="783"/>
    </row>
    <row r="57" spans="1:8" ht="13.5" thickBot="1">
      <c r="A57" s="810">
        <v>91903</v>
      </c>
      <c r="B57" s="1532" t="s">
        <v>843</v>
      </c>
      <c r="C57" s="1657"/>
      <c r="D57" s="1657"/>
      <c r="E57" s="820">
        <v>26600</v>
      </c>
      <c r="F57" s="812">
        <v>15807.79</v>
      </c>
      <c r="G57" s="813">
        <v>0</v>
      </c>
      <c r="H57" s="814">
        <f t="shared" si="0"/>
        <v>0</v>
      </c>
    </row>
    <row r="58" spans="1:12" ht="12.75">
      <c r="A58" s="821"/>
      <c r="B58" s="150"/>
      <c r="C58" s="150"/>
      <c r="D58" s="150"/>
      <c r="E58" s="822"/>
      <c r="F58" s="823"/>
      <c r="G58" s="823"/>
      <c r="H58" s="823"/>
      <c r="I58" s="155"/>
      <c r="J58" s="155"/>
      <c r="K58" s="155"/>
      <c r="L58" s="155"/>
    </row>
    <row r="59" spans="1:12" ht="12.75">
      <c r="A59" s="821"/>
      <c r="B59" s="150"/>
      <c r="C59" s="150"/>
      <c r="D59" s="150"/>
      <c r="E59" s="822"/>
      <c r="F59" s="823"/>
      <c r="G59" s="823"/>
      <c r="H59" s="823"/>
      <c r="I59" s="155"/>
      <c r="J59" s="155"/>
      <c r="K59" s="155"/>
      <c r="L59" s="155"/>
    </row>
    <row r="60" spans="1:8" ht="12.75">
      <c r="A60" s="88"/>
      <c r="B60" s="88"/>
      <c r="C60" s="88"/>
      <c r="D60" s="88"/>
      <c r="E60" s="88"/>
      <c r="F60" s="91"/>
      <c r="G60" s="1539" t="s">
        <v>844</v>
      </c>
      <c r="H60" s="1539"/>
    </row>
    <row r="61" spans="1:8" ht="12.75">
      <c r="A61" s="88"/>
      <c r="B61" s="88"/>
      <c r="C61" s="88"/>
      <c r="D61" s="88"/>
      <c r="E61" s="88"/>
      <c r="F61" s="105"/>
      <c r="G61" s="88"/>
      <c r="H61" s="88"/>
    </row>
    <row r="62" spans="1:8" ht="15.75">
      <c r="A62" s="1540" t="s">
        <v>1009</v>
      </c>
      <c r="B62" s="1540"/>
      <c r="C62" s="1540"/>
      <c r="D62" s="1540"/>
      <c r="E62" s="1540"/>
      <c r="F62" s="1540"/>
      <c r="G62" s="1540"/>
      <c r="H62" s="1540"/>
    </row>
    <row r="63" spans="1:8" ht="12.75">
      <c r="A63" s="88"/>
      <c r="B63" s="88"/>
      <c r="C63" s="88"/>
      <c r="D63" s="88"/>
      <c r="E63" s="88"/>
      <c r="F63" s="88"/>
      <c r="G63" s="88"/>
      <c r="H63" s="88"/>
    </row>
    <row r="64" spans="1:8" ht="15.75">
      <c r="A64" s="1541" t="s">
        <v>978</v>
      </c>
      <c r="B64" s="1541"/>
      <c r="C64" s="1541"/>
      <c r="D64" s="1541"/>
      <c r="E64" s="1541"/>
      <c r="F64" s="1541"/>
      <c r="G64" s="1541"/>
      <c r="H64" s="1541"/>
    </row>
    <row r="65" spans="1:8" ht="13.5" thickBot="1">
      <c r="A65" s="92"/>
      <c r="B65" s="93"/>
      <c r="C65" s="93"/>
      <c r="D65" s="93"/>
      <c r="E65" s="93"/>
      <c r="F65" s="93"/>
      <c r="G65" s="88"/>
      <c r="H65" s="93" t="s">
        <v>82</v>
      </c>
    </row>
    <row r="66" spans="1:8" ht="13.5" thickBot="1">
      <c r="A66" s="774" t="s">
        <v>256</v>
      </c>
      <c r="B66" s="1637" t="s">
        <v>454</v>
      </c>
      <c r="C66" s="1638"/>
      <c r="D66" s="1638"/>
      <c r="E66" s="216" t="s">
        <v>964</v>
      </c>
      <c r="F66" s="112" t="s">
        <v>605</v>
      </c>
      <c r="G66" s="779" t="s">
        <v>108</v>
      </c>
      <c r="H66" s="125" t="s">
        <v>85</v>
      </c>
    </row>
    <row r="67" spans="1:9" ht="13.5" thickBot="1">
      <c r="A67" s="824">
        <v>920</v>
      </c>
      <c r="B67" s="1658" t="s">
        <v>845</v>
      </c>
      <c r="C67" s="1659"/>
      <c r="D67" s="1659"/>
      <c r="E67" s="825">
        <f>SUM(E68:E78)</f>
        <v>308597</v>
      </c>
      <c r="F67" s="826">
        <f>SUM(F68:F78)</f>
        <v>947286.23</v>
      </c>
      <c r="G67" s="827">
        <f>SUM(G68:G78)</f>
        <v>570247.61</v>
      </c>
      <c r="H67" s="828">
        <f t="shared" si="0"/>
        <v>60.198025891287365</v>
      </c>
      <c r="I67" s="783"/>
    </row>
    <row r="68" spans="1:9" ht="12.75">
      <c r="A68" s="829">
        <v>92001</v>
      </c>
      <c r="B68" s="1551" t="s">
        <v>370</v>
      </c>
      <c r="C68" s="1552"/>
      <c r="D68" s="1552"/>
      <c r="E68" s="830">
        <v>10000</v>
      </c>
      <c r="F68" s="831">
        <v>10000</v>
      </c>
      <c r="G68" s="832">
        <v>0</v>
      </c>
      <c r="H68" s="128" t="s">
        <v>87</v>
      </c>
      <c r="I68" s="783"/>
    </row>
    <row r="69" spans="1:8" ht="12.75">
      <c r="A69" s="833">
        <v>92004</v>
      </c>
      <c r="B69" s="1650" t="s">
        <v>838</v>
      </c>
      <c r="C69" s="1651"/>
      <c r="D69" s="1651"/>
      <c r="E69" s="221">
        <v>34982</v>
      </c>
      <c r="F69" s="797">
        <v>18812</v>
      </c>
      <c r="G69" s="798">
        <v>0</v>
      </c>
      <c r="H69" s="128">
        <f t="shared" si="0"/>
        <v>0</v>
      </c>
    </row>
    <row r="70" spans="1:8" ht="12.75">
      <c r="A70" s="799">
        <v>92005</v>
      </c>
      <c r="B70" s="1650" t="s">
        <v>284</v>
      </c>
      <c r="C70" s="1651"/>
      <c r="D70" s="1651"/>
      <c r="E70" s="219">
        <v>0</v>
      </c>
      <c r="F70" s="800">
        <v>0</v>
      </c>
      <c r="G70" s="803">
        <v>0</v>
      </c>
      <c r="H70" s="126" t="s">
        <v>87</v>
      </c>
    </row>
    <row r="71" spans="1:8" ht="12.75">
      <c r="A71" s="834">
        <v>92006</v>
      </c>
      <c r="B71" s="1654" t="s">
        <v>372</v>
      </c>
      <c r="C71" s="1655"/>
      <c r="D71" s="1655"/>
      <c r="E71" s="835">
        <v>104000</v>
      </c>
      <c r="F71" s="797">
        <v>537732.68</v>
      </c>
      <c r="G71" s="798">
        <v>372615.1</v>
      </c>
      <c r="H71" s="128">
        <f t="shared" si="0"/>
        <v>69.29374275708888</v>
      </c>
    </row>
    <row r="72" spans="1:8" ht="12.75">
      <c r="A72" s="836">
        <v>92008</v>
      </c>
      <c r="B72" s="1650" t="s">
        <v>374</v>
      </c>
      <c r="C72" s="1651"/>
      <c r="D72" s="1660"/>
      <c r="E72" s="835">
        <v>400</v>
      </c>
      <c r="F72" s="797">
        <v>900</v>
      </c>
      <c r="G72" s="798">
        <v>844.85</v>
      </c>
      <c r="H72" s="128">
        <f t="shared" si="0"/>
        <v>93.87222222222222</v>
      </c>
    </row>
    <row r="73" spans="1:8" ht="12.75">
      <c r="A73" s="836">
        <v>92009</v>
      </c>
      <c r="B73" s="1661" t="s">
        <v>375</v>
      </c>
      <c r="C73" s="1662"/>
      <c r="D73" s="1662"/>
      <c r="E73" s="835">
        <v>80000</v>
      </c>
      <c r="F73" s="797">
        <v>125354.1</v>
      </c>
      <c r="G73" s="798">
        <v>123754.05</v>
      </c>
      <c r="H73" s="128">
        <f t="shared" si="0"/>
        <v>98.72357585431988</v>
      </c>
    </row>
    <row r="74" spans="1:8" ht="12.75">
      <c r="A74" s="836">
        <v>92011</v>
      </c>
      <c r="B74" s="1663" t="s">
        <v>376</v>
      </c>
      <c r="C74" s="1664"/>
      <c r="D74" s="1665"/>
      <c r="E74" s="835">
        <v>1150</v>
      </c>
      <c r="F74" s="797">
        <v>1150</v>
      </c>
      <c r="G74" s="798">
        <v>0</v>
      </c>
      <c r="H74" s="128">
        <f t="shared" si="0"/>
        <v>0</v>
      </c>
    </row>
    <row r="75" spans="1:8" ht="12.75">
      <c r="A75" s="836">
        <v>92012</v>
      </c>
      <c r="B75" s="1650" t="s">
        <v>262</v>
      </c>
      <c r="C75" s="1651"/>
      <c r="D75" s="1651"/>
      <c r="E75" s="835">
        <v>4000</v>
      </c>
      <c r="F75" s="797">
        <v>6416.09</v>
      </c>
      <c r="G75" s="798">
        <v>4190.3</v>
      </c>
      <c r="H75" s="128">
        <f t="shared" si="0"/>
        <v>65.309245973794</v>
      </c>
    </row>
    <row r="76" spans="1:8" ht="12.75">
      <c r="A76" s="837">
        <v>92014</v>
      </c>
      <c r="B76" s="1654" t="s">
        <v>264</v>
      </c>
      <c r="C76" s="1655"/>
      <c r="D76" s="1655"/>
      <c r="E76" s="796">
        <v>70000</v>
      </c>
      <c r="F76" s="797">
        <v>233514.6</v>
      </c>
      <c r="G76" s="798">
        <v>60869.41</v>
      </c>
      <c r="H76" s="128">
        <f t="shared" si="0"/>
        <v>26.066639944568777</v>
      </c>
    </row>
    <row r="77" spans="1:8" ht="12.75">
      <c r="A77" s="804">
        <v>92015</v>
      </c>
      <c r="B77" s="1650" t="s">
        <v>266</v>
      </c>
      <c r="C77" s="1651"/>
      <c r="D77" s="1651"/>
      <c r="E77" s="796">
        <v>4000</v>
      </c>
      <c r="F77" s="800">
        <v>13341.76</v>
      </c>
      <c r="G77" s="801">
        <v>7973.9</v>
      </c>
      <c r="H77" s="126">
        <f t="shared" si="0"/>
        <v>59.76647758616554</v>
      </c>
    </row>
    <row r="78" spans="1:8" ht="13.5" thickBot="1">
      <c r="A78" s="838">
        <v>92018</v>
      </c>
      <c r="B78" s="1666" t="s">
        <v>92</v>
      </c>
      <c r="C78" s="1667"/>
      <c r="D78" s="1667"/>
      <c r="E78" s="224">
        <v>65</v>
      </c>
      <c r="F78" s="812">
        <v>65</v>
      </c>
      <c r="G78" s="839">
        <v>0</v>
      </c>
      <c r="H78" s="814">
        <f t="shared" si="0"/>
        <v>0</v>
      </c>
    </row>
    <row r="79" spans="1:9" ht="13.5" thickBot="1">
      <c r="A79" s="840">
        <v>923</v>
      </c>
      <c r="B79" s="1668" t="s">
        <v>846</v>
      </c>
      <c r="C79" s="1669"/>
      <c r="D79" s="1669"/>
      <c r="E79" s="220">
        <f>SUM(E80:E88)</f>
        <v>231817</v>
      </c>
      <c r="F79" s="109">
        <f>SUM(F80:F88)</f>
        <v>1374677.24</v>
      </c>
      <c r="G79" s="109">
        <f>SUM(G80:G88)</f>
        <v>447792.16000000003</v>
      </c>
      <c r="H79" s="103">
        <f aca="true" t="shared" si="1" ref="H79:H108">G79/F79*100</f>
        <v>32.57434887043013</v>
      </c>
      <c r="I79" s="783"/>
    </row>
    <row r="80" spans="1:9" ht="12.75">
      <c r="A80" s="804">
        <v>92302</v>
      </c>
      <c r="B80" s="1654" t="s">
        <v>265</v>
      </c>
      <c r="C80" s="1655"/>
      <c r="D80" s="1655"/>
      <c r="E80" s="807">
        <v>25505.03</v>
      </c>
      <c r="F80" s="800">
        <v>267825.32</v>
      </c>
      <c r="G80" s="803">
        <v>95253.78</v>
      </c>
      <c r="H80" s="126">
        <f t="shared" si="1"/>
        <v>35.56563658730997</v>
      </c>
      <c r="I80" s="783"/>
    </row>
    <row r="81" spans="1:9" ht="12.75">
      <c r="A81" s="804">
        <v>92303</v>
      </c>
      <c r="B81" s="1650" t="s">
        <v>261</v>
      </c>
      <c r="C81" s="1651"/>
      <c r="D81" s="1651"/>
      <c r="E81" s="219">
        <v>0</v>
      </c>
      <c r="F81" s="800">
        <v>111096.49</v>
      </c>
      <c r="G81" s="800">
        <v>389.29</v>
      </c>
      <c r="H81" s="126">
        <f t="shared" si="1"/>
        <v>0.35040711007161435</v>
      </c>
      <c r="I81" s="783"/>
    </row>
    <row r="82" spans="1:9" ht="12.75">
      <c r="A82" s="795">
        <v>92304</v>
      </c>
      <c r="B82" s="1670" t="s">
        <v>838</v>
      </c>
      <c r="C82" s="1671"/>
      <c r="D82" s="1671"/>
      <c r="E82" s="807">
        <v>667</v>
      </c>
      <c r="F82" s="790">
        <v>11124.77</v>
      </c>
      <c r="G82" s="790">
        <v>8877.53</v>
      </c>
      <c r="H82" s="127">
        <f t="shared" si="1"/>
        <v>79.79967226288723</v>
      </c>
      <c r="I82" s="783"/>
    </row>
    <row r="83" spans="1:9" ht="12.75">
      <c r="A83" s="804">
        <v>92305</v>
      </c>
      <c r="B83" s="1670" t="s">
        <v>284</v>
      </c>
      <c r="C83" s="1671"/>
      <c r="D83" s="1671"/>
      <c r="E83" s="219">
        <v>3771.62</v>
      </c>
      <c r="F83" s="800">
        <v>80622.38</v>
      </c>
      <c r="G83" s="800">
        <v>15233.17</v>
      </c>
      <c r="H83" s="126">
        <f t="shared" si="1"/>
        <v>18.894468260549985</v>
      </c>
      <c r="I83" s="783"/>
    </row>
    <row r="84" spans="1:9" ht="12.75">
      <c r="A84" s="804">
        <v>92306</v>
      </c>
      <c r="B84" s="1670" t="s">
        <v>372</v>
      </c>
      <c r="C84" s="1671"/>
      <c r="D84" s="1671"/>
      <c r="E84" s="219">
        <v>44977.5</v>
      </c>
      <c r="F84" s="800">
        <v>434000.09</v>
      </c>
      <c r="G84" s="800">
        <v>221625.52</v>
      </c>
      <c r="H84" s="126">
        <f t="shared" si="1"/>
        <v>51.06577742875583</v>
      </c>
      <c r="I84" s="783"/>
    </row>
    <row r="85" spans="1:9" ht="12.75">
      <c r="A85" s="795">
        <v>92307</v>
      </c>
      <c r="B85" s="1670" t="s">
        <v>373</v>
      </c>
      <c r="C85" s="1671"/>
      <c r="D85" s="1671"/>
      <c r="E85" s="796">
        <v>4361.31</v>
      </c>
      <c r="F85" s="800">
        <v>5598.84</v>
      </c>
      <c r="G85" s="800">
        <v>801.61</v>
      </c>
      <c r="H85" s="126">
        <f>G85/F85*100</f>
        <v>14.317430039079523</v>
      </c>
      <c r="I85" s="783"/>
    </row>
    <row r="86" spans="1:9" ht="12.75">
      <c r="A86" s="799">
        <v>92308</v>
      </c>
      <c r="B86" s="1650" t="s">
        <v>374</v>
      </c>
      <c r="C86" s="1651"/>
      <c r="D86" s="1651"/>
      <c r="E86" s="219">
        <v>0</v>
      </c>
      <c r="F86" s="800">
        <v>1998.78</v>
      </c>
      <c r="G86" s="800">
        <v>1998.78</v>
      </c>
      <c r="H86" s="126">
        <f t="shared" si="1"/>
        <v>100</v>
      </c>
      <c r="I86" s="783"/>
    </row>
    <row r="87" spans="1:9" ht="12.75">
      <c r="A87" s="799">
        <v>92309</v>
      </c>
      <c r="B87" s="1650" t="s">
        <v>375</v>
      </c>
      <c r="C87" s="1651"/>
      <c r="D87" s="1651"/>
      <c r="E87" s="219">
        <v>0</v>
      </c>
      <c r="F87" s="800">
        <v>2157.77</v>
      </c>
      <c r="G87" s="800">
        <v>2157.77</v>
      </c>
      <c r="H87" s="126">
        <f t="shared" si="1"/>
        <v>100</v>
      </c>
      <c r="I87" s="783"/>
    </row>
    <row r="88" spans="1:9" ht="13.5" thickBot="1">
      <c r="A88" s="799">
        <v>92314</v>
      </c>
      <c r="B88" s="805" t="s">
        <v>264</v>
      </c>
      <c r="C88" s="806"/>
      <c r="D88" s="806"/>
      <c r="E88" s="219">
        <v>152534.54</v>
      </c>
      <c r="F88" s="841">
        <v>460252.8</v>
      </c>
      <c r="G88" s="841">
        <v>101454.71</v>
      </c>
      <c r="H88" s="130">
        <f t="shared" si="1"/>
        <v>22.04325753151312</v>
      </c>
      <c r="I88" s="783"/>
    </row>
    <row r="89" spans="1:9" ht="13.5" thickBot="1">
      <c r="A89" s="792">
        <v>924</v>
      </c>
      <c r="B89" s="1645" t="s">
        <v>847</v>
      </c>
      <c r="C89" s="1509"/>
      <c r="D89" s="1509"/>
      <c r="E89" s="220">
        <f>SUM(E90:E90)</f>
        <v>17500</v>
      </c>
      <c r="F89" s="102">
        <f>SUM(F90:F90)</f>
        <v>17500</v>
      </c>
      <c r="G89" s="102">
        <f>SUM(G90:G90)</f>
        <v>9990.17</v>
      </c>
      <c r="H89" s="103">
        <f>SUM(H90:H90)</f>
        <v>57.086685714285714</v>
      </c>
      <c r="I89" s="783"/>
    </row>
    <row r="90" spans="1:9" ht="13.5" thickBot="1">
      <c r="A90" s="842">
        <v>92403</v>
      </c>
      <c r="B90" s="1519" t="s">
        <v>261</v>
      </c>
      <c r="C90" s="1555"/>
      <c r="D90" s="1555"/>
      <c r="E90" s="221">
        <v>17500</v>
      </c>
      <c r="F90" s="800">
        <v>17500</v>
      </c>
      <c r="G90" s="800">
        <v>9990.17</v>
      </c>
      <c r="H90" s="126">
        <f t="shared" si="1"/>
        <v>57.086685714285714</v>
      </c>
      <c r="I90" s="783"/>
    </row>
    <row r="91" spans="1:9" ht="13.5" thickBot="1">
      <c r="A91" s="792">
        <v>925</v>
      </c>
      <c r="B91" s="1645" t="s">
        <v>848</v>
      </c>
      <c r="C91" s="1509"/>
      <c r="D91" s="1509"/>
      <c r="E91" s="220">
        <f>E92</f>
        <v>6207.75</v>
      </c>
      <c r="F91" s="102">
        <f>F92</f>
        <v>9541.25</v>
      </c>
      <c r="G91" s="102">
        <f>G92</f>
        <v>5928.03</v>
      </c>
      <c r="H91" s="103">
        <f t="shared" si="1"/>
        <v>62.13053845146076</v>
      </c>
      <c r="I91" s="783"/>
    </row>
    <row r="92" spans="1:9" ht="13.5" thickBot="1">
      <c r="A92" s="110">
        <v>92515</v>
      </c>
      <c r="B92" s="1517" t="s">
        <v>266</v>
      </c>
      <c r="C92" s="1554"/>
      <c r="D92" s="1554"/>
      <c r="E92" s="807">
        <v>6207.75</v>
      </c>
      <c r="F92" s="790">
        <v>9541.25</v>
      </c>
      <c r="G92" s="790">
        <v>5928.03</v>
      </c>
      <c r="H92" s="127">
        <f t="shared" si="1"/>
        <v>62.13053845146076</v>
      </c>
      <c r="I92" s="101"/>
    </row>
    <row r="93" spans="1:9" ht="13.5" thickBot="1">
      <c r="A93" s="792">
        <v>926</v>
      </c>
      <c r="B93" s="1645" t="s">
        <v>849</v>
      </c>
      <c r="C93" s="1509"/>
      <c r="D93" s="1509"/>
      <c r="E93" s="220">
        <f>SUM(E94:E101)</f>
        <v>67000</v>
      </c>
      <c r="F93" s="102">
        <f>SUM(F94:F101)</f>
        <v>140281.11000000004</v>
      </c>
      <c r="G93" s="102">
        <f>SUM(G94:G101)</f>
        <v>95369.19999999998</v>
      </c>
      <c r="H93" s="103">
        <f aca="true" t="shared" si="2" ref="H93:H100">G93/F93*100</f>
        <v>67.98434942523619</v>
      </c>
      <c r="I93" s="783"/>
    </row>
    <row r="94" spans="1:9" ht="12.75">
      <c r="A94" s="843">
        <v>92601</v>
      </c>
      <c r="B94" s="1551" t="s">
        <v>370</v>
      </c>
      <c r="C94" s="1552"/>
      <c r="D94" s="1552"/>
      <c r="E94" s="830">
        <v>15000</v>
      </c>
      <c r="F94" s="831">
        <v>18969.81</v>
      </c>
      <c r="G94" s="844">
        <v>14810.21</v>
      </c>
      <c r="H94" s="129">
        <f t="shared" si="2"/>
        <v>78.07252682024753</v>
      </c>
      <c r="I94" s="101"/>
    </row>
    <row r="95" spans="1:9" ht="12.75">
      <c r="A95" s="837">
        <v>92602</v>
      </c>
      <c r="B95" s="1654" t="s">
        <v>265</v>
      </c>
      <c r="C95" s="1655"/>
      <c r="D95" s="1655"/>
      <c r="E95" s="221">
        <v>16000</v>
      </c>
      <c r="F95" s="800">
        <v>35375.8</v>
      </c>
      <c r="G95" s="803">
        <v>26217.44</v>
      </c>
      <c r="H95" s="126">
        <f t="shared" si="2"/>
        <v>74.1112285799897</v>
      </c>
      <c r="I95" s="101"/>
    </row>
    <row r="96" spans="1:9" ht="12.75">
      <c r="A96" s="845">
        <v>92604</v>
      </c>
      <c r="B96" s="1672" t="s">
        <v>838</v>
      </c>
      <c r="C96" s="1673"/>
      <c r="D96" s="1673"/>
      <c r="E96" s="221">
        <v>19000</v>
      </c>
      <c r="F96" s="108">
        <v>41346.9</v>
      </c>
      <c r="G96" s="846">
        <v>33857.24</v>
      </c>
      <c r="H96" s="131">
        <f t="shared" si="2"/>
        <v>81.88580038648604</v>
      </c>
      <c r="I96" s="101"/>
    </row>
    <row r="97" spans="1:9" ht="12.75">
      <c r="A97" s="847">
        <v>92606</v>
      </c>
      <c r="B97" s="1674" t="s">
        <v>372</v>
      </c>
      <c r="C97" s="1675"/>
      <c r="D97" s="1675"/>
      <c r="E97" s="848">
        <v>5000</v>
      </c>
      <c r="F97" s="849">
        <v>11979.13</v>
      </c>
      <c r="G97" s="850">
        <v>2440.81</v>
      </c>
      <c r="H97" s="132">
        <f t="shared" si="2"/>
        <v>20.375519758112652</v>
      </c>
      <c r="I97" s="101"/>
    </row>
    <row r="98" spans="1:9" ht="12.75">
      <c r="A98" s="845">
        <v>92607</v>
      </c>
      <c r="B98" s="1672" t="s">
        <v>373</v>
      </c>
      <c r="C98" s="1673"/>
      <c r="D98" s="1673"/>
      <c r="E98" s="221">
        <v>5500</v>
      </c>
      <c r="F98" s="108">
        <v>17780.1</v>
      </c>
      <c r="G98" s="846">
        <v>12238.59</v>
      </c>
      <c r="H98" s="131">
        <f t="shared" si="2"/>
        <v>68.83307742926081</v>
      </c>
      <c r="I98" s="101"/>
    </row>
    <row r="99" spans="1:9" ht="12.75">
      <c r="A99" s="847">
        <v>92608</v>
      </c>
      <c r="B99" s="1650" t="s">
        <v>374</v>
      </c>
      <c r="C99" s="1651"/>
      <c r="D99" s="1651"/>
      <c r="E99" s="848">
        <v>4500</v>
      </c>
      <c r="F99" s="849">
        <v>11610.73</v>
      </c>
      <c r="G99" s="846">
        <v>4055.17</v>
      </c>
      <c r="H99" s="132">
        <f t="shared" si="2"/>
        <v>34.92605546765793</v>
      </c>
      <c r="I99" s="101"/>
    </row>
    <row r="100" spans="1:9" ht="12.75">
      <c r="A100" s="845">
        <v>92609</v>
      </c>
      <c r="B100" s="1524" t="s">
        <v>375</v>
      </c>
      <c r="C100" s="1536"/>
      <c r="D100" s="1536"/>
      <c r="E100" s="221">
        <v>2000</v>
      </c>
      <c r="F100" s="108">
        <v>3218.64</v>
      </c>
      <c r="G100" s="846">
        <v>1749.74</v>
      </c>
      <c r="H100" s="131">
        <f t="shared" si="2"/>
        <v>54.36271220142669</v>
      </c>
      <c r="I100" s="101"/>
    </row>
    <row r="101" spans="1:9" ht="13.5" thickBot="1">
      <c r="A101" s="851">
        <v>92611</v>
      </c>
      <c r="B101" s="97" t="s">
        <v>376</v>
      </c>
      <c r="C101" s="773"/>
      <c r="D101" s="773"/>
      <c r="E101" s="221">
        <v>0</v>
      </c>
      <c r="F101" s="108">
        <v>0</v>
      </c>
      <c r="G101" s="846">
        <v>0</v>
      </c>
      <c r="H101" s="131" t="s">
        <v>87</v>
      </c>
      <c r="I101" s="101"/>
    </row>
    <row r="102" spans="1:9" ht="13.5" thickBot="1">
      <c r="A102" s="792">
        <v>931</v>
      </c>
      <c r="B102" s="1645" t="s">
        <v>850</v>
      </c>
      <c r="C102" s="1509"/>
      <c r="D102" s="1509"/>
      <c r="E102" s="220">
        <f>E103</f>
        <v>5000</v>
      </c>
      <c r="F102" s="102">
        <f>F103</f>
        <v>11471.73</v>
      </c>
      <c r="G102" s="102">
        <f>G103</f>
        <v>2958.19</v>
      </c>
      <c r="H102" s="103">
        <f t="shared" si="1"/>
        <v>25.78678194134625</v>
      </c>
      <c r="I102" s="783"/>
    </row>
    <row r="103" spans="1:8" ht="13.5" thickBot="1">
      <c r="A103" s="843">
        <v>93101</v>
      </c>
      <c r="B103" s="1551" t="s">
        <v>370</v>
      </c>
      <c r="C103" s="1552"/>
      <c r="D103" s="1552"/>
      <c r="E103" s="830">
        <v>5000</v>
      </c>
      <c r="F103" s="831">
        <v>11471.73</v>
      </c>
      <c r="G103" s="844">
        <v>2958.19</v>
      </c>
      <c r="H103" s="129">
        <f>G103/F103*100</f>
        <v>25.78678194134625</v>
      </c>
    </row>
    <row r="104" spans="1:9" ht="13.5" thickBot="1">
      <c r="A104" s="792">
        <v>932</v>
      </c>
      <c r="B104" s="1645" t="s">
        <v>851</v>
      </c>
      <c r="C104" s="1509"/>
      <c r="D104" s="1509"/>
      <c r="E104" s="220">
        <f>E105</f>
        <v>18000</v>
      </c>
      <c r="F104" s="102">
        <f>F105</f>
        <v>80285.18</v>
      </c>
      <c r="G104" s="102">
        <f>G105</f>
        <v>34942.61</v>
      </c>
      <c r="H104" s="103">
        <f t="shared" si="1"/>
        <v>43.523113481217834</v>
      </c>
      <c r="I104" s="783"/>
    </row>
    <row r="105" spans="1:8" ht="13.5" thickBot="1">
      <c r="A105" s="110">
        <v>93208</v>
      </c>
      <c r="B105" s="1650" t="s">
        <v>374</v>
      </c>
      <c r="C105" s="1651"/>
      <c r="D105" s="1651"/>
      <c r="E105" s="807">
        <v>18000</v>
      </c>
      <c r="F105" s="790">
        <v>80285.18</v>
      </c>
      <c r="G105" s="790">
        <v>34942.61</v>
      </c>
      <c r="H105" s="127">
        <f t="shared" si="1"/>
        <v>43.523113481217834</v>
      </c>
    </row>
    <row r="106" spans="1:9" ht="13.5" thickBot="1">
      <c r="A106" s="792">
        <v>934</v>
      </c>
      <c r="B106" s="1645" t="s">
        <v>852</v>
      </c>
      <c r="C106" s="1509"/>
      <c r="D106" s="1509"/>
      <c r="E106" s="220">
        <f>E107</f>
        <v>4000</v>
      </c>
      <c r="F106" s="102">
        <f>F107</f>
        <v>10122.21</v>
      </c>
      <c r="G106" s="102">
        <f>G107</f>
        <v>5124.73</v>
      </c>
      <c r="H106" s="103">
        <f>G106/F106*100</f>
        <v>50.628568267206475</v>
      </c>
      <c r="I106" s="783"/>
    </row>
    <row r="107" spans="1:8" ht="13.5" thickBot="1">
      <c r="A107" s="110">
        <v>93408</v>
      </c>
      <c r="B107" s="1650" t="s">
        <v>374</v>
      </c>
      <c r="C107" s="1651"/>
      <c r="D107" s="1651"/>
      <c r="E107" s="807">
        <v>4000</v>
      </c>
      <c r="F107" s="790">
        <v>10122.21</v>
      </c>
      <c r="G107" s="790">
        <v>5124.73</v>
      </c>
      <c r="H107" s="127">
        <f>G107/F107*100</f>
        <v>50.628568267206475</v>
      </c>
    </row>
    <row r="108" spans="1:8" ht="13.5" thickBot="1">
      <c r="A108" s="1676" t="s">
        <v>1898</v>
      </c>
      <c r="B108" s="1677"/>
      <c r="C108" s="1677"/>
      <c r="D108" s="1677"/>
      <c r="E108" s="222">
        <f>E8+E11+E20+E28+E46+E44+E56+E67+E79+E89+E91+E102+E104+E93+E106+E13</f>
        <v>2731205.6999999997</v>
      </c>
      <c r="F108" s="223">
        <f>F8+F11+F20+F28+F46+F44+F56+F67+F79+F89+F91+F102+F104+F93+F106+F13</f>
        <v>9910603.03</v>
      </c>
      <c r="G108" s="223">
        <f>G8+G11+G20+G28+G46+G44+G56+G67+G79+G89+G91+G102+G104+G93+G106+G13</f>
        <v>8261368.130000002</v>
      </c>
      <c r="H108" s="196">
        <f t="shared" si="1"/>
        <v>83.35888446941459</v>
      </c>
    </row>
    <row r="110" ht="12.75">
      <c r="G110" s="99"/>
    </row>
    <row r="111" ht="12.75">
      <c r="G111" s="99"/>
    </row>
    <row r="112" ht="12.75">
      <c r="G112" s="99"/>
    </row>
    <row r="113" ht="12.75">
      <c r="G113" s="99"/>
    </row>
    <row r="114" ht="12.75">
      <c r="G114" s="99"/>
    </row>
  </sheetData>
  <sheetProtection/>
  <mergeCells count="98">
    <mergeCell ref="B107:D107"/>
    <mergeCell ref="A108:D108"/>
    <mergeCell ref="B100:D100"/>
    <mergeCell ref="B102:D102"/>
    <mergeCell ref="B103:D103"/>
    <mergeCell ref="B104:D104"/>
    <mergeCell ref="B105:D105"/>
    <mergeCell ref="B106:D106"/>
    <mergeCell ref="B94:D94"/>
    <mergeCell ref="B95:D95"/>
    <mergeCell ref="B96:D96"/>
    <mergeCell ref="B97:D97"/>
    <mergeCell ref="B98:D98"/>
    <mergeCell ref="B99:D99"/>
    <mergeCell ref="B87:D87"/>
    <mergeCell ref="B89:D89"/>
    <mergeCell ref="B90:D90"/>
    <mergeCell ref="B91:D91"/>
    <mergeCell ref="B92:D92"/>
    <mergeCell ref="B93:D93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G60:H60"/>
    <mergeCell ref="A62:H62"/>
    <mergeCell ref="A64:H64"/>
    <mergeCell ref="B66:D66"/>
    <mergeCell ref="B67:D67"/>
    <mergeCell ref="B68:D68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G1:H1"/>
    <mergeCell ref="A3:H3"/>
    <mergeCell ref="A5:H5"/>
    <mergeCell ref="B7:D7"/>
    <mergeCell ref="B8:D8"/>
    <mergeCell ref="B9:D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282"/>
  <sheetViews>
    <sheetView zoomScalePageLayoutView="0" workbookViewId="0" topLeftCell="A1">
      <selection activeCell="A1" sqref="A1"/>
    </sheetView>
  </sheetViews>
  <sheetFormatPr defaultColWidth="9.57421875" defaultRowHeight="12.75"/>
  <cols>
    <col min="1" max="1" width="3.57421875" style="1410" customWidth="1"/>
    <col min="2" max="2" width="53.7109375" style="1410" customWidth="1"/>
    <col min="3" max="3" width="9.57421875" style="1416" customWidth="1"/>
    <col min="4" max="4" width="12.00390625" style="1416" customWidth="1"/>
    <col min="5" max="5" width="10.140625" style="1416" customWidth="1"/>
    <col min="6" max="253" width="9.140625" style="1416" customWidth="1"/>
    <col min="254" max="254" width="3.57421875" style="1416" customWidth="1"/>
    <col min="255" max="255" width="62.57421875" style="1416" customWidth="1"/>
    <col min="256" max="16384" width="9.57421875" style="1416" customWidth="1"/>
  </cols>
  <sheetData>
    <row r="1" spans="1:256" s="1410" customFormat="1" ht="14.25">
      <c r="A1" s="382"/>
      <c r="B1" s="1467"/>
      <c r="C1" s="383"/>
      <c r="D1" s="383"/>
      <c r="E1" s="405" t="s">
        <v>655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  <c r="IO1" s="241"/>
      <c r="IP1" s="241"/>
      <c r="IQ1" s="241"/>
      <c r="IR1" s="241"/>
      <c r="IS1" s="241"/>
      <c r="IT1" s="241"/>
      <c r="IU1" s="241"/>
      <c r="IV1" s="241"/>
    </row>
    <row r="2" spans="1:5" s="1410" customFormat="1" ht="15.75">
      <c r="A2" s="1678" t="s">
        <v>1652</v>
      </c>
      <c r="B2" s="1678"/>
      <c r="C2" s="1678"/>
      <c r="D2" s="1678"/>
      <c r="E2" s="1678"/>
    </row>
    <row r="3" spans="1:5" s="1410" customFormat="1" ht="6.75" customHeight="1">
      <c r="A3" s="384"/>
      <c r="B3" s="1468"/>
      <c r="C3" s="385"/>
      <c r="D3" s="1411"/>
      <c r="E3" s="1411"/>
    </row>
    <row r="4" spans="1:5" s="1410" customFormat="1" ht="13.5" customHeight="1">
      <c r="A4" s="1679" t="s">
        <v>107</v>
      </c>
      <c r="B4" s="1679"/>
      <c r="C4" s="1679"/>
      <c r="D4" s="1679"/>
      <c r="E4" s="1679"/>
    </row>
    <row r="5" spans="1:5" s="1410" customFormat="1" ht="15.75" thickBot="1">
      <c r="A5" s="384"/>
      <c r="B5" s="1469"/>
      <c r="C5" s="385"/>
      <c r="D5" s="1411"/>
      <c r="E5" s="1412" t="s">
        <v>103</v>
      </c>
    </row>
    <row r="6" spans="1:256" s="1410" customFormat="1" ht="24">
      <c r="A6" s="1413" t="s">
        <v>36</v>
      </c>
      <c r="B6" s="1470" t="s">
        <v>0</v>
      </c>
      <c r="C6" s="392" t="s">
        <v>604</v>
      </c>
      <c r="D6" s="392" t="s">
        <v>605</v>
      </c>
      <c r="E6" s="393" t="s">
        <v>606</v>
      </c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7"/>
      <c r="CN6" s="387"/>
      <c r="CO6" s="387"/>
      <c r="CP6" s="387"/>
      <c r="CQ6" s="387"/>
      <c r="CR6" s="387"/>
      <c r="CS6" s="387"/>
      <c r="CT6" s="387"/>
      <c r="CU6" s="387"/>
      <c r="CV6" s="387"/>
      <c r="CW6" s="387"/>
      <c r="CX6" s="387"/>
      <c r="CY6" s="387"/>
      <c r="CZ6" s="387"/>
      <c r="DA6" s="387"/>
      <c r="DB6" s="387"/>
      <c r="DC6" s="387"/>
      <c r="DD6" s="387"/>
      <c r="DE6" s="387"/>
      <c r="DF6" s="387"/>
      <c r="DG6" s="387"/>
      <c r="DH6" s="387"/>
      <c r="DI6" s="387"/>
      <c r="DJ6" s="387"/>
      <c r="DK6" s="387"/>
      <c r="DL6" s="387"/>
      <c r="DM6" s="387"/>
      <c r="DN6" s="387"/>
      <c r="DO6" s="387"/>
      <c r="DP6" s="387"/>
      <c r="DQ6" s="387"/>
      <c r="DR6" s="387"/>
      <c r="DS6" s="387"/>
      <c r="DT6" s="387"/>
      <c r="DU6" s="387"/>
      <c r="DV6" s="387"/>
      <c r="DW6" s="387"/>
      <c r="DX6" s="387"/>
      <c r="DY6" s="387"/>
      <c r="DZ6" s="387"/>
      <c r="EA6" s="387"/>
      <c r="EB6" s="387"/>
      <c r="EC6" s="387"/>
      <c r="ED6" s="387"/>
      <c r="EE6" s="387"/>
      <c r="EF6" s="387"/>
      <c r="EG6" s="387"/>
      <c r="EH6" s="387"/>
      <c r="EI6" s="387"/>
      <c r="EJ6" s="387"/>
      <c r="EK6" s="387"/>
      <c r="EL6" s="387"/>
      <c r="EM6" s="387"/>
      <c r="EN6" s="387"/>
      <c r="EO6" s="387"/>
      <c r="EP6" s="387"/>
      <c r="EQ6" s="387"/>
      <c r="ER6" s="387"/>
      <c r="ES6" s="387"/>
      <c r="ET6" s="387"/>
      <c r="EU6" s="387"/>
      <c r="EV6" s="387"/>
      <c r="EW6" s="387"/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387"/>
      <c r="FL6" s="387"/>
      <c r="FM6" s="387"/>
      <c r="FN6" s="387"/>
      <c r="FO6" s="387"/>
      <c r="FP6" s="387"/>
      <c r="FQ6" s="387"/>
      <c r="FR6" s="387"/>
      <c r="FS6" s="387"/>
      <c r="FT6" s="387"/>
      <c r="FU6" s="387"/>
      <c r="FV6" s="387"/>
      <c r="FW6" s="387"/>
      <c r="FX6" s="387"/>
      <c r="FY6" s="387"/>
      <c r="FZ6" s="387"/>
      <c r="GA6" s="387"/>
      <c r="GB6" s="387"/>
      <c r="GC6" s="387"/>
      <c r="GD6" s="387"/>
      <c r="GE6" s="387"/>
      <c r="GF6" s="387"/>
      <c r="GG6" s="387"/>
      <c r="GH6" s="387"/>
      <c r="GI6" s="387"/>
      <c r="GJ6" s="387"/>
      <c r="GK6" s="387"/>
      <c r="GL6" s="387"/>
      <c r="GM6" s="387"/>
      <c r="GN6" s="387"/>
      <c r="GO6" s="387"/>
      <c r="GP6" s="387"/>
      <c r="GQ6" s="387"/>
      <c r="GR6" s="387"/>
      <c r="GS6" s="387"/>
      <c r="GT6" s="387"/>
      <c r="GU6" s="387"/>
      <c r="GV6" s="387"/>
      <c r="GW6" s="387"/>
      <c r="GX6" s="387"/>
      <c r="GY6" s="387"/>
      <c r="GZ6" s="387"/>
      <c r="HA6" s="387"/>
      <c r="HB6" s="387"/>
      <c r="HC6" s="387"/>
      <c r="HD6" s="387"/>
      <c r="HE6" s="387"/>
      <c r="HF6" s="387"/>
      <c r="HG6" s="387"/>
      <c r="HH6" s="387"/>
      <c r="HI6" s="387"/>
      <c r="HJ6" s="387"/>
      <c r="HK6" s="387"/>
      <c r="HL6" s="387"/>
      <c r="HM6" s="387"/>
      <c r="HN6" s="387"/>
      <c r="HO6" s="387"/>
      <c r="HP6" s="387"/>
      <c r="HQ6" s="387"/>
      <c r="HR6" s="387"/>
      <c r="HS6" s="387"/>
      <c r="HT6" s="387"/>
      <c r="HU6" s="387"/>
      <c r="HV6" s="387"/>
      <c r="HW6" s="387"/>
      <c r="HX6" s="387"/>
      <c r="HY6" s="387"/>
      <c r="HZ6" s="387"/>
      <c r="IA6" s="387"/>
      <c r="IB6" s="387"/>
      <c r="IC6" s="387"/>
      <c r="ID6" s="387"/>
      <c r="IE6" s="387"/>
      <c r="IF6" s="387"/>
      <c r="IG6" s="387"/>
      <c r="IH6" s="387"/>
      <c r="II6" s="387"/>
      <c r="IJ6" s="387"/>
      <c r="IK6" s="387"/>
      <c r="IL6" s="387"/>
      <c r="IM6" s="387"/>
      <c r="IN6" s="387"/>
      <c r="IO6" s="387"/>
      <c r="IP6" s="387"/>
      <c r="IQ6" s="387"/>
      <c r="IR6" s="387"/>
      <c r="IS6" s="387"/>
      <c r="IT6" s="387"/>
      <c r="IU6" s="387"/>
      <c r="IV6" s="387"/>
    </row>
    <row r="7" spans="1:5" s="1410" customFormat="1" ht="21.75" customHeight="1">
      <c r="A7" s="1680" t="s">
        <v>607</v>
      </c>
      <c r="B7" s="1681"/>
      <c r="C7" s="1414">
        <f>C8+C12+C77+C100+C103+C106+C141+C153+C157+C165+C177+C181+C185+C190+C276</f>
        <v>231817</v>
      </c>
      <c r="D7" s="1414">
        <f>D8+D12+D77+D100+D103+D106+D141+D153+D157+D165+D177+D181+D185+D190+D276</f>
        <v>1374677.23435</v>
      </c>
      <c r="E7" s="1415">
        <f>E8+E12+E77+E100+E103+E106+E141+E153+E157+E165+E177+E181+E185+E190+E276</f>
        <v>447792.16444</v>
      </c>
    </row>
    <row r="8" spans="1:5" s="1410" customFormat="1" ht="14.25">
      <c r="A8" s="1682" t="s">
        <v>279</v>
      </c>
      <c r="B8" s="1683"/>
      <c r="C8" s="391">
        <f>SUM(C10:C11)</f>
        <v>600</v>
      </c>
      <c r="D8" s="391">
        <f>SUM(D10:D11)</f>
        <v>602.791</v>
      </c>
      <c r="E8" s="1476">
        <f>SUM(E10:E11)</f>
        <v>602.79029</v>
      </c>
    </row>
    <row r="9" spans="1:5" s="1410" customFormat="1" ht="14.25">
      <c r="A9" s="388" t="s">
        <v>87</v>
      </c>
      <c r="B9" s="1471" t="s">
        <v>59</v>
      </c>
      <c r="C9" s="1477"/>
      <c r="D9" s="391"/>
      <c r="E9" s="1476"/>
    </row>
    <row r="10" spans="1:5" s="1410" customFormat="1" ht="14.25">
      <c r="A10" s="389" t="s">
        <v>24</v>
      </c>
      <c r="B10" s="1417" t="s">
        <v>1653</v>
      </c>
      <c r="C10" s="395">
        <v>600</v>
      </c>
      <c r="D10" s="395">
        <v>600</v>
      </c>
      <c r="E10" s="396">
        <v>600</v>
      </c>
    </row>
    <row r="11" spans="1:5" s="1410" customFormat="1" ht="14.25">
      <c r="A11" s="389" t="s">
        <v>22</v>
      </c>
      <c r="B11" s="1417" t="s">
        <v>1654</v>
      </c>
      <c r="C11" s="395">
        <v>0</v>
      </c>
      <c r="D11" s="395">
        <v>2.791</v>
      </c>
      <c r="E11" s="396">
        <v>2.79029</v>
      </c>
    </row>
    <row r="12" spans="1:5" s="1410" customFormat="1" ht="14.25">
      <c r="A12" s="1684" t="s">
        <v>1655</v>
      </c>
      <c r="B12" s="1685"/>
      <c r="C12" s="391">
        <f>SUM(C14:C76)</f>
        <v>96271.98</v>
      </c>
      <c r="D12" s="391">
        <f>SUM(D14:D76)</f>
        <v>509659.88639999996</v>
      </c>
      <c r="E12" s="1476">
        <f>SUM(E14:E76)</f>
        <v>94164.69262999999</v>
      </c>
    </row>
    <row r="13" spans="1:5" s="1410" customFormat="1" ht="14.25">
      <c r="A13" s="388" t="s">
        <v>87</v>
      </c>
      <c r="B13" s="1471" t="s">
        <v>59</v>
      </c>
      <c r="C13" s="1477"/>
      <c r="D13" s="391"/>
      <c r="E13" s="1476"/>
    </row>
    <row r="14" spans="1:5" s="1410" customFormat="1" ht="14.25">
      <c r="A14" s="389" t="s">
        <v>24</v>
      </c>
      <c r="B14" s="1417" t="s">
        <v>608</v>
      </c>
      <c r="C14" s="395">
        <v>0</v>
      </c>
      <c r="D14" s="395">
        <v>1000</v>
      </c>
      <c r="E14" s="396">
        <v>665.5</v>
      </c>
    </row>
    <row r="15" spans="1:5" s="1410" customFormat="1" ht="14.25">
      <c r="A15" s="389" t="s">
        <v>24</v>
      </c>
      <c r="B15" s="1417" t="s">
        <v>1656</v>
      </c>
      <c r="C15" s="395">
        <v>0</v>
      </c>
      <c r="D15" s="395">
        <v>500</v>
      </c>
      <c r="E15" s="396">
        <v>326.7</v>
      </c>
    </row>
    <row r="16" spans="1:5" s="1410" customFormat="1" ht="14.25">
      <c r="A16" s="389">
        <v>14</v>
      </c>
      <c r="B16" s="1417" t="s">
        <v>1657</v>
      </c>
      <c r="C16" s="395">
        <v>500</v>
      </c>
      <c r="D16" s="395">
        <v>440</v>
      </c>
      <c r="E16" s="396">
        <v>0.2691</v>
      </c>
    </row>
    <row r="17" spans="1:5" s="1410" customFormat="1" ht="24">
      <c r="A17" s="389">
        <v>14</v>
      </c>
      <c r="B17" s="1417" t="s">
        <v>1658</v>
      </c>
      <c r="C17" s="395">
        <v>0</v>
      </c>
      <c r="D17" s="395">
        <v>560</v>
      </c>
      <c r="E17" s="396">
        <v>0</v>
      </c>
    </row>
    <row r="18" spans="1:5" s="1410" customFormat="1" ht="24">
      <c r="A18" s="389">
        <v>14</v>
      </c>
      <c r="B18" s="1417" t="s">
        <v>1659</v>
      </c>
      <c r="C18" s="395">
        <v>0</v>
      </c>
      <c r="D18" s="395">
        <v>560</v>
      </c>
      <c r="E18" s="396">
        <v>0</v>
      </c>
    </row>
    <row r="19" spans="1:5" s="1410" customFormat="1" ht="24">
      <c r="A19" s="389">
        <v>14</v>
      </c>
      <c r="B19" s="1417" t="s">
        <v>1660</v>
      </c>
      <c r="C19" s="395">
        <v>0</v>
      </c>
      <c r="D19" s="395">
        <v>560</v>
      </c>
      <c r="E19" s="396">
        <v>0</v>
      </c>
    </row>
    <row r="20" spans="1:5" s="1410" customFormat="1" ht="24">
      <c r="A20" s="389">
        <v>14</v>
      </c>
      <c r="B20" s="1417" t="s">
        <v>1661</v>
      </c>
      <c r="C20" s="395">
        <v>0</v>
      </c>
      <c r="D20" s="395">
        <v>560</v>
      </c>
      <c r="E20" s="396">
        <v>0</v>
      </c>
    </row>
    <row r="21" spans="1:5" s="1410" customFormat="1" ht="24">
      <c r="A21" s="389">
        <v>14</v>
      </c>
      <c r="B21" s="1417" t="s">
        <v>1662</v>
      </c>
      <c r="C21" s="395">
        <v>0</v>
      </c>
      <c r="D21" s="395">
        <v>560</v>
      </c>
      <c r="E21" s="396">
        <v>0</v>
      </c>
    </row>
    <row r="22" spans="1:5" s="1410" customFormat="1" ht="24">
      <c r="A22" s="389">
        <v>14</v>
      </c>
      <c r="B22" s="1417" t="s">
        <v>1663</v>
      </c>
      <c r="C22" s="395">
        <v>0</v>
      </c>
      <c r="D22" s="395">
        <v>560</v>
      </c>
      <c r="E22" s="396">
        <v>0</v>
      </c>
    </row>
    <row r="23" spans="1:5" s="1410" customFormat="1" ht="14.25">
      <c r="A23" s="389">
        <v>14</v>
      </c>
      <c r="B23" s="1417" t="s">
        <v>1664</v>
      </c>
      <c r="C23" s="395">
        <v>0</v>
      </c>
      <c r="D23" s="395">
        <v>420</v>
      </c>
      <c r="E23" s="396">
        <v>0</v>
      </c>
    </row>
    <row r="24" spans="1:5" s="1410" customFormat="1" ht="14.25">
      <c r="A24" s="389">
        <v>14</v>
      </c>
      <c r="B24" s="1417" t="s">
        <v>1665</v>
      </c>
      <c r="C24" s="395">
        <v>0</v>
      </c>
      <c r="D24" s="395">
        <v>690</v>
      </c>
      <c r="E24" s="396">
        <v>0</v>
      </c>
    </row>
    <row r="25" spans="1:5" s="1410" customFormat="1" ht="24">
      <c r="A25" s="389">
        <v>14</v>
      </c>
      <c r="B25" s="1417" t="s">
        <v>1666</v>
      </c>
      <c r="C25" s="395">
        <v>0</v>
      </c>
      <c r="D25" s="395">
        <v>690</v>
      </c>
      <c r="E25" s="396">
        <v>0.2691</v>
      </c>
    </row>
    <row r="26" spans="1:5" s="1410" customFormat="1" ht="14.25">
      <c r="A26" s="389">
        <v>14</v>
      </c>
      <c r="B26" s="1417" t="s">
        <v>1667</v>
      </c>
      <c r="C26" s="395">
        <v>0</v>
      </c>
      <c r="D26" s="395">
        <v>690</v>
      </c>
      <c r="E26" s="396">
        <v>0</v>
      </c>
    </row>
    <row r="27" spans="1:5" s="1410" customFormat="1" ht="14.25">
      <c r="A27" s="389">
        <v>14</v>
      </c>
      <c r="B27" s="1417" t="s">
        <v>1668</v>
      </c>
      <c r="C27" s="395">
        <v>0</v>
      </c>
      <c r="D27" s="395">
        <v>690</v>
      </c>
      <c r="E27" s="396">
        <v>0</v>
      </c>
    </row>
    <row r="28" spans="1:5" s="1410" customFormat="1" ht="24">
      <c r="A28" s="389">
        <v>14</v>
      </c>
      <c r="B28" s="1417" t="s">
        <v>1669</v>
      </c>
      <c r="C28" s="395">
        <v>0</v>
      </c>
      <c r="D28" s="395">
        <v>740</v>
      </c>
      <c r="E28" s="396">
        <v>0</v>
      </c>
    </row>
    <row r="29" spans="1:5" s="1410" customFormat="1" ht="14.25">
      <c r="A29" s="389">
        <v>14</v>
      </c>
      <c r="B29" s="1417" t="s">
        <v>1670</v>
      </c>
      <c r="C29" s="395">
        <v>0</v>
      </c>
      <c r="D29" s="395">
        <v>690</v>
      </c>
      <c r="E29" s="396">
        <v>0</v>
      </c>
    </row>
    <row r="30" spans="1:5" s="1410" customFormat="1" ht="14.25">
      <c r="A30" s="389">
        <v>14</v>
      </c>
      <c r="B30" s="1417" t="s">
        <v>1671</v>
      </c>
      <c r="C30" s="395">
        <v>0</v>
      </c>
      <c r="D30" s="395">
        <v>690</v>
      </c>
      <c r="E30" s="396">
        <v>0</v>
      </c>
    </row>
    <row r="31" spans="1:5" s="1410" customFormat="1" ht="24">
      <c r="A31" s="389">
        <v>14</v>
      </c>
      <c r="B31" s="1417" t="s">
        <v>609</v>
      </c>
      <c r="C31" s="395">
        <v>2500</v>
      </c>
      <c r="D31" s="395">
        <v>28000</v>
      </c>
      <c r="E31" s="396">
        <v>74.49652999999999</v>
      </c>
    </row>
    <row r="32" spans="1:5" s="1410" customFormat="1" ht="24">
      <c r="A32" s="389">
        <v>14</v>
      </c>
      <c r="B32" s="1417" t="s">
        <v>1672</v>
      </c>
      <c r="C32" s="395">
        <v>2500</v>
      </c>
      <c r="D32" s="395">
        <v>25500</v>
      </c>
      <c r="E32" s="396">
        <v>73.151</v>
      </c>
    </row>
    <row r="33" spans="1:5" s="1410" customFormat="1" ht="24">
      <c r="A33" s="389">
        <v>14</v>
      </c>
      <c r="B33" s="1417" t="s">
        <v>1673</v>
      </c>
      <c r="C33" s="395">
        <v>2500</v>
      </c>
      <c r="D33" s="395">
        <v>22700</v>
      </c>
      <c r="E33" s="396">
        <v>57.6901</v>
      </c>
    </row>
    <row r="34" spans="1:5" s="1410" customFormat="1" ht="24">
      <c r="A34" s="389">
        <v>14</v>
      </c>
      <c r="B34" s="1417" t="s">
        <v>1674</v>
      </c>
      <c r="C34" s="395">
        <v>2500</v>
      </c>
      <c r="D34" s="395">
        <v>28000</v>
      </c>
      <c r="E34" s="396">
        <v>74.361</v>
      </c>
    </row>
    <row r="35" spans="1:5" s="1410" customFormat="1" ht="24">
      <c r="A35" s="389">
        <v>14</v>
      </c>
      <c r="B35" s="1417" t="s">
        <v>1675</v>
      </c>
      <c r="C35" s="395">
        <v>2500</v>
      </c>
      <c r="D35" s="395">
        <v>15500</v>
      </c>
      <c r="E35" s="396">
        <v>58.631</v>
      </c>
    </row>
    <row r="36" spans="1:5" s="1410" customFormat="1" ht="24">
      <c r="A36" s="389">
        <v>14</v>
      </c>
      <c r="B36" s="1417" t="s">
        <v>1676</v>
      </c>
      <c r="C36" s="395">
        <v>2500</v>
      </c>
      <c r="D36" s="395">
        <v>28500</v>
      </c>
      <c r="E36" s="396">
        <v>60.369</v>
      </c>
    </row>
    <row r="37" spans="1:5" s="1410" customFormat="1" ht="24">
      <c r="A37" s="389">
        <v>14</v>
      </c>
      <c r="B37" s="1417" t="s">
        <v>1677</v>
      </c>
      <c r="C37" s="395">
        <v>2500</v>
      </c>
      <c r="D37" s="395">
        <v>28500</v>
      </c>
      <c r="E37" s="396">
        <v>87.0931</v>
      </c>
    </row>
    <row r="38" spans="1:5" s="1410" customFormat="1" ht="24">
      <c r="A38" s="389">
        <v>14</v>
      </c>
      <c r="B38" s="1417" t="s">
        <v>1678</v>
      </c>
      <c r="C38" s="395">
        <v>2500</v>
      </c>
      <c r="D38" s="395">
        <v>18500</v>
      </c>
      <c r="E38" s="396">
        <v>60.648300000000006</v>
      </c>
    </row>
    <row r="39" spans="1:5" s="1410" customFormat="1" ht="14.25">
      <c r="A39" s="389">
        <v>14</v>
      </c>
      <c r="B39" s="1417" t="s">
        <v>1679</v>
      </c>
      <c r="C39" s="395">
        <v>0</v>
      </c>
      <c r="D39" s="395">
        <v>239.46</v>
      </c>
      <c r="E39" s="396">
        <v>1.0764</v>
      </c>
    </row>
    <row r="40" spans="1:5" s="1410" customFormat="1" ht="24.75" thickBot="1">
      <c r="A40" s="390">
        <v>14</v>
      </c>
      <c r="B40" s="1418" t="s">
        <v>1680</v>
      </c>
      <c r="C40" s="397">
        <v>0</v>
      </c>
      <c r="D40" s="397">
        <v>189.85</v>
      </c>
      <c r="E40" s="398">
        <v>1.0764</v>
      </c>
    </row>
    <row r="41" spans="1:256" s="1410" customFormat="1" ht="14.25">
      <c r="A41" s="382"/>
      <c r="B41" s="1467"/>
      <c r="C41" s="383"/>
      <c r="D41" s="383"/>
      <c r="E41" s="405" t="s">
        <v>656</v>
      </c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241"/>
      <c r="FL41" s="241"/>
      <c r="FM41" s="241"/>
      <c r="FN41" s="241"/>
      <c r="FO41" s="241"/>
      <c r="FP41" s="241"/>
      <c r="FQ41" s="241"/>
      <c r="FR41" s="241"/>
      <c r="FS41" s="241"/>
      <c r="FT41" s="241"/>
      <c r="FU41" s="241"/>
      <c r="FV41" s="241"/>
      <c r="FW41" s="241"/>
      <c r="FX41" s="241"/>
      <c r="FY41" s="241"/>
      <c r="FZ41" s="241"/>
      <c r="GA41" s="241"/>
      <c r="GB41" s="241"/>
      <c r="GC41" s="241"/>
      <c r="GD41" s="241"/>
      <c r="GE41" s="241"/>
      <c r="GF41" s="241"/>
      <c r="GG41" s="241"/>
      <c r="GH41" s="241"/>
      <c r="GI41" s="241"/>
      <c r="GJ41" s="241"/>
      <c r="GK41" s="241"/>
      <c r="GL41" s="241"/>
      <c r="GM41" s="241"/>
      <c r="GN41" s="241"/>
      <c r="GO41" s="241"/>
      <c r="GP41" s="241"/>
      <c r="GQ41" s="241"/>
      <c r="GR41" s="241"/>
      <c r="GS41" s="241"/>
      <c r="GT41" s="241"/>
      <c r="GU41" s="241"/>
      <c r="GV41" s="241"/>
      <c r="GW41" s="241"/>
      <c r="GX41" s="241"/>
      <c r="GY41" s="241"/>
      <c r="GZ41" s="241"/>
      <c r="HA41" s="241"/>
      <c r="HB41" s="241"/>
      <c r="HC41" s="241"/>
      <c r="HD41" s="241"/>
      <c r="HE41" s="241"/>
      <c r="HF41" s="241"/>
      <c r="HG41" s="241"/>
      <c r="HH41" s="241"/>
      <c r="HI41" s="241"/>
      <c r="HJ41" s="241"/>
      <c r="HK41" s="241"/>
      <c r="HL41" s="241"/>
      <c r="HM41" s="241"/>
      <c r="HN41" s="241"/>
      <c r="HO41" s="241"/>
      <c r="HP41" s="241"/>
      <c r="HQ41" s="241"/>
      <c r="HR41" s="241"/>
      <c r="HS41" s="241"/>
      <c r="HT41" s="241"/>
      <c r="HU41" s="241"/>
      <c r="HV41" s="241"/>
      <c r="HW41" s="241"/>
      <c r="HX41" s="241"/>
      <c r="HY41" s="241"/>
      <c r="HZ41" s="241"/>
      <c r="IA41" s="241"/>
      <c r="IB41" s="241"/>
      <c r="IC41" s="241"/>
      <c r="ID41" s="241"/>
      <c r="IE41" s="241"/>
      <c r="IF41" s="241"/>
      <c r="IG41" s="241"/>
      <c r="IH41" s="241"/>
      <c r="II41" s="241"/>
      <c r="IJ41" s="241"/>
      <c r="IK41" s="241"/>
      <c r="IL41" s="241"/>
      <c r="IM41" s="241"/>
      <c r="IN41" s="241"/>
      <c r="IO41" s="241"/>
      <c r="IP41" s="241"/>
      <c r="IQ41" s="241"/>
      <c r="IR41" s="241"/>
      <c r="IS41" s="241"/>
      <c r="IT41" s="241"/>
      <c r="IU41" s="241"/>
      <c r="IV41" s="241"/>
    </row>
    <row r="42" spans="1:5" s="1410" customFormat="1" ht="15.75">
      <c r="A42" s="1678" t="s">
        <v>1652</v>
      </c>
      <c r="B42" s="1678"/>
      <c r="C42" s="1678"/>
      <c r="D42" s="1678"/>
      <c r="E42" s="1678"/>
    </row>
    <row r="43" spans="1:5" s="1410" customFormat="1" ht="8.25" customHeight="1">
      <c r="A43" s="384"/>
      <c r="B43" s="1468"/>
      <c r="C43" s="385"/>
      <c r="D43" s="1411"/>
      <c r="E43" s="1411"/>
    </row>
    <row r="44" spans="1:5" s="1410" customFormat="1" ht="15.75">
      <c r="A44" s="1679" t="s">
        <v>107</v>
      </c>
      <c r="B44" s="1679"/>
      <c r="C44" s="1679"/>
      <c r="D44" s="1679"/>
      <c r="E44" s="1679"/>
    </row>
    <row r="45" spans="1:5" s="1410" customFormat="1" ht="15.75" thickBot="1">
      <c r="A45" s="384"/>
      <c r="B45" s="1469"/>
      <c r="C45" s="385"/>
      <c r="D45" s="1411"/>
      <c r="E45" s="1412" t="s">
        <v>103</v>
      </c>
    </row>
    <row r="46" spans="1:256" s="1410" customFormat="1" ht="24">
      <c r="A46" s="1413" t="s">
        <v>36</v>
      </c>
      <c r="B46" s="1470" t="s">
        <v>0</v>
      </c>
      <c r="C46" s="392" t="s">
        <v>604</v>
      </c>
      <c r="D46" s="392" t="s">
        <v>605</v>
      </c>
      <c r="E46" s="393" t="s">
        <v>606</v>
      </c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/>
      <c r="BN46" s="387"/>
      <c r="BO46" s="387"/>
      <c r="BP46" s="387"/>
      <c r="BQ46" s="387"/>
      <c r="BR46" s="387"/>
      <c r="BS46" s="387"/>
      <c r="BT46" s="387"/>
      <c r="BU46" s="387"/>
      <c r="BV46" s="387"/>
      <c r="BW46" s="387"/>
      <c r="BX46" s="387"/>
      <c r="BY46" s="387"/>
      <c r="BZ46" s="387"/>
      <c r="CA46" s="387"/>
      <c r="CB46" s="387"/>
      <c r="CC46" s="387"/>
      <c r="CD46" s="387"/>
      <c r="CE46" s="387"/>
      <c r="CF46" s="387"/>
      <c r="CG46" s="387"/>
      <c r="CH46" s="387"/>
      <c r="CI46" s="387"/>
      <c r="CJ46" s="387"/>
      <c r="CK46" s="387"/>
      <c r="CL46" s="387"/>
      <c r="CM46" s="387"/>
      <c r="CN46" s="387"/>
      <c r="CO46" s="387"/>
      <c r="CP46" s="387"/>
      <c r="CQ46" s="387"/>
      <c r="CR46" s="387"/>
      <c r="CS46" s="387"/>
      <c r="CT46" s="387"/>
      <c r="CU46" s="387"/>
      <c r="CV46" s="387"/>
      <c r="CW46" s="387"/>
      <c r="CX46" s="387"/>
      <c r="CY46" s="387"/>
      <c r="CZ46" s="387"/>
      <c r="DA46" s="387"/>
      <c r="DB46" s="387"/>
      <c r="DC46" s="387"/>
      <c r="DD46" s="387"/>
      <c r="DE46" s="387"/>
      <c r="DF46" s="387"/>
      <c r="DG46" s="387"/>
      <c r="DH46" s="387"/>
      <c r="DI46" s="387"/>
      <c r="DJ46" s="387"/>
      <c r="DK46" s="387"/>
      <c r="DL46" s="387"/>
      <c r="DM46" s="387"/>
      <c r="DN46" s="387"/>
      <c r="DO46" s="387"/>
      <c r="DP46" s="387"/>
      <c r="DQ46" s="387"/>
      <c r="DR46" s="387"/>
      <c r="DS46" s="387"/>
      <c r="DT46" s="387"/>
      <c r="DU46" s="387"/>
      <c r="DV46" s="387"/>
      <c r="DW46" s="387"/>
      <c r="DX46" s="387"/>
      <c r="DY46" s="387"/>
      <c r="DZ46" s="387"/>
      <c r="EA46" s="387"/>
      <c r="EB46" s="387"/>
      <c r="EC46" s="387"/>
      <c r="ED46" s="387"/>
      <c r="EE46" s="387"/>
      <c r="EF46" s="387"/>
      <c r="EG46" s="387"/>
      <c r="EH46" s="387"/>
      <c r="EI46" s="387"/>
      <c r="EJ46" s="387"/>
      <c r="EK46" s="387"/>
      <c r="EL46" s="387"/>
      <c r="EM46" s="387"/>
      <c r="EN46" s="387"/>
      <c r="EO46" s="387"/>
      <c r="EP46" s="387"/>
      <c r="EQ46" s="387"/>
      <c r="ER46" s="387"/>
      <c r="ES46" s="387"/>
      <c r="ET46" s="387"/>
      <c r="EU46" s="387"/>
      <c r="EV46" s="387"/>
      <c r="EW46" s="387"/>
      <c r="EX46" s="387"/>
      <c r="EY46" s="387"/>
      <c r="EZ46" s="387"/>
      <c r="FA46" s="387"/>
      <c r="FB46" s="387"/>
      <c r="FC46" s="387"/>
      <c r="FD46" s="387"/>
      <c r="FE46" s="387"/>
      <c r="FF46" s="387"/>
      <c r="FG46" s="387"/>
      <c r="FH46" s="387"/>
      <c r="FI46" s="387"/>
      <c r="FJ46" s="387"/>
      <c r="FK46" s="387"/>
      <c r="FL46" s="387"/>
      <c r="FM46" s="387"/>
      <c r="FN46" s="387"/>
      <c r="FO46" s="387"/>
      <c r="FP46" s="387"/>
      <c r="FQ46" s="387"/>
      <c r="FR46" s="387"/>
      <c r="FS46" s="387"/>
      <c r="FT46" s="387"/>
      <c r="FU46" s="387"/>
      <c r="FV46" s="387"/>
      <c r="FW46" s="387"/>
      <c r="FX46" s="387"/>
      <c r="FY46" s="387"/>
      <c r="FZ46" s="387"/>
      <c r="GA46" s="387"/>
      <c r="GB46" s="387"/>
      <c r="GC46" s="387"/>
      <c r="GD46" s="387"/>
      <c r="GE46" s="387"/>
      <c r="GF46" s="387"/>
      <c r="GG46" s="387"/>
      <c r="GH46" s="387"/>
      <c r="GI46" s="387"/>
      <c r="GJ46" s="387"/>
      <c r="GK46" s="387"/>
      <c r="GL46" s="387"/>
      <c r="GM46" s="387"/>
      <c r="GN46" s="387"/>
      <c r="GO46" s="387"/>
      <c r="GP46" s="387"/>
      <c r="GQ46" s="387"/>
      <c r="GR46" s="387"/>
      <c r="GS46" s="387"/>
      <c r="GT46" s="387"/>
      <c r="GU46" s="387"/>
      <c r="GV46" s="387"/>
      <c r="GW46" s="387"/>
      <c r="GX46" s="387"/>
      <c r="GY46" s="387"/>
      <c r="GZ46" s="387"/>
      <c r="HA46" s="387"/>
      <c r="HB46" s="387"/>
      <c r="HC46" s="387"/>
      <c r="HD46" s="387"/>
      <c r="HE46" s="387"/>
      <c r="HF46" s="387"/>
      <c r="HG46" s="387"/>
      <c r="HH46" s="387"/>
      <c r="HI46" s="387"/>
      <c r="HJ46" s="387"/>
      <c r="HK46" s="387"/>
      <c r="HL46" s="387"/>
      <c r="HM46" s="387"/>
      <c r="HN46" s="387"/>
      <c r="HO46" s="387"/>
      <c r="HP46" s="387"/>
      <c r="HQ46" s="387"/>
      <c r="HR46" s="387"/>
      <c r="HS46" s="387"/>
      <c r="HT46" s="387"/>
      <c r="HU46" s="387"/>
      <c r="HV46" s="387"/>
      <c r="HW46" s="387"/>
      <c r="HX46" s="387"/>
      <c r="HY46" s="387"/>
      <c r="HZ46" s="387"/>
      <c r="IA46" s="387"/>
      <c r="IB46" s="387"/>
      <c r="IC46" s="387"/>
      <c r="ID46" s="387"/>
      <c r="IE46" s="387"/>
      <c r="IF46" s="387"/>
      <c r="IG46" s="387"/>
      <c r="IH46" s="387"/>
      <c r="II46" s="387"/>
      <c r="IJ46" s="387"/>
      <c r="IK46" s="387"/>
      <c r="IL46" s="387"/>
      <c r="IM46" s="387"/>
      <c r="IN46" s="387"/>
      <c r="IO46" s="387"/>
      <c r="IP46" s="387"/>
      <c r="IQ46" s="387"/>
      <c r="IR46" s="387"/>
      <c r="IS46" s="387"/>
      <c r="IT46" s="387"/>
      <c r="IU46" s="387"/>
      <c r="IV46" s="387"/>
    </row>
    <row r="47" spans="1:256" s="1410" customFormat="1" ht="14.25">
      <c r="A47" s="1684" t="s">
        <v>1655</v>
      </c>
      <c r="B47" s="1685"/>
      <c r="C47" s="1686" t="s">
        <v>452</v>
      </c>
      <c r="D47" s="1686"/>
      <c r="E47" s="16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/>
      <c r="BO47" s="387"/>
      <c r="BP47" s="387"/>
      <c r="BQ47" s="387"/>
      <c r="BR47" s="387"/>
      <c r="BS47" s="387"/>
      <c r="BT47" s="387"/>
      <c r="BU47" s="387"/>
      <c r="BV47" s="387"/>
      <c r="BW47" s="387"/>
      <c r="BX47" s="387"/>
      <c r="BY47" s="387"/>
      <c r="BZ47" s="387"/>
      <c r="CA47" s="387"/>
      <c r="CB47" s="387"/>
      <c r="CC47" s="387"/>
      <c r="CD47" s="387"/>
      <c r="CE47" s="387"/>
      <c r="CF47" s="387"/>
      <c r="CG47" s="387"/>
      <c r="CH47" s="387"/>
      <c r="CI47" s="387"/>
      <c r="CJ47" s="387"/>
      <c r="CK47" s="387"/>
      <c r="CL47" s="387"/>
      <c r="CM47" s="387"/>
      <c r="CN47" s="387"/>
      <c r="CO47" s="387"/>
      <c r="CP47" s="387"/>
      <c r="CQ47" s="387"/>
      <c r="CR47" s="387"/>
      <c r="CS47" s="387"/>
      <c r="CT47" s="387"/>
      <c r="CU47" s="387"/>
      <c r="CV47" s="387"/>
      <c r="CW47" s="387"/>
      <c r="CX47" s="387"/>
      <c r="CY47" s="387"/>
      <c r="CZ47" s="387"/>
      <c r="DA47" s="387"/>
      <c r="DB47" s="387"/>
      <c r="DC47" s="387"/>
      <c r="DD47" s="387"/>
      <c r="DE47" s="387"/>
      <c r="DF47" s="387"/>
      <c r="DG47" s="387"/>
      <c r="DH47" s="387"/>
      <c r="DI47" s="387"/>
      <c r="DJ47" s="387"/>
      <c r="DK47" s="387"/>
      <c r="DL47" s="387"/>
      <c r="DM47" s="387"/>
      <c r="DN47" s="387"/>
      <c r="DO47" s="387"/>
      <c r="DP47" s="387"/>
      <c r="DQ47" s="387"/>
      <c r="DR47" s="387"/>
      <c r="DS47" s="387"/>
      <c r="DT47" s="387"/>
      <c r="DU47" s="387"/>
      <c r="DV47" s="387"/>
      <c r="DW47" s="387"/>
      <c r="DX47" s="387"/>
      <c r="DY47" s="387"/>
      <c r="DZ47" s="387"/>
      <c r="EA47" s="387"/>
      <c r="EB47" s="387"/>
      <c r="EC47" s="387"/>
      <c r="ED47" s="387"/>
      <c r="EE47" s="387"/>
      <c r="EF47" s="387"/>
      <c r="EG47" s="387"/>
      <c r="EH47" s="387"/>
      <c r="EI47" s="387"/>
      <c r="EJ47" s="387"/>
      <c r="EK47" s="387"/>
      <c r="EL47" s="387"/>
      <c r="EM47" s="387"/>
      <c r="EN47" s="387"/>
      <c r="EO47" s="387"/>
      <c r="EP47" s="387"/>
      <c r="EQ47" s="387"/>
      <c r="ER47" s="387"/>
      <c r="ES47" s="387"/>
      <c r="ET47" s="387"/>
      <c r="EU47" s="387"/>
      <c r="EV47" s="387"/>
      <c r="EW47" s="387"/>
      <c r="EX47" s="387"/>
      <c r="EY47" s="387"/>
      <c r="EZ47" s="387"/>
      <c r="FA47" s="387"/>
      <c r="FB47" s="387"/>
      <c r="FC47" s="387"/>
      <c r="FD47" s="387"/>
      <c r="FE47" s="387"/>
      <c r="FF47" s="387"/>
      <c r="FG47" s="387"/>
      <c r="FH47" s="387"/>
      <c r="FI47" s="387"/>
      <c r="FJ47" s="387"/>
      <c r="FK47" s="387"/>
      <c r="FL47" s="387"/>
      <c r="FM47" s="387"/>
      <c r="FN47" s="387"/>
      <c r="FO47" s="387"/>
      <c r="FP47" s="387"/>
      <c r="FQ47" s="387"/>
      <c r="FR47" s="387"/>
      <c r="FS47" s="387"/>
      <c r="FT47" s="387"/>
      <c r="FU47" s="387"/>
      <c r="FV47" s="387"/>
      <c r="FW47" s="387"/>
      <c r="FX47" s="387"/>
      <c r="FY47" s="387"/>
      <c r="FZ47" s="387"/>
      <c r="GA47" s="387"/>
      <c r="GB47" s="387"/>
      <c r="GC47" s="387"/>
      <c r="GD47" s="387"/>
      <c r="GE47" s="387"/>
      <c r="GF47" s="387"/>
      <c r="GG47" s="387"/>
      <c r="GH47" s="387"/>
      <c r="GI47" s="387"/>
      <c r="GJ47" s="387"/>
      <c r="GK47" s="387"/>
      <c r="GL47" s="387"/>
      <c r="GM47" s="387"/>
      <c r="GN47" s="387"/>
      <c r="GO47" s="387"/>
      <c r="GP47" s="387"/>
      <c r="GQ47" s="387"/>
      <c r="GR47" s="387"/>
      <c r="GS47" s="387"/>
      <c r="GT47" s="387"/>
      <c r="GU47" s="387"/>
      <c r="GV47" s="387"/>
      <c r="GW47" s="387"/>
      <c r="GX47" s="387"/>
      <c r="GY47" s="387"/>
      <c r="GZ47" s="387"/>
      <c r="HA47" s="387"/>
      <c r="HB47" s="387"/>
      <c r="HC47" s="387"/>
      <c r="HD47" s="387"/>
      <c r="HE47" s="387"/>
      <c r="HF47" s="387"/>
      <c r="HG47" s="387"/>
      <c r="HH47" s="387"/>
      <c r="HI47" s="387"/>
      <c r="HJ47" s="387"/>
      <c r="HK47" s="387"/>
      <c r="HL47" s="387"/>
      <c r="HM47" s="387"/>
      <c r="HN47" s="387"/>
      <c r="HO47" s="387"/>
      <c r="HP47" s="387"/>
      <c r="HQ47" s="387"/>
      <c r="HR47" s="387"/>
      <c r="HS47" s="387"/>
      <c r="HT47" s="387"/>
      <c r="HU47" s="387"/>
      <c r="HV47" s="387"/>
      <c r="HW47" s="387"/>
      <c r="HX47" s="387"/>
      <c r="HY47" s="387"/>
      <c r="HZ47" s="387"/>
      <c r="IA47" s="387"/>
      <c r="IB47" s="387"/>
      <c r="IC47" s="387"/>
      <c r="ID47" s="387"/>
      <c r="IE47" s="387"/>
      <c r="IF47" s="387"/>
      <c r="IG47" s="387"/>
      <c r="IH47" s="387"/>
      <c r="II47" s="387"/>
      <c r="IJ47" s="387"/>
      <c r="IK47" s="387"/>
      <c r="IL47" s="387"/>
      <c r="IM47" s="387"/>
      <c r="IN47" s="387"/>
      <c r="IO47" s="387"/>
      <c r="IP47" s="387"/>
      <c r="IQ47" s="387"/>
      <c r="IR47" s="387"/>
      <c r="IS47" s="387"/>
      <c r="IT47" s="387"/>
      <c r="IU47" s="387"/>
      <c r="IV47" s="387"/>
    </row>
    <row r="48" spans="1:256" s="1410" customFormat="1" ht="14.25">
      <c r="A48" s="388" t="s">
        <v>87</v>
      </c>
      <c r="B48" s="1471" t="s">
        <v>59</v>
      </c>
      <c r="C48" s="1686" t="s">
        <v>452</v>
      </c>
      <c r="D48" s="1686"/>
      <c r="E48" s="16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  <c r="BR48" s="387"/>
      <c r="BS48" s="387"/>
      <c r="BT48" s="387"/>
      <c r="BU48" s="387"/>
      <c r="BV48" s="387"/>
      <c r="BW48" s="387"/>
      <c r="BX48" s="387"/>
      <c r="BY48" s="387"/>
      <c r="BZ48" s="387"/>
      <c r="CA48" s="387"/>
      <c r="CB48" s="387"/>
      <c r="CC48" s="387"/>
      <c r="CD48" s="387"/>
      <c r="CE48" s="387"/>
      <c r="CF48" s="387"/>
      <c r="CG48" s="387"/>
      <c r="CH48" s="387"/>
      <c r="CI48" s="387"/>
      <c r="CJ48" s="387"/>
      <c r="CK48" s="387"/>
      <c r="CL48" s="387"/>
      <c r="CM48" s="387"/>
      <c r="CN48" s="387"/>
      <c r="CO48" s="387"/>
      <c r="CP48" s="387"/>
      <c r="CQ48" s="387"/>
      <c r="CR48" s="387"/>
      <c r="CS48" s="387"/>
      <c r="CT48" s="387"/>
      <c r="CU48" s="387"/>
      <c r="CV48" s="387"/>
      <c r="CW48" s="387"/>
      <c r="CX48" s="387"/>
      <c r="CY48" s="387"/>
      <c r="CZ48" s="387"/>
      <c r="DA48" s="387"/>
      <c r="DB48" s="387"/>
      <c r="DC48" s="387"/>
      <c r="DD48" s="387"/>
      <c r="DE48" s="387"/>
      <c r="DF48" s="387"/>
      <c r="DG48" s="387"/>
      <c r="DH48" s="387"/>
      <c r="DI48" s="387"/>
      <c r="DJ48" s="387"/>
      <c r="DK48" s="387"/>
      <c r="DL48" s="387"/>
      <c r="DM48" s="387"/>
      <c r="DN48" s="387"/>
      <c r="DO48" s="387"/>
      <c r="DP48" s="387"/>
      <c r="DQ48" s="387"/>
      <c r="DR48" s="387"/>
      <c r="DS48" s="387"/>
      <c r="DT48" s="387"/>
      <c r="DU48" s="387"/>
      <c r="DV48" s="387"/>
      <c r="DW48" s="387"/>
      <c r="DX48" s="387"/>
      <c r="DY48" s="387"/>
      <c r="DZ48" s="387"/>
      <c r="EA48" s="387"/>
      <c r="EB48" s="387"/>
      <c r="EC48" s="387"/>
      <c r="ED48" s="387"/>
      <c r="EE48" s="387"/>
      <c r="EF48" s="387"/>
      <c r="EG48" s="387"/>
      <c r="EH48" s="387"/>
      <c r="EI48" s="387"/>
      <c r="EJ48" s="387"/>
      <c r="EK48" s="387"/>
      <c r="EL48" s="387"/>
      <c r="EM48" s="387"/>
      <c r="EN48" s="387"/>
      <c r="EO48" s="387"/>
      <c r="EP48" s="387"/>
      <c r="EQ48" s="387"/>
      <c r="ER48" s="387"/>
      <c r="ES48" s="387"/>
      <c r="ET48" s="387"/>
      <c r="EU48" s="387"/>
      <c r="EV48" s="387"/>
      <c r="EW48" s="387"/>
      <c r="EX48" s="387"/>
      <c r="EY48" s="387"/>
      <c r="EZ48" s="387"/>
      <c r="FA48" s="387"/>
      <c r="FB48" s="387"/>
      <c r="FC48" s="387"/>
      <c r="FD48" s="387"/>
      <c r="FE48" s="387"/>
      <c r="FF48" s="387"/>
      <c r="FG48" s="387"/>
      <c r="FH48" s="387"/>
      <c r="FI48" s="387"/>
      <c r="FJ48" s="387"/>
      <c r="FK48" s="387"/>
      <c r="FL48" s="387"/>
      <c r="FM48" s="387"/>
      <c r="FN48" s="387"/>
      <c r="FO48" s="387"/>
      <c r="FP48" s="387"/>
      <c r="FQ48" s="387"/>
      <c r="FR48" s="387"/>
      <c r="FS48" s="387"/>
      <c r="FT48" s="387"/>
      <c r="FU48" s="387"/>
      <c r="FV48" s="387"/>
      <c r="FW48" s="387"/>
      <c r="FX48" s="387"/>
      <c r="FY48" s="387"/>
      <c r="FZ48" s="387"/>
      <c r="GA48" s="387"/>
      <c r="GB48" s="387"/>
      <c r="GC48" s="387"/>
      <c r="GD48" s="387"/>
      <c r="GE48" s="387"/>
      <c r="GF48" s="387"/>
      <c r="GG48" s="387"/>
      <c r="GH48" s="387"/>
      <c r="GI48" s="387"/>
      <c r="GJ48" s="387"/>
      <c r="GK48" s="387"/>
      <c r="GL48" s="387"/>
      <c r="GM48" s="387"/>
      <c r="GN48" s="387"/>
      <c r="GO48" s="387"/>
      <c r="GP48" s="387"/>
      <c r="GQ48" s="387"/>
      <c r="GR48" s="387"/>
      <c r="GS48" s="387"/>
      <c r="GT48" s="387"/>
      <c r="GU48" s="387"/>
      <c r="GV48" s="387"/>
      <c r="GW48" s="387"/>
      <c r="GX48" s="387"/>
      <c r="GY48" s="387"/>
      <c r="GZ48" s="387"/>
      <c r="HA48" s="387"/>
      <c r="HB48" s="387"/>
      <c r="HC48" s="387"/>
      <c r="HD48" s="387"/>
      <c r="HE48" s="387"/>
      <c r="HF48" s="387"/>
      <c r="HG48" s="387"/>
      <c r="HH48" s="387"/>
      <c r="HI48" s="387"/>
      <c r="HJ48" s="387"/>
      <c r="HK48" s="387"/>
      <c r="HL48" s="387"/>
      <c r="HM48" s="387"/>
      <c r="HN48" s="387"/>
      <c r="HO48" s="387"/>
      <c r="HP48" s="387"/>
      <c r="HQ48" s="387"/>
      <c r="HR48" s="387"/>
      <c r="HS48" s="387"/>
      <c r="HT48" s="387"/>
      <c r="HU48" s="387"/>
      <c r="HV48" s="387"/>
      <c r="HW48" s="387"/>
      <c r="HX48" s="387"/>
      <c r="HY48" s="387"/>
      <c r="HZ48" s="387"/>
      <c r="IA48" s="387"/>
      <c r="IB48" s="387"/>
      <c r="IC48" s="387"/>
      <c r="ID48" s="387"/>
      <c r="IE48" s="387"/>
      <c r="IF48" s="387"/>
      <c r="IG48" s="387"/>
      <c r="IH48" s="387"/>
      <c r="II48" s="387"/>
      <c r="IJ48" s="387"/>
      <c r="IK48" s="387"/>
      <c r="IL48" s="387"/>
      <c r="IM48" s="387"/>
      <c r="IN48" s="387"/>
      <c r="IO48" s="387"/>
      <c r="IP48" s="387"/>
      <c r="IQ48" s="387"/>
      <c r="IR48" s="387"/>
      <c r="IS48" s="387"/>
      <c r="IT48" s="387"/>
      <c r="IU48" s="387"/>
      <c r="IV48" s="387"/>
    </row>
    <row r="49" spans="1:5" s="1410" customFormat="1" ht="14.25">
      <c r="A49" s="389">
        <v>14</v>
      </c>
      <c r="B49" s="1417" t="s">
        <v>610</v>
      </c>
      <c r="C49" s="395">
        <v>800</v>
      </c>
      <c r="D49" s="395">
        <v>8000</v>
      </c>
      <c r="E49" s="396">
        <v>670.8955</v>
      </c>
    </row>
    <row r="50" spans="1:5" s="1410" customFormat="1" ht="24">
      <c r="A50" s="389">
        <v>14</v>
      </c>
      <c r="B50" s="1417" t="s">
        <v>611</v>
      </c>
      <c r="C50" s="395">
        <v>300</v>
      </c>
      <c r="D50" s="395">
        <v>4005.55</v>
      </c>
      <c r="E50" s="396">
        <v>492.1</v>
      </c>
    </row>
    <row r="51" spans="1:5" s="1410" customFormat="1" ht="14.25">
      <c r="A51" s="389">
        <v>14</v>
      </c>
      <c r="B51" s="1417" t="s">
        <v>1681</v>
      </c>
      <c r="C51" s="395">
        <v>200</v>
      </c>
      <c r="D51" s="395">
        <v>2000</v>
      </c>
      <c r="E51" s="396">
        <v>593.1691</v>
      </c>
    </row>
    <row r="52" spans="1:5" s="1410" customFormat="1" ht="14.25">
      <c r="A52" s="389">
        <v>14</v>
      </c>
      <c r="B52" s="1417" t="s">
        <v>612</v>
      </c>
      <c r="C52" s="395">
        <v>500</v>
      </c>
      <c r="D52" s="395">
        <v>4900</v>
      </c>
      <c r="E52" s="396">
        <v>1200.46</v>
      </c>
    </row>
    <row r="53" spans="1:5" s="1410" customFormat="1" ht="24">
      <c r="A53" s="389">
        <v>14</v>
      </c>
      <c r="B53" s="1417" t="s">
        <v>1682</v>
      </c>
      <c r="C53" s="395">
        <v>0</v>
      </c>
      <c r="D53" s="395">
        <v>1490</v>
      </c>
      <c r="E53" s="396">
        <v>0</v>
      </c>
    </row>
    <row r="54" spans="1:5" s="1410" customFormat="1" ht="14.25">
      <c r="A54" s="389">
        <v>14</v>
      </c>
      <c r="B54" s="1417" t="s">
        <v>614</v>
      </c>
      <c r="C54" s="395">
        <v>0</v>
      </c>
      <c r="D54" s="395">
        <v>23.7095</v>
      </c>
      <c r="E54" s="396">
        <v>23.708740000000002</v>
      </c>
    </row>
    <row r="55" spans="1:5" s="1410" customFormat="1" ht="14.25">
      <c r="A55" s="389" t="s">
        <v>22</v>
      </c>
      <c r="B55" s="1417" t="s">
        <v>613</v>
      </c>
      <c r="C55" s="395">
        <v>16541.96</v>
      </c>
      <c r="D55" s="395">
        <v>61141.96</v>
      </c>
      <c r="E55" s="396">
        <v>55513.35308</v>
      </c>
    </row>
    <row r="56" spans="1:5" s="1410" customFormat="1" ht="24">
      <c r="A56" s="389" t="s">
        <v>22</v>
      </c>
      <c r="B56" s="1417" t="s">
        <v>1683</v>
      </c>
      <c r="C56" s="395">
        <v>17848.51</v>
      </c>
      <c r="D56" s="395">
        <v>36684.9079</v>
      </c>
      <c r="E56" s="396">
        <v>14014.33153</v>
      </c>
    </row>
    <row r="57" spans="1:5" s="1410" customFormat="1" ht="14.25">
      <c r="A57" s="389" t="s">
        <v>22</v>
      </c>
      <c r="B57" s="1417" t="s">
        <v>1684</v>
      </c>
      <c r="C57" s="395">
        <v>850</v>
      </c>
      <c r="D57" s="395">
        <v>9500</v>
      </c>
      <c r="E57" s="396">
        <v>7912.822099999999</v>
      </c>
    </row>
    <row r="58" spans="1:5" s="1410" customFormat="1" ht="14.25">
      <c r="A58" s="389" t="s">
        <v>22</v>
      </c>
      <c r="B58" s="1417" t="s">
        <v>1685</v>
      </c>
      <c r="C58" s="395">
        <v>322</v>
      </c>
      <c r="D58" s="395">
        <v>3622</v>
      </c>
      <c r="E58" s="396">
        <v>3031.3191</v>
      </c>
    </row>
    <row r="59" spans="1:5" s="1410" customFormat="1" ht="14.25">
      <c r="A59" s="389" t="s">
        <v>22</v>
      </c>
      <c r="B59" s="1417" t="s">
        <v>1686</v>
      </c>
      <c r="C59" s="395">
        <v>8000</v>
      </c>
      <c r="D59" s="395">
        <v>18000</v>
      </c>
      <c r="E59" s="396">
        <v>50.82</v>
      </c>
    </row>
    <row r="60" spans="1:5" s="1410" customFormat="1" ht="14.25">
      <c r="A60" s="389" t="s">
        <v>22</v>
      </c>
      <c r="B60" s="1417" t="s">
        <v>1687</v>
      </c>
      <c r="C60" s="395">
        <v>140</v>
      </c>
      <c r="D60" s="395">
        <v>1340</v>
      </c>
      <c r="E60" s="396">
        <v>0</v>
      </c>
    </row>
    <row r="61" spans="1:5" s="1410" customFormat="1" ht="14.25">
      <c r="A61" s="389">
        <v>14</v>
      </c>
      <c r="B61" s="1417" t="s">
        <v>615</v>
      </c>
      <c r="C61" s="395">
        <v>300</v>
      </c>
      <c r="D61" s="1478">
        <v>0</v>
      </c>
      <c r="E61" s="396">
        <v>0</v>
      </c>
    </row>
    <row r="62" spans="1:5" s="1410" customFormat="1" ht="14.25">
      <c r="A62" s="389">
        <v>14</v>
      </c>
      <c r="B62" s="1417" t="s">
        <v>616</v>
      </c>
      <c r="C62" s="395">
        <v>3500</v>
      </c>
      <c r="D62" s="1478">
        <v>0</v>
      </c>
      <c r="E62" s="396">
        <v>0</v>
      </c>
    </row>
    <row r="63" spans="1:5" s="1410" customFormat="1" ht="14.25">
      <c r="A63" s="389" t="s">
        <v>22</v>
      </c>
      <c r="B63" s="1417" t="s">
        <v>617</v>
      </c>
      <c r="C63" s="395">
        <v>300</v>
      </c>
      <c r="D63" s="395">
        <v>3000</v>
      </c>
      <c r="E63" s="396">
        <v>2050.95</v>
      </c>
    </row>
    <row r="64" spans="1:5" s="1410" customFormat="1" ht="14.25">
      <c r="A64" s="389" t="s">
        <v>22</v>
      </c>
      <c r="B64" s="1417" t="s">
        <v>1688</v>
      </c>
      <c r="C64" s="395">
        <v>3050</v>
      </c>
      <c r="D64" s="395">
        <v>38000</v>
      </c>
      <c r="E64" s="396">
        <v>23.595</v>
      </c>
    </row>
    <row r="65" spans="1:5" s="1410" customFormat="1" ht="14.25">
      <c r="A65" s="389" t="s">
        <v>22</v>
      </c>
      <c r="B65" s="1417" t="s">
        <v>618</v>
      </c>
      <c r="C65" s="395">
        <v>4010</v>
      </c>
      <c r="D65" s="395">
        <v>14007.209</v>
      </c>
      <c r="E65" s="396">
        <v>0</v>
      </c>
    </row>
    <row r="66" spans="1:5" s="1410" customFormat="1" ht="14.25">
      <c r="A66" s="389" t="s">
        <v>22</v>
      </c>
      <c r="B66" s="1417" t="s">
        <v>619</v>
      </c>
      <c r="C66" s="395">
        <v>3000</v>
      </c>
      <c r="D66" s="395">
        <v>29000</v>
      </c>
      <c r="E66" s="396">
        <v>2140.2784500000002</v>
      </c>
    </row>
    <row r="67" spans="1:5" s="1410" customFormat="1" ht="14.25">
      <c r="A67" s="389" t="s">
        <v>22</v>
      </c>
      <c r="B67" s="1417" t="s">
        <v>620</v>
      </c>
      <c r="C67" s="395">
        <v>350</v>
      </c>
      <c r="D67" s="395">
        <v>5503.73</v>
      </c>
      <c r="E67" s="396">
        <v>1815.661</v>
      </c>
    </row>
    <row r="68" spans="1:5" s="1410" customFormat="1" ht="14.25">
      <c r="A68" s="389" t="s">
        <v>22</v>
      </c>
      <c r="B68" s="1417" t="s">
        <v>621</v>
      </c>
      <c r="C68" s="395">
        <v>869.84</v>
      </c>
      <c r="D68" s="395">
        <v>3069.84</v>
      </c>
      <c r="E68" s="396">
        <v>0</v>
      </c>
    </row>
    <row r="69" spans="1:5" s="1410" customFormat="1" ht="24">
      <c r="A69" s="389" t="s">
        <v>22</v>
      </c>
      <c r="B69" s="1417" t="s">
        <v>1689</v>
      </c>
      <c r="C69" s="395">
        <v>8000</v>
      </c>
      <c r="D69" s="395">
        <v>28000</v>
      </c>
      <c r="E69" s="396">
        <v>1419.451</v>
      </c>
    </row>
    <row r="70" spans="1:5" s="1410" customFormat="1" ht="14.25">
      <c r="A70" s="389" t="s">
        <v>22</v>
      </c>
      <c r="B70" s="1417" t="s">
        <v>622</v>
      </c>
      <c r="C70" s="395">
        <v>0</v>
      </c>
      <c r="D70" s="395">
        <v>51</v>
      </c>
      <c r="E70" s="396">
        <v>0</v>
      </c>
    </row>
    <row r="71" spans="1:5" s="1410" customFormat="1" ht="14.25">
      <c r="A71" s="389" t="s">
        <v>22</v>
      </c>
      <c r="B71" s="1417" t="s">
        <v>1690</v>
      </c>
      <c r="C71" s="395">
        <v>0</v>
      </c>
      <c r="D71" s="395">
        <v>4201</v>
      </c>
      <c r="E71" s="396">
        <v>0</v>
      </c>
    </row>
    <row r="72" spans="1:5" s="1410" customFormat="1" ht="14.25">
      <c r="A72" s="389" t="s">
        <v>22</v>
      </c>
      <c r="B72" s="1417" t="s">
        <v>1691</v>
      </c>
      <c r="C72" s="395">
        <v>0</v>
      </c>
      <c r="D72" s="395">
        <v>100</v>
      </c>
      <c r="E72" s="396">
        <v>0</v>
      </c>
    </row>
    <row r="73" spans="1:5" s="1410" customFormat="1" ht="14.25">
      <c r="A73" s="389">
        <v>14</v>
      </c>
      <c r="B73" s="1417" t="s">
        <v>623</v>
      </c>
      <c r="C73" s="395">
        <v>2489.67</v>
      </c>
      <c r="D73" s="395">
        <v>22589.67</v>
      </c>
      <c r="E73" s="396">
        <v>985.4088</v>
      </c>
    </row>
    <row r="74" spans="1:5" s="1410" customFormat="1" ht="24">
      <c r="A74" s="389">
        <v>14</v>
      </c>
      <c r="B74" s="1417" t="s">
        <v>1692</v>
      </c>
      <c r="C74" s="395">
        <v>200</v>
      </c>
      <c r="D74" s="395">
        <v>200</v>
      </c>
      <c r="E74" s="396">
        <v>0</v>
      </c>
    </row>
    <row r="75" spans="1:5" s="1410" customFormat="1" ht="24">
      <c r="A75" s="389">
        <v>14</v>
      </c>
      <c r="B75" s="1417" t="s">
        <v>1693</v>
      </c>
      <c r="C75" s="395">
        <v>500</v>
      </c>
      <c r="D75" s="395">
        <v>5000</v>
      </c>
      <c r="E75" s="396">
        <v>685.0382</v>
      </c>
    </row>
    <row r="76" spans="1:5" s="1410" customFormat="1" ht="14.25">
      <c r="A76" s="389" t="s">
        <v>24</v>
      </c>
      <c r="B76" s="1417" t="s">
        <v>1694</v>
      </c>
      <c r="C76" s="395">
        <v>3700</v>
      </c>
      <c r="D76" s="1478">
        <v>0</v>
      </c>
      <c r="E76" s="396">
        <v>0</v>
      </c>
    </row>
    <row r="77" spans="1:5" s="1410" customFormat="1" ht="14.25">
      <c r="A77" s="1688" t="s">
        <v>624</v>
      </c>
      <c r="B77" s="1689"/>
      <c r="C77" s="391">
        <f>SUM(C79:C99)</f>
        <v>55731.86</v>
      </c>
      <c r="D77" s="391">
        <f>SUM(D79:D99)</f>
        <v>211989.99135</v>
      </c>
      <c r="E77" s="1476">
        <f>SUM(E79:E99)</f>
        <v>139841.33459000004</v>
      </c>
    </row>
    <row r="78" spans="1:5" s="1410" customFormat="1" ht="14.25">
      <c r="A78" s="388" t="s">
        <v>87</v>
      </c>
      <c r="B78" s="1471" t="s">
        <v>59</v>
      </c>
      <c r="C78" s="1477"/>
      <c r="D78" s="391"/>
      <c r="E78" s="1476"/>
    </row>
    <row r="79" spans="1:5" s="1410" customFormat="1" ht="14.25">
      <c r="A79" s="389" t="s">
        <v>24</v>
      </c>
      <c r="B79" s="1417" t="s">
        <v>1695</v>
      </c>
      <c r="C79" s="395">
        <v>1200</v>
      </c>
      <c r="D79" s="395">
        <v>1200</v>
      </c>
      <c r="E79" s="396">
        <v>620.1812199999999</v>
      </c>
    </row>
    <row r="80" spans="1:5" s="1410" customFormat="1" ht="14.25">
      <c r="A80" s="389" t="s">
        <v>24</v>
      </c>
      <c r="B80" s="1417" t="s">
        <v>1696</v>
      </c>
      <c r="C80" s="395">
        <v>800</v>
      </c>
      <c r="D80" s="395">
        <v>800</v>
      </c>
      <c r="E80" s="396">
        <v>602.64522</v>
      </c>
    </row>
    <row r="81" spans="1:5" s="1410" customFormat="1" ht="24">
      <c r="A81" s="389">
        <v>14</v>
      </c>
      <c r="B81" s="1417" t="s">
        <v>1697</v>
      </c>
      <c r="C81" s="395">
        <v>200</v>
      </c>
      <c r="D81" s="395">
        <v>2000</v>
      </c>
      <c r="E81" s="396">
        <v>0</v>
      </c>
    </row>
    <row r="82" spans="1:5" s="1410" customFormat="1" ht="14.25">
      <c r="A82" s="389" t="s">
        <v>22</v>
      </c>
      <c r="B82" s="1417" t="s">
        <v>625</v>
      </c>
      <c r="C82" s="395">
        <v>44500</v>
      </c>
      <c r="D82" s="395">
        <v>178300.15076</v>
      </c>
      <c r="E82" s="396">
        <v>133650.15076000002</v>
      </c>
    </row>
    <row r="83" spans="1:5" s="1410" customFormat="1" ht="14.25">
      <c r="A83" s="389" t="s">
        <v>24</v>
      </c>
      <c r="B83" s="1417" t="s">
        <v>558</v>
      </c>
      <c r="C83" s="395">
        <v>2120.55</v>
      </c>
      <c r="D83" s="395">
        <v>2120.55</v>
      </c>
      <c r="E83" s="396">
        <v>0</v>
      </c>
    </row>
    <row r="84" spans="1:5" s="1410" customFormat="1" ht="14.25">
      <c r="A84" s="389" t="s">
        <v>19</v>
      </c>
      <c r="B84" s="1417" t="s">
        <v>1698</v>
      </c>
      <c r="C84" s="395">
        <v>1500</v>
      </c>
      <c r="D84" s="395">
        <v>2000</v>
      </c>
      <c r="E84" s="396">
        <v>0</v>
      </c>
    </row>
    <row r="85" spans="1:5" s="1410" customFormat="1" ht="14.25">
      <c r="A85" s="389" t="s">
        <v>19</v>
      </c>
      <c r="B85" s="1417" t="s">
        <v>626</v>
      </c>
      <c r="C85" s="395">
        <v>114.31</v>
      </c>
      <c r="D85" s="395">
        <v>199.779</v>
      </c>
      <c r="E85" s="396">
        <v>149.5528</v>
      </c>
    </row>
    <row r="86" spans="1:5" s="1410" customFormat="1" ht="14.25">
      <c r="A86" s="389" t="s">
        <v>19</v>
      </c>
      <c r="B86" s="1417" t="s">
        <v>1699</v>
      </c>
      <c r="C86" s="395">
        <v>1877</v>
      </c>
      <c r="D86" s="395">
        <v>1877</v>
      </c>
      <c r="E86" s="396">
        <v>0</v>
      </c>
    </row>
    <row r="87" spans="1:5" s="1410" customFormat="1" ht="15" thickBot="1">
      <c r="A87" s="390" t="s">
        <v>19</v>
      </c>
      <c r="B87" s="1418" t="s">
        <v>1700</v>
      </c>
      <c r="C87" s="397">
        <v>870</v>
      </c>
      <c r="D87" s="397">
        <v>870</v>
      </c>
      <c r="E87" s="398">
        <v>0</v>
      </c>
    </row>
    <row r="88" spans="1:256" s="1410" customFormat="1" ht="14.25">
      <c r="A88" s="382"/>
      <c r="B88" s="1467"/>
      <c r="C88" s="383"/>
      <c r="D88" s="383"/>
      <c r="E88" s="405" t="s">
        <v>657</v>
      </c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1"/>
      <c r="DQ88" s="241"/>
      <c r="DR88" s="241"/>
      <c r="DS88" s="241"/>
      <c r="DT88" s="241"/>
      <c r="DU88" s="241"/>
      <c r="DV88" s="241"/>
      <c r="DW88" s="241"/>
      <c r="DX88" s="241"/>
      <c r="DY88" s="241"/>
      <c r="DZ88" s="241"/>
      <c r="EA88" s="241"/>
      <c r="EB88" s="241"/>
      <c r="EC88" s="241"/>
      <c r="ED88" s="241"/>
      <c r="EE88" s="241"/>
      <c r="EF88" s="241"/>
      <c r="EG88" s="241"/>
      <c r="EH88" s="241"/>
      <c r="EI88" s="241"/>
      <c r="EJ88" s="241"/>
      <c r="EK88" s="241"/>
      <c r="EL88" s="241"/>
      <c r="EM88" s="241"/>
      <c r="EN88" s="241"/>
      <c r="EO88" s="241"/>
      <c r="EP88" s="241"/>
      <c r="EQ88" s="241"/>
      <c r="ER88" s="241"/>
      <c r="ES88" s="241"/>
      <c r="ET88" s="241"/>
      <c r="EU88" s="241"/>
      <c r="EV88" s="241"/>
      <c r="EW88" s="241"/>
      <c r="EX88" s="241"/>
      <c r="EY88" s="241"/>
      <c r="EZ88" s="241"/>
      <c r="FA88" s="241"/>
      <c r="FB88" s="241"/>
      <c r="FC88" s="241"/>
      <c r="FD88" s="241"/>
      <c r="FE88" s="241"/>
      <c r="FF88" s="241"/>
      <c r="FG88" s="241"/>
      <c r="FH88" s="241"/>
      <c r="FI88" s="241"/>
      <c r="FJ88" s="241"/>
      <c r="FK88" s="241"/>
      <c r="FL88" s="241"/>
      <c r="FM88" s="241"/>
      <c r="FN88" s="241"/>
      <c r="FO88" s="241"/>
      <c r="FP88" s="241"/>
      <c r="FQ88" s="241"/>
      <c r="FR88" s="241"/>
      <c r="FS88" s="241"/>
      <c r="FT88" s="241"/>
      <c r="FU88" s="241"/>
      <c r="FV88" s="241"/>
      <c r="FW88" s="241"/>
      <c r="FX88" s="241"/>
      <c r="FY88" s="241"/>
      <c r="FZ88" s="241"/>
      <c r="GA88" s="241"/>
      <c r="GB88" s="241"/>
      <c r="GC88" s="241"/>
      <c r="GD88" s="241"/>
      <c r="GE88" s="241"/>
      <c r="GF88" s="241"/>
      <c r="GG88" s="241"/>
      <c r="GH88" s="241"/>
      <c r="GI88" s="241"/>
      <c r="GJ88" s="241"/>
      <c r="GK88" s="241"/>
      <c r="GL88" s="241"/>
      <c r="GM88" s="241"/>
      <c r="GN88" s="241"/>
      <c r="GO88" s="241"/>
      <c r="GP88" s="241"/>
      <c r="GQ88" s="241"/>
      <c r="GR88" s="241"/>
      <c r="GS88" s="241"/>
      <c r="GT88" s="241"/>
      <c r="GU88" s="241"/>
      <c r="GV88" s="241"/>
      <c r="GW88" s="241"/>
      <c r="GX88" s="241"/>
      <c r="GY88" s="241"/>
      <c r="GZ88" s="241"/>
      <c r="HA88" s="241"/>
      <c r="HB88" s="241"/>
      <c r="HC88" s="241"/>
      <c r="HD88" s="241"/>
      <c r="HE88" s="241"/>
      <c r="HF88" s="241"/>
      <c r="HG88" s="241"/>
      <c r="HH88" s="241"/>
      <c r="HI88" s="241"/>
      <c r="HJ88" s="241"/>
      <c r="HK88" s="241"/>
      <c r="HL88" s="241"/>
      <c r="HM88" s="241"/>
      <c r="HN88" s="241"/>
      <c r="HO88" s="241"/>
      <c r="HP88" s="241"/>
      <c r="HQ88" s="241"/>
      <c r="HR88" s="241"/>
      <c r="HS88" s="241"/>
      <c r="HT88" s="241"/>
      <c r="HU88" s="241"/>
      <c r="HV88" s="241"/>
      <c r="HW88" s="241"/>
      <c r="HX88" s="241"/>
      <c r="HY88" s="241"/>
      <c r="HZ88" s="241"/>
      <c r="IA88" s="241"/>
      <c r="IB88" s="241"/>
      <c r="IC88" s="241"/>
      <c r="ID88" s="241"/>
      <c r="IE88" s="241"/>
      <c r="IF88" s="241"/>
      <c r="IG88" s="241"/>
      <c r="IH88" s="241"/>
      <c r="II88" s="241"/>
      <c r="IJ88" s="241"/>
      <c r="IK88" s="241"/>
      <c r="IL88" s="241"/>
      <c r="IM88" s="241"/>
      <c r="IN88" s="241"/>
      <c r="IO88" s="241"/>
      <c r="IP88" s="241"/>
      <c r="IQ88" s="241"/>
      <c r="IR88" s="241"/>
      <c r="IS88" s="241"/>
      <c r="IT88" s="241"/>
      <c r="IU88" s="241"/>
      <c r="IV88" s="241"/>
    </row>
    <row r="89" spans="1:5" s="1410" customFormat="1" ht="15.75">
      <c r="A89" s="1678" t="s">
        <v>1652</v>
      </c>
      <c r="B89" s="1678"/>
      <c r="C89" s="1678"/>
      <c r="D89" s="1678"/>
      <c r="E89" s="1678"/>
    </row>
    <row r="90" spans="1:5" s="1410" customFormat="1" ht="8.25" customHeight="1">
      <c r="A90" s="384"/>
      <c r="B90" s="1468"/>
      <c r="C90" s="385"/>
      <c r="D90" s="1411"/>
      <c r="E90" s="1411"/>
    </row>
    <row r="91" spans="1:5" s="1410" customFormat="1" ht="13.5" customHeight="1">
      <c r="A91" s="1679" t="s">
        <v>107</v>
      </c>
      <c r="B91" s="1679"/>
      <c r="C91" s="1679"/>
      <c r="D91" s="1679"/>
      <c r="E91" s="1679"/>
    </row>
    <row r="92" spans="1:5" s="1410" customFormat="1" ht="15.75" thickBot="1">
      <c r="A92" s="384"/>
      <c r="B92" s="1469"/>
      <c r="C92" s="385"/>
      <c r="D92" s="1411"/>
      <c r="E92" s="1412" t="s">
        <v>103</v>
      </c>
    </row>
    <row r="93" spans="1:256" s="1410" customFormat="1" ht="24">
      <c r="A93" s="1413" t="s">
        <v>36</v>
      </c>
      <c r="B93" s="1470" t="s">
        <v>0</v>
      </c>
      <c r="C93" s="392" t="s">
        <v>604</v>
      </c>
      <c r="D93" s="392" t="s">
        <v>605</v>
      </c>
      <c r="E93" s="393" t="s">
        <v>606</v>
      </c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387"/>
      <c r="CC93" s="387"/>
      <c r="CD93" s="387"/>
      <c r="CE93" s="387"/>
      <c r="CF93" s="387"/>
      <c r="CG93" s="387"/>
      <c r="CH93" s="387"/>
      <c r="CI93" s="387"/>
      <c r="CJ93" s="387"/>
      <c r="CK93" s="387"/>
      <c r="CL93" s="387"/>
      <c r="CM93" s="387"/>
      <c r="CN93" s="387"/>
      <c r="CO93" s="387"/>
      <c r="CP93" s="387"/>
      <c r="CQ93" s="387"/>
      <c r="CR93" s="387"/>
      <c r="CS93" s="387"/>
      <c r="CT93" s="387"/>
      <c r="CU93" s="387"/>
      <c r="CV93" s="387"/>
      <c r="CW93" s="387"/>
      <c r="CX93" s="387"/>
      <c r="CY93" s="387"/>
      <c r="CZ93" s="387"/>
      <c r="DA93" s="387"/>
      <c r="DB93" s="387"/>
      <c r="DC93" s="387"/>
      <c r="DD93" s="387"/>
      <c r="DE93" s="387"/>
      <c r="DF93" s="387"/>
      <c r="DG93" s="387"/>
      <c r="DH93" s="387"/>
      <c r="DI93" s="387"/>
      <c r="DJ93" s="387"/>
      <c r="DK93" s="387"/>
      <c r="DL93" s="387"/>
      <c r="DM93" s="387"/>
      <c r="DN93" s="387"/>
      <c r="DO93" s="387"/>
      <c r="DP93" s="387"/>
      <c r="DQ93" s="387"/>
      <c r="DR93" s="387"/>
      <c r="DS93" s="387"/>
      <c r="DT93" s="387"/>
      <c r="DU93" s="387"/>
      <c r="DV93" s="387"/>
      <c r="DW93" s="387"/>
      <c r="DX93" s="387"/>
      <c r="DY93" s="387"/>
      <c r="DZ93" s="387"/>
      <c r="EA93" s="387"/>
      <c r="EB93" s="387"/>
      <c r="EC93" s="387"/>
      <c r="ED93" s="387"/>
      <c r="EE93" s="387"/>
      <c r="EF93" s="387"/>
      <c r="EG93" s="387"/>
      <c r="EH93" s="387"/>
      <c r="EI93" s="387"/>
      <c r="EJ93" s="387"/>
      <c r="EK93" s="387"/>
      <c r="EL93" s="387"/>
      <c r="EM93" s="387"/>
      <c r="EN93" s="387"/>
      <c r="EO93" s="387"/>
      <c r="EP93" s="387"/>
      <c r="EQ93" s="387"/>
      <c r="ER93" s="387"/>
      <c r="ES93" s="387"/>
      <c r="ET93" s="387"/>
      <c r="EU93" s="387"/>
      <c r="EV93" s="387"/>
      <c r="EW93" s="387"/>
      <c r="EX93" s="387"/>
      <c r="EY93" s="387"/>
      <c r="EZ93" s="387"/>
      <c r="FA93" s="387"/>
      <c r="FB93" s="387"/>
      <c r="FC93" s="387"/>
      <c r="FD93" s="387"/>
      <c r="FE93" s="387"/>
      <c r="FF93" s="387"/>
      <c r="FG93" s="387"/>
      <c r="FH93" s="387"/>
      <c r="FI93" s="387"/>
      <c r="FJ93" s="387"/>
      <c r="FK93" s="387"/>
      <c r="FL93" s="387"/>
      <c r="FM93" s="387"/>
      <c r="FN93" s="387"/>
      <c r="FO93" s="387"/>
      <c r="FP93" s="387"/>
      <c r="FQ93" s="387"/>
      <c r="FR93" s="387"/>
      <c r="FS93" s="387"/>
      <c r="FT93" s="387"/>
      <c r="FU93" s="387"/>
      <c r="FV93" s="387"/>
      <c r="FW93" s="387"/>
      <c r="FX93" s="387"/>
      <c r="FY93" s="387"/>
      <c r="FZ93" s="387"/>
      <c r="GA93" s="387"/>
      <c r="GB93" s="387"/>
      <c r="GC93" s="387"/>
      <c r="GD93" s="387"/>
      <c r="GE93" s="387"/>
      <c r="GF93" s="387"/>
      <c r="GG93" s="387"/>
      <c r="GH93" s="387"/>
      <c r="GI93" s="387"/>
      <c r="GJ93" s="387"/>
      <c r="GK93" s="387"/>
      <c r="GL93" s="387"/>
      <c r="GM93" s="387"/>
      <c r="GN93" s="387"/>
      <c r="GO93" s="387"/>
      <c r="GP93" s="387"/>
      <c r="GQ93" s="387"/>
      <c r="GR93" s="387"/>
      <c r="GS93" s="387"/>
      <c r="GT93" s="387"/>
      <c r="GU93" s="387"/>
      <c r="GV93" s="387"/>
      <c r="GW93" s="387"/>
      <c r="GX93" s="387"/>
      <c r="GY93" s="387"/>
      <c r="GZ93" s="387"/>
      <c r="HA93" s="387"/>
      <c r="HB93" s="387"/>
      <c r="HC93" s="387"/>
      <c r="HD93" s="387"/>
      <c r="HE93" s="387"/>
      <c r="HF93" s="387"/>
      <c r="HG93" s="387"/>
      <c r="HH93" s="387"/>
      <c r="HI93" s="387"/>
      <c r="HJ93" s="387"/>
      <c r="HK93" s="387"/>
      <c r="HL93" s="387"/>
      <c r="HM93" s="387"/>
      <c r="HN93" s="387"/>
      <c r="HO93" s="387"/>
      <c r="HP93" s="387"/>
      <c r="HQ93" s="387"/>
      <c r="HR93" s="387"/>
      <c r="HS93" s="387"/>
      <c r="HT93" s="387"/>
      <c r="HU93" s="387"/>
      <c r="HV93" s="387"/>
      <c r="HW93" s="387"/>
      <c r="HX93" s="387"/>
      <c r="HY93" s="387"/>
      <c r="HZ93" s="387"/>
      <c r="IA93" s="387"/>
      <c r="IB93" s="387"/>
      <c r="IC93" s="387"/>
      <c r="ID93" s="387"/>
      <c r="IE93" s="387"/>
      <c r="IF93" s="387"/>
      <c r="IG93" s="387"/>
      <c r="IH93" s="387"/>
      <c r="II93" s="387"/>
      <c r="IJ93" s="387"/>
      <c r="IK93" s="387"/>
      <c r="IL93" s="387"/>
      <c r="IM93" s="387"/>
      <c r="IN93" s="387"/>
      <c r="IO93" s="387"/>
      <c r="IP93" s="387"/>
      <c r="IQ93" s="387"/>
      <c r="IR93" s="387"/>
      <c r="IS93" s="387"/>
      <c r="IT93" s="387"/>
      <c r="IU93" s="387"/>
      <c r="IV93" s="387"/>
    </row>
    <row r="94" spans="1:256" s="1410" customFormat="1" ht="14.25">
      <c r="A94" s="1688" t="s">
        <v>624</v>
      </c>
      <c r="B94" s="1689"/>
      <c r="C94" s="1686" t="s">
        <v>452</v>
      </c>
      <c r="D94" s="1686"/>
      <c r="E94" s="16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7"/>
      <c r="BS94" s="387"/>
      <c r="BT94" s="387"/>
      <c r="BU94" s="387"/>
      <c r="BV94" s="387"/>
      <c r="BW94" s="387"/>
      <c r="BX94" s="387"/>
      <c r="BY94" s="387"/>
      <c r="BZ94" s="387"/>
      <c r="CA94" s="387"/>
      <c r="CB94" s="387"/>
      <c r="CC94" s="387"/>
      <c r="CD94" s="387"/>
      <c r="CE94" s="387"/>
      <c r="CF94" s="387"/>
      <c r="CG94" s="387"/>
      <c r="CH94" s="387"/>
      <c r="CI94" s="387"/>
      <c r="CJ94" s="387"/>
      <c r="CK94" s="387"/>
      <c r="CL94" s="387"/>
      <c r="CM94" s="387"/>
      <c r="CN94" s="387"/>
      <c r="CO94" s="387"/>
      <c r="CP94" s="387"/>
      <c r="CQ94" s="387"/>
      <c r="CR94" s="387"/>
      <c r="CS94" s="387"/>
      <c r="CT94" s="387"/>
      <c r="CU94" s="387"/>
      <c r="CV94" s="387"/>
      <c r="CW94" s="387"/>
      <c r="CX94" s="387"/>
      <c r="CY94" s="387"/>
      <c r="CZ94" s="387"/>
      <c r="DA94" s="387"/>
      <c r="DB94" s="387"/>
      <c r="DC94" s="387"/>
      <c r="DD94" s="387"/>
      <c r="DE94" s="387"/>
      <c r="DF94" s="387"/>
      <c r="DG94" s="387"/>
      <c r="DH94" s="387"/>
      <c r="DI94" s="387"/>
      <c r="DJ94" s="387"/>
      <c r="DK94" s="387"/>
      <c r="DL94" s="387"/>
      <c r="DM94" s="387"/>
      <c r="DN94" s="387"/>
      <c r="DO94" s="387"/>
      <c r="DP94" s="387"/>
      <c r="DQ94" s="387"/>
      <c r="DR94" s="387"/>
      <c r="DS94" s="387"/>
      <c r="DT94" s="387"/>
      <c r="DU94" s="387"/>
      <c r="DV94" s="387"/>
      <c r="DW94" s="387"/>
      <c r="DX94" s="387"/>
      <c r="DY94" s="387"/>
      <c r="DZ94" s="387"/>
      <c r="EA94" s="387"/>
      <c r="EB94" s="387"/>
      <c r="EC94" s="387"/>
      <c r="ED94" s="387"/>
      <c r="EE94" s="387"/>
      <c r="EF94" s="387"/>
      <c r="EG94" s="387"/>
      <c r="EH94" s="387"/>
      <c r="EI94" s="387"/>
      <c r="EJ94" s="387"/>
      <c r="EK94" s="387"/>
      <c r="EL94" s="387"/>
      <c r="EM94" s="387"/>
      <c r="EN94" s="387"/>
      <c r="EO94" s="387"/>
      <c r="EP94" s="387"/>
      <c r="EQ94" s="387"/>
      <c r="ER94" s="387"/>
      <c r="ES94" s="387"/>
      <c r="ET94" s="387"/>
      <c r="EU94" s="387"/>
      <c r="EV94" s="387"/>
      <c r="EW94" s="387"/>
      <c r="EX94" s="387"/>
      <c r="EY94" s="387"/>
      <c r="EZ94" s="387"/>
      <c r="FA94" s="387"/>
      <c r="FB94" s="387"/>
      <c r="FC94" s="387"/>
      <c r="FD94" s="387"/>
      <c r="FE94" s="387"/>
      <c r="FF94" s="387"/>
      <c r="FG94" s="387"/>
      <c r="FH94" s="387"/>
      <c r="FI94" s="387"/>
      <c r="FJ94" s="387"/>
      <c r="FK94" s="387"/>
      <c r="FL94" s="387"/>
      <c r="FM94" s="387"/>
      <c r="FN94" s="387"/>
      <c r="FO94" s="387"/>
      <c r="FP94" s="387"/>
      <c r="FQ94" s="387"/>
      <c r="FR94" s="387"/>
      <c r="FS94" s="387"/>
      <c r="FT94" s="387"/>
      <c r="FU94" s="387"/>
      <c r="FV94" s="387"/>
      <c r="FW94" s="387"/>
      <c r="FX94" s="387"/>
      <c r="FY94" s="387"/>
      <c r="FZ94" s="387"/>
      <c r="GA94" s="387"/>
      <c r="GB94" s="387"/>
      <c r="GC94" s="387"/>
      <c r="GD94" s="387"/>
      <c r="GE94" s="387"/>
      <c r="GF94" s="387"/>
      <c r="GG94" s="387"/>
      <c r="GH94" s="387"/>
      <c r="GI94" s="387"/>
      <c r="GJ94" s="387"/>
      <c r="GK94" s="387"/>
      <c r="GL94" s="387"/>
      <c r="GM94" s="387"/>
      <c r="GN94" s="387"/>
      <c r="GO94" s="387"/>
      <c r="GP94" s="387"/>
      <c r="GQ94" s="387"/>
      <c r="GR94" s="387"/>
      <c r="GS94" s="387"/>
      <c r="GT94" s="387"/>
      <c r="GU94" s="387"/>
      <c r="GV94" s="387"/>
      <c r="GW94" s="387"/>
      <c r="GX94" s="387"/>
      <c r="GY94" s="387"/>
      <c r="GZ94" s="387"/>
      <c r="HA94" s="387"/>
      <c r="HB94" s="387"/>
      <c r="HC94" s="387"/>
      <c r="HD94" s="387"/>
      <c r="HE94" s="387"/>
      <c r="HF94" s="387"/>
      <c r="HG94" s="387"/>
      <c r="HH94" s="387"/>
      <c r="HI94" s="387"/>
      <c r="HJ94" s="387"/>
      <c r="HK94" s="387"/>
      <c r="HL94" s="387"/>
      <c r="HM94" s="387"/>
      <c r="HN94" s="387"/>
      <c r="HO94" s="387"/>
      <c r="HP94" s="387"/>
      <c r="HQ94" s="387"/>
      <c r="HR94" s="387"/>
      <c r="HS94" s="387"/>
      <c r="HT94" s="387"/>
      <c r="HU94" s="387"/>
      <c r="HV94" s="387"/>
      <c r="HW94" s="387"/>
      <c r="HX94" s="387"/>
      <c r="HY94" s="387"/>
      <c r="HZ94" s="387"/>
      <c r="IA94" s="387"/>
      <c r="IB94" s="387"/>
      <c r="IC94" s="387"/>
      <c r="ID94" s="387"/>
      <c r="IE94" s="387"/>
      <c r="IF94" s="387"/>
      <c r="IG94" s="387"/>
      <c r="IH94" s="387"/>
      <c r="II94" s="387"/>
      <c r="IJ94" s="387"/>
      <c r="IK94" s="387"/>
      <c r="IL94" s="387"/>
      <c r="IM94" s="387"/>
      <c r="IN94" s="387"/>
      <c r="IO94" s="387"/>
      <c r="IP94" s="387"/>
      <c r="IQ94" s="387"/>
      <c r="IR94" s="387"/>
      <c r="IS94" s="387"/>
      <c r="IT94" s="387"/>
      <c r="IU94" s="387"/>
      <c r="IV94" s="387"/>
    </row>
    <row r="95" spans="1:256" s="1410" customFormat="1" ht="14.25">
      <c r="A95" s="388" t="s">
        <v>87</v>
      </c>
      <c r="B95" s="1471" t="s">
        <v>59</v>
      </c>
      <c r="C95" s="1686" t="s">
        <v>452</v>
      </c>
      <c r="D95" s="1686"/>
      <c r="E95" s="16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87"/>
      <c r="AZ95" s="387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/>
      <c r="BN95" s="387"/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7"/>
      <c r="CC95" s="387"/>
      <c r="CD95" s="387"/>
      <c r="CE95" s="387"/>
      <c r="CF95" s="387"/>
      <c r="CG95" s="387"/>
      <c r="CH95" s="387"/>
      <c r="CI95" s="387"/>
      <c r="CJ95" s="387"/>
      <c r="CK95" s="387"/>
      <c r="CL95" s="387"/>
      <c r="CM95" s="387"/>
      <c r="CN95" s="387"/>
      <c r="CO95" s="387"/>
      <c r="CP95" s="387"/>
      <c r="CQ95" s="387"/>
      <c r="CR95" s="387"/>
      <c r="CS95" s="387"/>
      <c r="CT95" s="387"/>
      <c r="CU95" s="387"/>
      <c r="CV95" s="387"/>
      <c r="CW95" s="387"/>
      <c r="CX95" s="387"/>
      <c r="CY95" s="387"/>
      <c r="CZ95" s="387"/>
      <c r="DA95" s="387"/>
      <c r="DB95" s="387"/>
      <c r="DC95" s="387"/>
      <c r="DD95" s="387"/>
      <c r="DE95" s="387"/>
      <c r="DF95" s="387"/>
      <c r="DG95" s="387"/>
      <c r="DH95" s="387"/>
      <c r="DI95" s="387"/>
      <c r="DJ95" s="387"/>
      <c r="DK95" s="387"/>
      <c r="DL95" s="387"/>
      <c r="DM95" s="387"/>
      <c r="DN95" s="387"/>
      <c r="DO95" s="387"/>
      <c r="DP95" s="387"/>
      <c r="DQ95" s="387"/>
      <c r="DR95" s="387"/>
      <c r="DS95" s="387"/>
      <c r="DT95" s="387"/>
      <c r="DU95" s="387"/>
      <c r="DV95" s="387"/>
      <c r="DW95" s="387"/>
      <c r="DX95" s="387"/>
      <c r="DY95" s="387"/>
      <c r="DZ95" s="387"/>
      <c r="EA95" s="387"/>
      <c r="EB95" s="387"/>
      <c r="EC95" s="387"/>
      <c r="ED95" s="387"/>
      <c r="EE95" s="387"/>
      <c r="EF95" s="387"/>
      <c r="EG95" s="387"/>
      <c r="EH95" s="387"/>
      <c r="EI95" s="387"/>
      <c r="EJ95" s="387"/>
      <c r="EK95" s="387"/>
      <c r="EL95" s="387"/>
      <c r="EM95" s="387"/>
      <c r="EN95" s="387"/>
      <c r="EO95" s="387"/>
      <c r="EP95" s="387"/>
      <c r="EQ95" s="387"/>
      <c r="ER95" s="387"/>
      <c r="ES95" s="387"/>
      <c r="ET95" s="387"/>
      <c r="EU95" s="387"/>
      <c r="EV95" s="387"/>
      <c r="EW95" s="387"/>
      <c r="EX95" s="387"/>
      <c r="EY95" s="387"/>
      <c r="EZ95" s="387"/>
      <c r="FA95" s="387"/>
      <c r="FB95" s="387"/>
      <c r="FC95" s="387"/>
      <c r="FD95" s="387"/>
      <c r="FE95" s="387"/>
      <c r="FF95" s="387"/>
      <c r="FG95" s="387"/>
      <c r="FH95" s="387"/>
      <c r="FI95" s="387"/>
      <c r="FJ95" s="387"/>
      <c r="FK95" s="387"/>
      <c r="FL95" s="387"/>
      <c r="FM95" s="387"/>
      <c r="FN95" s="387"/>
      <c r="FO95" s="387"/>
      <c r="FP95" s="387"/>
      <c r="FQ95" s="387"/>
      <c r="FR95" s="387"/>
      <c r="FS95" s="387"/>
      <c r="FT95" s="387"/>
      <c r="FU95" s="387"/>
      <c r="FV95" s="387"/>
      <c r="FW95" s="387"/>
      <c r="FX95" s="387"/>
      <c r="FY95" s="387"/>
      <c r="FZ95" s="387"/>
      <c r="GA95" s="387"/>
      <c r="GB95" s="387"/>
      <c r="GC95" s="387"/>
      <c r="GD95" s="387"/>
      <c r="GE95" s="387"/>
      <c r="GF95" s="387"/>
      <c r="GG95" s="387"/>
      <c r="GH95" s="387"/>
      <c r="GI95" s="387"/>
      <c r="GJ95" s="387"/>
      <c r="GK95" s="387"/>
      <c r="GL95" s="387"/>
      <c r="GM95" s="387"/>
      <c r="GN95" s="387"/>
      <c r="GO95" s="387"/>
      <c r="GP95" s="387"/>
      <c r="GQ95" s="387"/>
      <c r="GR95" s="387"/>
      <c r="GS95" s="387"/>
      <c r="GT95" s="387"/>
      <c r="GU95" s="387"/>
      <c r="GV95" s="387"/>
      <c r="GW95" s="387"/>
      <c r="GX95" s="387"/>
      <c r="GY95" s="387"/>
      <c r="GZ95" s="387"/>
      <c r="HA95" s="387"/>
      <c r="HB95" s="387"/>
      <c r="HC95" s="387"/>
      <c r="HD95" s="387"/>
      <c r="HE95" s="387"/>
      <c r="HF95" s="387"/>
      <c r="HG95" s="387"/>
      <c r="HH95" s="387"/>
      <c r="HI95" s="387"/>
      <c r="HJ95" s="387"/>
      <c r="HK95" s="387"/>
      <c r="HL95" s="387"/>
      <c r="HM95" s="387"/>
      <c r="HN95" s="387"/>
      <c r="HO95" s="387"/>
      <c r="HP95" s="387"/>
      <c r="HQ95" s="387"/>
      <c r="HR95" s="387"/>
      <c r="HS95" s="387"/>
      <c r="HT95" s="387"/>
      <c r="HU95" s="387"/>
      <c r="HV95" s="387"/>
      <c r="HW95" s="387"/>
      <c r="HX95" s="387"/>
      <c r="HY95" s="387"/>
      <c r="HZ95" s="387"/>
      <c r="IA95" s="387"/>
      <c r="IB95" s="387"/>
      <c r="IC95" s="387"/>
      <c r="ID95" s="387"/>
      <c r="IE95" s="387"/>
      <c r="IF95" s="387"/>
      <c r="IG95" s="387"/>
      <c r="IH95" s="387"/>
      <c r="II95" s="387"/>
      <c r="IJ95" s="387"/>
      <c r="IK95" s="387"/>
      <c r="IL95" s="387"/>
      <c r="IM95" s="387"/>
      <c r="IN95" s="387"/>
      <c r="IO95" s="387"/>
      <c r="IP95" s="387"/>
      <c r="IQ95" s="387"/>
      <c r="IR95" s="387"/>
      <c r="IS95" s="387"/>
      <c r="IT95" s="387"/>
      <c r="IU95" s="387"/>
      <c r="IV95" s="387"/>
    </row>
    <row r="96" spans="1:5" s="1410" customFormat="1" ht="14.25">
      <c r="A96" s="389">
        <v>14</v>
      </c>
      <c r="B96" s="1417" t="s">
        <v>1701</v>
      </c>
      <c r="C96" s="395">
        <v>2550</v>
      </c>
      <c r="D96" s="395">
        <v>22550</v>
      </c>
      <c r="E96" s="396">
        <v>4746.293</v>
      </c>
    </row>
    <row r="97" spans="1:5" s="1410" customFormat="1" ht="24">
      <c r="A97" s="389" t="s">
        <v>10</v>
      </c>
      <c r="B97" s="1417" t="s">
        <v>1702</v>
      </c>
      <c r="C97" s="395">
        <v>0</v>
      </c>
      <c r="D97" s="395">
        <v>18.52048</v>
      </c>
      <c r="E97" s="396">
        <v>18.52048</v>
      </c>
    </row>
    <row r="98" spans="1:5" s="1410" customFormat="1" ht="24">
      <c r="A98" s="389" t="s">
        <v>10</v>
      </c>
      <c r="B98" s="1417" t="s">
        <v>1703</v>
      </c>
      <c r="C98" s="395">
        <v>0</v>
      </c>
      <c r="D98" s="395">
        <v>24.93166</v>
      </c>
      <c r="E98" s="396">
        <v>24.93166</v>
      </c>
    </row>
    <row r="99" spans="1:5" s="1410" customFormat="1" ht="24">
      <c r="A99" s="389" t="s">
        <v>19</v>
      </c>
      <c r="B99" s="1417" t="s">
        <v>1704</v>
      </c>
      <c r="C99" s="395">
        <v>0</v>
      </c>
      <c r="D99" s="395">
        <v>29.059450000000002</v>
      </c>
      <c r="E99" s="396">
        <v>29.059450000000002</v>
      </c>
    </row>
    <row r="100" spans="1:5" s="1410" customFormat="1" ht="14.25">
      <c r="A100" s="1688" t="s">
        <v>627</v>
      </c>
      <c r="B100" s="1689"/>
      <c r="C100" s="391">
        <f>SUM(C102)</f>
        <v>477.5</v>
      </c>
      <c r="D100" s="391">
        <f>SUM(D102)</f>
        <v>477.5</v>
      </c>
      <c r="E100" s="1476">
        <f>SUM(E102)</f>
        <v>0</v>
      </c>
    </row>
    <row r="101" spans="1:5" s="1410" customFormat="1" ht="14.25">
      <c r="A101" s="388" t="s">
        <v>87</v>
      </c>
      <c r="B101" s="1471" t="s">
        <v>59</v>
      </c>
      <c r="C101" s="1477"/>
      <c r="D101" s="391"/>
      <c r="E101" s="1476"/>
    </row>
    <row r="102" spans="1:5" s="1410" customFormat="1" ht="24">
      <c r="A102" s="389" t="s">
        <v>22</v>
      </c>
      <c r="B102" s="1417" t="s">
        <v>628</v>
      </c>
      <c r="C102" s="395">
        <v>477.5</v>
      </c>
      <c r="D102" s="395">
        <v>477.5</v>
      </c>
      <c r="E102" s="396">
        <v>0</v>
      </c>
    </row>
    <row r="103" spans="1:5" s="1410" customFormat="1" ht="14.25">
      <c r="A103" s="1688" t="s">
        <v>1705</v>
      </c>
      <c r="B103" s="1689"/>
      <c r="C103" s="391">
        <f>SUM(C105)</f>
        <v>50</v>
      </c>
      <c r="D103" s="391">
        <f>SUM(D105)</f>
        <v>50</v>
      </c>
      <c r="E103" s="1476">
        <f>SUM(E105)</f>
        <v>19.36</v>
      </c>
    </row>
    <row r="104" spans="1:5" s="1410" customFormat="1" ht="14.25">
      <c r="A104" s="388" t="s">
        <v>87</v>
      </c>
      <c r="B104" s="1471" t="s">
        <v>59</v>
      </c>
      <c r="C104" s="1477"/>
      <c r="D104" s="391"/>
      <c r="E104" s="1476"/>
    </row>
    <row r="105" spans="1:5" s="1410" customFormat="1" ht="24">
      <c r="A105" s="389" t="s">
        <v>24</v>
      </c>
      <c r="B105" s="1417" t="s">
        <v>1706</v>
      </c>
      <c r="C105" s="395">
        <v>50</v>
      </c>
      <c r="D105" s="395">
        <v>50</v>
      </c>
      <c r="E105" s="396">
        <v>19.36</v>
      </c>
    </row>
    <row r="106" spans="1:5" s="1410" customFormat="1" ht="14.25">
      <c r="A106" s="1688" t="s">
        <v>1707</v>
      </c>
      <c r="B106" s="1689"/>
      <c r="C106" s="391">
        <f>SUM(C108:C140)</f>
        <v>43134.34</v>
      </c>
      <c r="D106" s="391">
        <f>SUM(D108:D140)</f>
        <v>154504.34</v>
      </c>
      <c r="E106" s="1476">
        <f>SUM(E108:E140)</f>
        <v>89896.94125999999</v>
      </c>
    </row>
    <row r="107" spans="1:5" s="1410" customFormat="1" ht="14.25">
      <c r="A107" s="388" t="s">
        <v>87</v>
      </c>
      <c r="B107" s="1471" t="s">
        <v>59</v>
      </c>
      <c r="C107" s="1477"/>
      <c r="D107" s="391"/>
      <c r="E107" s="1476"/>
    </row>
    <row r="108" spans="1:5" s="1410" customFormat="1" ht="24">
      <c r="A108" s="389">
        <v>14</v>
      </c>
      <c r="B108" s="1417" t="s">
        <v>1708</v>
      </c>
      <c r="C108" s="395">
        <v>12612.56</v>
      </c>
      <c r="D108" s="395">
        <v>16712.56</v>
      </c>
      <c r="E108" s="396">
        <v>5223.57192</v>
      </c>
    </row>
    <row r="109" spans="1:5" s="1410" customFormat="1" ht="24">
      <c r="A109" s="389">
        <v>14</v>
      </c>
      <c r="B109" s="1417" t="s">
        <v>1709</v>
      </c>
      <c r="C109" s="395">
        <v>5700</v>
      </c>
      <c r="D109" s="395">
        <v>10200</v>
      </c>
      <c r="E109" s="396">
        <v>96.84519999999999</v>
      </c>
    </row>
    <row r="110" spans="1:5" s="1410" customFormat="1" ht="24">
      <c r="A110" s="389">
        <v>14</v>
      </c>
      <c r="B110" s="1417" t="s">
        <v>1710</v>
      </c>
      <c r="C110" s="395">
        <v>2500</v>
      </c>
      <c r="D110" s="395">
        <v>3000</v>
      </c>
      <c r="E110" s="396">
        <v>528.3693000000001</v>
      </c>
    </row>
    <row r="111" spans="1:5" s="1410" customFormat="1" ht="36">
      <c r="A111" s="389">
        <v>14</v>
      </c>
      <c r="B111" s="1417" t="s">
        <v>634</v>
      </c>
      <c r="C111" s="395">
        <v>1800</v>
      </c>
      <c r="D111" s="395">
        <v>3000</v>
      </c>
      <c r="E111" s="396">
        <v>17.693099999999998</v>
      </c>
    </row>
    <row r="112" spans="1:5" s="1410" customFormat="1" ht="24">
      <c r="A112" s="389">
        <v>14</v>
      </c>
      <c r="B112" s="1417" t="s">
        <v>559</v>
      </c>
      <c r="C112" s="395">
        <v>1800</v>
      </c>
      <c r="D112" s="395">
        <v>7850</v>
      </c>
      <c r="E112" s="396">
        <v>439.21855</v>
      </c>
    </row>
    <row r="113" spans="1:5" s="1410" customFormat="1" ht="24">
      <c r="A113" s="389">
        <v>14</v>
      </c>
      <c r="B113" s="1417" t="s">
        <v>635</v>
      </c>
      <c r="C113" s="395">
        <v>1800</v>
      </c>
      <c r="D113" s="395">
        <v>4400</v>
      </c>
      <c r="E113" s="396">
        <v>266.56033</v>
      </c>
    </row>
    <row r="114" spans="1:5" s="1410" customFormat="1" ht="36">
      <c r="A114" s="389">
        <v>14</v>
      </c>
      <c r="B114" s="1417" t="s">
        <v>560</v>
      </c>
      <c r="C114" s="395">
        <v>1800</v>
      </c>
      <c r="D114" s="395">
        <v>3000</v>
      </c>
      <c r="E114" s="396">
        <v>79.02510000000001</v>
      </c>
    </row>
    <row r="115" spans="1:5" s="1410" customFormat="1" ht="24">
      <c r="A115" s="389">
        <v>14</v>
      </c>
      <c r="B115" s="1417" t="s">
        <v>1711</v>
      </c>
      <c r="C115" s="395">
        <v>600</v>
      </c>
      <c r="D115" s="395">
        <v>1000</v>
      </c>
      <c r="E115" s="396">
        <v>41.533199999999994</v>
      </c>
    </row>
    <row r="116" spans="1:5" s="1410" customFormat="1" ht="24">
      <c r="A116" s="389">
        <v>14</v>
      </c>
      <c r="B116" s="1417" t="s">
        <v>1712</v>
      </c>
      <c r="C116" s="395">
        <v>1800</v>
      </c>
      <c r="D116" s="395">
        <v>4600</v>
      </c>
      <c r="E116" s="396">
        <v>3362.47175</v>
      </c>
    </row>
    <row r="117" spans="1:5" s="1410" customFormat="1" ht="24">
      <c r="A117" s="389">
        <v>14</v>
      </c>
      <c r="B117" s="1417" t="s">
        <v>1713</v>
      </c>
      <c r="C117" s="395">
        <v>1800</v>
      </c>
      <c r="D117" s="395">
        <v>3000</v>
      </c>
      <c r="E117" s="396">
        <v>18.044</v>
      </c>
    </row>
    <row r="118" spans="1:5" s="1410" customFormat="1" ht="14.25">
      <c r="A118" s="389">
        <v>14</v>
      </c>
      <c r="B118" s="1417" t="s">
        <v>1714</v>
      </c>
      <c r="C118" s="395">
        <v>0</v>
      </c>
      <c r="D118" s="395">
        <v>1000</v>
      </c>
      <c r="E118" s="396">
        <v>433.4334</v>
      </c>
    </row>
    <row r="119" spans="1:5" s="1410" customFormat="1" ht="14.25">
      <c r="A119" s="389" t="s">
        <v>24</v>
      </c>
      <c r="B119" s="1417" t="s">
        <v>1715</v>
      </c>
      <c r="C119" s="395">
        <v>3447.5</v>
      </c>
      <c r="D119" s="395">
        <v>3447.5</v>
      </c>
      <c r="E119" s="396">
        <v>1239.69002</v>
      </c>
    </row>
    <row r="120" spans="1:5" s="1410" customFormat="1" ht="14.25">
      <c r="A120" s="389" t="s">
        <v>24</v>
      </c>
      <c r="B120" s="1417" t="s">
        <v>629</v>
      </c>
      <c r="C120" s="395">
        <v>720.6</v>
      </c>
      <c r="D120" s="395">
        <v>720.6</v>
      </c>
      <c r="E120" s="396">
        <v>315.21818</v>
      </c>
    </row>
    <row r="121" spans="1:5" s="1410" customFormat="1" ht="36">
      <c r="A121" s="389" t="s">
        <v>24</v>
      </c>
      <c r="B121" s="1417" t="s">
        <v>630</v>
      </c>
      <c r="C121" s="395">
        <v>2793.88</v>
      </c>
      <c r="D121" s="395">
        <v>2793.88</v>
      </c>
      <c r="E121" s="396">
        <v>0.5382</v>
      </c>
    </row>
    <row r="122" spans="1:5" s="1410" customFormat="1" ht="14.25">
      <c r="A122" s="389" t="s">
        <v>24</v>
      </c>
      <c r="B122" s="1417" t="s">
        <v>1716</v>
      </c>
      <c r="C122" s="395">
        <v>1136.3</v>
      </c>
      <c r="D122" s="395">
        <v>1136.3</v>
      </c>
      <c r="E122" s="396">
        <v>0</v>
      </c>
    </row>
    <row r="123" spans="1:5" s="1410" customFormat="1" ht="14.25">
      <c r="A123" s="389" t="s">
        <v>24</v>
      </c>
      <c r="B123" s="1417" t="s">
        <v>631</v>
      </c>
      <c r="C123" s="395">
        <v>400</v>
      </c>
      <c r="D123" s="395">
        <v>400</v>
      </c>
      <c r="E123" s="396">
        <v>24.9523</v>
      </c>
    </row>
    <row r="124" spans="1:5" s="1410" customFormat="1" ht="14.25">
      <c r="A124" s="389" t="s">
        <v>24</v>
      </c>
      <c r="B124" s="1417" t="s">
        <v>632</v>
      </c>
      <c r="C124" s="395">
        <v>262</v>
      </c>
      <c r="D124" s="395">
        <v>262</v>
      </c>
      <c r="E124" s="396">
        <v>11.9214</v>
      </c>
    </row>
    <row r="125" spans="1:5" s="1410" customFormat="1" ht="24.75" thickBot="1">
      <c r="A125" s="390" t="s">
        <v>24</v>
      </c>
      <c r="B125" s="1418" t="s">
        <v>633</v>
      </c>
      <c r="C125" s="397">
        <v>122</v>
      </c>
      <c r="D125" s="397">
        <v>122</v>
      </c>
      <c r="E125" s="398">
        <v>11.9214</v>
      </c>
    </row>
    <row r="126" spans="1:256" s="1410" customFormat="1" ht="14.25">
      <c r="A126" s="382"/>
      <c r="B126" s="1467"/>
      <c r="C126" s="383"/>
      <c r="D126" s="383"/>
      <c r="E126" s="405" t="s">
        <v>658</v>
      </c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1"/>
      <c r="BJ126" s="241"/>
      <c r="BK126" s="241"/>
      <c r="BL126" s="241"/>
      <c r="BM126" s="241"/>
      <c r="BN126" s="241"/>
      <c r="BO126" s="241"/>
      <c r="BP126" s="241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41"/>
      <c r="CX126" s="241"/>
      <c r="CY126" s="241"/>
      <c r="CZ126" s="241"/>
      <c r="DA126" s="241"/>
      <c r="DB126" s="241"/>
      <c r="DC126" s="241"/>
      <c r="DD126" s="241"/>
      <c r="DE126" s="241"/>
      <c r="DF126" s="241"/>
      <c r="DG126" s="241"/>
      <c r="DH126" s="241"/>
      <c r="DI126" s="241"/>
      <c r="DJ126" s="241"/>
      <c r="DK126" s="241"/>
      <c r="DL126" s="241"/>
      <c r="DM126" s="241"/>
      <c r="DN126" s="241"/>
      <c r="DO126" s="241"/>
      <c r="DP126" s="241"/>
      <c r="DQ126" s="241"/>
      <c r="DR126" s="241"/>
      <c r="DS126" s="241"/>
      <c r="DT126" s="241"/>
      <c r="DU126" s="241"/>
      <c r="DV126" s="241"/>
      <c r="DW126" s="241"/>
      <c r="DX126" s="241"/>
      <c r="DY126" s="241"/>
      <c r="DZ126" s="241"/>
      <c r="EA126" s="241"/>
      <c r="EB126" s="241"/>
      <c r="EC126" s="241"/>
      <c r="ED126" s="241"/>
      <c r="EE126" s="241"/>
      <c r="EF126" s="241"/>
      <c r="EG126" s="241"/>
      <c r="EH126" s="241"/>
      <c r="EI126" s="241"/>
      <c r="EJ126" s="241"/>
      <c r="EK126" s="241"/>
      <c r="EL126" s="241"/>
      <c r="EM126" s="241"/>
      <c r="EN126" s="241"/>
      <c r="EO126" s="241"/>
      <c r="EP126" s="241"/>
      <c r="EQ126" s="241"/>
      <c r="ER126" s="241"/>
      <c r="ES126" s="241"/>
      <c r="ET126" s="241"/>
      <c r="EU126" s="241"/>
      <c r="EV126" s="241"/>
      <c r="EW126" s="241"/>
      <c r="EX126" s="241"/>
      <c r="EY126" s="241"/>
      <c r="EZ126" s="241"/>
      <c r="FA126" s="241"/>
      <c r="FB126" s="241"/>
      <c r="FC126" s="241"/>
      <c r="FD126" s="241"/>
      <c r="FE126" s="241"/>
      <c r="FF126" s="241"/>
      <c r="FG126" s="241"/>
      <c r="FH126" s="241"/>
      <c r="FI126" s="241"/>
      <c r="FJ126" s="241"/>
      <c r="FK126" s="241"/>
      <c r="FL126" s="241"/>
      <c r="FM126" s="241"/>
      <c r="FN126" s="241"/>
      <c r="FO126" s="241"/>
      <c r="FP126" s="241"/>
      <c r="FQ126" s="241"/>
      <c r="FR126" s="241"/>
      <c r="FS126" s="241"/>
      <c r="FT126" s="241"/>
      <c r="FU126" s="241"/>
      <c r="FV126" s="241"/>
      <c r="FW126" s="241"/>
      <c r="FX126" s="241"/>
      <c r="FY126" s="241"/>
      <c r="FZ126" s="241"/>
      <c r="GA126" s="241"/>
      <c r="GB126" s="241"/>
      <c r="GC126" s="241"/>
      <c r="GD126" s="241"/>
      <c r="GE126" s="241"/>
      <c r="GF126" s="241"/>
      <c r="GG126" s="241"/>
      <c r="GH126" s="241"/>
      <c r="GI126" s="241"/>
      <c r="GJ126" s="241"/>
      <c r="GK126" s="241"/>
      <c r="GL126" s="241"/>
      <c r="GM126" s="241"/>
      <c r="GN126" s="241"/>
      <c r="GO126" s="241"/>
      <c r="GP126" s="241"/>
      <c r="GQ126" s="241"/>
      <c r="GR126" s="241"/>
      <c r="GS126" s="241"/>
      <c r="GT126" s="241"/>
      <c r="GU126" s="241"/>
      <c r="GV126" s="241"/>
      <c r="GW126" s="241"/>
      <c r="GX126" s="241"/>
      <c r="GY126" s="241"/>
      <c r="GZ126" s="241"/>
      <c r="HA126" s="241"/>
      <c r="HB126" s="241"/>
      <c r="HC126" s="241"/>
      <c r="HD126" s="241"/>
      <c r="HE126" s="241"/>
      <c r="HF126" s="241"/>
      <c r="HG126" s="241"/>
      <c r="HH126" s="241"/>
      <c r="HI126" s="241"/>
      <c r="HJ126" s="241"/>
      <c r="HK126" s="241"/>
      <c r="HL126" s="241"/>
      <c r="HM126" s="241"/>
      <c r="HN126" s="241"/>
      <c r="HO126" s="241"/>
      <c r="HP126" s="241"/>
      <c r="HQ126" s="241"/>
      <c r="HR126" s="241"/>
      <c r="HS126" s="241"/>
      <c r="HT126" s="241"/>
      <c r="HU126" s="241"/>
      <c r="HV126" s="241"/>
      <c r="HW126" s="241"/>
      <c r="HX126" s="241"/>
      <c r="HY126" s="241"/>
      <c r="HZ126" s="241"/>
      <c r="IA126" s="241"/>
      <c r="IB126" s="241"/>
      <c r="IC126" s="241"/>
      <c r="ID126" s="241"/>
      <c r="IE126" s="241"/>
      <c r="IF126" s="241"/>
      <c r="IG126" s="241"/>
      <c r="IH126" s="241"/>
      <c r="II126" s="241"/>
      <c r="IJ126" s="241"/>
      <c r="IK126" s="241"/>
      <c r="IL126" s="241"/>
      <c r="IM126" s="241"/>
      <c r="IN126" s="241"/>
      <c r="IO126" s="241"/>
      <c r="IP126" s="241"/>
      <c r="IQ126" s="241"/>
      <c r="IR126" s="241"/>
      <c r="IS126" s="241"/>
      <c r="IT126" s="241"/>
      <c r="IU126" s="241"/>
      <c r="IV126" s="241"/>
    </row>
    <row r="127" spans="1:5" s="1410" customFormat="1" ht="15.75">
      <c r="A127" s="1678" t="s">
        <v>1652</v>
      </c>
      <c r="B127" s="1678"/>
      <c r="C127" s="1678"/>
      <c r="D127" s="1678"/>
      <c r="E127" s="1678"/>
    </row>
    <row r="128" spans="1:5" s="1410" customFormat="1" ht="8.25" customHeight="1">
      <c r="A128" s="384"/>
      <c r="B128" s="1468"/>
      <c r="C128" s="385"/>
      <c r="D128" s="1411"/>
      <c r="E128" s="1411"/>
    </row>
    <row r="129" spans="1:5" s="1410" customFormat="1" ht="15.75">
      <c r="A129" s="1679" t="s">
        <v>107</v>
      </c>
      <c r="B129" s="1679"/>
      <c r="C129" s="1679"/>
      <c r="D129" s="1679"/>
      <c r="E129" s="1679"/>
    </row>
    <row r="130" spans="1:5" s="1410" customFormat="1" ht="15.75" thickBot="1">
      <c r="A130" s="384"/>
      <c r="B130" s="1469"/>
      <c r="C130" s="385"/>
      <c r="D130" s="1411"/>
      <c r="E130" s="1412" t="s">
        <v>103</v>
      </c>
    </row>
    <row r="131" spans="1:256" s="1410" customFormat="1" ht="24">
      <c r="A131" s="1413" t="s">
        <v>36</v>
      </c>
      <c r="B131" s="1470" t="s">
        <v>0</v>
      </c>
      <c r="C131" s="392" t="s">
        <v>604</v>
      </c>
      <c r="D131" s="392" t="s">
        <v>605</v>
      </c>
      <c r="E131" s="393" t="s">
        <v>606</v>
      </c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  <c r="AI131" s="387"/>
      <c r="AJ131" s="387"/>
      <c r="AK131" s="387"/>
      <c r="AL131" s="387"/>
      <c r="AM131" s="387"/>
      <c r="AN131" s="387"/>
      <c r="AO131" s="387"/>
      <c r="AP131" s="387"/>
      <c r="AQ131" s="387"/>
      <c r="AR131" s="387"/>
      <c r="AS131" s="387"/>
      <c r="AT131" s="387"/>
      <c r="AU131" s="387"/>
      <c r="AV131" s="387"/>
      <c r="AW131" s="387"/>
      <c r="AX131" s="387"/>
      <c r="AY131" s="387"/>
      <c r="AZ131" s="387"/>
      <c r="BA131" s="387"/>
      <c r="BB131" s="387"/>
      <c r="BC131" s="387"/>
      <c r="BD131" s="387"/>
      <c r="BE131" s="387"/>
      <c r="BF131" s="387"/>
      <c r="BG131" s="387"/>
      <c r="BH131" s="387"/>
      <c r="BI131" s="387"/>
      <c r="BJ131" s="387"/>
      <c r="BK131" s="387"/>
      <c r="BL131" s="387"/>
      <c r="BM131" s="387"/>
      <c r="BN131" s="387"/>
      <c r="BO131" s="387"/>
      <c r="BP131" s="387"/>
      <c r="BQ131" s="387"/>
      <c r="BR131" s="387"/>
      <c r="BS131" s="387"/>
      <c r="BT131" s="387"/>
      <c r="BU131" s="387"/>
      <c r="BV131" s="387"/>
      <c r="BW131" s="387"/>
      <c r="BX131" s="387"/>
      <c r="BY131" s="387"/>
      <c r="BZ131" s="387"/>
      <c r="CA131" s="387"/>
      <c r="CB131" s="387"/>
      <c r="CC131" s="387"/>
      <c r="CD131" s="387"/>
      <c r="CE131" s="387"/>
      <c r="CF131" s="387"/>
      <c r="CG131" s="387"/>
      <c r="CH131" s="387"/>
      <c r="CI131" s="387"/>
      <c r="CJ131" s="387"/>
      <c r="CK131" s="387"/>
      <c r="CL131" s="387"/>
      <c r="CM131" s="387"/>
      <c r="CN131" s="387"/>
      <c r="CO131" s="387"/>
      <c r="CP131" s="387"/>
      <c r="CQ131" s="387"/>
      <c r="CR131" s="387"/>
      <c r="CS131" s="387"/>
      <c r="CT131" s="387"/>
      <c r="CU131" s="387"/>
      <c r="CV131" s="387"/>
      <c r="CW131" s="387"/>
      <c r="CX131" s="387"/>
      <c r="CY131" s="387"/>
      <c r="CZ131" s="387"/>
      <c r="DA131" s="387"/>
      <c r="DB131" s="387"/>
      <c r="DC131" s="387"/>
      <c r="DD131" s="387"/>
      <c r="DE131" s="387"/>
      <c r="DF131" s="387"/>
      <c r="DG131" s="387"/>
      <c r="DH131" s="387"/>
      <c r="DI131" s="387"/>
      <c r="DJ131" s="387"/>
      <c r="DK131" s="387"/>
      <c r="DL131" s="387"/>
      <c r="DM131" s="387"/>
      <c r="DN131" s="387"/>
      <c r="DO131" s="387"/>
      <c r="DP131" s="387"/>
      <c r="DQ131" s="387"/>
      <c r="DR131" s="387"/>
      <c r="DS131" s="387"/>
      <c r="DT131" s="387"/>
      <c r="DU131" s="387"/>
      <c r="DV131" s="387"/>
      <c r="DW131" s="387"/>
      <c r="DX131" s="387"/>
      <c r="DY131" s="387"/>
      <c r="DZ131" s="387"/>
      <c r="EA131" s="387"/>
      <c r="EB131" s="387"/>
      <c r="EC131" s="387"/>
      <c r="ED131" s="387"/>
      <c r="EE131" s="387"/>
      <c r="EF131" s="387"/>
      <c r="EG131" s="387"/>
      <c r="EH131" s="387"/>
      <c r="EI131" s="387"/>
      <c r="EJ131" s="387"/>
      <c r="EK131" s="387"/>
      <c r="EL131" s="387"/>
      <c r="EM131" s="387"/>
      <c r="EN131" s="387"/>
      <c r="EO131" s="387"/>
      <c r="EP131" s="387"/>
      <c r="EQ131" s="387"/>
      <c r="ER131" s="387"/>
      <c r="ES131" s="387"/>
      <c r="ET131" s="387"/>
      <c r="EU131" s="387"/>
      <c r="EV131" s="387"/>
      <c r="EW131" s="387"/>
      <c r="EX131" s="387"/>
      <c r="EY131" s="387"/>
      <c r="EZ131" s="387"/>
      <c r="FA131" s="387"/>
      <c r="FB131" s="387"/>
      <c r="FC131" s="387"/>
      <c r="FD131" s="387"/>
      <c r="FE131" s="387"/>
      <c r="FF131" s="387"/>
      <c r="FG131" s="387"/>
      <c r="FH131" s="387"/>
      <c r="FI131" s="387"/>
      <c r="FJ131" s="387"/>
      <c r="FK131" s="387"/>
      <c r="FL131" s="387"/>
      <c r="FM131" s="387"/>
      <c r="FN131" s="387"/>
      <c r="FO131" s="387"/>
      <c r="FP131" s="387"/>
      <c r="FQ131" s="387"/>
      <c r="FR131" s="387"/>
      <c r="FS131" s="387"/>
      <c r="FT131" s="387"/>
      <c r="FU131" s="387"/>
      <c r="FV131" s="387"/>
      <c r="FW131" s="387"/>
      <c r="FX131" s="387"/>
      <c r="FY131" s="387"/>
      <c r="FZ131" s="387"/>
      <c r="GA131" s="387"/>
      <c r="GB131" s="387"/>
      <c r="GC131" s="387"/>
      <c r="GD131" s="387"/>
      <c r="GE131" s="387"/>
      <c r="GF131" s="387"/>
      <c r="GG131" s="387"/>
      <c r="GH131" s="387"/>
      <c r="GI131" s="387"/>
      <c r="GJ131" s="387"/>
      <c r="GK131" s="387"/>
      <c r="GL131" s="387"/>
      <c r="GM131" s="387"/>
      <c r="GN131" s="387"/>
      <c r="GO131" s="387"/>
      <c r="GP131" s="387"/>
      <c r="GQ131" s="387"/>
      <c r="GR131" s="387"/>
      <c r="GS131" s="387"/>
      <c r="GT131" s="387"/>
      <c r="GU131" s="387"/>
      <c r="GV131" s="387"/>
      <c r="GW131" s="387"/>
      <c r="GX131" s="387"/>
      <c r="GY131" s="387"/>
      <c r="GZ131" s="387"/>
      <c r="HA131" s="387"/>
      <c r="HB131" s="387"/>
      <c r="HC131" s="387"/>
      <c r="HD131" s="387"/>
      <c r="HE131" s="387"/>
      <c r="HF131" s="387"/>
      <c r="HG131" s="387"/>
      <c r="HH131" s="387"/>
      <c r="HI131" s="387"/>
      <c r="HJ131" s="387"/>
      <c r="HK131" s="387"/>
      <c r="HL131" s="387"/>
      <c r="HM131" s="387"/>
      <c r="HN131" s="387"/>
      <c r="HO131" s="387"/>
      <c r="HP131" s="387"/>
      <c r="HQ131" s="387"/>
      <c r="HR131" s="387"/>
      <c r="HS131" s="387"/>
      <c r="HT131" s="387"/>
      <c r="HU131" s="387"/>
      <c r="HV131" s="387"/>
      <c r="HW131" s="387"/>
      <c r="HX131" s="387"/>
      <c r="HY131" s="387"/>
      <c r="HZ131" s="387"/>
      <c r="IA131" s="387"/>
      <c r="IB131" s="387"/>
      <c r="IC131" s="387"/>
      <c r="ID131" s="387"/>
      <c r="IE131" s="387"/>
      <c r="IF131" s="387"/>
      <c r="IG131" s="387"/>
      <c r="IH131" s="387"/>
      <c r="II131" s="387"/>
      <c r="IJ131" s="387"/>
      <c r="IK131" s="387"/>
      <c r="IL131" s="387"/>
      <c r="IM131" s="387"/>
      <c r="IN131" s="387"/>
      <c r="IO131" s="387"/>
      <c r="IP131" s="387"/>
      <c r="IQ131" s="387"/>
      <c r="IR131" s="387"/>
      <c r="IS131" s="387"/>
      <c r="IT131" s="387"/>
      <c r="IU131" s="387"/>
      <c r="IV131" s="387"/>
    </row>
    <row r="132" spans="1:256" s="1410" customFormat="1" ht="14.25">
      <c r="A132" s="1688" t="s">
        <v>1707</v>
      </c>
      <c r="B132" s="1689"/>
      <c r="C132" s="1686" t="s">
        <v>452</v>
      </c>
      <c r="D132" s="1686"/>
      <c r="E132" s="16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387"/>
      <c r="AN132" s="387"/>
      <c r="AO132" s="387"/>
      <c r="AP132" s="387"/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  <c r="BA132" s="387"/>
      <c r="BB132" s="387"/>
      <c r="BC132" s="387"/>
      <c r="BD132" s="387"/>
      <c r="BE132" s="387"/>
      <c r="BF132" s="387"/>
      <c r="BG132" s="387"/>
      <c r="BH132" s="387"/>
      <c r="BI132" s="387"/>
      <c r="BJ132" s="387"/>
      <c r="BK132" s="387"/>
      <c r="BL132" s="387"/>
      <c r="BM132" s="387"/>
      <c r="BN132" s="387"/>
      <c r="BO132" s="387"/>
      <c r="BP132" s="387"/>
      <c r="BQ132" s="387"/>
      <c r="BR132" s="387"/>
      <c r="BS132" s="387"/>
      <c r="BT132" s="387"/>
      <c r="BU132" s="387"/>
      <c r="BV132" s="387"/>
      <c r="BW132" s="387"/>
      <c r="BX132" s="387"/>
      <c r="BY132" s="387"/>
      <c r="BZ132" s="387"/>
      <c r="CA132" s="387"/>
      <c r="CB132" s="387"/>
      <c r="CC132" s="387"/>
      <c r="CD132" s="387"/>
      <c r="CE132" s="387"/>
      <c r="CF132" s="387"/>
      <c r="CG132" s="387"/>
      <c r="CH132" s="387"/>
      <c r="CI132" s="387"/>
      <c r="CJ132" s="387"/>
      <c r="CK132" s="387"/>
      <c r="CL132" s="387"/>
      <c r="CM132" s="387"/>
      <c r="CN132" s="387"/>
      <c r="CO132" s="387"/>
      <c r="CP132" s="387"/>
      <c r="CQ132" s="387"/>
      <c r="CR132" s="387"/>
      <c r="CS132" s="387"/>
      <c r="CT132" s="387"/>
      <c r="CU132" s="387"/>
      <c r="CV132" s="387"/>
      <c r="CW132" s="387"/>
      <c r="CX132" s="387"/>
      <c r="CY132" s="387"/>
      <c r="CZ132" s="387"/>
      <c r="DA132" s="387"/>
      <c r="DB132" s="387"/>
      <c r="DC132" s="387"/>
      <c r="DD132" s="387"/>
      <c r="DE132" s="387"/>
      <c r="DF132" s="387"/>
      <c r="DG132" s="387"/>
      <c r="DH132" s="387"/>
      <c r="DI132" s="387"/>
      <c r="DJ132" s="387"/>
      <c r="DK132" s="387"/>
      <c r="DL132" s="387"/>
      <c r="DM132" s="387"/>
      <c r="DN132" s="387"/>
      <c r="DO132" s="387"/>
      <c r="DP132" s="387"/>
      <c r="DQ132" s="387"/>
      <c r="DR132" s="387"/>
      <c r="DS132" s="387"/>
      <c r="DT132" s="387"/>
      <c r="DU132" s="387"/>
      <c r="DV132" s="387"/>
      <c r="DW132" s="387"/>
      <c r="DX132" s="387"/>
      <c r="DY132" s="387"/>
      <c r="DZ132" s="387"/>
      <c r="EA132" s="387"/>
      <c r="EB132" s="387"/>
      <c r="EC132" s="387"/>
      <c r="ED132" s="387"/>
      <c r="EE132" s="387"/>
      <c r="EF132" s="387"/>
      <c r="EG132" s="387"/>
      <c r="EH132" s="387"/>
      <c r="EI132" s="387"/>
      <c r="EJ132" s="387"/>
      <c r="EK132" s="387"/>
      <c r="EL132" s="387"/>
      <c r="EM132" s="387"/>
      <c r="EN132" s="387"/>
      <c r="EO132" s="387"/>
      <c r="EP132" s="387"/>
      <c r="EQ132" s="387"/>
      <c r="ER132" s="387"/>
      <c r="ES132" s="387"/>
      <c r="ET132" s="387"/>
      <c r="EU132" s="387"/>
      <c r="EV132" s="387"/>
      <c r="EW132" s="387"/>
      <c r="EX132" s="387"/>
      <c r="EY132" s="387"/>
      <c r="EZ132" s="387"/>
      <c r="FA132" s="387"/>
      <c r="FB132" s="387"/>
      <c r="FC132" s="387"/>
      <c r="FD132" s="387"/>
      <c r="FE132" s="387"/>
      <c r="FF132" s="387"/>
      <c r="FG132" s="387"/>
      <c r="FH132" s="387"/>
      <c r="FI132" s="387"/>
      <c r="FJ132" s="387"/>
      <c r="FK132" s="387"/>
      <c r="FL132" s="387"/>
      <c r="FM132" s="387"/>
      <c r="FN132" s="387"/>
      <c r="FO132" s="387"/>
      <c r="FP132" s="387"/>
      <c r="FQ132" s="387"/>
      <c r="FR132" s="387"/>
      <c r="FS132" s="387"/>
      <c r="FT132" s="387"/>
      <c r="FU132" s="387"/>
      <c r="FV132" s="387"/>
      <c r="FW132" s="387"/>
      <c r="FX132" s="387"/>
      <c r="FY132" s="387"/>
      <c r="FZ132" s="387"/>
      <c r="GA132" s="387"/>
      <c r="GB132" s="387"/>
      <c r="GC132" s="387"/>
      <c r="GD132" s="387"/>
      <c r="GE132" s="387"/>
      <c r="GF132" s="387"/>
      <c r="GG132" s="387"/>
      <c r="GH132" s="387"/>
      <c r="GI132" s="387"/>
      <c r="GJ132" s="387"/>
      <c r="GK132" s="387"/>
      <c r="GL132" s="387"/>
      <c r="GM132" s="387"/>
      <c r="GN132" s="387"/>
      <c r="GO132" s="387"/>
      <c r="GP132" s="387"/>
      <c r="GQ132" s="387"/>
      <c r="GR132" s="387"/>
      <c r="GS132" s="387"/>
      <c r="GT132" s="387"/>
      <c r="GU132" s="387"/>
      <c r="GV132" s="387"/>
      <c r="GW132" s="387"/>
      <c r="GX132" s="387"/>
      <c r="GY132" s="387"/>
      <c r="GZ132" s="387"/>
      <c r="HA132" s="387"/>
      <c r="HB132" s="387"/>
      <c r="HC132" s="387"/>
      <c r="HD132" s="387"/>
      <c r="HE132" s="387"/>
      <c r="HF132" s="387"/>
      <c r="HG132" s="387"/>
      <c r="HH132" s="387"/>
      <c r="HI132" s="387"/>
      <c r="HJ132" s="387"/>
      <c r="HK132" s="387"/>
      <c r="HL132" s="387"/>
      <c r="HM132" s="387"/>
      <c r="HN132" s="387"/>
      <c r="HO132" s="387"/>
      <c r="HP132" s="387"/>
      <c r="HQ132" s="387"/>
      <c r="HR132" s="387"/>
      <c r="HS132" s="387"/>
      <c r="HT132" s="387"/>
      <c r="HU132" s="387"/>
      <c r="HV132" s="387"/>
      <c r="HW132" s="387"/>
      <c r="HX132" s="387"/>
      <c r="HY132" s="387"/>
      <c r="HZ132" s="387"/>
      <c r="IA132" s="387"/>
      <c r="IB132" s="387"/>
      <c r="IC132" s="387"/>
      <c r="ID132" s="387"/>
      <c r="IE132" s="387"/>
      <c r="IF132" s="387"/>
      <c r="IG132" s="387"/>
      <c r="IH132" s="387"/>
      <c r="II132" s="387"/>
      <c r="IJ132" s="387"/>
      <c r="IK132" s="387"/>
      <c r="IL132" s="387"/>
      <c r="IM132" s="387"/>
      <c r="IN132" s="387"/>
      <c r="IO132" s="387"/>
      <c r="IP132" s="387"/>
      <c r="IQ132" s="387"/>
      <c r="IR132" s="387"/>
      <c r="IS132" s="387"/>
      <c r="IT132" s="387"/>
      <c r="IU132" s="387"/>
      <c r="IV132" s="387"/>
    </row>
    <row r="133" spans="1:256" s="1410" customFormat="1" ht="14.25">
      <c r="A133" s="388" t="s">
        <v>87</v>
      </c>
      <c r="B133" s="1471" t="s">
        <v>59</v>
      </c>
      <c r="C133" s="1686" t="s">
        <v>452</v>
      </c>
      <c r="D133" s="1686"/>
      <c r="E133" s="1687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  <c r="AI133" s="387"/>
      <c r="AJ133" s="387"/>
      <c r="AK133" s="387"/>
      <c r="AL133" s="387"/>
      <c r="AM133" s="387"/>
      <c r="AN133" s="387"/>
      <c r="AO133" s="387"/>
      <c r="AP133" s="387"/>
      <c r="AQ133" s="387"/>
      <c r="AR133" s="387"/>
      <c r="AS133" s="387"/>
      <c r="AT133" s="387"/>
      <c r="AU133" s="387"/>
      <c r="AV133" s="387"/>
      <c r="AW133" s="387"/>
      <c r="AX133" s="387"/>
      <c r="AY133" s="387"/>
      <c r="AZ133" s="387"/>
      <c r="BA133" s="387"/>
      <c r="BB133" s="387"/>
      <c r="BC133" s="387"/>
      <c r="BD133" s="387"/>
      <c r="BE133" s="387"/>
      <c r="BF133" s="387"/>
      <c r="BG133" s="387"/>
      <c r="BH133" s="387"/>
      <c r="BI133" s="387"/>
      <c r="BJ133" s="387"/>
      <c r="BK133" s="387"/>
      <c r="BL133" s="387"/>
      <c r="BM133" s="387"/>
      <c r="BN133" s="387"/>
      <c r="BO133" s="387"/>
      <c r="BP133" s="387"/>
      <c r="BQ133" s="387"/>
      <c r="BR133" s="387"/>
      <c r="BS133" s="387"/>
      <c r="BT133" s="387"/>
      <c r="BU133" s="387"/>
      <c r="BV133" s="387"/>
      <c r="BW133" s="387"/>
      <c r="BX133" s="387"/>
      <c r="BY133" s="387"/>
      <c r="BZ133" s="387"/>
      <c r="CA133" s="387"/>
      <c r="CB133" s="387"/>
      <c r="CC133" s="387"/>
      <c r="CD133" s="387"/>
      <c r="CE133" s="387"/>
      <c r="CF133" s="387"/>
      <c r="CG133" s="387"/>
      <c r="CH133" s="387"/>
      <c r="CI133" s="387"/>
      <c r="CJ133" s="387"/>
      <c r="CK133" s="387"/>
      <c r="CL133" s="387"/>
      <c r="CM133" s="387"/>
      <c r="CN133" s="387"/>
      <c r="CO133" s="387"/>
      <c r="CP133" s="387"/>
      <c r="CQ133" s="387"/>
      <c r="CR133" s="387"/>
      <c r="CS133" s="387"/>
      <c r="CT133" s="387"/>
      <c r="CU133" s="387"/>
      <c r="CV133" s="387"/>
      <c r="CW133" s="387"/>
      <c r="CX133" s="387"/>
      <c r="CY133" s="387"/>
      <c r="CZ133" s="387"/>
      <c r="DA133" s="387"/>
      <c r="DB133" s="387"/>
      <c r="DC133" s="387"/>
      <c r="DD133" s="387"/>
      <c r="DE133" s="387"/>
      <c r="DF133" s="387"/>
      <c r="DG133" s="387"/>
      <c r="DH133" s="387"/>
      <c r="DI133" s="387"/>
      <c r="DJ133" s="387"/>
      <c r="DK133" s="387"/>
      <c r="DL133" s="387"/>
      <c r="DM133" s="387"/>
      <c r="DN133" s="387"/>
      <c r="DO133" s="387"/>
      <c r="DP133" s="387"/>
      <c r="DQ133" s="387"/>
      <c r="DR133" s="387"/>
      <c r="DS133" s="387"/>
      <c r="DT133" s="387"/>
      <c r="DU133" s="387"/>
      <c r="DV133" s="387"/>
      <c r="DW133" s="387"/>
      <c r="DX133" s="387"/>
      <c r="DY133" s="387"/>
      <c r="DZ133" s="387"/>
      <c r="EA133" s="387"/>
      <c r="EB133" s="387"/>
      <c r="EC133" s="387"/>
      <c r="ED133" s="387"/>
      <c r="EE133" s="387"/>
      <c r="EF133" s="387"/>
      <c r="EG133" s="387"/>
      <c r="EH133" s="387"/>
      <c r="EI133" s="387"/>
      <c r="EJ133" s="387"/>
      <c r="EK133" s="387"/>
      <c r="EL133" s="387"/>
      <c r="EM133" s="387"/>
      <c r="EN133" s="387"/>
      <c r="EO133" s="387"/>
      <c r="EP133" s="387"/>
      <c r="EQ133" s="387"/>
      <c r="ER133" s="387"/>
      <c r="ES133" s="387"/>
      <c r="ET133" s="387"/>
      <c r="EU133" s="387"/>
      <c r="EV133" s="387"/>
      <c r="EW133" s="387"/>
      <c r="EX133" s="387"/>
      <c r="EY133" s="387"/>
      <c r="EZ133" s="387"/>
      <c r="FA133" s="387"/>
      <c r="FB133" s="387"/>
      <c r="FC133" s="387"/>
      <c r="FD133" s="387"/>
      <c r="FE133" s="387"/>
      <c r="FF133" s="387"/>
      <c r="FG133" s="387"/>
      <c r="FH133" s="387"/>
      <c r="FI133" s="387"/>
      <c r="FJ133" s="387"/>
      <c r="FK133" s="387"/>
      <c r="FL133" s="387"/>
      <c r="FM133" s="387"/>
      <c r="FN133" s="387"/>
      <c r="FO133" s="387"/>
      <c r="FP133" s="387"/>
      <c r="FQ133" s="387"/>
      <c r="FR133" s="387"/>
      <c r="FS133" s="387"/>
      <c r="FT133" s="387"/>
      <c r="FU133" s="387"/>
      <c r="FV133" s="387"/>
      <c r="FW133" s="387"/>
      <c r="FX133" s="387"/>
      <c r="FY133" s="387"/>
      <c r="FZ133" s="387"/>
      <c r="GA133" s="387"/>
      <c r="GB133" s="387"/>
      <c r="GC133" s="387"/>
      <c r="GD133" s="387"/>
      <c r="GE133" s="387"/>
      <c r="GF133" s="387"/>
      <c r="GG133" s="387"/>
      <c r="GH133" s="387"/>
      <c r="GI133" s="387"/>
      <c r="GJ133" s="387"/>
      <c r="GK133" s="387"/>
      <c r="GL133" s="387"/>
      <c r="GM133" s="387"/>
      <c r="GN133" s="387"/>
      <c r="GO133" s="387"/>
      <c r="GP133" s="387"/>
      <c r="GQ133" s="387"/>
      <c r="GR133" s="387"/>
      <c r="GS133" s="387"/>
      <c r="GT133" s="387"/>
      <c r="GU133" s="387"/>
      <c r="GV133" s="387"/>
      <c r="GW133" s="387"/>
      <c r="GX133" s="387"/>
      <c r="GY133" s="387"/>
      <c r="GZ133" s="387"/>
      <c r="HA133" s="387"/>
      <c r="HB133" s="387"/>
      <c r="HC133" s="387"/>
      <c r="HD133" s="387"/>
      <c r="HE133" s="387"/>
      <c r="HF133" s="387"/>
      <c r="HG133" s="387"/>
      <c r="HH133" s="387"/>
      <c r="HI133" s="387"/>
      <c r="HJ133" s="387"/>
      <c r="HK133" s="387"/>
      <c r="HL133" s="387"/>
      <c r="HM133" s="387"/>
      <c r="HN133" s="387"/>
      <c r="HO133" s="387"/>
      <c r="HP133" s="387"/>
      <c r="HQ133" s="387"/>
      <c r="HR133" s="387"/>
      <c r="HS133" s="387"/>
      <c r="HT133" s="387"/>
      <c r="HU133" s="387"/>
      <c r="HV133" s="387"/>
      <c r="HW133" s="387"/>
      <c r="HX133" s="387"/>
      <c r="HY133" s="387"/>
      <c r="HZ133" s="387"/>
      <c r="IA133" s="387"/>
      <c r="IB133" s="387"/>
      <c r="IC133" s="387"/>
      <c r="ID133" s="387"/>
      <c r="IE133" s="387"/>
      <c r="IF133" s="387"/>
      <c r="IG133" s="387"/>
      <c r="IH133" s="387"/>
      <c r="II133" s="387"/>
      <c r="IJ133" s="387"/>
      <c r="IK133" s="387"/>
      <c r="IL133" s="387"/>
      <c r="IM133" s="387"/>
      <c r="IN133" s="387"/>
      <c r="IO133" s="387"/>
      <c r="IP133" s="387"/>
      <c r="IQ133" s="387"/>
      <c r="IR133" s="387"/>
      <c r="IS133" s="387"/>
      <c r="IT133" s="387"/>
      <c r="IU133" s="387"/>
      <c r="IV133" s="387"/>
    </row>
    <row r="134" spans="1:5" s="1410" customFormat="1" ht="36">
      <c r="A134" s="389" t="s">
        <v>24</v>
      </c>
      <c r="B134" s="1417" t="s">
        <v>1717</v>
      </c>
      <c r="C134" s="395">
        <v>2039.5</v>
      </c>
      <c r="D134" s="395">
        <v>2039.5</v>
      </c>
      <c r="E134" s="396">
        <v>248.05</v>
      </c>
    </row>
    <row r="135" spans="1:5" s="1410" customFormat="1" ht="14.25">
      <c r="A135" s="389" t="s">
        <v>24</v>
      </c>
      <c r="B135" s="1417" t="s">
        <v>1718</v>
      </c>
      <c r="C135" s="395">
        <v>0</v>
      </c>
      <c r="D135" s="395">
        <v>145</v>
      </c>
      <c r="E135" s="396">
        <v>90.194</v>
      </c>
    </row>
    <row r="136" spans="1:5" s="1410" customFormat="1" ht="14.25">
      <c r="A136" s="389" t="s">
        <v>24</v>
      </c>
      <c r="B136" s="1417" t="s">
        <v>1719</v>
      </c>
      <c r="C136" s="395">
        <v>0</v>
      </c>
      <c r="D136" s="395">
        <v>195</v>
      </c>
      <c r="E136" s="396">
        <v>63.845</v>
      </c>
    </row>
    <row r="137" spans="1:5" s="1410" customFormat="1" ht="14.25">
      <c r="A137" s="389" t="s">
        <v>24</v>
      </c>
      <c r="B137" s="1417" t="s">
        <v>1720</v>
      </c>
      <c r="C137" s="395">
        <v>0</v>
      </c>
      <c r="D137" s="395">
        <v>170</v>
      </c>
      <c r="E137" s="396">
        <v>0</v>
      </c>
    </row>
    <row r="138" spans="1:5" s="1410" customFormat="1" ht="14.25">
      <c r="A138" s="389" t="s">
        <v>24</v>
      </c>
      <c r="B138" s="1417" t="s">
        <v>1721</v>
      </c>
      <c r="C138" s="395">
        <v>0</v>
      </c>
      <c r="D138" s="395">
        <v>190</v>
      </c>
      <c r="E138" s="396">
        <v>0</v>
      </c>
    </row>
    <row r="139" spans="1:5" s="1410" customFormat="1" ht="14.25">
      <c r="A139" s="389" t="s">
        <v>24</v>
      </c>
      <c r="B139" s="1417" t="s">
        <v>1722</v>
      </c>
      <c r="C139" s="395">
        <v>0</v>
      </c>
      <c r="D139" s="395">
        <v>120</v>
      </c>
      <c r="E139" s="396">
        <v>0</v>
      </c>
    </row>
    <row r="140" spans="1:5" s="1410" customFormat="1" ht="14.25">
      <c r="A140" s="389">
        <v>14</v>
      </c>
      <c r="B140" s="1417" t="s">
        <v>561</v>
      </c>
      <c r="C140" s="395">
        <v>0</v>
      </c>
      <c r="D140" s="395">
        <v>85000</v>
      </c>
      <c r="E140" s="396">
        <v>77383.84491</v>
      </c>
    </row>
    <row r="141" spans="1:5" s="1410" customFormat="1" ht="14.25">
      <c r="A141" s="1688" t="s">
        <v>1723</v>
      </c>
      <c r="B141" s="1689"/>
      <c r="C141" s="391">
        <f>C143+C144+C147+C150</f>
        <v>500</v>
      </c>
      <c r="D141" s="391">
        <f>D143+D144+D147+D150</f>
        <v>3233.858</v>
      </c>
      <c r="E141" s="1476">
        <f>E143+E144+E147+E150</f>
        <v>1041.431</v>
      </c>
    </row>
    <row r="142" spans="1:5" s="1410" customFormat="1" ht="14.25">
      <c r="A142" s="388" t="s">
        <v>87</v>
      </c>
      <c r="B142" s="1471" t="s">
        <v>59</v>
      </c>
      <c r="C142" s="1477"/>
      <c r="D142" s="391"/>
      <c r="E142" s="1476"/>
    </row>
    <row r="143" spans="1:5" s="1410" customFormat="1" ht="14.25">
      <c r="A143" s="389" t="s">
        <v>10</v>
      </c>
      <c r="B143" s="1417" t="s">
        <v>1724</v>
      </c>
      <c r="C143" s="395">
        <v>500</v>
      </c>
      <c r="D143" s="395">
        <v>500</v>
      </c>
      <c r="E143" s="396">
        <v>0</v>
      </c>
    </row>
    <row r="144" spans="1:5" s="1410" customFormat="1" ht="14.25">
      <c r="A144" s="389"/>
      <c r="B144" s="1472" t="s">
        <v>1725</v>
      </c>
      <c r="C144" s="1479">
        <f>C146</f>
        <v>0</v>
      </c>
      <c r="D144" s="1479">
        <f>D146</f>
        <v>4.14</v>
      </c>
      <c r="E144" s="1480">
        <f>E146</f>
        <v>4.14</v>
      </c>
    </row>
    <row r="145" spans="1:5" s="1410" customFormat="1" ht="14.25">
      <c r="A145" s="389"/>
      <c r="B145" s="1473" t="s">
        <v>59</v>
      </c>
      <c r="C145" s="1473"/>
      <c r="D145" s="1479"/>
      <c r="E145" s="1480"/>
    </row>
    <row r="146" spans="1:5" s="1410" customFormat="1" ht="24">
      <c r="A146" s="389" t="s">
        <v>24</v>
      </c>
      <c r="B146" s="1417" t="s">
        <v>1726</v>
      </c>
      <c r="C146" s="395">
        <v>0</v>
      </c>
      <c r="D146" s="395">
        <v>4.14</v>
      </c>
      <c r="E146" s="396">
        <v>4.14</v>
      </c>
    </row>
    <row r="147" spans="1:5" s="1410" customFormat="1" ht="14.25">
      <c r="A147" s="389"/>
      <c r="B147" s="1474" t="s">
        <v>636</v>
      </c>
      <c r="C147" s="1479">
        <f>C149</f>
        <v>0</v>
      </c>
      <c r="D147" s="1479">
        <f>D149</f>
        <v>19.718</v>
      </c>
      <c r="E147" s="1480">
        <f>E149</f>
        <v>0</v>
      </c>
    </row>
    <row r="148" spans="1:5" s="1410" customFormat="1" ht="14.25">
      <c r="A148" s="389"/>
      <c r="B148" s="1473" t="s">
        <v>59</v>
      </c>
      <c r="C148" s="1473"/>
      <c r="D148" s="1479"/>
      <c r="E148" s="1480"/>
    </row>
    <row r="149" spans="1:5" s="1410" customFormat="1" ht="24">
      <c r="A149" s="389" t="s">
        <v>24</v>
      </c>
      <c r="B149" s="1417" t="s">
        <v>1727</v>
      </c>
      <c r="C149" s="395">
        <v>0</v>
      </c>
      <c r="D149" s="395">
        <v>19.718</v>
      </c>
      <c r="E149" s="396">
        <v>0</v>
      </c>
    </row>
    <row r="150" spans="1:5" s="1410" customFormat="1" ht="14.25">
      <c r="A150" s="1465"/>
      <c r="B150" s="1474" t="s">
        <v>1728</v>
      </c>
      <c r="C150" s="1479">
        <f>C152</f>
        <v>0</v>
      </c>
      <c r="D150" s="1479">
        <f>D152</f>
        <v>2710</v>
      </c>
      <c r="E150" s="1480">
        <f>E152</f>
        <v>1037.291</v>
      </c>
    </row>
    <row r="151" spans="1:5" s="1410" customFormat="1" ht="14.25">
      <c r="A151" s="389"/>
      <c r="B151" s="1473" t="s">
        <v>59</v>
      </c>
      <c r="C151" s="1473"/>
      <c r="D151" s="1479"/>
      <c r="E151" s="1480"/>
    </row>
    <row r="152" spans="1:5" s="1410" customFormat="1" ht="14.25">
      <c r="A152" s="389" t="s">
        <v>24</v>
      </c>
      <c r="B152" s="1417" t="s">
        <v>1729</v>
      </c>
      <c r="C152" s="395">
        <v>0</v>
      </c>
      <c r="D152" s="395">
        <v>2710</v>
      </c>
      <c r="E152" s="396">
        <v>1037.291</v>
      </c>
    </row>
    <row r="153" spans="1:5" s="1410" customFormat="1" ht="14.25">
      <c r="A153" s="1688" t="s">
        <v>640</v>
      </c>
      <c r="B153" s="1689"/>
      <c r="C153" s="391">
        <f>SUM(C155:C156)</f>
        <v>1667</v>
      </c>
      <c r="D153" s="391">
        <f>SUM(D155:D156)</f>
        <v>13114.69141</v>
      </c>
      <c r="E153" s="1476">
        <f>SUM(E155:E156)</f>
        <v>5279.86953</v>
      </c>
    </row>
    <row r="154" spans="1:5" s="1410" customFormat="1" ht="14.25">
      <c r="A154" s="388" t="s">
        <v>87</v>
      </c>
      <c r="B154" s="1471" t="s">
        <v>59</v>
      </c>
      <c r="C154" s="1477"/>
      <c r="D154" s="391"/>
      <c r="E154" s="1476"/>
    </row>
    <row r="155" spans="1:5" s="1410" customFormat="1" ht="14.25">
      <c r="A155" s="389" t="s">
        <v>24</v>
      </c>
      <c r="B155" s="1417" t="s">
        <v>1730</v>
      </c>
      <c r="C155" s="395">
        <v>1500</v>
      </c>
      <c r="D155" s="395">
        <v>9305</v>
      </c>
      <c r="E155" s="396">
        <v>2217.41453</v>
      </c>
    </row>
    <row r="156" spans="1:5" s="1410" customFormat="1" ht="24">
      <c r="A156" s="389" t="s">
        <v>10</v>
      </c>
      <c r="B156" s="1417" t="s">
        <v>1731</v>
      </c>
      <c r="C156" s="395">
        <v>167</v>
      </c>
      <c r="D156" s="395">
        <v>3809.6914100000004</v>
      </c>
      <c r="E156" s="396">
        <v>3062.455</v>
      </c>
    </row>
    <row r="157" spans="1:5" s="1410" customFormat="1" ht="14.25">
      <c r="A157" s="1684" t="s">
        <v>1732</v>
      </c>
      <c r="B157" s="1685"/>
      <c r="C157" s="391">
        <f>SUM(C159:C164)</f>
        <v>6271.62</v>
      </c>
      <c r="D157" s="391">
        <f>SUM(D159:D164)</f>
        <v>82780.15461</v>
      </c>
      <c r="E157" s="1476">
        <f>SUM(E159:E164)</f>
        <v>17390.93965</v>
      </c>
    </row>
    <row r="158" spans="1:5" s="1410" customFormat="1" ht="14.25">
      <c r="A158" s="388" t="s">
        <v>87</v>
      </c>
      <c r="B158" s="1471" t="s">
        <v>59</v>
      </c>
      <c r="C158" s="1477"/>
      <c r="D158" s="391"/>
      <c r="E158" s="1476"/>
    </row>
    <row r="159" spans="1:5" s="1410" customFormat="1" ht="24">
      <c r="A159" s="389" t="s">
        <v>25</v>
      </c>
      <c r="B159" s="1417" t="s">
        <v>1733</v>
      </c>
      <c r="C159" s="395">
        <v>0</v>
      </c>
      <c r="D159" s="395">
        <v>2157.7724700000003</v>
      </c>
      <c r="E159" s="396">
        <v>2157.7724700000003</v>
      </c>
    </row>
    <row r="160" spans="1:5" s="1410" customFormat="1" ht="14.25">
      <c r="A160" s="389" t="s">
        <v>24</v>
      </c>
      <c r="B160" s="1417" t="s">
        <v>641</v>
      </c>
      <c r="C160" s="395">
        <v>2500</v>
      </c>
      <c r="D160" s="1478">
        <v>0</v>
      </c>
      <c r="E160" s="396">
        <v>0</v>
      </c>
    </row>
    <row r="161" spans="1:5" s="1410" customFormat="1" ht="24">
      <c r="A161" s="389" t="s">
        <v>14</v>
      </c>
      <c r="B161" s="1417" t="s">
        <v>1734</v>
      </c>
      <c r="C161" s="395">
        <v>184.51</v>
      </c>
      <c r="D161" s="395">
        <v>3881.704</v>
      </c>
      <c r="E161" s="396">
        <v>274.882</v>
      </c>
    </row>
    <row r="162" spans="1:5" s="1410" customFormat="1" ht="24">
      <c r="A162" s="389" t="s">
        <v>14</v>
      </c>
      <c r="B162" s="1417" t="s">
        <v>1735</v>
      </c>
      <c r="C162" s="395">
        <v>1571.11</v>
      </c>
      <c r="D162" s="395">
        <v>37159.077</v>
      </c>
      <c r="E162" s="396">
        <v>968.937</v>
      </c>
    </row>
    <row r="163" spans="1:5" s="1410" customFormat="1" ht="24">
      <c r="A163" s="389" t="s">
        <v>14</v>
      </c>
      <c r="B163" s="1417" t="s">
        <v>642</v>
      </c>
      <c r="C163" s="395">
        <v>1899</v>
      </c>
      <c r="D163" s="395">
        <v>35371.00115</v>
      </c>
      <c r="E163" s="396">
        <v>12310.59015</v>
      </c>
    </row>
    <row r="164" spans="1:5" s="1410" customFormat="1" ht="14.25">
      <c r="A164" s="389" t="s">
        <v>14</v>
      </c>
      <c r="B164" s="1417" t="s">
        <v>643</v>
      </c>
      <c r="C164" s="395">
        <v>117</v>
      </c>
      <c r="D164" s="395">
        <v>4210.599990000001</v>
      </c>
      <c r="E164" s="396">
        <v>1678.75803</v>
      </c>
    </row>
    <row r="165" spans="1:5" s="1410" customFormat="1" ht="21.75" customHeight="1">
      <c r="A165" s="1688" t="s">
        <v>638</v>
      </c>
      <c r="B165" s="1689"/>
      <c r="C165" s="391">
        <f>SUM(C167)</f>
        <v>25000</v>
      </c>
      <c r="D165" s="391">
        <f>SUM(D167)</f>
        <v>40000</v>
      </c>
      <c r="E165" s="1476">
        <f>SUM(E167)</f>
        <v>3617.8952999999997</v>
      </c>
    </row>
    <row r="166" spans="1:5" s="1410" customFormat="1" ht="14.25">
      <c r="A166" s="388" t="s">
        <v>87</v>
      </c>
      <c r="B166" s="1471" t="s">
        <v>59</v>
      </c>
      <c r="C166" s="1477"/>
      <c r="D166" s="391"/>
      <c r="E166" s="1476"/>
    </row>
    <row r="167" spans="1:5" s="1410" customFormat="1" ht="15" thickBot="1">
      <c r="A167" s="390">
        <v>14</v>
      </c>
      <c r="B167" s="1418" t="s">
        <v>639</v>
      </c>
      <c r="C167" s="397">
        <v>25000</v>
      </c>
      <c r="D167" s="397">
        <v>40000</v>
      </c>
      <c r="E167" s="398">
        <v>3617.8952999999997</v>
      </c>
    </row>
    <row r="168" spans="1:5" s="1410" customFormat="1" ht="14.25">
      <c r="A168" s="1466"/>
      <c r="B168" s="1475"/>
      <c r="C168" s="1481"/>
      <c r="D168" s="1481"/>
      <c r="E168" s="1481"/>
    </row>
    <row r="169" spans="1:5" s="1410" customFormat="1" ht="14.25">
      <c r="A169" s="1466"/>
      <c r="B169" s="1475"/>
      <c r="C169" s="1481"/>
      <c r="D169" s="1481"/>
      <c r="E169" s="1481"/>
    </row>
    <row r="170" spans="1:5" s="1410" customFormat="1" ht="14.25">
      <c r="A170" s="1466"/>
      <c r="B170" s="1475"/>
      <c r="C170" s="1481"/>
      <c r="D170" s="1481"/>
      <c r="E170" s="1481"/>
    </row>
    <row r="171" spans="1:256" s="1410" customFormat="1" ht="14.25">
      <c r="A171" s="382"/>
      <c r="B171" s="1467"/>
      <c r="C171" s="383"/>
      <c r="D171" s="383"/>
      <c r="E171" s="405" t="s">
        <v>659</v>
      </c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  <c r="AR171" s="241"/>
      <c r="AS171" s="241"/>
      <c r="AT171" s="241"/>
      <c r="AU171" s="241"/>
      <c r="AV171" s="241"/>
      <c r="AW171" s="241"/>
      <c r="AX171" s="241"/>
      <c r="AY171" s="241"/>
      <c r="AZ171" s="241"/>
      <c r="BA171" s="241"/>
      <c r="BB171" s="241"/>
      <c r="BC171" s="241"/>
      <c r="BD171" s="241"/>
      <c r="BE171" s="241"/>
      <c r="BF171" s="241"/>
      <c r="BG171" s="241"/>
      <c r="BH171" s="241"/>
      <c r="BI171" s="241"/>
      <c r="BJ171" s="241"/>
      <c r="BK171" s="241"/>
      <c r="BL171" s="241"/>
      <c r="BM171" s="241"/>
      <c r="BN171" s="241"/>
      <c r="BO171" s="241"/>
      <c r="BP171" s="241"/>
      <c r="BQ171" s="241"/>
      <c r="BR171" s="241"/>
      <c r="BS171" s="241"/>
      <c r="BT171" s="241"/>
      <c r="BU171" s="241"/>
      <c r="BV171" s="241"/>
      <c r="BW171" s="241"/>
      <c r="BX171" s="241"/>
      <c r="BY171" s="241"/>
      <c r="BZ171" s="241"/>
      <c r="CA171" s="241"/>
      <c r="CB171" s="241"/>
      <c r="CC171" s="241"/>
      <c r="CD171" s="241"/>
      <c r="CE171" s="241"/>
      <c r="CF171" s="241"/>
      <c r="CG171" s="241"/>
      <c r="CH171" s="241"/>
      <c r="CI171" s="241"/>
      <c r="CJ171" s="241"/>
      <c r="CK171" s="241"/>
      <c r="CL171" s="241"/>
      <c r="CM171" s="241"/>
      <c r="CN171" s="241"/>
      <c r="CO171" s="241"/>
      <c r="CP171" s="241"/>
      <c r="CQ171" s="241"/>
      <c r="CR171" s="241"/>
      <c r="CS171" s="241"/>
      <c r="CT171" s="241"/>
      <c r="CU171" s="241"/>
      <c r="CV171" s="241"/>
      <c r="CW171" s="241"/>
      <c r="CX171" s="241"/>
      <c r="CY171" s="241"/>
      <c r="CZ171" s="241"/>
      <c r="DA171" s="241"/>
      <c r="DB171" s="241"/>
      <c r="DC171" s="241"/>
      <c r="DD171" s="241"/>
      <c r="DE171" s="241"/>
      <c r="DF171" s="241"/>
      <c r="DG171" s="241"/>
      <c r="DH171" s="241"/>
      <c r="DI171" s="241"/>
      <c r="DJ171" s="241"/>
      <c r="DK171" s="241"/>
      <c r="DL171" s="241"/>
      <c r="DM171" s="241"/>
      <c r="DN171" s="241"/>
      <c r="DO171" s="241"/>
      <c r="DP171" s="241"/>
      <c r="DQ171" s="241"/>
      <c r="DR171" s="241"/>
      <c r="DS171" s="241"/>
      <c r="DT171" s="241"/>
      <c r="DU171" s="241"/>
      <c r="DV171" s="241"/>
      <c r="DW171" s="241"/>
      <c r="DX171" s="241"/>
      <c r="DY171" s="241"/>
      <c r="DZ171" s="241"/>
      <c r="EA171" s="241"/>
      <c r="EB171" s="241"/>
      <c r="EC171" s="241"/>
      <c r="ED171" s="241"/>
      <c r="EE171" s="241"/>
      <c r="EF171" s="241"/>
      <c r="EG171" s="241"/>
      <c r="EH171" s="241"/>
      <c r="EI171" s="241"/>
      <c r="EJ171" s="241"/>
      <c r="EK171" s="241"/>
      <c r="EL171" s="241"/>
      <c r="EM171" s="241"/>
      <c r="EN171" s="241"/>
      <c r="EO171" s="241"/>
      <c r="EP171" s="241"/>
      <c r="EQ171" s="241"/>
      <c r="ER171" s="241"/>
      <c r="ES171" s="241"/>
      <c r="ET171" s="241"/>
      <c r="EU171" s="241"/>
      <c r="EV171" s="241"/>
      <c r="EW171" s="241"/>
      <c r="EX171" s="241"/>
      <c r="EY171" s="241"/>
      <c r="EZ171" s="241"/>
      <c r="FA171" s="241"/>
      <c r="FB171" s="241"/>
      <c r="FC171" s="241"/>
      <c r="FD171" s="241"/>
      <c r="FE171" s="241"/>
      <c r="FF171" s="241"/>
      <c r="FG171" s="241"/>
      <c r="FH171" s="241"/>
      <c r="FI171" s="241"/>
      <c r="FJ171" s="241"/>
      <c r="FK171" s="241"/>
      <c r="FL171" s="241"/>
      <c r="FM171" s="241"/>
      <c r="FN171" s="241"/>
      <c r="FO171" s="241"/>
      <c r="FP171" s="241"/>
      <c r="FQ171" s="241"/>
      <c r="FR171" s="241"/>
      <c r="FS171" s="241"/>
      <c r="FT171" s="241"/>
      <c r="FU171" s="241"/>
      <c r="FV171" s="241"/>
      <c r="FW171" s="241"/>
      <c r="FX171" s="241"/>
      <c r="FY171" s="241"/>
      <c r="FZ171" s="241"/>
      <c r="GA171" s="241"/>
      <c r="GB171" s="241"/>
      <c r="GC171" s="241"/>
      <c r="GD171" s="241"/>
      <c r="GE171" s="241"/>
      <c r="GF171" s="241"/>
      <c r="GG171" s="241"/>
      <c r="GH171" s="241"/>
      <c r="GI171" s="241"/>
      <c r="GJ171" s="241"/>
      <c r="GK171" s="241"/>
      <c r="GL171" s="241"/>
      <c r="GM171" s="241"/>
      <c r="GN171" s="241"/>
      <c r="GO171" s="241"/>
      <c r="GP171" s="241"/>
      <c r="GQ171" s="241"/>
      <c r="GR171" s="241"/>
      <c r="GS171" s="241"/>
      <c r="GT171" s="241"/>
      <c r="GU171" s="241"/>
      <c r="GV171" s="241"/>
      <c r="GW171" s="241"/>
      <c r="GX171" s="241"/>
      <c r="GY171" s="241"/>
      <c r="GZ171" s="241"/>
      <c r="HA171" s="241"/>
      <c r="HB171" s="241"/>
      <c r="HC171" s="241"/>
      <c r="HD171" s="241"/>
      <c r="HE171" s="241"/>
      <c r="HF171" s="241"/>
      <c r="HG171" s="241"/>
      <c r="HH171" s="241"/>
      <c r="HI171" s="241"/>
      <c r="HJ171" s="241"/>
      <c r="HK171" s="241"/>
      <c r="HL171" s="241"/>
      <c r="HM171" s="241"/>
      <c r="HN171" s="241"/>
      <c r="HO171" s="241"/>
      <c r="HP171" s="241"/>
      <c r="HQ171" s="241"/>
      <c r="HR171" s="241"/>
      <c r="HS171" s="241"/>
      <c r="HT171" s="241"/>
      <c r="HU171" s="241"/>
      <c r="HV171" s="241"/>
      <c r="HW171" s="241"/>
      <c r="HX171" s="241"/>
      <c r="HY171" s="241"/>
      <c r="HZ171" s="241"/>
      <c r="IA171" s="241"/>
      <c r="IB171" s="241"/>
      <c r="IC171" s="241"/>
      <c r="ID171" s="241"/>
      <c r="IE171" s="241"/>
      <c r="IF171" s="241"/>
      <c r="IG171" s="241"/>
      <c r="IH171" s="241"/>
      <c r="II171" s="241"/>
      <c r="IJ171" s="241"/>
      <c r="IK171" s="241"/>
      <c r="IL171" s="241"/>
      <c r="IM171" s="241"/>
      <c r="IN171" s="241"/>
      <c r="IO171" s="241"/>
      <c r="IP171" s="241"/>
      <c r="IQ171" s="241"/>
      <c r="IR171" s="241"/>
      <c r="IS171" s="241"/>
      <c r="IT171" s="241"/>
      <c r="IU171" s="241"/>
      <c r="IV171" s="241"/>
    </row>
    <row r="172" spans="1:5" s="1410" customFormat="1" ht="15.75">
      <c r="A172" s="1678" t="s">
        <v>1652</v>
      </c>
      <c r="B172" s="1678"/>
      <c r="C172" s="1678"/>
      <c r="D172" s="1678"/>
      <c r="E172" s="1678"/>
    </row>
    <row r="173" spans="1:5" s="1410" customFormat="1" ht="5.25" customHeight="1">
      <c r="A173" s="384"/>
      <c r="B173" s="1468"/>
      <c r="C173" s="385"/>
      <c r="D173" s="1411"/>
      <c r="E173" s="1411"/>
    </row>
    <row r="174" spans="1:5" s="1410" customFormat="1" ht="13.5" customHeight="1">
      <c r="A174" s="1679" t="s">
        <v>107</v>
      </c>
      <c r="B174" s="1679"/>
      <c r="C174" s="1679"/>
      <c r="D174" s="1679"/>
      <c r="E174" s="1679"/>
    </row>
    <row r="175" spans="1:5" s="1410" customFormat="1" ht="15.75" thickBot="1">
      <c r="A175" s="384"/>
      <c r="B175" s="1469"/>
      <c r="C175" s="385"/>
      <c r="D175" s="1411"/>
      <c r="E175" s="1412" t="s">
        <v>103</v>
      </c>
    </row>
    <row r="176" spans="1:256" s="1410" customFormat="1" ht="24">
      <c r="A176" s="1413" t="s">
        <v>36</v>
      </c>
      <c r="B176" s="1470" t="s">
        <v>0</v>
      </c>
      <c r="C176" s="392" t="s">
        <v>604</v>
      </c>
      <c r="D176" s="392" t="s">
        <v>605</v>
      </c>
      <c r="E176" s="393" t="s">
        <v>606</v>
      </c>
      <c r="F176" s="387"/>
      <c r="G176" s="387"/>
      <c r="H176" s="387"/>
      <c r="I176" s="387"/>
      <c r="J176" s="387"/>
      <c r="K176" s="387"/>
      <c r="L176" s="387"/>
      <c r="M176" s="387"/>
      <c r="N176" s="387"/>
      <c r="O176" s="387"/>
      <c r="P176" s="387"/>
      <c r="Q176" s="387"/>
      <c r="R176" s="387"/>
      <c r="S176" s="387"/>
      <c r="T176" s="387"/>
      <c r="U176" s="387"/>
      <c r="V176" s="387"/>
      <c r="W176" s="387"/>
      <c r="X176" s="387"/>
      <c r="Y176" s="387"/>
      <c r="Z176" s="387"/>
      <c r="AA176" s="387"/>
      <c r="AB176" s="387"/>
      <c r="AC176" s="387"/>
      <c r="AD176" s="387"/>
      <c r="AE176" s="387"/>
      <c r="AF176" s="387"/>
      <c r="AG176" s="387"/>
      <c r="AH176" s="387"/>
      <c r="AI176" s="387"/>
      <c r="AJ176" s="387"/>
      <c r="AK176" s="387"/>
      <c r="AL176" s="387"/>
      <c r="AM176" s="387"/>
      <c r="AN176" s="387"/>
      <c r="AO176" s="387"/>
      <c r="AP176" s="387"/>
      <c r="AQ176" s="387"/>
      <c r="AR176" s="387"/>
      <c r="AS176" s="387"/>
      <c r="AT176" s="387"/>
      <c r="AU176" s="387"/>
      <c r="AV176" s="387"/>
      <c r="AW176" s="387"/>
      <c r="AX176" s="387"/>
      <c r="AY176" s="387"/>
      <c r="AZ176" s="387"/>
      <c r="BA176" s="387"/>
      <c r="BB176" s="387"/>
      <c r="BC176" s="387"/>
      <c r="BD176" s="387"/>
      <c r="BE176" s="387"/>
      <c r="BF176" s="387"/>
      <c r="BG176" s="387"/>
      <c r="BH176" s="387"/>
      <c r="BI176" s="387"/>
      <c r="BJ176" s="387"/>
      <c r="BK176" s="387"/>
      <c r="BL176" s="387"/>
      <c r="BM176" s="387"/>
      <c r="BN176" s="387"/>
      <c r="BO176" s="387"/>
      <c r="BP176" s="387"/>
      <c r="BQ176" s="387"/>
      <c r="BR176" s="387"/>
      <c r="BS176" s="387"/>
      <c r="BT176" s="387"/>
      <c r="BU176" s="387"/>
      <c r="BV176" s="387"/>
      <c r="BW176" s="387"/>
      <c r="BX176" s="387"/>
      <c r="BY176" s="387"/>
      <c r="BZ176" s="387"/>
      <c r="CA176" s="387"/>
      <c r="CB176" s="387"/>
      <c r="CC176" s="387"/>
      <c r="CD176" s="387"/>
      <c r="CE176" s="387"/>
      <c r="CF176" s="387"/>
      <c r="CG176" s="387"/>
      <c r="CH176" s="387"/>
      <c r="CI176" s="387"/>
      <c r="CJ176" s="387"/>
      <c r="CK176" s="387"/>
      <c r="CL176" s="387"/>
      <c r="CM176" s="387"/>
      <c r="CN176" s="387"/>
      <c r="CO176" s="387"/>
      <c r="CP176" s="387"/>
      <c r="CQ176" s="387"/>
      <c r="CR176" s="387"/>
      <c r="CS176" s="387"/>
      <c r="CT176" s="387"/>
      <c r="CU176" s="387"/>
      <c r="CV176" s="387"/>
      <c r="CW176" s="387"/>
      <c r="CX176" s="387"/>
      <c r="CY176" s="387"/>
      <c r="CZ176" s="387"/>
      <c r="DA176" s="387"/>
      <c r="DB176" s="387"/>
      <c r="DC176" s="387"/>
      <c r="DD176" s="387"/>
      <c r="DE176" s="387"/>
      <c r="DF176" s="387"/>
      <c r="DG176" s="387"/>
      <c r="DH176" s="387"/>
      <c r="DI176" s="387"/>
      <c r="DJ176" s="387"/>
      <c r="DK176" s="387"/>
      <c r="DL176" s="387"/>
      <c r="DM176" s="387"/>
      <c r="DN176" s="387"/>
      <c r="DO176" s="387"/>
      <c r="DP176" s="387"/>
      <c r="DQ176" s="387"/>
      <c r="DR176" s="387"/>
      <c r="DS176" s="387"/>
      <c r="DT176" s="387"/>
      <c r="DU176" s="387"/>
      <c r="DV176" s="387"/>
      <c r="DW176" s="387"/>
      <c r="DX176" s="387"/>
      <c r="DY176" s="387"/>
      <c r="DZ176" s="387"/>
      <c r="EA176" s="387"/>
      <c r="EB176" s="387"/>
      <c r="EC176" s="387"/>
      <c r="ED176" s="387"/>
      <c r="EE176" s="387"/>
      <c r="EF176" s="387"/>
      <c r="EG176" s="387"/>
      <c r="EH176" s="387"/>
      <c r="EI176" s="387"/>
      <c r="EJ176" s="387"/>
      <c r="EK176" s="387"/>
      <c r="EL176" s="387"/>
      <c r="EM176" s="387"/>
      <c r="EN176" s="387"/>
      <c r="EO176" s="387"/>
      <c r="EP176" s="387"/>
      <c r="EQ176" s="387"/>
      <c r="ER176" s="387"/>
      <c r="ES176" s="387"/>
      <c r="ET176" s="387"/>
      <c r="EU176" s="387"/>
      <c r="EV176" s="387"/>
      <c r="EW176" s="387"/>
      <c r="EX176" s="387"/>
      <c r="EY176" s="387"/>
      <c r="EZ176" s="387"/>
      <c r="FA176" s="387"/>
      <c r="FB176" s="387"/>
      <c r="FC176" s="387"/>
      <c r="FD176" s="387"/>
      <c r="FE176" s="387"/>
      <c r="FF176" s="387"/>
      <c r="FG176" s="387"/>
      <c r="FH176" s="387"/>
      <c r="FI176" s="387"/>
      <c r="FJ176" s="387"/>
      <c r="FK176" s="387"/>
      <c r="FL176" s="387"/>
      <c r="FM176" s="387"/>
      <c r="FN176" s="387"/>
      <c r="FO176" s="387"/>
      <c r="FP176" s="387"/>
      <c r="FQ176" s="387"/>
      <c r="FR176" s="387"/>
      <c r="FS176" s="387"/>
      <c r="FT176" s="387"/>
      <c r="FU176" s="387"/>
      <c r="FV176" s="387"/>
      <c r="FW176" s="387"/>
      <c r="FX176" s="387"/>
      <c r="FY176" s="387"/>
      <c r="FZ176" s="387"/>
      <c r="GA176" s="387"/>
      <c r="GB176" s="387"/>
      <c r="GC176" s="387"/>
      <c r="GD176" s="387"/>
      <c r="GE176" s="387"/>
      <c r="GF176" s="387"/>
      <c r="GG176" s="387"/>
      <c r="GH176" s="387"/>
      <c r="GI176" s="387"/>
      <c r="GJ176" s="387"/>
      <c r="GK176" s="387"/>
      <c r="GL176" s="387"/>
      <c r="GM176" s="387"/>
      <c r="GN176" s="387"/>
      <c r="GO176" s="387"/>
      <c r="GP176" s="387"/>
      <c r="GQ176" s="387"/>
      <c r="GR176" s="387"/>
      <c r="GS176" s="387"/>
      <c r="GT176" s="387"/>
      <c r="GU176" s="387"/>
      <c r="GV176" s="387"/>
      <c r="GW176" s="387"/>
      <c r="GX176" s="387"/>
      <c r="GY176" s="387"/>
      <c r="GZ176" s="387"/>
      <c r="HA176" s="387"/>
      <c r="HB176" s="387"/>
      <c r="HC176" s="387"/>
      <c r="HD176" s="387"/>
      <c r="HE176" s="387"/>
      <c r="HF176" s="387"/>
      <c r="HG176" s="387"/>
      <c r="HH176" s="387"/>
      <c r="HI176" s="387"/>
      <c r="HJ176" s="387"/>
      <c r="HK176" s="387"/>
      <c r="HL176" s="387"/>
      <c r="HM176" s="387"/>
      <c r="HN176" s="387"/>
      <c r="HO176" s="387"/>
      <c r="HP176" s="387"/>
      <c r="HQ176" s="387"/>
      <c r="HR176" s="387"/>
      <c r="HS176" s="387"/>
      <c r="HT176" s="387"/>
      <c r="HU176" s="387"/>
      <c r="HV176" s="387"/>
      <c r="HW176" s="387"/>
      <c r="HX176" s="387"/>
      <c r="HY176" s="387"/>
      <c r="HZ176" s="387"/>
      <c r="IA176" s="387"/>
      <c r="IB176" s="387"/>
      <c r="IC176" s="387"/>
      <c r="ID176" s="387"/>
      <c r="IE176" s="387"/>
      <c r="IF176" s="387"/>
      <c r="IG176" s="387"/>
      <c r="IH176" s="387"/>
      <c r="II176" s="387"/>
      <c r="IJ176" s="387"/>
      <c r="IK176" s="387"/>
      <c r="IL176" s="387"/>
      <c r="IM176" s="387"/>
      <c r="IN176" s="387"/>
      <c r="IO176" s="387"/>
      <c r="IP176" s="387"/>
      <c r="IQ176" s="387"/>
      <c r="IR176" s="387"/>
      <c r="IS176" s="387"/>
      <c r="IT176" s="387"/>
      <c r="IU176" s="387"/>
      <c r="IV176" s="387"/>
    </row>
    <row r="177" spans="1:5" s="1410" customFormat="1" ht="14.25">
      <c r="A177" s="1688" t="s">
        <v>644</v>
      </c>
      <c r="B177" s="1689"/>
      <c r="C177" s="391">
        <f>SUM(C179:C180)</f>
        <v>2112.7</v>
      </c>
      <c r="D177" s="391">
        <f>SUM(D179:D180)</f>
        <v>2612.7</v>
      </c>
      <c r="E177" s="1476">
        <f>SUM(E179:E180)</f>
        <v>1054.1056</v>
      </c>
    </row>
    <row r="178" spans="1:5" s="1410" customFormat="1" ht="14.25">
      <c r="A178" s="388" t="s">
        <v>87</v>
      </c>
      <c r="B178" s="1471" t="s">
        <v>59</v>
      </c>
      <c r="C178" s="1477"/>
      <c r="D178" s="391"/>
      <c r="E178" s="1476"/>
    </row>
    <row r="179" spans="1:5" s="1410" customFormat="1" ht="14.25">
      <c r="A179" s="389" t="s">
        <v>24</v>
      </c>
      <c r="B179" s="1417" t="s">
        <v>645</v>
      </c>
      <c r="C179" s="395">
        <v>2112.7</v>
      </c>
      <c r="D179" s="395">
        <v>2112.7</v>
      </c>
      <c r="E179" s="396">
        <v>881.1236</v>
      </c>
    </row>
    <row r="180" spans="1:5" s="1410" customFormat="1" ht="14.25">
      <c r="A180" s="389" t="s">
        <v>24</v>
      </c>
      <c r="B180" s="1417" t="s">
        <v>1736</v>
      </c>
      <c r="C180" s="395">
        <v>0</v>
      </c>
      <c r="D180" s="395">
        <v>500</v>
      </c>
      <c r="E180" s="396">
        <v>172.982</v>
      </c>
    </row>
    <row r="181" spans="1:5" s="1410" customFormat="1" ht="14.25">
      <c r="A181" s="1684" t="s">
        <v>653</v>
      </c>
      <c r="B181" s="1685"/>
      <c r="C181" s="391">
        <f>SUM(C183:C184)</f>
        <v>0</v>
      </c>
      <c r="D181" s="391">
        <f>SUM(D183:D184)</f>
        <v>111096.48664999999</v>
      </c>
      <c r="E181" s="1476">
        <f>SUM(E183:E184)</f>
        <v>389.29197999999997</v>
      </c>
    </row>
    <row r="182" spans="1:256" s="1410" customFormat="1" ht="14.25">
      <c r="A182" s="388" t="s">
        <v>87</v>
      </c>
      <c r="B182" s="1471" t="s">
        <v>59</v>
      </c>
      <c r="C182" s="1686"/>
      <c r="D182" s="1686"/>
      <c r="E182" s="1687"/>
      <c r="F182" s="387"/>
      <c r="G182" s="387"/>
      <c r="H182" s="387"/>
      <c r="I182" s="387"/>
      <c r="J182" s="387"/>
      <c r="K182" s="387"/>
      <c r="L182" s="387"/>
      <c r="M182" s="387"/>
      <c r="N182" s="387"/>
      <c r="O182" s="387"/>
      <c r="P182" s="387"/>
      <c r="Q182" s="387"/>
      <c r="R182" s="387"/>
      <c r="S182" s="387"/>
      <c r="T182" s="387"/>
      <c r="U182" s="387"/>
      <c r="V182" s="387"/>
      <c r="W182" s="387"/>
      <c r="X182" s="387"/>
      <c r="Y182" s="387"/>
      <c r="Z182" s="387"/>
      <c r="AA182" s="387"/>
      <c r="AB182" s="387"/>
      <c r="AC182" s="387"/>
      <c r="AD182" s="387"/>
      <c r="AE182" s="387"/>
      <c r="AF182" s="387"/>
      <c r="AG182" s="387"/>
      <c r="AH182" s="387"/>
      <c r="AI182" s="387"/>
      <c r="AJ182" s="387"/>
      <c r="AK182" s="387"/>
      <c r="AL182" s="387"/>
      <c r="AM182" s="387"/>
      <c r="AN182" s="387"/>
      <c r="AO182" s="387"/>
      <c r="AP182" s="387"/>
      <c r="AQ182" s="387"/>
      <c r="AR182" s="387"/>
      <c r="AS182" s="387"/>
      <c r="AT182" s="387"/>
      <c r="AU182" s="387"/>
      <c r="AV182" s="387"/>
      <c r="AW182" s="387"/>
      <c r="AX182" s="387"/>
      <c r="AY182" s="387"/>
      <c r="AZ182" s="387"/>
      <c r="BA182" s="387"/>
      <c r="BB182" s="387"/>
      <c r="BC182" s="387"/>
      <c r="BD182" s="387"/>
      <c r="BE182" s="387"/>
      <c r="BF182" s="387"/>
      <c r="BG182" s="387"/>
      <c r="BH182" s="387"/>
      <c r="BI182" s="387"/>
      <c r="BJ182" s="387"/>
      <c r="BK182" s="387"/>
      <c r="BL182" s="387"/>
      <c r="BM182" s="387"/>
      <c r="BN182" s="387"/>
      <c r="BO182" s="387"/>
      <c r="BP182" s="387"/>
      <c r="BQ182" s="387"/>
      <c r="BR182" s="387"/>
      <c r="BS182" s="387"/>
      <c r="BT182" s="387"/>
      <c r="BU182" s="387"/>
      <c r="BV182" s="387"/>
      <c r="BW182" s="387"/>
      <c r="BX182" s="387"/>
      <c r="BY182" s="387"/>
      <c r="BZ182" s="387"/>
      <c r="CA182" s="387"/>
      <c r="CB182" s="387"/>
      <c r="CC182" s="387"/>
      <c r="CD182" s="387"/>
      <c r="CE182" s="387"/>
      <c r="CF182" s="387"/>
      <c r="CG182" s="387"/>
      <c r="CH182" s="387"/>
      <c r="CI182" s="387"/>
      <c r="CJ182" s="387"/>
      <c r="CK182" s="387"/>
      <c r="CL182" s="387"/>
      <c r="CM182" s="387"/>
      <c r="CN182" s="387"/>
      <c r="CO182" s="387"/>
      <c r="CP182" s="387"/>
      <c r="CQ182" s="387"/>
      <c r="CR182" s="387"/>
      <c r="CS182" s="387"/>
      <c r="CT182" s="387"/>
      <c r="CU182" s="387"/>
      <c r="CV182" s="387"/>
      <c r="CW182" s="387"/>
      <c r="CX182" s="387"/>
      <c r="CY182" s="387"/>
      <c r="CZ182" s="387"/>
      <c r="DA182" s="387"/>
      <c r="DB182" s="387"/>
      <c r="DC182" s="387"/>
      <c r="DD182" s="387"/>
      <c r="DE182" s="387"/>
      <c r="DF182" s="387"/>
      <c r="DG182" s="387"/>
      <c r="DH182" s="387"/>
      <c r="DI182" s="387"/>
      <c r="DJ182" s="387"/>
      <c r="DK182" s="387"/>
      <c r="DL182" s="387"/>
      <c r="DM182" s="387"/>
      <c r="DN182" s="387"/>
      <c r="DO182" s="387"/>
      <c r="DP182" s="387"/>
      <c r="DQ182" s="387"/>
      <c r="DR182" s="387"/>
      <c r="DS182" s="387"/>
      <c r="DT182" s="387"/>
      <c r="DU182" s="387"/>
      <c r="DV182" s="387"/>
      <c r="DW182" s="387"/>
      <c r="DX182" s="387"/>
      <c r="DY182" s="387"/>
      <c r="DZ182" s="387"/>
      <c r="EA182" s="387"/>
      <c r="EB182" s="387"/>
      <c r="EC182" s="387"/>
      <c r="ED182" s="387"/>
      <c r="EE182" s="387"/>
      <c r="EF182" s="387"/>
      <c r="EG182" s="387"/>
      <c r="EH182" s="387"/>
      <c r="EI182" s="387"/>
      <c r="EJ182" s="387"/>
      <c r="EK182" s="387"/>
      <c r="EL182" s="387"/>
      <c r="EM182" s="387"/>
      <c r="EN182" s="387"/>
      <c r="EO182" s="387"/>
      <c r="EP182" s="387"/>
      <c r="EQ182" s="387"/>
      <c r="ER182" s="387"/>
      <c r="ES182" s="387"/>
      <c r="ET182" s="387"/>
      <c r="EU182" s="387"/>
      <c r="EV182" s="387"/>
      <c r="EW182" s="387"/>
      <c r="EX182" s="387"/>
      <c r="EY182" s="387"/>
      <c r="EZ182" s="387"/>
      <c r="FA182" s="387"/>
      <c r="FB182" s="387"/>
      <c r="FC182" s="387"/>
      <c r="FD182" s="387"/>
      <c r="FE182" s="387"/>
      <c r="FF182" s="387"/>
      <c r="FG182" s="387"/>
      <c r="FH182" s="387"/>
      <c r="FI182" s="387"/>
      <c r="FJ182" s="387"/>
      <c r="FK182" s="387"/>
      <c r="FL182" s="387"/>
      <c r="FM182" s="387"/>
      <c r="FN182" s="387"/>
      <c r="FO182" s="387"/>
      <c r="FP182" s="387"/>
      <c r="FQ182" s="387"/>
      <c r="FR182" s="387"/>
      <c r="FS182" s="387"/>
      <c r="FT182" s="387"/>
      <c r="FU182" s="387"/>
      <c r="FV182" s="387"/>
      <c r="FW182" s="387"/>
      <c r="FX182" s="387"/>
      <c r="FY182" s="387"/>
      <c r="FZ182" s="387"/>
      <c r="GA182" s="387"/>
      <c r="GB182" s="387"/>
      <c r="GC182" s="387"/>
      <c r="GD182" s="387"/>
      <c r="GE182" s="387"/>
      <c r="GF182" s="387"/>
      <c r="GG182" s="387"/>
      <c r="GH182" s="387"/>
      <c r="GI182" s="387"/>
      <c r="GJ182" s="387"/>
      <c r="GK182" s="387"/>
      <c r="GL182" s="387"/>
      <c r="GM182" s="387"/>
      <c r="GN182" s="387"/>
      <c r="GO182" s="387"/>
      <c r="GP182" s="387"/>
      <c r="GQ182" s="387"/>
      <c r="GR182" s="387"/>
      <c r="GS182" s="387"/>
      <c r="GT182" s="387"/>
      <c r="GU182" s="387"/>
      <c r="GV182" s="387"/>
      <c r="GW182" s="387"/>
      <c r="GX182" s="387"/>
      <c r="GY182" s="387"/>
      <c r="GZ182" s="387"/>
      <c r="HA182" s="387"/>
      <c r="HB182" s="387"/>
      <c r="HC182" s="387"/>
      <c r="HD182" s="387"/>
      <c r="HE182" s="387"/>
      <c r="HF182" s="387"/>
      <c r="HG182" s="387"/>
      <c r="HH182" s="387"/>
      <c r="HI182" s="387"/>
      <c r="HJ182" s="387"/>
      <c r="HK182" s="387"/>
      <c r="HL182" s="387"/>
      <c r="HM182" s="387"/>
      <c r="HN182" s="387"/>
      <c r="HO182" s="387"/>
      <c r="HP182" s="387"/>
      <c r="HQ182" s="387"/>
      <c r="HR182" s="387"/>
      <c r="HS182" s="387"/>
      <c r="HT182" s="387"/>
      <c r="HU182" s="387"/>
      <c r="HV182" s="387"/>
      <c r="HW182" s="387"/>
      <c r="HX182" s="387"/>
      <c r="HY182" s="387"/>
      <c r="HZ182" s="387"/>
      <c r="IA182" s="387"/>
      <c r="IB182" s="387"/>
      <c r="IC182" s="387"/>
      <c r="ID182" s="387"/>
      <c r="IE182" s="387"/>
      <c r="IF182" s="387"/>
      <c r="IG182" s="387"/>
      <c r="IH182" s="387"/>
      <c r="II182" s="387"/>
      <c r="IJ182" s="387"/>
      <c r="IK182" s="387"/>
      <c r="IL182" s="387"/>
      <c r="IM182" s="387"/>
      <c r="IN182" s="387"/>
      <c r="IO182" s="387"/>
      <c r="IP182" s="387"/>
      <c r="IQ182" s="387"/>
      <c r="IR182" s="387"/>
      <c r="IS182" s="387"/>
      <c r="IT182" s="387"/>
      <c r="IU182" s="387"/>
      <c r="IV182" s="387"/>
    </row>
    <row r="183" spans="1:5" s="1410" customFormat="1" ht="14.25">
      <c r="A183" s="389" t="s">
        <v>17</v>
      </c>
      <c r="B183" s="1417" t="s">
        <v>637</v>
      </c>
      <c r="C183" s="395">
        <v>0</v>
      </c>
      <c r="D183" s="395">
        <v>107096.35797</v>
      </c>
      <c r="E183" s="396">
        <v>0</v>
      </c>
    </row>
    <row r="184" spans="1:5" s="1410" customFormat="1" ht="14.25">
      <c r="A184" s="389" t="s">
        <v>17</v>
      </c>
      <c r="B184" s="1417" t="s">
        <v>192</v>
      </c>
      <c r="C184" s="395">
        <v>0</v>
      </c>
      <c r="D184" s="395">
        <v>4000.1286800000003</v>
      </c>
      <c r="E184" s="396">
        <v>389.29197999999997</v>
      </c>
    </row>
    <row r="185" spans="1:5" s="1410" customFormat="1" ht="14.25">
      <c r="A185" s="1688" t="s">
        <v>1737</v>
      </c>
      <c r="B185" s="1689"/>
      <c r="C185" s="391">
        <f>SUM(C187:C189)</f>
        <v>0</v>
      </c>
      <c r="D185" s="391">
        <f>SUM(D187:D189)</f>
        <v>2621.783</v>
      </c>
      <c r="E185" s="1476">
        <f>SUM(E187:E189)</f>
        <v>2621.783</v>
      </c>
    </row>
    <row r="186" spans="1:5" s="1410" customFormat="1" ht="14.25">
      <c r="A186" s="388" t="s">
        <v>87</v>
      </c>
      <c r="B186" s="1471" t="s">
        <v>59</v>
      </c>
      <c r="C186" s="1477"/>
      <c r="D186" s="391"/>
      <c r="E186" s="1476"/>
    </row>
    <row r="187" spans="1:5" s="1410" customFormat="1" ht="24">
      <c r="A187" s="389" t="s">
        <v>12</v>
      </c>
      <c r="B187" s="1417" t="s">
        <v>1738</v>
      </c>
      <c r="C187" s="395">
        <v>0</v>
      </c>
      <c r="D187" s="395">
        <v>1278.783</v>
      </c>
      <c r="E187" s="396">
        <v>1278.783</v>
      </c>
    </row>
    <row r="188" spans="1:5" s="1410" customFormat="1" ht="24">
      <c r="A188" s="389" t="s">
        <v>12</v>
      </c>
      <c r="B188" s="1417" t="s">
        <v>1739</v>
      </c>
      <c r="C188" s="395">
        <v>0</v>
      </c>
      <c r="D188" s="395">
        <v>720</v>
      </c>
      <c r="E188" s="396">
        <v>720</v>
      </c>
    </row>
    <row r="189" spans="1:5" s="1410" customFormat="1" ht="48">
      <c r="A189" s="389" t="s">
        <v>19</v>
      </c>
      <c r="B189" s="1417" t="s">
        <v>1740</v>
      </c>
      <c r="C189" s="395">
        <v>0</v>
      </c>
      <c r="D189" s="395">
        <v>623</v>
      </c>
      <c r="E189" s="396">
        <v>623</v>
      </c>
    </row>
    <row r="190" spans="1:5" s="1410" customFormat="1" ht="14.25">
      <c r="A190" s="1684" t="s">
        <v>1741</v>
      </c>
      <c r="B190" s="1685"/>
      <c r="C190" s="391">
        <f>SUM(C192:C269)</f>
        <v>0</v>
      </c>
      <c r="D190" s="391">
        <f>SUM(D192:D269)</f>
        <v>6771.622349999999</v>
      </c>
      <c r="E190" s="1476">
        <f>SUM(E192:E269)</f>
        <v>5771.622349999999</v>
      </c>
    </row>
    <row r="191" spans="1:5" s="1410" customFormat="1" ht="14.25">
      <c r="A191" s="388" t="s">
        <v>87</v>
      </c>
      <c r="B191" s="1471" t="s">
        <v>59</v>
      </c>
      <c r="C191" s="1477"/>
      <c r="D191" s="391"/>
      <c r="E191" s="1476"/>
    </row>
    <row r="192" spans="1:5" s="1410" customFormat="1" ht="14.25">
      <c r="A192" s="389" t="s">
        <v>10</v>
      </c>
      <c r="B192" s="1417" t="s">
        <v>646</v>
      </c>
      <c r="C192" s="395">
        <v>0</v>
      </c>
      <c r="D192" s="395">
        <v>578.5016999999999</v>
      </c>
      <c r="E192" s="396">
        <v>578.5016999999999</v>
      </c>
    </row>
    <row r="193" spans="1:5" s="1410" customFormat="1" ht="14.25">
      <c r="A193" s="389" t="s">
        <v>10</v>
      </c>
      <c r="B193" s="1417" t="s">
        <v>647</v>
      </c>
      <c r="C193" s="395">
        <v>0</v>
      </c>
      <c r="D193" s="395">
        <v>1000</v>
      </c>
      <c r="E193" s="396">
        <v>0</v>
      </c>
    </row>
    <row r="194" spans="1:5" s="1410" customFormat="1" ht="14.25">
      <c r="A194" s="389" t="s">
        <v>10</v>
      </c>
      <c r="B194" s="1417" t="s">
        <v>1742</v>
      </c>
      <c r="C194" s="395">
        <v>0</v>
      </c>
      <c r="D194" s="395">
        <v>12</v>
      </c>
      <c r="E194" s="396">
        <v>12</v>
      </c>
    </row>
    <row r="195" spans="1:5" s="1410" customFormat="1" ht="14.25">
      <c r="A195" s="389" t="s">
        <v>10</v>
      </c>
      <c r="B195" s="1417" t="s">
        <v>1743</v>
      </c>
      <c r="C195" s="395">
        <v>0</v>
      </c>
      <c r="D195" s="395">
        <v>40</v>
      </c>
      <c r="E195" s="396">
        <v>40</v>
      </c>
    </row>
    <row r="196" spans="1:5" s="1410" customFormat="1" ht="14.25">
      <c r="A196" s="389" t="s">
        <v>10</v>
      </c>
      <c r="B196" s="1417" t="s">
        <v>648</v>
      </c>
      <c r="C196" s="395">
        <v>0</v>
      </c>
      <c r="D196" s="395">
        <v>90</v>
      </c>
      <c r="E196" s="396">
        <v>90</v>
      </c>
    </row>
    <row r="197" spans="1:5" s="1410" customFormat="1" ht="14.25">
      <c r="A197" s="389" t="s">
        <v>10</v>
      </c>
      <c r="B197" s="1417" t="s">
        <v>649</v>
      </c>
      <c r="C197" s="395">
        <v>0</v>
      </c>
      <c r="D197" s="395">
        <v>15</v>
      </c>
      <c r="E197" s="396">
        <v>15</v>
      </c>
    </row>
    <row r="198" spans="1:5" s="1410" customFormat="1" ht="14.25">
      <c r="A198" s="389" t="s">
        <v>10</v>
      </c>
      <c r="B198" s="1417" t="s">
        <v>650</v>
      </c>
      <c r="C198" s="395">
        <v>0</v>
      </c>
      <c r="D198" s="395">
        <v>60</v>
      </c>
      <c r="E198" s="396">
        <v>60</v>
      </c>
    </row>
    <row r="199" spans="1:5" s="1410" customFormat="1" ht="14.25">
      <c r="A199" s="389" t="s">
        <v>10</v>
      </c>
      <c r="B199" s="1417" t="s">
        <v>651</v>
      </c>
      <c r="C199" s="395">
        <v>0</v>
      </c>
      <c r="D199" s="395">
        <v>4</v>
      </c>
      <c r="E199" s="396">
        <v>4</v>
      </c>
    </row>
    <row r="200" spans="1:5" s="1410" customFormat="1" ht="14.25">
      <c r="A200" s="389" t="s">
        <v>10</v>
      </c>
      <c r="B200" s="1417" t="s">
        <v>1744</v>
      </c>
      <c r="C200" s="395">
        <v>0</v>
      </c>
      <c r="D200" s="395">
        <v>98.25874</v>
      </c>
      <c r="E200" s="396">
        <v>98.25874</v>
      </c>
    </row>
    <row r="201" spans="1:5" s="1410" customFormat="1" ht="24">
      <c r="A201" s="389" t="s">
        <v>10</v>
      </c>
      <c r="B201" s="1417" t="s">
        <v>1745</v>
      </c>
      <c r="C201" s="395">
        <v>0</v>
      </c>
      <c r="D201" s="395">
        <v>44.415</v>
      </c>
      <c r="E201" s="396">
        <v>44.415</v>
      </c>
    </row>
    <row r="202" spans="1:5" s="1410" customFormat="1" ht="14.25">
      <c r="A202" s="389" t="s">
        <v>10</v>
      </c>
      <c r="B202" s="1417" t="s">
        <v>1746</v>
      </c>
      <c r="C202" s="395">
        <v>0</v>
      </c>
      <c r="D202" s="395">
        <v>32.03786</v>
      </c>
      <c r="E202" s="396">
        <v>32.03786</v>
      </c>
    </row>
    <row r="203" spans="1:5" s="1410" customFormat="1" ht="14.25">
      <c r="A203" s="389" t="s">
        <v>10</v>
      </c>
      <c r="B203" s="1417" t="s">
        <v>1747</v>
      </c>
      <c r="C203" s="395">
        <v>0</v>
      </c>
      <c r="D203" s="395">
        <v>27.92475</v>
      </c>
      <c r="E203" s="396">
        <v>27.92475</v>
      </c>
    </row>
    <row r="204" spans="1:5" s="1410" customFormat="1" ht="14.25">
      <c r="A204" s="389" t="s">
        <v>10</v>
      </c>
      <c r="B204" s="1417" t="s">
        <v>1748</v>
      </c>
      <c r="C204" s="395">
        <v>0</v>
      </c>
      <c r="D204" s="395">
        <v>33.90188</v>
      </c>
      <c r="E204" s="396">
        <v>33.90188</v>
      </c>
    </row>
    <row r="205" spans="1:5" s="1410" customFormat="1" ht="14.25">
      <c r="A205" s="389" t="s">
        <v>10</v>
      </c>
      <c r="B205" s="1417" t="s">
        <v>1749</v>
      </c>
      <c r="C205" s="395">
        <v>0</v>
      </c>
      <c r="D205" s="395">
        <v>33.25455</v>
      </c>
      <c r="E205" s="396">
        <v>33.25455</v>
      </c>
    </row>
    <row r="206" spans="1:5" s="1410" customFormat="1" ht="14.25">
      <c r="A206" s="389" t="s">
        <v>10</v>
      </c>
      <c r="B206" s="1417" t="s">
        <v>1750</v>
      </c>
      <c r="C206" s="395">
        <v>0</v>
      </c>
      <c r="D206" s="395">
        <v>76.03706</v>
      </c>
      <c r="E206" s="396">
        <v>76.03706</v>
      </c>
    </row>
    <row r="207" spans="1:5" s="1410" customFormat="1" ht="14.25">
      <c r="A207" s="389" t="s">
        <v>10</v>
      </c>
      <c r="B207" s="1417" t="s">
        <v>1751</v>
      </c>
      <c r="C207" s="395">
        <v>0</v>
      </c>
      <c r="D207" s="395">
        <v>57.5505</v>
      </c>
      <c r="E207" s="396">
        <v>57.5505</v>
      </c>
    </row>
    <row r="208" spans="1:5" s="1410" customFormat="1" ht="14.25">
      <c r="A208" s="389" t="s">
        <v>10</v>
      </c>
      <c r="B208" s="1417" t="s">
        <v>1752</v>
      </c>
      <c r="C208" s="395">
        <v>0</v>
      </c>
      <c r="D208" s="395">
        <v>61.992</v>
      </c>
      <c r="E208" s="396">
        <v>61.992</v>
      </c>
    </row>
    <row r="209" spans="1:5" s="1410" customFormat="1" ht="14.25" customHeight="1">
      <c r="A209" s="389" t="s">
        <v>10</v>
      </c>
      <c r="B209" s="394" t="s">
        <v>1753</v>
      </c>
      <c r="C209" s="395">
        <v>0</v>
      </c>
      <c r="D209" s="395">
        <v>146.03085000000002</v>
      </c>
      <c r="E209" s="396">
        <v>146.03085000000002</v>
      </c>
    </row>
    <row r="210" spans="1:5" s="1410" customFormat="1" ht="14.25">
      <c r="A210" s="389" t="s">
        <v>10</v>
      </c>
      <c r="B210" s="1417" t="s">
        <v>1754</v>
      </c>
      <c r="C210" s="395">
        <v>0</v>
      </c>
      <c r="D210" s="395">
        <v>18.40388</v>
      </c>
      <c r="E210" s="396">
        <v>18.40388</v>
      </c>
    </row>
    <row r="211" spans="1:5" s="1410" customFormat="1" ht="14.25">
      <c r="A211" s="389" t="s">
        <v>10</v>
      </c>
      <c r="B211" s="1417" t="s">
        <v>1755</v>
      </c>
      <c r="C211" s="395">
        <v>0</v>
      </c>
      <c r="D211" s="395">
        <v>32.445</v>
      </c>
      <c r="E211" s="396">
        <v>32.445</v>
      </c>
    </row>
    <row r="212" spans="1:5" s="1410" customFormat="1" ht="14.25">
      <c r="A212" s="389" t="s">
        <v>10</v>
      </c>
      <c r="B212" s="1417" t="s">
        <v>1756</v>
      </c>
      <c r="C212" s="395">
        <v>0</v>
      </c>
      <c r="D212" s="395">
        <v>26.509610000000002</v>
      </c>
      <c r="E212" s="396">
        <v>26.509610000000002</v>
      </c>
    </row>
    <row r="213" spans="1:5" s="1410" customFormat="1" ht="14.25">
      <c r="A213" s="389" t="s">
        <v>10</v>
      </c>
      <c r="B213" s="1417" t="s">
        <v>1757</v>
      </c>
      <c r="C213" s="395">
        <v>0</v>
      </c>
      <c r="D213" s="395">
        <v>146.475</v>
      </c>
      <c r="E213" s="396">
        <v>146.475</v>
      </c>
    </row>
    <row r="214" spans="1:5" s="1410" customFormat="1" ht="14.25">
      <c r="A214" s="389" t="s">
        <v>10</v>
      </c>
      <c r="B214" s="1417" t="s">
        <v>1758</v>
      </c>
      <c r="C214" s="395">
        <v>0</v>
      </c>
      <c r="D214" s="395">
        <v>111.825</v>
      </c>
      <c r="E214" s="396">
        <v>111.825</v>
      </c>
    </row>
    <row r="215" spans="1:5" s="1410" customFormat="1" ht="14.25">
      <c r="A215" s="389" t="s">
        <v>10</v>
      </c>
      <c r="B215" s="1417" t="s">
        <v>1759</v>
      </c>
      <c r="C215" s="395">
        <v>0</v>
      </c>
      <c r="D215" s="395">
        <v>154.06335</v>
      </c>
      <c r="E215" s="396">
        <v>154.06335</v>
      </c>
    </row>
    <row r="216" spans="1:5" s="1410" customFormat="1" ht="14.25">
      <c r="A216" s="389" t="s">
        <v>10</v>
      </c>
      <c r="B216" s="1417" t="s">
        <v>1760</v>
      </c>
      <c r="C216" s="395">
        <v>0</v>
      </c>
      <c r="D216" s="395">
        <v>32.2686</v>
      </c>
      <c r="E216" s="396">
        <v>32.2686</v>
      </c>
    </row>
    <row r="217" spans="1:5" s="1410" customFormat="1" ht="14.25">
      <c r="A217" s="389" t="s">
        <v>10</v>
      </c>
      <c r="B217" s="1417" t="s">
        <v>1761</v>
      </c>
      <c r="C217" s="395">
        <v>0</v>
      </c>
      <c r="D217" s="395">
        <v>25.90796</v>
      </c>
      <c r="E217" s="396">
        <v>25.90796</v>
      </c>
    </row>
    <row r="218" spans="1:5" s="1410" customFormat="1" ht="15" thickBot="1">
      <c r="A218" s="390" t="s">
        <v>10</v>
      </c>
      <c r="B218" s="1418" t="s">
        <v>1762</v>
      </c>
      <c r="C218" s="397">
        <v>0</v>
      </c>
      <c r="D218" s="397">
        <v>30.24</v>
      </c>
      <c r="E218" s="398">
        <v>30.24</v>
      </c>
    </row>
    <row r="219" spans="1:256" s="1410" customFormat="1" ht="14.25">
      <c r="A219" s="382"/>
      <c r="B219" s="1467"/>
      <c r="C219" s="383"/>
      <c r="D219" s="383"/>
      <c r="E219" s="405" t="s">
        <v>660</v>
      </c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1"/>
      <c r="Y219" s="241"/>
      <c r="Z219" s="241"/>
      <c r="AA219" s="241"/>
      <c r="AB219" s="241"/>
      <c r="AC219" s="241"/>
      <c r="AD219" s="241"/>
      <c r="AE219" s="241"/>
      <c r="AF219" s="241"/>
      <c r="AG219" s="241"/>
      <c r="AH219" s="241"/>
      <c r="AI219" s="241"/>
      <c r="AJ219" s="241"/>
      <c r="AK219" s="241"/>
      <c r="AL219" s="241"/>
      <c r="AM219" s="241"/>
      <c r="AN219" s="241"/>
      <c r="AO219" s="241"/>
      <c r="AP219" s="241"/>
      <c r="AQ219" s="241"/>
      <c r="AR219" s="241"/>
      <c r="AS219" s="241"/>
      <c r="AT219" s="241"/>
      <c r="AU219" s="241"/>
      <c r="AV219" s="241"/>
      <c r="AW219" s="241"/>
      <c r="AX219" s="241"/>
      <c r="AY219" s="241"/>
      <c r="AZ219" s="241"/>
      <c r="BA219" s="241"/>
      <c r="BB219" s="241"/>
      <c r="BC219" s="241"/>
      <c r="BD219" s="241"/>
      <c r="BE219" s="241"/>
      <c r="BF219" s="241"/>
      <c r="BG219" s="241"/>
      <c r="BH219" s="241"/>
      <c r="BI219" s="241"/>
      <c r="BJ219" s="241"/>
      <c r="BK219" s="241"/>
      <c r="BL219" s="241"/>
      <c r="BM219" s="241"/>
      <c r="BN219" s="241"/>
      <c r="BO219" s="241"/>
      <c r="BP219" s="241"/>
      <c r="BQ219" s="241"/>
      <c r="BR219" s="241"/>
      <c r="BS219" s="241"/>
      <c r="BT219" s="241"/>
      <c r="BU219" s="241"/>
      <c r="BV219" s="241"/>
      <c r="BW219" s="241"/>
      <c r="BX219" s="241"/>
      <c r="BY219" s="241"/>
      <c r="BZ219" s="241"/>
      <c r="CA219" s="241"/>
      <c r="CB219" s="241"/>
      <c r="CC219" s="241"/>
      <c r="CD219" s="241"/>
      <c r="CE219" s="241"/>
      <c r="CF219" s="241"/>
      <c r="CG219" s="241"/>
      <c r="CH219" s="241"/>
      <c r="CI219" s="241"/>
      <c r="CJ219" s="241"/>
      <c r="CK219" s="241"/>
      <c r="CL219" s="241"/>
      <c r="CM219" s="241"/>
      <c r="CN219" s="241"/>
      <c r="CO219" s="241"/>
      <c r="CP219" s="241"/>
      <c r="CQ219" s="241"/>
      <c r="CR219" s="241"/>
      <c r="CS219" s="241"/>
      <c r="CT219" s="241"/>
      <c r="CU219" s="241"/>
      <c r="CV219" s="241"/>
      <c r="CW219" s="241"/>
      <c r="CX219" s="241"/>
      <c r="CY219" s="241"/>
      <c r="CZ219" s="241"/>
      <c r="DA219" s="241"/>
      <c r="DB219" s="241"/>
      <c r="DC219" s="241"/>
      <c r="DD219" s="241"/>
      <c r="DE219" s="241"/>
      <c r="DF219" s="241"/>
      <c r="DG219" s="241"/>
      <c r="DH219" s="241"/>
      <c r="DI219" s="241"/>
      <c r="DJ219" s="241"/>
      <c r="DK219" s="241"/>
      <c r="DL219" s="241"/>
      <c r="DM219" s="241"/>
      <c r="DN219" s="241"/>
      <c r="DO219" s="241"/>
      <c r="DP219" s="241"/>
      <c r="DQ219" s="241"/>
      <c r="DR219" s="241"/>
      <c r="DS219" s="241"/>
      <c r="DT219" s="241"/>
      <c r="DU219" s="241"/>
      <c r="DV219" s="241"/>
      <c r="DW219" s="241"/>
      <c r="DX219" s="241"/>
      <c r="DY219" s="241"/>
      <c r="DZ219" s="241"/>
      <c r="EA219" s="241"/>
      <c r="EB219" s="241"/>
      <c r="EC219" s="241"/>
      <c r="ED219" s="241"/>
      <c r="EE219" s="241"/>
      <c r="EF219" s="241"/>
      <c r="EG219" s="241"/>
      <c r="EH219" s="241"/>
      <c r="EI219" s="241"/>
      <c r="EJ219" s="241"/>
      <c r="EK219" s="241"/>
      <c r="EL219" s="241"/>
      <c r="EM219" s="241"/>
      <c r="EN219" s="241"/>
      <c r="EO219" s="241"/>
      <c r="EP219" s="241"/>
      <c r="EQ219" s="241"/>
      <c r="ER219" s="241"/>
      <c r="ES219" s="241"/>
      <c r="ET219" s="241"/>
      <c r="EU219" s="241"/>
      <c r="EV219" s="241"/>
      <c r="EW219" s="241"/>
      <c r="EX219" s="241"/>
      <c r="EY219" s="241"/>
      <c r="EZ219" s="241"/>
      <c r="FA219" s="241"/>
      <c r="FB219" s="241"/>
      <c r="FC219" s="241"/>
      <c r="FD219" s="241"/>
      <c r="FE219" s="241"/>
      <c r="FF219" s="241"/>
      <c r="FG219" s="241"/>
      <c r="FH219" s="241"/>
      <c r="FI219" s="241"/>
      <c r="FJ219" s="241"/>
      <c r="FK219" s="241"/>
      <c r="FL219" s="241"/>
      <c r="FM219" s="241"/>
      <c r="FN219" s="241"/>
      <c r="FO219" s="241"/>
      <c r="FP219" s="241"/>
      <c r="FQ219" s="241"/>
      <c r="FR219" s="241"/>
      <c r="FS219" s="241"/>
      <c r="FT219" s="241"/>
      <c r="FU219" s="241"/>
      <c r="FV219" s="241"/>
      <c r="FW219" s="241"/>
      <c r="FX219" s="241"/>
      <c r="FY219" s="241"/>
      <c r="FZ219" s="241"/>
      <c r="GA219" s="241"/>
      <c r="GB219" s="241"/>
      <c r="GC219" s="241"/>
      <c r="GD219" s="241"/>
      <c r="GE219" s="241"/>
      <c r="GF219" s="241"/>
      <c r="GG219" s="241"/>
      <c r="GH219" s="241"/>
      <c r="GI219" s="241"/>
      <c r="GJ219" s="241"/>
      <c r="GK219" s="241"/>
      <c r="GL219" s="241"/>
      <c r="GM219" s="241"/>
      <c r="GN219" s="241"/>
      <c r="GO219" s="241"/>
      <c r="GP219" s="241"/>
      <c r="GQ219" s="241"/>
      <c r="GR219" s="241"/>
      <c r="GS219" s="241"/>
      <c r="GT219" s="241"/>
      <c r="GU219" s="241"/>
      <c r="GV219" s="241"/>
      <c r="GW219" s="241"/>
      <c r="GX219" s="241"/>
      <c r="GY219" s="241"/>
      <c r="GZ219" s="241"/>
      <c r="HA219" s="241"/>
      <c r="HB219" s="241"/>
      <c r="HC219" s="241"/>
      <c r="HD219" s="241"/>
      <c r="HE219" s="241"/>
      <c r="HF219" s="241"/>
      <c r="HG219" s="241"/>
      <c r="HH219" s="241"/>
      <c r="HI219" s="241"/>
      <c r="HJ219" s="241"/>
      <c r="HK219" s="241"/>
      <c r="HL219" s="241"/>
      <c r="HM219" s="241"/>
      <c r="HN219" s="241"/>
      <c r="HO219" s="241"/>
      <c r="HP219" s="241"/>
      <c r="HQ219" s="241"/>
      <c r="HR219" s="241"/>
      <c r="HS219" s="241"/>
      <c r="HT219" s="241"/>
      <c r="HU219" s="241"/>
      <c r="HV219" s="241"/>
      <c r="HW219" s="241"/>
      <c r="HX219" s="241"/>
      <c r="HY219" s="241"/>
      <c r="HZ219" s="241"/>
      <c r="IA219" s="241"/>
      <c r="IB219" s="241"/>
      <c r="IC219" s="241"/>
      <c r="ID219" s="241"/>
      <c r="IE219" s="241"/>
      <c r="IF219" s="241"/>
      <c r="IG219" s="241"/>
      <c r="IH219" s="241"/>
      <c r="II219" s="241"/>
      <c r="IJ219" s="241"/>
      <c r="IK219" s="241"/>
      <c r="IL219" s="241"/>
      <c r="IM219" s="241"/>
      <c r="IN219" s="241"/>
      <c r="IO219" s="241"/>
      <c r="IP219" s="241"/>
      <c r="IQ219" s="241"/>
      <c r="IR219" s="241"/>
      <c r="IS219" s="241"/>
      <c r="IT219" s="241"/>
      <c r="IU219" s="241"/>
      <c r="IV219" s="241"/>
    </row>
    <row r="220" spans="1:5" s="1410" customFormat="1" ht="15.75">
      <c r="A220" s="1678" t="s">
        <v>1652</v>
      </c>
      <c r="B220" s="1678"/>
      <c r="C220" s="1678"/>
      <c r="D220" s="1678"/>
      <c r="E220" s="1678"/>
    </row>
    <row r="221" spans="1:5" s="1410" customFormat="1" ht="7.5" customHeight="1">
      <c r="A221" s="384"/>
      <c r="B221" s="1468"/>
      <c r="C221" s="385"/>
      <c r="D221" s="1411"/>
      <c r="E221" s="1411"/>
    </row>
    <row r="222" spans="1:5" s="1410" customFormat="1" ht="15.75">
      <c r="A222" s="1679" t="s">
        <v>107</v>
      </c>
      <c r="B222" s="1679"/>
      <c r="C222" s="1679"/>
      <c r="D222" s="1679"/>
      <c r="E222" s="1679"/>
    </row>
    <row r="223" spans="1:5" s="1410" customFormat="1" ht="15.75" thickBot="1">
      <c r="A223" s="384"/>
      <c r="B223" s="1469"/>
      <c r="C223" s="385"/>
      <c r="D223" s="1411"/>
      <c r="E223" s="1412" t="s">
        <v>103</v>
      </c>
    </row>
    <row r="224" spans="1:256" s="1410" customFormat="1" ht="24">
      <c r="A224" s="1413" t="s">
        <v>36</v>
      </c>
      <c r="B224" s="1470" t="s">
        <v>0</v>
      </c>
      <c r="C224" s="392" t="s">
        <v>604</v>
      </c>
      <c r="D224" s="392" t="s">
        <v>605</v>
      </c>
      <c r="E224" s="393" t="s">
        <v>606</v>
      </c>
      <c r="F224" s="387"/>
      <c r="G224" s="387"/>
      <c r="H224" s="387"/>
      <c r="I224" s="387"/>
      <c r="J224" s="387"/>
      <c r="K224" s="387"/>
      <c r="L224" s="387"/>
      <c r="M224" s="387"/>
      <c r="N224" s="387"/>
      <c r="O224" s="387"/>
      <c r="P224" s="387"/>
      <c r="Q224" s="387"/>
      <c r="R224" s="387"/>
      <c r="S224" s="387"/>
      <c r="T224" s="387"/>
      <c r="U224" s="387"/>
      <c r="V224" s="387"/>
      <c r="W224" s="387"/>
      <c r="X224" s="387"/>
      <c r="Y224" s="387"/>
      <c r="Z224" s="387"/>
      <c r="AA224" s="387"/>
      <c r="AB224" s="387"/>
      <c r="AC224" s="387"/>
      <c r="AD224" s="387"/>
      <c r="AE224" s="387"/>
      <c r="AF224" s="387"/>
      <c r="AG224" s="387"/>
      <c r="AH224" s="387"/>
      <c r="AI224" s="387"/>
      <c r="AJ224" s="387"/>
      <c r="AK224" s="387"/>
      <c r="AL224" s="387"/>
      <c r="AM224" s="387"/>
      <c r="AN224" s="387"/>
      <c r="AO224" s="387"/>
      <c r="AP224" s="387"/>
      <c r="AQ224" s="387"/>
      <c r="AR224" s="387"/>
      <c r="AS224" s="387"/>
      <c r="AT224" s="387"/>
      <c r="AU224" s="387"/>
      <c r="AV224" s="387"/>
      <c r="AW224" s="387"/>
      <c r="AX224" s="387"/>
      <c r="AY224" s="387"/>
      <c r="AZ224" s="387"/>
      <c r="BA224" s="387"/>
      <c r="BB224" s="387"/>
      <c r="BC224" s="387"/>
      <c r="BD224" s="387"/>
      <c r="BE224" s="387"/>
      <c r="BF224" s="387"/>
      <c r="BG224" s="387"/>
      <c r="BH224" s="387"/>
      <c r="BI224" s="387"/>
      <c r="BJ224" s="387"/>
      <c r="BK224" s="387"/>
      <c r="BL224" s="387"/>
      <c r="BM224" s="387"/>
      <c r="BN224" s="387"/>
      <c r="BO224" s="387"/>
      <c r="BP224" s="387"/>
      <c r="BQ224" s="387"/>
      <c r="BR224" s="387"/>
      <c r="BS224" s="387"/>
      <c r="BT224" s="387"/>
      <c r="BU224" s="387"/>
      <c r="BV224" s="387"/>
      <c r="BW224" s="387"/>
      <c r="BX224" s="387"/>
      <c r="BY224" s="387"/>
      <c r="BZ224" s="387"/>
      <c r="CA224" s="387"/>
      <c r="CB224" s="387"/>
      <c r="CC224" s="387"/>
      <c r="CD224" s="387"/>
      <c r="CE224" s="387"/>
      <c r="CF224" s="387"/>
      <c r="CG224" s="387"/>
      <c r="CH224" s="387"/>
      <c r="CI224" s="387"/>
      <c r="CJ224" s="387"/>
      <c r="CK224" s="387"/>
      <c r="CL224" s="387"/>
      <c r="CM224" s="387"/>
      <c r="CN224" s="387"/>
      <c r="CO224" s="387"/>
      <c r="CP224" s="387"/>
      <c r="CQ224" s="387"/>
      <c r="CR224" s="387"/>
      <c r="CS224" s="387"/>
      <c r="CT224" s="387"/>
      <c r="CU224" s="387"/>
      <c r="CV224" s="387"/>
      <c r="CW224" s="387"/>
      <c r="CX224" s="387"/>
      <c r="CY224" s="387"/>
      <c r="CZ224" s="387"/>
      <c r="DA224" s="387"/>
      <c r="DB224" s="387"/>
      <c r="DC224" s="387"/>
      <c r="DD224" s="387"/>
      <c r="DE224" s="387"/>
      <c r="DF224" s="387"/>
      <c r="DG224" s="387"/>
      <c r="DH224" s="387"/>
      <c r="DI224" s="387"/>
      <c r="DJ224" s="387"/>
      <c r="DK224" s="387"/>
      <c r="DL224" s="387"/>
      <c r="DM224" s="387"/>
      <c r="DN224" s="387"/>
      <c r="DO224" s="387"/>
      <c r="DP224" s="387"/>
      <c r="DQ224" s="387"/>
      <c r="DR224" s="387"/>
      <c r="DS224" s="387"/>
      <c r="DT224" s="387"/>
      <c r="DU224" s="387"/>
      <c r="DV224" s="387"/>
      <c r="DW224" s="387"/>
      <c r="DX224" s="387"/>
      <c r="DY224" s="387"/>
      <c r="DZ224" s="387"/>
      <c r="EA224" s="387"/>
      <c r="EB224" s="387"/>
      <c r="EC224" s="387"/>
      <c r="ED224" s="387"/>
      <c r="EE224" s="387"/>
      <c r="EF224" s="387"/>
      <c r="EG224" s="387"/>
      <c r="EH224" s="387"/>
      <c r="EI224" s="387"/>
      <c r="EJ224" s="387"/>
      <c r="EK224" s="387"/>
      <c r="EL224" s="387"/>
      <c r="EM224" s="387"/>
      <c r="EN224" s="387"/>
      <c r="EO224" s="387"/>
      <c r="EP224" s="387"/>
      <c r="EQ224" s="387"/>
      <c r="ER224" s="387"/>
      <c r="ES224" s="387"/>
      <c r="ET224" s="387"/>
      <c r="EU224" s="387"/>
      <c r="EV224" s="387"/>
      <c r="EW224" s="387"/>
      <c r="EX224" s="387"/>
      <c r="EY224" s="387"/>
      <c r="EZ224" s="387"/>
      <c r="FA224" s="387"/>
      <c r="FB224" s="387"/>
      <c r="FC224" s="387"/>
      <c r="FD224" s="387"/>
      <c r="FE224" s="387"/>
      <c r="FF224" s="387"/>
      <c r="FG224" s="387"/>
      <c r="FH224" s="387"/>
      <c r="FI224" s="387"/>
      <c r="FJ224" s="387"/>
      <c r="FK224" s="387"/>
      <c r="FL224" s="387"/>
      <c r="FM224" s="387"/>
      <c r="FN224" s="387"/>
      <c r="FO224" s="387"/>
      <c r="FP224" s="387"/>
      <c r="FQ224" s="387"/>
      <c r="FR224" s="387"/>
      <c r="FS224" s="387"/>
      <c r="FT224" s="387"/>
      <c r="FU224" s="387"/>
      <c r="FV224" s="387"/>
      <c r="FW224" s="387"/>
      <c r="FX224" s="387"/>
      <c r="FY224" s="387"/>
      <c r="FZ224" s="387"/>
      <c r="GA224" s="387"/>
      <c r="GB224" s="387"/>
      <c r="GC224" s="387"/>
      <c r="GD224" s="387"/>
      <c r="GE224" s="387"/>
      <c r="GF224" s="387"/>
      <c r="GG224" s="387"/>
      <c r="GH224" s="387"/>
      <c r="GI224" s="387"/>
      <c r="GJ224" s="387"/>
      <c r="GK224" s="387"/>
      <c r="GL224" s="387"/>
      <c r="GM224" s="387"/>
      <c r="GN224" s="387"/>
      <c r="GO224" s="387"/>
      <c r="GP224" s="387"/>
      <c r="GQ224" s="387"/>
      <c r="GR224" s="387"/>
      <c r="GS224" s="387"/>
      <c r="GT224" s="387"/>
      <c r="GU224" s="387"/>
      <c r="GV224" s="387"/>
      <c r="GW224" s="387"/>
      <c r="GX224" s="387"/>
      <c r="GY224" s="387"/>
      <c r="GZ224" s="387"/>
      <c r="HA224" s="387"/>
      <c r="HB224" s="387"/>
      <c r="HC224" s="387"/>
      <c r="HD224" s="387"/>
      <c r="HE224" s="387"/>
      <c r="HF224" s="387"/>
      <c r="HG224" s="387"/>
      <c r="HH224" s="387"/>
      <c r="HI224" s="387"/>
      <c r="HJ224" s="387"/>
      <c r="HK224" s="387"/>
      <c r="HL224" s="387"/>
      <c r="HM224" s="387"/>
      <c r="HN224" s="387"/>
      <c r="HO224" s="387"/>
      <c r="HP224" s="387"/>
      <c r="HQ224" s="387"/>
      <c r="HR224" s="387"/>
      <c r="HS224" s="387"/>
      <c r="HT224" s="387"/>
      <c r="HU224" s="387"/>
      <c r="HV224" s="387"/>
      <c r="HW224" s="387"/>
      <c r="HX224" s="387"/>
      <c r="HY224" s="387"/>
      <c r="HZ224" s="387"/>
      <c r="IA224" s="387"/>
      <c r="IB224" s="387"/>
      <c r="IC224" s="387"/>
      <c r="ID224" s="387"/>
      <c r="IE224" s="387"/>
      <c r="IF224" s="387"/>
      <c r="IG224" s="387"/>
      <c r="IH224" s="387"/>
      <c r="II224" s="387"/>
      <c r="IJ224" s="387"/>
      <c r="IK224" s="387"/>
      <c r="IL224" s="387"/>
      <c r="IM224" s="387"/>
      <c r="IN224" s="387"/>
      <c r="IO224" s="387"/>
      <c r="IP224" s="387"/>
      <c r="IQ224" s="387"/>
      <c r="IR224" s="387"/>
      <c r="IS224" s="387"/>
      <c r="IT224" s="387"/>
      <c r="IU224" s="387"/>
      <c r="IV224" s="387"/>
    </row>
    <row r="225" spans="1:256" s="1410" customFormat="1" ht="14.25">
      <c r="A225" s="1684" t="s">
        <v>1741</v>
      </c>
      <c r="B225" s="1685"/>
      <c r="C225" s="1686" t="s">
        <v>452</v>
      </c>
      <c r="D225" s="1686"/>
      <c r="E225" s="1687"/>
      <c r="F225" s="387"/>
      <c r="G225" s="387"/>
      <c r="H225" s="387"/>
      <c r="I225" s="387"/>
      <c r="J225" s="387"/>
      <c r="K225" s="387"/>
      <c r="L225" s="387"/>
      <c r="M225" s="387"/>
      <c r="N225" s="387"/>
      <c r="O225" s="387"/>
      <c r="P225" s="387"/>
      <c r="Q225" s="387"/>
      <c r="R225" s="387"/>
      <c r="S225" s="387"/>
      <c r="T225" s="387"/>
      <c r="U225" s="387"/>
      <c r="V225" s="387"/>
      <c r="W225" s="387"/>
      <c r="X225" s="387"/>
      <c r="Y225" s="387"/>
      <c r="Z225" s="387"/>
      <c r="AA225" s="387"/>
      <c r="AB225" s="387"/>
      <c r="AC225" s="387"/>
      <c r="AD225" s="387"/>
      <c r="AE225" s="387"/>
      <c r="AF225" s="387"/>
      <c r="AG225" s="387"/>
      <c r="AH225" s="387"/>
      <c r="AI225" s="387"/>
      <c r="AJ225" s="387"/>
      <c r="AK225" s="387"/>
      <c r="AL225" s="387"/>
      <c r="AM225" s="387"/>
      <c r="AN225" s="387"/>
      <c r="AO225" s="387"/>
      <c r="AP225" s="387"/>
      <c r="AQ225" s="387"/>
      <c r="AR225" s="387"/>
      <c r="AS225" s="387"/>
      <c r="AT225" s="387"/>
      <c r="AU225" s="387"/>
      <c r="AV225" s="387"/>
      <c r="AW225" s="387"/>
      <c r="AX225" s="387"/>
      <c r="AY225" s="387"/>
      <c r="AZ225" s="387"/>
      <c r="BA225" s="387"/>
      <c r="BB225" s="387"/>
      <c r="BC225" s="387"/>
      <c r="BD225" s="387"/>
      <c r="BE225" s="387"/>
      <c r="BF225" s="387"/>
      <c r="BG225" s="387"/>
      <c r="BH225" s="387"/>
      <c r="BI225" s="387"/>
      <c r="BJ225" s="387"/>
      <c r="BK225" s="387"/>
      <c r="BL225" s="387"/>
      <c r="BM225" s="387"/>
      <c r="BN225" s="387"/>
      <c r="BO225" s="387"/>
      <c r="BP225" s="387"/>
      <c r="BQ225" s="387"/>
      <c r="BR225" s="387"/>
      <c r="BS225" s="387"/>
      <c r="BT225" s="387"/>
      <c r="BU225" s="387"/>
      <c r="BV225" s="387"/>
      <c r="BW225" s="387"/>
      <c r="BX225" s="387"/>
      <c r="BY225" s="387"/>
      <c r="BZ225" s="387"/>
      <c r="CA225" s="387"/>
      <c r="CB225" s="387"/>
      <c r="CC225" s="387"/>
      <c r="CD225" s="387"/>
      <c r="CE225" s="387"/>
      <c r="CF225" s="387"/>
      <c r="CG225" s="387"/>
      <c r="CH225" s="387"/>
      <c r="CI225" s="387"/>
      <c r="CJ225" s="387"/>
      <c r="CK225" s="387"/>
      <c r="CL225" s="387"/>
      <c r="CM225" s="387"/>
      <c r="CN225" s="387"/>
      <c r="CO225" s="387"/>
      <c r="CP225" s="387"/>
      <c r="CQ225" s="387"/>
      <c r="CR225" s="387"/>
      <c r="CS225" s="387"/>
      <c r="CT225" s="387"/>
      <c r="CU225" s="387"/>
      <c r="CV225" s="387"/>
      <c r="CW225" s="387"/>
      <c r="CX225" s="387"/>
      <c r="CY225" s="387"/>
      <c r="CZ225" s="387"/>
      <c r="DA225" s="387"/>
      <c r="DB225" s="387"/>
      <c r="DC225" s="387"/>
      <c r="DD225" s="387"/>
      <c r="DE225" s="387"/>
      <c r="DF225" s="387"/>
      <c r="DG225" s="387"/>
      <c r="DH225" s="387"/>
      <c r="DI225" s="387"/>
      <c r="DJ225" s="387"/>
      <c r="DK225" s="387"/>
      <c r="DL225" s="387"/>
      <c r="DM225" s="387"/>
      <c r="DN225" s="387"/>
      <c r="DO225" s="387"/>
      <c r="DP225" s="387"/>
      <c r="DQ225" s="387"/>
      <c r="DR225" s="387"/>
      <c r="DS225" s="387"/>
      <c r="DT225" s="387"/>
      <c r="DU225" s="387"/>
      <c r="DV225" s="387"/>
      <c r="DW225" s="387"/>
      <c r="DX225" s="387"/>
      <c r="DY225" s="387"/>
      <c r="DZ225" s="387"/>
      <c r="EA225" s="387"/>
      <c r="EB225" s="387"/>
      <c r="EC225" s="387"/>
      <c r="ED225" s="387"/>
      <c r="EE225" s="387"/>
      <c r="EF225" s="387"/>
      <c r="EG225" s="387"/>
      <c r="EH225" s="387"/>
      <c r="EI225" s="387"/>
      <c r="EJ225" s="387"/>
      <c r="EK225" s="387"/>
      <c r="EL225" s="387"/>
      <c r="EM225" s="387"/>
      <c r="EN225" s="387"/>
      <c r="EO225" s="387"/>
      <c r="EP225" s="387"/>
      <c r="EQ225" s="387"/>
      <c r="ER225" s="387"/>
      <c r="ES225" s="387"/>
      <c r="ET225" s="387"/>
      <c r="EU225" s="387"/>
      <c r="EV225" s="387"/>
      <c r="EW225" s="387"/>
      <c r="EX225" s="387"/>
      <c r="EY225" s="387"/>
      <c r="EZ225" s="387"/>
      <c r="FA225" s="387"/>
      <c r="FB225" s="387"/>
      <c r="FC225" s="387"/>
      <c r="FD225" s="387"/>
      <c r="FE225" s="387"/>
      <c r="FF225" s="387"/>
      <c r="FG225" s="387"/>
      <c r="FH225" s="387"/>
      <c r="FI225" s="387"/>
      <c r="FJ225" s="387"/>
      <c r="FK225" s="387"/>
      <c r="FL225" s="387"/>
      <c r="FM225" s="387"/>
      <c r="FN225" s="387"/>
      <c r="FO225" s="387"/>
      <c r="FP225" s="387"/>
      <c r="FQ225" s="387"/>
      <c r="FR225" s="387"/>
      <c r="FS225" s="387"/>
      <c r="FT225" s="387"/>
      <c r="FU225" s="387"/>
      <c r="FV225" s="387"/>
      <c r="FW225" s="387"/>
      <c r="FX225" s="387"/>
      <c r="FY225" s="387"/>
      <c r="FZ225" s="387"/>
      <c r="GA225" s="387"/>
      <c r="GB225" s="387"/>
      <c r="GC225" s="387"/>
      <c r="GD225" s="387"/>
      <c r="GE225" s="387"/>
      <c r="GF225" s="387"/>
      <c r="GG225" s="387"/>
      <c r="GH225" s="387"/>
      <c r="GI225" s="387"/>
      <c r="GJ225" s="387"/>
      <c r="GK225" s="387"/>
      <c r="GL225" s="387"/>
      <c r="GM225" s="387"/>
      <c r="GN225" s="387"/>
      <c r="GO225" s="387"/>
      <c r="GP225" s="387"/>
      <c r="GQ225" s="387"/>
      <c r="GR225" s="387"/>
      <c r="GS225" s="387"/>
      <c r="GT225" s="387"/>
      <c r="GU225" s="387"/>
      <c r="GV225" s="387"/>
      <c r="GW225" s="387"/>
      <c r="GX225" s="387"/>
      <c r="GY225" s="387"/>
      <c r="GZ225" s="387"/>
      <c r="HA225" s="387"/>
      <c r="HB225" s="387"/>
      <c r="HC225" s="387"/>
      <c r="HD225" s="387"/>
      <c r="HE225" s="387"/>
      <c r="HF225" s="387"/>
      <c r="HG225" s="387"/>
      <c r="HH225" s="387"/>
      <c r="HI225" s="387"/>
      <c r="HJ225" s="387"/>
      <c r="HK225" s="387"/>
      <c r="HL225" s="387"/>
      <c r="HM225" s="387"/>
      <c r="HN225" s="387"/>
      <c r="HO225" s="387"/>
      <c r="HP225" s="387"/>
      <c r="HQ225" s="387"/>
      <c r="HR225" s="387"/>
      <c r="HS225" s="387"/>
      <c r="HT225" s="387"/>
      <c r="HU225" s="387"/>
      <c r="HV225" s="387"/>
      <c r="HW225" s="387"/>
      <c r="HX225" s="387"/>
      <c r="HY225" s="387"/>
      <c r="HZ225" s="387"/>
      <c r="IA225" s="387"/>
      <c r="IB225" s="387"/>
      <c r="IC225" s="387"/>
      <c r="ID225" s="387"/>
      <c r="IE225" s="387"/>
      <c r="IF225" s="387"/>
      <c r="IG225" s="387"/>
      <c r="IH225" s="387"/>
      <c r="II225" s="387"/>
      <c r="IJ225" s="387"/>
      <c r="IK225" s="387"/>
      <c r="IL225" s="387"/>
      <c r="IM225" s="387"/>
      <c r="IN225" s="387"/>
      <c r="IO225" s="387"/>
      <c r="IP225" s="387"/>
      <c r="IQ225" s="387"/>
      <c r="IR225" s="387"/>
      <c r="IS225" s="387"/>
      <c r="IT225" s="387"/>
      <c r="IU225" s="387"/>
      <c r="IV225" s="387"/>
    </row>
    <row r="226" spans="1:256" s="1410" customFormat="1" ht="14.25">
      <c r="A226" s="388" t="s">
        <v>87</v>
      </c>
      <c r="B226" s="1471" t="s">
        <v>59</v>
      </c>
      <c r="C226" s="1686" t="s">
        <v>452</v>
      </c>
      <c r="D226" s="1686"/>
      <c r="E226" s="1687"/>
      <c r="F226" s="387"/>
      <c r="G226" s="387"/>
      <c r="H226" s="387"/>
      <c r="I226" s="387"/>
      <c r="J226" s="387"/>
      <c r="K226" s="387"/>
      <c r="L226" s="387"/>
      <c r="M226" s="387"/>
      <c r="N226" s="387"/>
      <c r="O226" s="387"/>
      <c r="P226" s="387"/>
      <c r="Q226" s="387"/>
      <c r="R226" s="387"/>
      <c r="S226" s="387"/>
      <c r="T226" s="387"/>
      <c r="U226" s="387"/>
      <c r="V226" s="387"/>
      <c r="W226" s="387"/>
      <c r="X226" s="387"/>
      <c r="Y226" s="387"/>
      <c r="Z226" s="387"/>
      <c r="AA226" s="387"/>
      <c r="AB226" s="387"/>
      <c r="AC226" s="387"/>
      <c r="AD226" s="387"/>
      <c r="AE226" s="387"/>
      <c r="AF226" s="387"/>
      <c r="AG226" s="387"/>
      <c r="AH226" s="387"/>
      <c r="AI226" s="387"/>
      <c r="AJ226" s="387"/>
      <c r="AK226" s="387"/>
      <c r="AL226" s="387"/>
      <c r="AM226" s="387"/>
      <c r="AN226" s="387"/>
      <c r="AO226" s="387"/>
      <c r="AP226" s="387"/>
      <c r="AQ226" s="387"/>
      <c r="AR226" s="387"/>
      <c r="AS226" s="387"/>
      <c r="AT226" s="387"/>
      <c r="AU226" s="387"/>
      <c r="AV226" s="387"/>
      <c r="AW226" s="387"/>
      <c r="AX226" s="387"/>
      <c r="AY226" s="387"/>
      <c r="AZ226" s="387"/>
      <c r="BA226" s="387"/>
      <c r="BB226" s="387"/>
      <c r="BC226" s="387"/>
      <c r="BD226" s="387"/>
      <c r="BE226" s="387"/>
      <c r="BF226" s="387"/>
      <c r="BG226" s="387"/>
      <c r="BH226" s="387"/>
      <c r="BI226" s="387"/>
      <c r="BJ226" s="387"/>
      <c r="BK226" s="387"/>
      <c r="BL226" s="387"/>
      <c r="BM226" s="387"/>
      <c r="BN226" s="387"/>
      <c r="BO226" s="387"/>
      <c r="BP226" s="387"/>
      <c r="BQ226" s="387"/>
      <c r="BR226" s="387"/>
      <c r="BS226" s="387"/>
      <c r="BT226" s="387"/>
      <c r="BU226" s="387"/>
      <c r="BV226" s="387"/>
      <c r="BW226" s="387"/>
      <c r="BX226" s="387"/>
      <c r="BY226" s="387"/>
      <c r="BZ226" s="387"/>
      <c r="CA226" s="387"/>
      <c r="CB226" s="387"/>
      <c r="CC226" s="387"/>
      <c r="CD226" s="387"/>
      <c r="CE226" s="387"/>
      <c r="CF226" s="387"/>
      <c r="CG226" s="387"/>
      <c r="CH226" s="387"/>
      <c r="CI226" s="387"/>
      <c r="CJ226" s="387"/>
      <c r="CK226" s="387"/>
      <c r="CL226" s="387"/>
      <c r="CM226" s="387"/>
      <c r="CN226" s="387"/>
      <c r="CO226" s="387"/>
      <c r="CP226" s="387"/>
      <c r="CQ226" s="387"/>
      <c r="CR226" s="387"/>
      <c r="CS226" s="387"/>
      <c r="CT226" s="387"/>
      <c r="CU226" s="387"/>
      <c r="CV226" s="387"/>
      <c r="CW226" s="387"/>
      <c r="CX226" s="387"/>
      <c r="CY226" s="387"/>
      <c r="CZ226" s="387"/>
      <c r="DA226" s="387"/>
      <c r="DB226" s="387"/>
      <c r="DC226" s="387"/>
      <c r="DD226" s="387"/>
      <c r="DE226" s="387"/>
      <c r="DF226" s="387"/>
      <c r="DG226" s="387"/>
      <c r="DH226" s="387"/>
      <c r="DI226" s="387"/>
      <c r="DJ226" s="387"/>
      <c r="DK226" s="387"/>
      <c r="DL226" s="387"/>
      <c r="DM226" s="387"/>
      <c r="DN226" s="387"/>
      <c r="DO226" s="387"/>
      <c r="DP226" s="387"/>
      <c r="DQ226" s="387"/>
      <c r="DR226" s="387"/>
      <c r="DS226" s="387"/>
      <c r="DT226" s="387"/>
      <c r="DU226" s="387"/>
      <c r="DV226" s="387"/>
      <c r="DW226" s="387"/>
      <c r="DX226" s="387"/>
      <c r="DY226" s="387"/>
      <c r="DZ226" s="387"/>
      <c r="EA226" s="387"/>
      <c r="EB226" s="387"/>
      <c r="EC226" s="387"/>
      <c r="ED226" s="387"/>
      <c r="EE226" s="387"/>
      <c r="EF226" s="387"/>
      <c r="EG226" s="387"/>
      <c r="EH226" s="387"/>
      <c r="EI226" s="387"/>
      <c r="EJ226" s="387"/>
      <c r="EK226" s="387"/>
      <c r="EL226" s="387"/>
      <c r="EM226" s="387"/>
      <c r="EN226" s="387"/>
      <c r="EO226" s="387"/>
      <c r="EP226" s="387"/>
      <c r="EQ226" s="387"/>
      <c r="ER226" s="387"/>
      <c r="ES226" s="387"/>
      <c r="ET226" s="387"/>
      <c r="EU226" s="387"/>
      <c r="EV226" s="387"/>
      <c r="EW226" s="387"/>
      <c r="EX226" s="387"/>
      <c r="EY226" s="387"/>
      <c r="EZ226" s="387"/>
      <c r="FA226" s="387"/>
      <c r="FB226" s="387"/>
      <c r="FC226" s="387"/>
      <c r="FD226" s="387"/>
      <c r="FE226" s="387"/>
      <c r="FF226" s="387"/>
      <c r="FG226" s="387"/>
      <c r="FH226" s="387"/>
      <c r="FI226" s="387"/>
      <c r="FJ226" s="387"/>
      <c r="FK226" s="387"/>
      <c r="FL226" s="387"/>
      <c r="FM226" s="387"/>
      <c r="FN226" s="387"/>
      <c r="FO226" s="387"/>
      <c r="FP226" s="387"/>
      <c r="FQ226" s="387"/>
      <c r="FR226" s="387"/>
      <c r="FS226" s="387"/>
      <c r="FT226" s="387"/>
      <c r="FU226" s="387"/>
      <c r="FV226" s="387"/>
      <c r="FW226" s="387"/>
      <c r="FX226" s="387"/>
      <c r="FY226" s="387"/>
      <c r="FZ226" s="387"/>
      <c r="GA226" s="387"/>
      <c r="GB226" s="387"/>
      <c r="GC226" s="387"/>
      <c r="GD226" s="387"/>
      <c r="GE226" s="387"/>
      <c r="GF226" s="387"/>
      <c r="GG226" s="387"/>
      <c r="GH226" s="387"/>
      <c r="GI226" s="387"/>
      <c r="GJ226" s="387"/>
      <c r="GK226" s="387"/>
      <c r="GL226" s="387"/>
      <c r="GM226" s="387"/>
      <c r="GN226" s="387"/>
      <c r="GO226" s="387"/>
      <c r="GP226" s="387"/>
      <c r="GQ226" s="387"/>
      <c r="GR226" s="387"/>
      <c r="GS226" s="387"/>
      <c r="GT226" s="387"/>
      <c r="GU226" s="387"/>
      <c r="GV226" s="387"/>
      <c r="GW226" s="387"/>
      <c r="GX226" s="387"/>
      <c r="GY226" s="387"/>
      <c r="GZ226" s="387"/>
      <c r="HA226" s="387"/>
      <c r="HB226" s="387"/>
      <c r="HC226" s="387"/>
      <c r="HD226" s="387"/>
      <c r="HE226" s="387"/>
      <c r="HF226" s="387"/>
      <c r="HG226" s="387"/>
      <c r="HH226" s="387"/>
      <c r="HI226" s="387"/>
      <c r="HJ226" s="387"/>
      <c r="HK226" s="387"/>
      <c r="HL226" s="387"/>
      <c r="HM226" s="387"/>
      <c r="HN226" s="387"/>
      <c r="HO226" s="387"/>
      <c r="HP226" s="387"/>
      <c r="HQ226" s="387"/>
      <c r="HR226" s="387"/>
      <c r="HS226" s="387"/>
      <c r="HT226" s="387"/>
      <c r="HU226" s="387"/>
      <c r="HV226" s="387"/>
      <c r="HW226" s="387"/>
      <c r="HX226" s="387"/>
      <c r="HY226" s="387"/>
      <c r="HZ226" s="387"/>
      <c r="IA226" s="387"/>
      <c r="IB226" s="387"/>
      <c r="IC226" s="387"/>
      <c r="ID226" s="387"/>
      <c r="IE226" s="387"/>
      <c r="IF226" s="387"/>
      <c r="IG226" s="387"/>
      <c r="IH226" s="387"/>
      <c r="II226" s="387"/>
      <c r="IJ226" s="387"/>
      <c r="IK226" s="387"/>
      <c r="IL226" s="387"/>
      <c r="IM226" s="387"/>
      <c r="IN226" s="387"/>
      <c r="IO226" s="387"/>
      <c r="IP226" s="387"/>
      <c r="IQ226" s="387"/>
      <c r="IR226" s="387"/>
      <c r="IS226" s="387"/>
      <c r="IT226" s="387"/>
      <c r="IU226" s="387"/>
      <c r="IV226" s="387"/>
    </row>
    <row r="227" spans="1:5" s="1410" customFormat="1" ht="14.25">
      <c r="A227" s="389" t="s">
        <v>10</v>
      </c>
      <c r="B227" s="1417" t="s">
        <v>1763</v>
      </c>
      <c r="C227" s="395">
        <v>0</v>
      </c>
      <c r="D227" s="395">
        <v>81.31331</v>
      </c>
      <c r="E227" s="396">
        <v>81.31331</v>
      </c>
    </row>
    <row r="228" spans="1:5" s="1410" customFormat="1" ht="14.25">
      <c r="A228" s="389" t="s">
        <v>10</v>
      </c>
      <c r="B228" s="1417" t="s">
        <v>1764</v>
      </c>
      <c r="C228" s="395">
        <v>0</v>
      </c>
      <c r="D228" s="395">
        <v>40.439699999999995</v>
      </c>
      <c r="E228" s="396">
        <v>40.439699999999995</v>
      </c>
    </row>
    <row r="229" spans="1:5" s="1410" customFormat="1" ht="14.25">
      <c r="A229" s="389" t="s">
        <v>10</v>
      </c>
      <c r="B229" s="1417" t="s">
        <v>1765</v>
      </c>
      <c r="C229" s="395">
        <v>0</v>
      </c>
      <c r="D229" s="395">
        <v>65.3625</v>
      </c>
      <c r="E229" s="396">
        <v>65.3625</v>
      </c>
    </row>
    <row r="230" spans="1:5" s="1410" customFormat="1" ht="14.25">
      <c r="A230" s="389" t="s">
        <v>10</v>
      </c>
      <c r="B230" s="1417" t="s">
        <v>1766</v>
      </c>
      <c r="C230" s="395">
        <v>0</v>
      </c>
      <c r="D230" s="395">
        <v>139.06856</v>
      </c>
      <c r="E230" s="396">
        <v>139.06856</v>
      </c>
    </row>
    <row r="231" spans="1:5" s="1410" customFormat="1" ht="14.25">
      <c r="A231" s="389" t="s">
        <v>10</v>
      </c>
      <c r="B231" s="1417" t="s">
        <v>1767</v>
      </c>
      <c r="C231" s="395">
        <v>0</v>
      </c>
      <c r="D231" s="395">
        <v>64.56476</v>
      </c>
      <c r="E231" s="396">
        <v>64.56476</v>
      </c>
    </row>
    <row r="232" spans="1:5" s="1410" customFormat="1" ht="14.25">
      <c r="A232" s="389" t="s">
        <v>10</v>
      </c>
      <c r="B232" s="1417" t="s">
        <v>1768</v>
      </c>
      <c r="C232" s="395">
        <v>0</v>
      </c>
      <c r="D232" s="395">
        <v>146.475</v>
      </c>
      <c r="E232" s="396">
        <v>146.475</v>
      </c>
    </row>
    <row r="233" spans="1:5" s="1410" customFormat="1" ht="14.25">
      <c r="A233" s="389" t="s">
        <v>10</v>
      </c>
      <c r="B233" s="1417" t="s">
        <v>1769</v>
      </c>
      <c r="C233" s="395">
        <v>0</v>
      </c>
      <c r="D233" s="395">
        <v>36.4392</v>
      </c>
      <c r="E233" s="396">
        <v>36.4392</v>
      </c>
    </row>
    <row r="234" spans="1:5" s="1410" customFormat="1" ht="14.25">
      <c r="A234" s="389" t="s">
        <v>10</v>
      </c>
      <c r="B234" s="1417" t="s">
        <v>1770</v>
      </c>
      <c r="C234" s="395">
        <v>0</v>
      </c>
      <c r="D234" s="395">
        <v>33.6105</v>
      </c>
      <c r="E234" s="396">
        <v>33.6105</v>
      </c>
    </row>
    <row r="235" spans="1:5" s="1410" customFormat="1" ht="14.25">
      <c r="A235" s="389" t="s">
        <v>10</v>
      </c>
      <c r="B235" s="1417" t="s">
        <v>1771</v>
      </c>
      <c r="C235" s="395">
        <v>0</v>
      </c>
      <c r="D235" s="395">
        <v>16.225649999999998</v>
      </c>
      <c r="E235" s="396">
        <v>16.225649999999998</v>
      </c>
    </row>
    <row r="236" spans="1:5" s="1410" customFormat="1" ht="14.25">
      <c r="A236" s="389" t="s">
        <v>10</v>
      </c>
      <c r="B236" s="1417" t="s">
        <v>1772</v>
      </c>
      <c r="C236" s="395">
        <v>0</v>
      </c>
      <c r="D236" s="395">
        <v>27.444380000000002</v>
      </c>
      <c r="E236" s="396">
        <v>27.444380000000002</v>
      </c>
    </row>
    <row r="237" spans="1:5" s="1410" customFormat="1" ht="14.25">
      <c r="A237" s="389" t="s">
        <v>10</v>
      </c>
      <c r="B237" s="1417" t="s">
        <v>1773</v>
      </c>
      <c r="C237" s="395">
        <v>0</v>
      </c>
      <c r="D237" s="395">
        <v>384.05980999999997</v>
      </c>
      <c r="E237" s="396">
        <v>384.05980999999997</v>
      </c>
    </row>
    <row r="238" spans="1:5" s="1410" customFormat="1" ht="14.25">
      <c r="A238" s="389" t="s">
        <v>10</v>
      </c>
      <c r="B238" s="1417" t="s">
        <v>1774</v>
      </c>
      <c r="C238" s="395">
        <v>0</v>
      </c>
      <c r="D238" s="395">
        <v>108.19935000000001</v>
      </c>
      <c r="E238" s="396">
        <v>108.19935000000001</v>
      </c>
    </row>
    <row r="239" spans="1:5" s="1410" customFormat="1" ht="14.25">
      <c r="A239" s="389" t="s">
        <v>10</v>
      </c>
      <c r="B239" s="1417" t="s">
        <v>1775</v>
      </c>
      <c r="C239" s="395">
        <v>0</v>
      </c>
      <c r="D239" s="395">
        <v>26.63719</v>
      </c>
      <c r="E239" s="396">
        <v>26.63719</v>
      </c>
    </row>
    <row r="240" spans="1:5" s="1410" customFormat="1" ht="14.25">
      <c r="A240" s="389" t="s">
        <v>10</v>
      </c>
      <c r="B240" s="1417" t="s">
        <v>1776</v>
      </c>
      <c r="C240" s="395">
        <v>0</v>
      </c>
      <c r="D240" s="395">
        <v>68.355</v>
      </c>
      <c r="E240" s="396">
        <v>68.355</v>
      </c>
    </row>
    <row r="241" spans="1:5" s="1410" customFormat="1" ht="14.25">
      <c r="A241" s="389" t="s">
        <v>10</v>
      </c>
      <c r="B241" s="1417" t="s">
        <v>1777</v>
      </c>
      <c r="C241" s="395">
        <v>0</v>
      </c>
      <c r="D241" s="395">
        <v>93.86685</v>
      </c>
      <c r="E241" s="396">
        <v>93.86685</v>
      </c>
    </row>
    <row r="242" spans="1:5" s="1410" customFormat="1" ht="14.25">
      <c r="A242" s="389" t="s">
        <v>10</v>
      </c>
      <c r="B242" s="1417" t="s">
        <v>1778</v>
      </c>
      <c r="C242" s="395">
        <v>0</v>
      </c>
      <c r="D242" s="395">
        <v>8.26875</v>
      </c>
      <c r="E242" s="396">
        <v>8.26875</v>
      </c>
    </row>
    <row r="243" spans="1:5" s="1410" customFormat="1" ht="14.25">
      <c r="A243" s="389" t="s">
        <v>10</v>
      </c>
      <c r="B243" s="1417" t="s">
        <v>1779</v>
      </c>
      <c r="C243" s="395">
        <v>0</v>
      </c>
      <c r="D243" s="395">
        <v>48.91556</v>
      </c>
      <c r="E243" s="396">
        <v>48.91556</v>
      </c>
    </row>
    <row r="244" spans="1:5" s="1410" customFormat="1" ht="14.25">
      <c r="A244" s="389" t="s">
        <v>10</v>
      </c>
      <c r="B244" s="1417" t="s">
        <v>1780</v>
      </c>
      <c r="C244" s="395">
        <v>0</v>
      </c>
      <c r="D244" s="395">
        <v>57.98363</v>
      </c>
      <c r="E244" s="396">
        <v>57.98363</v>
      </c>
    </row>
    <row r="245" spans="1:5" s="1410" customFormat="1" ht="14.25">
      <c r="A245" s="389" t="s">
        <v>10</v>
      </c>
      <c r="B245" s="1417" t="s">
        <v>1781</v>
      </c>
      <c r="C245" s="395">
        <v>0</v>
      </c>
      <c r="D245" s="395">
        <v>214.79218</v>
      </c>
      <c r="E245" s="396">
        <v>214.79218</v>
      </c>
    </row>
    <row r="246" spans="1:5" s="1410" customFormat="1" ht="14.25">
      <c r="A246" s="389" t="s">
        <v>10</v>
      </c>
      <c r="B246" s="1417" t="s">
        <v>1782</v>
      </c>
      <c r="C246" s="395">
        <v>0</v>
      </c>
      <c r="D246" s="395">
        <v>57.45128</v>
      </c>
      <c r="E246" s="396">
        <v>57.45128</v>
      </c>
    </row>
    <row r="247" spans="1:5" s="1410" customFormat="1" ht="14.25">
      <c r="A247" s="389" t="s">
        <v>10</v>
      </c>
      <c r="B247" s="1417" t="s">
        <v>1783</v>
      </c>
      <c r="C247" s="395">
        <v>0</v>
      </c>
      <c r="D247" s="395">
        <v>170.06298999999999</v>
      </c>
      <c r="E247" s="396">
        <v>170.06298999999999</v>
      </c>
    </row>
    <row r="248" spans="1:5" s="1410" customFormat="1" ht="14.25">
      <c r="A248" s="389" t="s">
        <v>10</v>
      </c>
      <c r="B248" s="1417" t="s">
        <v>1784</v>
      </c>
      <c r="C248" s="395">
        <v>0</v>
      </c>
      <c r="D248" s="395">
        <v>49.02345</v>
      </c>
      <c r="E248" s="396">
        <v>49.02345</v>
      </c>
    </row>
    <row r="249" spans="1:5" s="1410" customFormat="1" ht="14.25">
      <c r="A249" s="389" t="s">
        <v>10</v>
      </c>
      <c r="B249" s="1417" t="s">
        <v>1785</v>
      </c>
      <c r="C249" s="395">
        <v>0</v>
      </c>
      <c r="D249" s="395">
        <v>33.68925</v>
      </c>
      <c r="E249" s="396">
        <v>33.68925</v>
      </c>
    </row>
    <row r="250" spans="1:5" s="1410" customFormat="1" ht="14.25">
      <c r="A250" s="389" t="s">
        <v>10</v>
      </c>
      <c r="B250" s="1417" t="s">
        <v>1786</v>
      </c>
      <c r="C250" s="395">
        <v>0</v>
      </c>
      <c r="D250" s="395">
        <v>231.98567</v>
      </c>
      <c r="E250" s="396">
        <v>231.98567</v>
      </c>
    </row>
    <row r="251" spans="1:5" s="1410" customFormat="1" ht="14.25">
      <c r="A251" s="389" t="s">
        <v>10</v>
      </c>
      <c r="B251" s="1417" t="s">
        <v>1787</v>
      </c>
      <c r="C251" s="395">
        <v>0</v>
      </c>
      <c r="D251" s="395">
        <v>71.32860000000001</v>
      </c>
      <c r="E251" s="396">
        <v>71.32860000000001</v>
      </c>
    </row>
    <row r="252" spans="1:5" s="1410" customFormat="1" ht="24">
      <c r="A252" s="389" t="s">
        <v>10</v>
      </c>
      <c r="B252" s="1417" t="s">
        <v>1788</v>
      </c>
      <c r="C252" s="395">
        <v>0</v>
      </c>
      <c r="D252" s="395">
        <v>172.63575</v>
      </c>
      <c r="E252" s="396">
        <v>172.63575</v>
      </c>
    </row>
    <row r="253" spans="1:5" s="1410" customFormat="1" ht="14.25">
      <c r="A253" s="389" t="s">
        <v>10</v>
      </c>
      <c r="B253" s="1417" t="s">
        <v>1789</v>
      </c>
      <c r="C253" s="395">
        <v>0</v>
      </c>
      <c r="D253" s="395">
        <v>109.98855</v>
      </c>
      <c r="E253" s="396">
        <v>109.98855</v>
      </c>
    </row>
    <row r="254" spans="1:5" s="1410" customFormat="1" ht="14.25">
      <c r="A254" s="389" t="s">
        <v>10</v>
      </c>
      <c r="B254" s="1417" t="s">
        <v>1790</v>
      </c>
      <c r="C254" s="395">
        <v>0</v>
      </c>
      <c r="D254" s="395">
        <v>237.7116</v>
      </c>
      <c r="E254" s="396">
        <v>237.7116</v>
      </c>
    </row>
    <row r="255" spans="1:5" s="1410" customFormat="1" ht="14.25">
      <c r="A255" s="389" t="s">
        <v>10</v>
      </c>
      <c r="B255" s="1417" t="s">
        <v>1791</v>
      </c>
      <c r="C255" s="395">
        <v>0</v>
      </c>
      <c r="D255" s="395">
        <v>28.855580000000003</v>
      </c>
      <c r="E255" s="396">
        <v>28.855580000000003</v>
      </c>
    </row>
    <row r="256" spans="1:5" s="1410" customFormat="1" ht="14.25">
      <c r="A256" s="389" t="s">
        <v>10</v>
      </c>
      <c r="B256" s="1417" t="s">
        <v>1792</v>
      </c>
      <c r="C256" s="395">
        <v>0</v>
      </c>
      <c r="D256" s="395">
        <v>183.45128</v>
      </c>
      <c r="E256" s="396">
        <v>183.45128</v>
      </c>
    </row>
    <row r="257" spans="1:5" s="1410" customFormat="1" ht="14.25">
      <c r="A257" s="389" t="s">
        <v>10</v>
      </c>
      <c r="B257" s="1417" t="s">
        <v>1793</v>
      </c>
      <c r="C257" s="395">
        <v>0</v>
      </c>
      <c r="D257" s="395">
        <v>24.87713</v>
      </c>
      <c r="E257" s="396">
        <v>24.87713</v>
      </c>
    </row>
    <row r="258" spans="1:5" s="1410" customFormat="1" ht="14.25">
      <c r="A258" s="389" t="s">
        <v>10</v>
      </c>
      <c r="B258" s="1417" t="s">
        <v>1794</v>
      </c>
      <c r="C258" s="395">
        <v>0</v>
      </c>
      <c r="D258" s="395">
        <v>69.00075</v>
      </c>
      <c r="E258" s="396">
        <v>69.00075</v>
      </c>
    </row>
    <row r="259" spans="1:5" s="1410" customFormat="1" ht="14.25">
      <c r="A259" s="389" t="s">
        <v>10</v>
      </c>
      <c r="B259" s="1417" t="s">
        <v>1795</v>
      </c>
      <c r="C259" s="395">
        <v>0</v>
      </c>
      <c r="D259" s="395">
        <v>25.668560000000003</v>
      </c>
      <c r="E259" s="396">
        <v>25.668560000000003</v>
      </c>
    </row>
    <row r="260" spans="1:5" s="1410" customFormat="1" ht="14.25">
      <c r="A260" s="389" t="s">
        <v>10</v>
      </c>
      <c r="B260" s="1417" t="s">
        <v>1796</v>
      </c>
      <c r="C260" s="395">
        <v>0</v>
      </c>
      <c r="D260" s="395">
        <v>18.10384</v>
      </c>
      <c r="E260" s="396">
        <v>18.10384</v>
      </c>
    </row>
    <row r="261" spans="1:5" s="1410" customFormat="1" ht="14.25">
      <c r="A261" s="389" t="s">
        <v>10</v>
      </c>
      <c r="B261" s="1417" t="s">
        <v>1797</v>
      </c>
      <c r="C261" s="395">
        <v>0</v>
      </c>
      <c r="D261" s="395">
        <v>45.041059999999995</v>
      </c>
      <c r="E261" s="396">
        <v>45.041059999999995</v>
      </c>
    </row>
    <row r="262" spans="1:5" s="1410" customFormat="1" ht="14.25">
      <c r="A262" s="389" t="s">
        <v>10</v>
      </c>
      <c r="B262" s="1417" t="s">
        <v>1798</v>
      </c>
      <c r="C262" s="395">
        <v>0</v>
      </c>
      <c r="D262" s="395">
        <v>62.960629999999995</v>
      </c>
      <c r="E262" s="396">
        <v>62.960629999999995</v>
      </c>
    </row>
    <row r="263" spans="1:5" s="1410" customFormat="1" ht="14.25">
      <c r="A263" s="389" t="s">
        <v>10</v>
      </c>
      <c r="B263" s="1417" t="s">
        <v>1799</v>
      </c>
      <c r="C263" s="395">
        <v>0</v>
      </c>
      <c r="D263" s="395">
        <v>178.40813</v>
      </c>
      <c r="E263" s="396">
        <v>178.40813</v>
      </c>
    </row>
    <row r="264" spans="1:5" s="1410" customFormat="1" ht="14.25">
      <c r="A264" s="389" t="s">
        <v>10</v>
      </c>
      <c r="B264" s="1417" t="s">
        <v>1800</v>
      </c>
      <c r="C264" s="395">
        <v>0</v>
      </c>
      <c r="D264" s="395">
        <v>126.72135</v>
      </c>
      <c r="E264" s="396">
        <v>126.72135</v>
      </c>
    </row>
    <row r="265" spans="1:5" s="1410" customFormat="1" ht="14.25">
      <c r="A265" s="389" t="s">
        <v>10</v>
      </c>
      <c r="B265" s="1417" t="s">
        <v>1801</v>
      </c>
      <c r="C265" s="395">
        <v>0</v>
      </c>
      <c r="D265" s="395">
        <v>20.6955</v>
      </c>
      <c r="E265" s="396">
        <v>20.6955</v>
      </c>
    </row>
    <row r="266" spans="1:5" s="1410" customFormat="1" ht="14.25">
      <c r="A266" s="389" t="s">
        <v>10</v>
      </c>
      <c r="B266" s="1417" t="s">
        <v>1802</v>
      </c>
      <c r="C266" s="395">
        <v>0</v>
      </c>
      <c r="D266" s="395">
        <v>66.47444999999999</v>
      </c>
      <c r="E266" s="396">
        <v>66.47444999999999</v>
      </c>
    </row>
    <row r="267" spans="1:5" s="1410" customFormat="1" ht="14.25">
      <c r="A267" s="389" t="s">
        <v>10</v>
      </c>
      <c r="B267" s="1417" t="s">
        <v>1803</v>
      </c>
      <c r="C267" s="395">
        <v>0</v>
      </c>
      <c r="D267" s="395">
        <v>27.5625</v>
      </c>
      <c r="E267" s="396">
        <v>27.5625</v>
      </c>
    </row>
    <row r="268" spans="1:5" s="1410" customFormat="1" ht="14.25">
      <c r="A268" s="389" t="s">
        <v>10</v>
      </c>
      <c r="B268" s="1417" t="s">
        <v>1804</v>
      </c>
      <c r="C268" s="395">
        <v>0</v>
      </c>
      <c r="D268" s="395">
        <v>101.37803</v>
      </c>
      <c r="E268" s="396">
        <v>101.37803</v>
      </c>
    </row>
    <row r="269" spans="1:5" s="1410" customFormat="1" ht="15" thickBot="1">
      <c r="A269" s="390" t="s">
        <v>10</v>
      </c>
      <c r="B269" s="1418" t="s">
        <v>1805</v>
      </c>
      <c r="C269" s="397">
        <v>0</v>
      </c>
      <c r="D269" s="397">
        <v>7.48125</v>
      </c>
      <c r="E269" s="398">
        <v>7.48125</v>
      </c>
    </row>
    <row r="270" spans="1:256" s="1410" customFormat="1" ht="14.25">
      <c r="A270" s="382"/>
      <c r="B270" s="1467"/>
      <c r="C270" s="383"/>
      <c r="D270" s="383"/>
      <c r="E270" s="405" t="s">
        <v>1806</v>
      </c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1"/>
      <c r="V270" s="241"/>
      <c r="W270" s="241"/>
      <c r="X270" s="241"/>
      <c r="Y270" s="241"/>
      <c r="Z270" s="241"/>
      <c r="AA270" s="241"/>
      <c r="AB270" s="241"/>
      <c r="AC270" s="241"/>
      <c r="AD270" s="241"/>
      <c r="AE270" s="241"/>
      <c r="AF270" s="241"/>
      <c r="AG270" s="241"/>
      <c r="AH270" s="241"/>
      <c r="AI270" s="241"/>
      <c r="AJ270" s="241"/>
      <c r="AK270" s="241"/>
      <c r="AL270" s="241"/>
      <c r="AM270" s="241"/>
      <c r="AN270" s="241"/>
      <c r="AO270" s="241"/>
      <c r="AP270" s="241"/>
      <c r="AQ270" s="241"/>
      <c r="AR270" s="241"/>
      <c r="AS270" s="241"/>
      <c r="AT270" s="241"/>
      <c r="AU270" s="241"/>
      <c r="AV270" s="241"/>
      <c r="AW270" s="241"/>
      <c r="AX270" s="241"/>
      <c r="AY270" s="241"/>
      <c r="AZ270" s="241"/>
      <c r="BA270" s="241"/>
      <c r="BB270" s="241"/>
      <c r="BC270" s="241"/>
      <c r="BD270" s="241"/>
      <c r="BE270" s="241"/>
      <c r="BF270" s="241"/>
      <c r="BG270" s="241"/>
      <c r="BH270" s="241"/>
      <c r="BI270" s="241"/>
      <c r="BJ270" s="241"/>
      <c r="BK270" s="241"/>
      <c r="BL270" s="241"/>
      <c r="BM270" s="241"/>
      <c r="BN270" s="241"/>
      <c r="BO270" s="241"/>
      <c r="BP270" s="241"/>
      <c r="BQ270" s="241"/>
      <c r="BR270" s="241"/>
      <c r="BS270" s="241"/>
      <c r="BT270" s="241"/>
      <c r="BU270" s="241"/>
      <c r="BV270" s="241"/>
      <c r="BW270" s="241"/>
      <c r="BX270" s="241"/>
      <c r="BY270" s="241"/>
      <c r="BZ270" s="241"/>
      <c r="CA270" s="241"/>
      <c r="CB270" s="241"/>
      <c r="CC270" s="241"/>
      <c r="CD270" s="241"/>
      <c r="CE270" s="241"/>
      <c r="CF270" s="241"/>
      <c r="CG270" s="241"/>
      <c r="CH270" s="241"/>
      <c r="CI270" s="241"/>
      <c r="CJ270" s="241"/>
      <c r="CK270" s="241"/>
      <c r="CL270" s="241"/>
      <c r="CM270" s="241"/>
      <c r="CN270" s="241"/>
      <c r="CO270" s="241"/>
      <c r="CP270" s="241"/>
      <c r="CQ270" s="241"/>
      <c r="CR270" s="241"/>
      <c r="CS270" s="241"/>
      <c r="CT270" s="241"/>
      <c r="CU270" s="241"/>
      <c r="CV270" s="241"/>
      <c r="CW270" s="241"/>
      <c r="CX270" s="241"/>
      <c r="CY270" s="241"/>
      <c r="CZ270" s="241"/>
      <c r="DA270" s="241"/>
      <c r="DB270" s="241"/>
      <c r="DC270" s="241"/>
      <c r="DD270" s="241"/>
      <c r="DE270" s="241"/>
      <c r="DF270" s="241"/>
      <c r="DG270" s="241"/>
      <c r="DH270" s="241"/>
      <c r="DI270" s="241"/>
      <c r="DJ270" s="241"/>
      <c r="DK270" s="241"/>
      <c r="DL270" s="241"/>
      <c r="DM270" s="241"/>
      <c r="DN270" s="241"/>
      <c r="DO270" s="241"/>
      <c r="DP270" s="241"/>
      <c r="DQ270" s="241"/>
      <c r="DR270" s="241"/>
      <c r="DS270" s="241"/>
      <c r="DT270" s="241"/>
      <c r="DU270" s="241"/>
      <c r="DV270" s="241"/>
      <c r="DW270" s="241"/>
      <c r="DX270" s="241"/>
      <c r="DY270" s="241"/>
      <c r="DZ270" s="241"/>
      <c r="EA270" s="241"/>
      <c r="EB270" s="241"/>
      <c r="EC270" s="241"/>
      <c r="ED270" s="241"/>
      <c r="EE270" s="241"/>
      <c r="EF270" s="241"/>
      <c r="EG270" s="241"/>
      <c r="EH270" s="241"/>
      <c r="EI270" s="241"/>
      <c r="EJ270" s="241"/>
      <c r="EK270" s="241"/>
      <c r="EL270" s="241"/>
      <c r="EM270" s="241"/>
      <c r="EN270" s="241"/>
      <c r="EO270" s="241"/>
      <c r="EP270" s="241"/>
      <c r="EQ270" s="241"/>
      <c r="ER270" s="241"/>
      <c r="ES270" s="241"/>
      <c r="ET270" s="241"/>
      <c r="EU270" s="241"/>
      <c r="EV270" s="241"/>
      <c r="EW270" s="241"/>
      <c r="EX270" s="241"/>
      <c r="EY270" s="241"/>
      <c r="EZ270" s="241"/>
      <c r="FA270" s="241"/>
      <c r="FB270" s="241"/>
      <c r="FC270" s="241"/>
      <c r="FD270" s="241"/>
      <c r="FE270" s="241"/>
      <c r="FF270" s="241"/>
      <c r="FG270" s="241"/>
      <c r="FH270" s="241"/>
      <c r="FI270" s="241"/>
      <c r="FJ270" s="241"/>
      <c r="FK270" s="241"/>
      <c r="FL270" s="241"/>
      <c r="FM270" s="241"/>
      <c r="FN270" s="241"/>
      <c r="FO270" s="241"/>
      <c r="FP270" s="241"/>
      <c r="FQ270" s="241"/>
      <c r="FR270" s="241"/>
      <c r="FS270" s="241"/>
      <c r="FT270" s="241"/>
      <c r="FU270" s="241"/>
      <c r="FV270" s="241"/>
      <c r="FW270" s="241"/>
      <c r="FX270" s="241"/>
      <c r="FY270" s="241"/>
      <c r="FZ270" s="241"/>
      <c r="GA270" s="241"/>
      <c r="GB270" s="241"/>
      <c r="GC270" s="241"/>
      <c r="GD270" s="241"/>
      <c r="GE270" s="241"/>
      <c r="GF270" s="241"/>
      <c r="GG270" s="241"/>
      <c r="GH270" s="241"/>
      <c r="GI270" s="241"/>
      <c r="GJ270" s="241"/>
      <c r="GK270" s="241"/>
      <c r="GL270" s="241"/>
      <c r="GM270" s="241"/>
      <c r="GN270" s="241"/>
      <c r="GO270" s="241"/>
      <c r="GP270" s="241"/>
      <c r="GQ270" s="241"/>
      <c r="GR270" s="241"/>
      <c r="GS270" s="241"/>
      <c r="GT270" s="241"/>
      <c r="GU270" s="241"/>
      <c r="GV270" s="241"/>
      <c r="GW270" s="241"/>
      <c r="GX270" s="241"/>
      <c r="GY270" s="241"/>
      <c r="GZ270" s="241"/>
      <c r="HA270" s="241"/>
      <c r="HB270" s="241"/>
      <c r="HC270" s="241"/>
      <c r="HD270" s="241"/>
      <c r="HE270" s="241"/>
      <c r="HF270" s="241"/>
      <c r="HG270" s="241"/>
      <c r="HH270" s="241"/>
      <c r="HI270" s="241"/>
      <c r="HJ270" s="241"/>
      <c r="HK270" s="241"/>
      <c r="HL270" s="241"/>
      <c r="HM270" s="241"/>
      <c r="HN270" s="241"/>
      <c r="HO270" s="241"/>
      <c r="HP270" s="241"/>
      <c r="HQ270" s="241"/>
      <c r="HR270" s="241"/>
      <c r="HS270" s="241"/>
      <c r="HT270" s="241"/>
      <c r="HU270" s="241"/>
      <c r="HV270" s="241"/>
      <c r="HW270" s="241"/>
      <c r="HX270" s="241"/>
      <c r="HY270" s="241"/>
      <c r="HZ270" s="241"/>
      <c r="IA270" s="241"/>
      <c r="IB270" s="241"/>
      <c r="IC270" s="241"/>
      <c r="ID270" s="241"/>
      <c r="IE270" s="241"/>
      <c r="IF270" s="241"/>
      <c r="IG270" s="241"/>
      <c r="IH270" s="241"/>
      <c r="II270" s="241"/>
      <c r="IJ270" s="241"/>
      <c r="IK270" s="241"/>
      <c r="IL270" s="241"/>
      <c r="IM270" s="241"/>
      <c r="IN270" s="241"/>
      <c r="IO270" s="241"/>
      <c r="IP270" s="241"/>
      <c r="IQ270" s="241"/>
      <c r="IR270" s="241"/>
      <c r="IS270" s="241"/>
      <c r="IT270" s="241"/>
      <c r="IU270" s="241"/>
      <c r="IV270" s="241"/>
    </row>
    <row r="271" spans="1:5" s="1410" customFormat="1" ht="15.75">
      <c r="A271" s="1678" t="s">
        <v>1652</v>
      </c>
      <c r="B271" s="1678"/>
      <c r="C271" s="1678"/>
      <c r="D271" s="1678"/>
      <c r="E271" s="1678"/>
    </row>
    <row r="272" spans="1:5" s="1410" customFormat="1" ht="8.25" customHeight="1">
      <c r="A272" s="384"/>
      <c r="B272" s="1468"/>
      <c r="C272" s="385"/>
      <c r="D272" s="1411"/>
      <c r="E272" s="1411"/>
    </row>
    <row r="273" spans="1:5" s="1410" customFormat="1" ht="15.75">
      <c r="A273" s="1679" t="s">
        <v>107</v>
      </c>
      <c r="B273" s="1679"/>
      <c r="C273" s="1679"/>
      <c r="D273" s="1679"/>
      <c r="E273" s="1679"/>
    </row>
    <row r="274" spans="1:5" s="1410" customFormat="1" ht="15.75" thickBot="1">
      <c r="A274" s="384"/>
      <c r="B274" s="1469"/>
      <c r="C274" s="385"/>
      <c r="D274" s="1411"/>
      <c r="E274" s="1412" t="s">
        <v>103</v>
      </c>
    </row>
    <row r="275" spans="1:256" s="1410" customFormat="1" ht="24">
      <c r="A275" s="1413" t="s">
        <v>36</v>
      </c>
      <c r="B275" s="1470" t="s">
        <v>0</v>
      </c>
      <c r="C275" s="392" t="s">
        <v>604</v>
      </c>
      <c r="D275" s="392" t="s">
        <v>605</v>
      </c>
      <c r="E275" s="393" t="s">
        <v>606</v>
      </c>
      <c r="F275" s="387"/>
      <c r="G275" s="387"/>
      <c r="H275" s="387"/>
      <c r="I275" s="387"/>
      <c r="J275" s="387"/>
      <c r="K275" s="387"/>
      <c r="L275" s="387"/>
      <c r="M275" s="387"/>
      <c r="N275" s="387"/>
      <c r="O275" s="387"/>
      <c r="P275" s="387"/>
      <c r="Q275" s="387"/>
      <c r="R275" s="387"/>
      <c r="S275" s="387"/>
      <c r="T275" s="387"/>
      <c r="U275" s="387"/>
      <c r="V275" s="387"/>
      <c r="W275" s="387"/>
      <c r="X275" s="387"/>
      <c r="Y275" s="387"/>
      <c r="Z275" s="387"/>
      <c r="AA275" s="387"/>
      <c r="AB275" s="387"/>
      <c r="AC275" s="387"/>
      <c r="AD275" s="387"/>
      <c r="AE275" s="387"/>
      <c r="AF275" s="387"/>
      <c r="AG275" s="387"/>
      <c r="AH275" s="387"/>
      <c r="AI275" s="387"/>
      <c r="AJ275" s="387"/>
      <c r="AK275" s="387"/>
      <c r="AL275" s="387"/>
      <c r="AM275" s="387"/>
      <c r="AN275" s="387"/>
      <c r="AO275" s="387"/>
      <c r="AP275" s="387"/>
      <c r="AQ275" s="387"/>
      <c r="AR275" s="387"/>
      <c r="AS275" s="387"/>
      <c r="AT275" s="387"/>
      <c r="AU275" s="387"/>
      <c r="AV275" s="387"/>
      <c r="AW275" s="387"/>
      <c r="AX275" s="387"/>
      <c r="AY275" s="387"/>
      <c r="AZ275" s="387"/>
      <c r="BA275" s="387"/>
      <c r="BB275" s="387"/>
      <c r="BC275" s="387"/>
      <c r="BD275" s="387"/>
      <c r="BE275" s="387"/>
      <c r="BF275" s="387"/>
      <c r="BG275" s="387"/>
      <c r="BH275" s="387"/>
      <c r="BI275" s="387"/>
      <c r="BJ275" s="387"/>
      <c r="BK275" s="387"/>
      <c r="BL275" s="387"/>
      <c r="BM275" s="387"/>
      <c r="BN275" s="387"/>
      <c r="BO275" s="387"/>
      <c r="BP275" s="387"/>
      <c r="BQ275" s="387"/>
      <c r="BR275" s="387"/>
      <c r="BS275" s="387"/>
      <c r="BT275" s="387"/>
      <c r="BU275" s="387"/>
      <c r="BV275" s="387"/>
      <c r="BW275" s="387"/>
      <c r="BX275" s="387"/>
      <c r="BY275" s="387"/>
      <c r="BZ275" s="387"/>
      <c r="CA275" s="387"/>
      <c r="CB275" s="387"/>
      <c r="CC275" s="387"/>
      <c r="CD275" s="387"/>
      <c r="CE275" s="387"/>
      <c r="CF275" s="387"/>
      <c r="CG275" s="387"/>
      <c r="CH275" s="387"/>
      <c r="CI275" s="387"/>
      <c r="CJ275" s="387"/>
      <c r="CK275" s="387"/>
      <c r="CL275" s="387"/>
      <c r="CM275" s="387"/>
      <c r="CN275" s="387"/>
      <c r="CO275" s="387"/>
      <c r="CP275" s="387"/>
      <c r="CQ275" s="387"/>
      <c r="CR275" s="387"/>
      <c r="CS275" s="387"/>
      <c r="CT275" s="387"/>
      <c r="CU275" s="387"/>
      <c r="CV275" s="387"/>
      <c r="CW275" s="387"/>
      <c r="CX275" s="387"/>
      <c r="CY275" s="387"/>
      <c r="CZ275" s="387"/>
      <c r="DA275" s="387"/>
      <c r="DB275" s="387"/>
      <c r="DC275" s="387"/>
      <c r="DD275" s="387"/>
      <c r="DE275" s="387"/>
      <c r="DF275" s="387"/>
      <c r="DG275" s="387"/>
      <c r="DH275" s="387"/>
      <c r="DI275" s="387"/>
      <c r="DJ275" s="387"/>
      <c r="DK275" s="387"/>
      <c r="DL275" s="387"/>
      <c r="DM275" s="387"/>
      <c r="DN275" s="387"/>
      <c r="DO275" s="387"/>
      <c r="DP275" s="387"/>
      <c r="DQ275" s="387"/>
      <c r="DR275" s="387"/>
      <c r="DS275" s="387"/>
      <c r="DT275" s="387"/>
      <c r="DU275" s="387"/>
      <c r="DV275" s="387"/>
      <c r="DW275" s="387"/>
      <c r="DX275" s="387"/>
      <c r="DY275" s="387"/>
      <c r="DZ275" s="387"/>
      <c r="EA275" s="387"/>
      <c r="EB275" s="387"/>
      <c r="EC275" s="387"/>
      <c r="ED275" s="387"/>
      <c r="EE275" s="387"/>
      <c r="EF275" s="387"/>
      <c r="EG275" s="387"/>
      <c r="EH275" s="387"/>
      <c r="EI275" s="387"/>
      <c r="EJ275" s="387"/>
      <c r="EK275" s="387"/>
      <c r="EL275" s="387"/>
      <c r="EM275" s="387"/>
      <c r="EN275" s="387"/>
      <c r="EO275" s="387"/>
      <c r="EP275" s="387"/>
      <c r="EQ275" s="387"/>
      <c r="ER275" s="387"/>
      <c r="ES275" s="387"/>
      <c r="ET275" s="387"/>
      <c r="EU275" s="387"/>
      <c r="EV275" s="387"/>
      <c r="EW275" s="387"/>
      <c r="EX275" s="387"/>
      <c r="EY275" s="387"/>
      <c r="EZ275" s="387"/>
      <c r="FA275" s="387"/>
      <c r="FB275" s="387"/>
      <c r="FC275" s="387"/>
      <c r="FD275" s="387"/>
      <c r="FE275" s="387"/>
      <c r="FF275" s="387"/>
      <c r="FG275" s="387"/>
      <c r="FH275" s="387"/>
      <c r="FI275" s="387"/>
      <c r="FJ275" s="387"/>
      <c r="FK275" s="387"/>
      <c r="FL275" s="387"/>
      <c r="FM275" s="387"/>
      <c r="FN275" s="387"/>
      <c r="FO275" s="387"/>
      <c r="FP275" s="387"/>
      <c r="FQ275" s="387"/>
      <c r="FR275" s="387"/>
      <c r="FS275" s="387"/>
      <c r="FT275" s="387"/>
      <c r="FU275" s="387"/>
      <c r="FV275" s="387"/>
      <c r="FW275" s="387"/>
      <c r="FX275" s="387"/>
      <c r="FY275" s="387"/>
      <c r="FZ275" s="387"/>
      <c r="GA275" s="387"/>
      <c r="GB275" s="387"/>
      <c r="GC275" s="387"/>
      <c r="GD275" s="387"/>
      <c r="GE275" s="387"/>
      <c r="GF275" s="387"/>
      <c r="GG275" s="387"/>
      <c r="GH275" s="387"/>
      <c r="GI275" s="387"/>
      <c r="GJ275" s="387"/>
      <c r="GK275" s="387"/>
      <c r="GL275" s="387"/>
      <c r="GM275" s="387"/>
      <c r="GN275" s="387"/>
      <c r="GO275" s="387"/>
      <c r="GP275" s="387"/>
      <c r="GQ275" s="387"/>
      <c r="GR275" s="387"/>
      <c r="GS275" s="387"/>
      <c r="GT275" s="387"/>
      <c r="GU275" s="387"/>
      <c r="GV275" s="387"/>
      <c r="GW275" s="387"/>
      <c r="GX275" s="387"/>
      <c r="GY275" s="387"/>
      <c r="GZ275" s="387"/>
      <c r="HA275" s="387"/>
      <c r="HB275" s="387"/>
      <c r="HC275" s="387"/>
      <c r="HD275" s="387"/>
      <c r="HE275" s="387"/>
      <c r="HF275" s="387"/>
      <c r="HG275" s="387"/>
      <c r="HH275" s="387"/>
      <c r="HI275" s="387"/>
      <c r="HJ275" s="387"/>
      <c r="HK275" s="387"/>
      <c r="HL275" s="387"/>
      <c r="HM275" s="387"/>
      <c r="HN275" s="387"/>
      <c r="HO275" s="387"/>
      <c r="HP275" s="387"/>
      <c r="HQ275" s="387"/>
      <c r="HR275" s="387"/>
      <c r="HS275" s="387"/>
      <c r="HT275" s="387"/>
      <c r="HU275" s="387"/>
      <c r="HV275" s="387"/>
      <c r="HW275" s="387"/>
      <c r="HX275" s="387"/>
      <c r="HY275" s="387"/>
      <c r="HZ275" s="387"/>
      <c r="IA275" s="387"/>
      <c r="IB275" s="387"/>
      <c r="IC275" s="387"/>
      <c r="ID275" s="387"/>
      <c r="IE275" s="387"/>
      <c r="IF275" s="387"/>
      <c r="IG275" s="387"/>
      <c r="IH275" s="387"/>
      <c r="II275" s="387"/>
      <c r="IJ275" s="387"/>
      <c r="IK275" s="387"/>
      <c r="IL275" s="387"/>
      <c r="IM275" s="387"/>
      <c r="IN275" s="387"/>
      <c r="IO275" s="387"/>
      <c r="IP275" s="387"/>
      <c r="IQ275" s="387"/>
      <c r="IR275" s="387"/>
      <c r="IS275" s="387"/>
      <c r="IT275" s="387"/>
      <c r="IU275" s="387"/>
      <c r="IV275" s="387"/>
    </row>
    <row r="276" spans="1:5" s="1410" customFormat="1" ht="14.25">
      <c r="A276" s="1684" t="s">
        <v>652</v>
      </c>
      <c r="B276" s="1685"/>
      <c r="C276" s="391">
        <f>SUM(C278:C282)</f>
        <v>0</v>
      </c>
      <c r="D276" s="391">
        <f>SUM(D278:D282)</f>
        <v>235161.42958</v>
      </c>
      <c r="E276" s="1476">
        <f>SUM(E278:E282)</f>
        <v>86100.10726</v>
      </c>
    </row>
    <row r="277" spans="1:5" s="1410" customFormat="1" ht="14.25">
      <c r="A277" s="388" t="s">
        <v>87</v>
      </c>
      <c r="B277" s="1471" t="s">
        <v>59</v>
      </c>
      <c r="C277" s="1477"/>
      <c r="D277" s="391"/>
      <c r="E277" s="1476"/>
    </row>
    <row r="278" spans="1:5" s="1410" customFormat="1" ht="14.25">
      <c r="A278" s="389" t="s">
        <v>24</v>
      </c>
      <c r="B278" s="1417" t="s">
        <v>1807</v>
      </c>
      <c r="C278" s="395">
        <v>0</v>
      </c>
      <c r="D278" s="395">
        <v>1909.72762</v>
      </c>
      <c r="E278" s="396">
        <v>1844.4992</v>
      </c>
    </row>
    <row r="279" spans="1:5" s="1410" customFormat="1" ht="24">
      <c r="A279" s="389" t="s">
        <v>24</v>
      </c>
      <c r="B279" s="1417" t="s">
        <v>1808</v>
      </c>
      <c r="C279" s="395">
        <v>0</v>
      </c>
      <c r="D279" s="395">
        <v>78811.70196</v>
      </c>
      <c r="E279" s="396">
        <v>78473.70356000001</v>
      </c>
    </row>
    <row r="280" spans="1:5" s="1410" customFormat="1" ht="24">
      <c r="A280" s="389" t="s">
        <v>24</v>
      </c>
      <c r="B280" s="1417" t="s">
        <v>1809</v>
      </c>
      <c r="C280" s="395">
        <v>0</v>
      </c>
      <c r="D280" s="395">
        <v>13950</v>
      </c>
      <c r="E280" s="396">
        <v>5453.4</v>
      </c>
    </row>
    <row r="281" spans="1:5" s="1410" customFormat="1" ht="14.25">
      <c r="A281" s="389" t="s">
        <v>24</v>
      </c>
      <c r="B281" s="1417" t="s">
        <v>1810</v>
      </c>
      <c r="C281" s="395">
        <v>0</v>
      </c>
      <c r="D281" s="395">
        <v>135915.245</v>
      </c>
      <c r="E281" s="396">
        <v>0</v>
      </c>
    </row>
    <row r="282" spans="1:5" s="1410" customFormat="1" ht="15" thickBot="1">
      <c r="A282" s="390" t="s">
        <v>24</v>
      </c>
      <c r="B282" s="1418" t="s">
        <v>1811</v>
      </c>
      <c r="C282" s="397">
        <v>0</v>
      </c>
      <c r="D282" s="397">
        <v>4574.755</v>
      </c>
      <c r="E282" s="398">
        <v>328.5045</v>
      </c>
    </row>
    <row r="283" s="1410" customFormat="1" ht="14.25"/>
  </sheetData>
  <sheetProtection/>
  <mergeCells count="43">
    <mergeCell ref="A276:B276"/>
    <mergeCell ref="A222:E222"/>
    <mergeCell ref="A225:B225"/>
    <mergeCell ref="C225:E225"/>
    <mergeCell ref="C226:E226"/>
    <mergeCell ref="A271:E271"/>
    <mergeCell ref="A273:E273"/>
    <mergeCell ref="A177:B177"/>
    <mergeCell ref="A181:B181"/>
    <mergeCell ref="C182:E182"/>
    <mergeCell ref="A185:B185"/>
    <mergeCell ref="A190:B190"/>
    <mergeCell ref="A220:E220"/>
    <mergeCell ref="A141:B141"/>
    <mergeCell ref="A153:B153"/>
    <mergeCell ref="A157:B157"/>
    <mergeCell ref="A165:B165"/>
    <mergeCell ref="A172:E172"/>
    <mergeCell ref="A174:E174"/>
    <mergeCell ref="A106:B106"/>
    <mergeCell ref="A127:E127"/>
    <mergeCell ref="A129:E129"/>
    <mergeCell ref="A132:B132"/>
    <mergeCell ref="C132:E132"/>
    <mergeCell ref="C133:E133"/>
    <mergeCell ref="A91:E91"/>
    <mergeCell ref="A94:B94"/>
    <mergeCell ref="C94:E94"/>
    <mergeCell ref="C95:E95"/>
    <mergeCell ref="A100:B100"/>
    <mergeCell ref="A103:B103"/>
    <mergeCell ref="A44:E44"/>
    <mergeCell ref="A47:B47"/>
    <mergeCell ref="C47:E47"/>
    <mergeCell ref="C48:E48"/>
    <mergeCell ref="A77:B77"/>
    <mergeCell ref="A89:E89"/>
    <mergeCell ref="A2:E2"/>
    <mergeCell ref="A4:E4"/>
    <mergeCell ref="A7:B7"/>
    <mergeCell ref="A8:B8"/>
    <mergeCell ref="A12:B12"/>
    <mergeCell ref="A42:E4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57421875" style="189" bestFit="1" customWidth="1"/>
    <col min="2" max="2" width="11.00390625" style="189" customWidth="1"/>
    <col min="3" max="4" width="13.7109375" style="189" customWidth="1"/>
    <col min="5" max="5" width="9.421875" style="189" customWidth="1"/>
    <col min="6" max="6" width="9.8515625" style="189" customWidth="1"/>
    <col min="7" max="7" width="11.28125" style="189" bestFit="1" customWidth="1"/>
    <col min="8" max="8" width="9.140625" style="189" customWidth="1"/>
    <col min="9" max="9" width="10.00390625" style="189" bestFit="1" customWidth="1"/>
    <col min="10" max="16384" width="9.140625" style="189" customWidth="1"/>
  </cols>
  <sheetData>
    <row r="1" spans="4:6" ht="12.75">
      <c r="D1" s="982" t="s">
        <v>114</v>
      </c>
      <c r="F1" s="992"/>
    </row>
    <row r="2" ht="14.25" customHeight="1">
      <c r="D2" s="190"/>
    </row>
    <row r="3" spans="1:4" ht="32.25" customHeight="1">
      <c r="A3" s="1690" t="s">
        <v>967</v>
      </c>
      <c r="B3" s="1690"/>
      <c r="C3" s="1690"/>
      <c r="D3" s="1690"/>
    </row>
    <row r="4" spans="1:4" ht="12.75" customHeight="1">
      <c r="A4" s="243"/>
      <c r="B4" s="244"/>
      <c r="C4" s="244"/>
      <c r="D4" s="244"/>
    </row>
    <row r="5" spans="1:4" ht="15.75" customHeight="1">
      <c r="A5" s="1690" t="s">
        <v>102</v>
      </c>
      <c r="B5" s="1690"/>
      <c r="C5" s="1690"/>
      <c r="D5" s="1690"/>
    </row>
    <row r="6" spans="1:4" ht="12.75" customHeight="1">
      <c r="A6" s="243"/>
      <c r="B6" s="243"/>
      <c r="C6" s="245"/>
      <c r="D6" s="246" t="s">
        <v>103</v>
      </c>
    </row>
    <row r="7" spans="1:4" ht="21.75" customHeight="1">
      <c r="A7" s="247" t="s">
        <v>451</v>
      </c>
      <c r="B7" s="248" t="s">
        <v>964</v>
      </c>
      <c r="C7" s="248" t="s">
        <v>605</v>
      </c>
      <c r="D7" s="249" t="s">
        <v>108</v>
      </c>
    </row>
    <row r="8" spans="1:7" s="256" customFormat="1" ht="22.5" customHeight="1">
      <c r="A8" s="254" t="s">
        <v>662</v>
      </c>
      <c r="B8" s="255">
        <v>11000</v>
      </c>
      <c r="C8" s="255">
        <v>11000</v>
      </c>
      <c r="D8" s="255">
        <v>8362.18355</v>
      </c>
      <c r="G8" s="990"/>
    </row>
    <row r="9" spans="1:9" s="256" customFormat="1" ht="22.5" customHeight="1">
      <c r="A9" s="254" t="s">
        <v>661</v>
      </c>
      <c r="B9" s="255">
        <v>6500</v>
      </c>
      <c r="C9" s="255">
        <v>6500</v>
      </c>
      <c r="D9" s="255">
        <v>1627.9833</v>
      </c>
      <c r="G9" s="990"/>
      <c r="I9" s="399"/>
    </row>
    <row r="10" spans="1:7" ht="16.5" customHeight="1">
      <c r="A10" s="252" t="s">
        <v>299</v>
      </c>
      <c r="B10" s="253">
        <f>SUM(B8:B9)</f>
        <v>17500</v>
      </c>
      <c r="C10" s="253">
        <f>SUM(C8:C9)</f>
        <v>17500</v>
      </c>
      <c r="D10" s="253">
        <f>SUM(D8:D9)</f>
        <v>9990.16685</v>
      </c>
      <c r="G10" s="990"/>
    </row>
    <row r="11" spans="1:7" ht="12.75" customHeight="1">
      <c r="A11" s="250"/>
      <c r="B11" s="251"/>
      <c r="C11" s="251"/>
      <c r="D11" s="250"/>
      <c r="G11" s="991"/>
    </row>
    <row r="12" spans="1:4" ht="34.5" customHeight="1">
      <c r="A12" s="1691" t="s">
        <v>965</v>
      </c>
      <c r="B12" s="1691"/>
      <c r="C12" s="1691"/>
      <c r="D12" s="1691"/>
    </row>
    <row r="13" spans="1:4" s="191" customFormat="1" ht="29.25" customHeight="1">
      <c r="A13" s="1691" t="s">
        <v>966</v>
      </c>
      <c r="B13" s="1691"/>
      <c r="C13" s="1691"/>
      <c r="D13" s="1691"/>
    </row>
    <row r="34" ht="12">
      <c r="E34" s="192"/>
    </row>
  </sheetData>
  <sheetProtection/>
  <mergeCells count="4">
    <mergeCell ref="A3:D3"/>
    <mergeCell ref="A5:D5"/>
    <mergeCell ref="A12:D12"/>
    <mergeCell ref="A13:D13"/>
  </mergeCells>
  <printOptions horizontalCentered="1"/>
  <pageMargins left="0.196850393700787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852" customWidth="1"/>
    <col min="2" max="2" width="7.7109375" style="852" customWidth="1"/>
    <col min="3" max="3" width="30.7109375" style="852" customWidth="1"/>
    <col min="4" max="4" width="14.7109375" style="853" customWidth="1"/>
    <col min="5" max="5" width="14.7109375" style="852" customWidth="1"/>
    <col min="6" max="6" width="12.28125" style="852" customWidth="1"/>
    <col min="7" max="8" width="9.140625" style="852" customWidth="1"/>
    <col min="9" max="9" width="13.8515625" style="852" bestFit="1" customWidth="1"/>
    <col min="10" max="10" width="9.140625" style="852" customWidth="1"/>
    <col min="11" max="11" width="10.140625" style="852" bestFit="1" customWidth="1"/>
    <col min="12" max="16384" width="9.140625" style="852" customWidth="1"/>
  </cols>
  <sheetData>
    <row r="1" spans="5:7" ht="12.75">
      <c r="E1" s="1692" t="s">
        <v>853</v>
      </c>
      <c r="F1" s="1692"/>
      <c r="G1" s="854"/>
    </row>
    <row r="2" spans="1:7" ht="31.5" customHeight="1">
      <c r="A2" s="1693" t="s">
        <v>1899</v>
      </c>
      <c r="B2" s="1693"/>
      <c r="C2" s="1693"/>
      <c r="D2" s="1693"/>
      <c r="E2" s="1693"/>
      <c r="F2" s="1693"/>
      <c r="G2" s="854"/>
    </row>
    <row r="3" spans="1:7" ht="15.75">
      <c r="A3" s="855"/>
      <c r="B3" s="855"/>
      <c r="C3" s="855"/>
      <c r="D3" s="856"/>
      <c r="E3" s="855"/>
      <c r="F3" s="855"/>
      <c r="G3" s="854"/>
    </row>
    <row r="4" spans="1:7" ht="12.75">
      <c r="A4" s="1694" t="s">
        <v>854</v>
      </c>
      <c r="B4" s="1694"/>
      <c r="C4" s="1694"/>
      <c r="D4" s="1694"/>
      <c r="E4" s="1694"/>
      <c r="F4" s="1694"/>
      <c r="G4" s="854"/>
    </row>
    <row r="5" spans="1:7" ht="13.5" thickBot="1">
      <c r="A5" s="857"/>
      <c r="B5" s="857"/>
      <c r="C5" s="857"/>
      <c r="D5" s="858"/>
      <c r="E5" s="857"/>
      <c r="F5" s="857"/>
      <c r="G5" s="854"/>
    </row>
    <row r="6" spans="1:7" ht="13.5" thickBot="1">
      <c r="A6" s="859" t="s">
        <v>855</v>
      </c>
      <c r="B6" s="860" t="s">
        <v>856</v>
      </c>
      <c r="C6" s="861" t="s">
        <v>857</v>
      </c>
      <c r="D6" s="862" t="s">
        <v>858</v>
      </c>
      <c r="E6" s="860" t="s">
        <v>859</v>
      </c>
      <c r="F6" s="909" t="s">
        <v>860</v>
      </c>
      <c r="G6" s="854"/>
    </row>
    <row r="7" spans="1:7" ht="13.5" thickBot="1">
      <c r="A7" s="864">
        <v>1</v>
      </c>
      <c r="B7" s="865" t="s">
        <v>861</v>
      </c>
      <c r="C7" s="866" t="s">
        <v>862</v>
      </c>
      <c r="D7" s="867">
        <v>448900</v>
      </c>
      <c r="E7" s="868">
        <v>429668</v>
      </c>
      <c r="F7" s="869">
        <f>+D7-E7</f>
        <v>19232</v>
      </c>
      <c r="G7" s="854"/>
    </row>
    <row r="8" spans="1:7" ht="13.5" thickBot="1">
      <c r="A8" s="859">
        <v>304</v>
      </c>
      <c r="B8" s="1695" t="s">
        <v>863</v>
      </c>
      <c r="C8" s="1696"/>
      <c r="D8" s="870">
        <f>SUM(D7:D7)</f>
        <v>448900</v>
      </c>
      <c r="E8" s="871">
        <f>SUM(E7:E7)</f>
        <v>429668</v>
      </c>
      <c r="F8" s="872">
        <f>SUM(F7:F7)</f>
        <v>19232</v>
      </c>
      <c r="G8" s="854"/>
    </row>
    <row r="9" spans="1:7" ht="12.75">
      <c r="A9" s="890"/>
      <c r="B9" s="891"/>
      <c r="C9" s="891"/>
      <c r="D9" s="892"/>
      <c r="E9" s="893"/>
      <c r="F9" s="893"/>
      <c r="G9" s="854"/>
    </row>
    <row r="10" spans="1:7" ht="15.75">
      <c r="A10" s="855"/>
      <c r="B10" s="855"/>
      <c r="C10" s="855"/>
      <c r="D10" s="856"/>
      <c r="E10" s="855"/>
      <c r="F10" s="855"/>
      <c r="G10" s="854"/>
    </row>
    <row r="11" spans="1:7" ht="12.75">
      <c r="A11" s="1694" t="s">
        <v>864</v>
      </c>
      <c r="B11" s="1694"/>
      <c r="C11" s="1694"/>
      <c r="D11" s="1694"/>
      <c r="E11" s="1694"/>
      <c r="F11" s="1694"/>
      <c r="G11" s="854"/>
    </row>
    <row r="12" spans="1:7" ht="13.5" thickBot="1">
      <c r="A12" s="857"/>
      <c r="B12" s="857"/>
      <c r="C12" s="857"/>
      <c r="D12" s="858"/>
      <c r="E12" s="857"/>
      <c r="F12" s="857"/>
      <c r="G12" s="854"/>
    </row>
    <row r="13" spans="1:7" ht="13.5" thickBot="1">
      <c r="A13" s="873" t="s">
        <v>855</v>
      </c>
      <c r="B13" s="874" t="s">
        <v>856</v>
      </c>
      <c r="C13" s="875" t="s">
        <v>857</v>
      </c>
      <c r="D13" s="876" t="s">
        <v>858</v>
      </c>
      <c r="E13" s="874" t="s">
        <v>859</v>
      </c>
      <c r="F13" s="909" t="s">
        <v>860</v>
      </c>
      <c r="G13" s="854"/>
    </row>
    <row r="14" spans="1:7" ht="12.75">
      <c r="A14" s="877">
        <v>1</v>
      </c>
      <c r="B14" s="878">
        <v>13015</v>
      </c>
      <c r="C14" s="879" t="s">
        <v>865</v>
      </c>
      <c r="D14" s="880">
        <v>1078838</v>
      </c>
      <c r="E14" s="881">
        <v>1071825</v>
      </c>
      <c r="F14" s="869">
        <f>D14-E14</f>
        <v>7013</v>
      </c>
      <c r="G14" s="854"/>
    </row>
    <row r="15" spans="1:7" ht="12.75">
      <c r="A15" s="877">
        <v>2</v>
      </c>
      <c r="B15" s="878">
        <v>13016</v>
      </c>
      <c r="C15" s="879" t="s">
        <v>1900</v>
      </c>
      <c r="D15" s="880">
        <v>690000</v>
      </c>
      <c r="E15" s="881">
        <v>480567</v>
      </c>
      <c r="F15" s="869">
        <f>D15-E15</f>
        <v>209433</v>
      </c>
      <c r="G15" s="854"/>
    </row>
    <row r="16" spans="1:7" ht="12.75">
      <c r="A16" s="877">
        <v>3</v>
      </c>
      <c r="B16" s="878">
        <v>13305</v>
      </c>
      <c r="C16" s="879" t="s">
        <v>866</v>
      </c>
      <c r="D16" s="880">
        <v>450137853</v>
      </c>
      <c r="E16" s="881">
        <v>450137853</v>
      </c>
      <c r="F16" s="869">
        <f>D16-E16</f>
        <v>0</v>
      </c>
      <c r="G16" s="854"/>
    </row>
    <row r="17" spans="1:7" ht="13.5" thickBot="1">
      <c r="A17" s="882">
        <v>4</v>
      </c>
      <c r="B17" s="878">
        <v>13307</v>
      </c>
      <c r="C17" s="879" t="s">
        <v>867</v>
      </c>
      <c r="D17" s="880">
        <v>8000000</v>
      </c>
      <c r="E17" s="881">
        <v>6867360</v>
      </c>
      <c r="F17" s="869">
        <f>+D17-E17</f>
        <v>1132640</v>
      </c>
      <c r="G17" s="854"/>
    </row>
    <row r="18" spans="1:7" ht="13.5" thickBot="1">
      <c r="A18" s="859">
        <v>313</v>
      </c>
      <c r="B18" s="1695" t="s">
        <v>868</v>
      </c>
      <c r="C18" s="1696"/>
      <c r="D18" s="870">
        <f>SUM(D14:D17)</f>
        <v>459906691</v>
      </c>
      <c r="E18" s="883">
        <f>SUM(E14:E17)</f>
        <v>458557605</v>
      </c>
      <c r="F18" s="872">
        <f>SUM(F14:F17)</f>
        <v>1349086</v>
      </c>
      <c r="G18" s="854"/>
    </row>
    <row r="19" spans="1:7" ht="12.75">
      <c r="A19" s="890"/>
      <c r="B19" s="891"/>
      <c r="C19" s="891"/>
      <c r="D19" s="892"/>
      <c r="E19" s="893"/>
      <c r="F19" s="893"/>
      <c r="G19" s="854"/>
    </row>
    <row r="20" spans="1:7" ht="12.75">
      <c r="A20" s="884"/>
      <c r="B20" s="884"/>
      <c r="C20" s="884"/>
      <c r="D20" s="885"/>
      <c r="E20" s="884"/>
      <c r="F20" s="884"/>
      <c r="G20" s="854"/>
    </row>
    <row r="21" spans="1:7" ht="12.75">
      <c r="A21" s="1694" t="s">
        <v>929</v>
      </c>
      <c r="B21" s="1694"/>
      <c r="C21" s="1694"/>
      <c r="D21" s="1694"/>
      <c r="E21" s="1694"/>
      <c r="F21" s="1694"/>
      <c r="G21" s="854"/>
    </row>
    <row r="22" spans="1:7" ht="13.5" thickBot="1">
      <c r="A22" s="857"/>
      <c r="B22" s="857"/>
      <c r="C22" s="857"/>
      <c r="D22" s="858"/>
      <c r="E22" s="857"/>
      <c r="F22" s="857"/>
      <c r="G22" s="854"/>
    </row>
    <row r="23" spans="1:7" ht="13.5" thickBot="1">
      <c r="A23" s="859" t="s">
        <v>855</v>
      </c>
      <c r="B23" s="860" t="s">
        <v>856</v>
      </c>
      <c r="C23" s="861" t="s">
        <v>857</v>
      </c>
      <c r="D23" s="862" t="s">
        <v>858</v>
      </c>
      <c r="E23" s="860" t="s">
        <v>859</v>
      </c>
      <c r="F23" s="909" t="s">
        <v>860</v>
      </c>
      <c r="G23" s="854"/>
    </row>
    <row r="24" spans="1:7" ht="13.5" thickBot="1">
      <c r="A24" s="864">
        <v>1</v>
      </c>
      <c r="B24" s="886">
        <v>17055</v>
      </c>
      <c r="C24" s="887" t="s">
        <v>1901</v>
      </c>
      <c r="D24" s="888">
        <v>1067271</v>
      </c>
      <c r="E24" s="888">
        <v>1011538</v>
      </c>
      <c r="F24" s="889">
        <f>D24-E24</f>
        <v>55733</v>
      </c>
      <c r="G24" s="854"/>
    </row>
    <row r="25" spans="1:7" ht="13.5" thickBot="1">
      <c r="A25" s="859">
        <v>317</v>
      </c>
      <c r="B25" s="1695" t="s">
        <v>933</v>
      </c>
      <c r="C25" s="1696"/>
      <c r="D25" s="870">
        <f>SUM(D24:D24)</f>
        <v>1067271</v>
      </c>
      <c r="E25" s="871">
        <f>SUM(E24:E24)</f>
        <v>1011538</v>
      </c>
      <c r="F25" s="872">
        <f>SUM(F24:F24)</f>
        <v>55733</v>
      </c>
      <c r="G25" s="854"/>
    </row>
    <row r="26" spans="1:7" ht="12.75">
      <c r="A26" s="890"/>
      <c r="B26" s="891"/>
      <c r="C26" s="891"/>
      <c r="D26" s="892"/>
      <c r="E26" s="893"/>
      <c r="F26" s="893"/>
      <c r="G26" s="854"/>
    </row>
    <row r="27" spans="1:7" ht="12.75">
      <c r="A27" s="884"/>
      <c r="B27" s="884"/>
      <c r="C27" s="884"/>
      <c r="D27" s="885"/>
      <c r="E27" s="884"/>
      <c r="F27" s="884"/>
      <c r="G27" s="854"/>
    </row>
    <row r="28" spans="1:7" ht="12.75">
      <c r="A28" s="1694" t="s">
        <v>869</v>
      </c>
      <c r="B28" s="1694"/>
      <c r="C28" s="1694"/>
      <c r="D28" s="1694"/>
      <c r="E28" s="1694"/>
      <c r="F28" s="1694"/>
      <c r="G28" s="854"/>
    </row>
    <row r="29" spans="1:7" ht="13.5" thickBot="1">
      <c r="A29" s="857"/>
      <c r="B29" s="857"/>
      <c r="C29" s="857"/>
      <c r="D29" s="858"/>
      <c r="E29" s="857"/>
      <c r="F29" s="857"/>
      <c r="G29" s="854"/>
    </row>
    <row r="30" spans="1:7" ht="13.5" thickBot="1">
      <c r="A30" s="859" t="s">
        <v>855</v>
      </c>
      <c r="B30" s="860" t="s">
        <v>856</v>
      </c>
      <c r="C30" s="861" t="s">
        <v>857</v>
      </c>
      <c r="D30" s="862" t="s">
        <v>858</v>
      </c>
      <c r="E30" s="860" t="s">
        <v>859</v>
      </c>
      <c r="F30" s="909" t="s">
        <v>860</v>
      </c>
      <c r="G30" s="854"/>
    </row>
    <row r="31" spans="1:7" ht="13.5" thickBot="1">
      <c r="A31" s="864">
        <v>1</v>
      </c>
      <c r="B31" s="886">
        <v>27355</v>
      </c>
      <c r="C31" s="887" t="s">
        <v>870</v>
      </c>
      <c r="D31" s="888">
        <v>94519770</v>
      </c>
      <c r="E31" s="888">
        <v>94519770</v>
      </c>
      <c r="F31" s="889">
        <f>D31-E31</f>
        <v>0</v>
      </c>
      <c r="G31" s="854"/>
    </row>
    <row r="32" spans="1:7" ht="13.5" thickBot="1">
      <c r="A32" s="859">
        <v>327</v>
      </c>
      <c r="B32" s="1695" t="s">
        <v>871</v>
      </c>
      <c r="C32" s="1696"/>
      <c r="D32" s="870">
        <f>SUM(D31:D31)</f>
        <v>94519770</v>
      </c>
      <c r="E32" s="871">
        <f>SUM(E31:E31)</f>
        <v>94519770</v>
      </c>
      <c r="F32" s="872">
        <f>SUM(F31:F31)</f>
        <v>0</v>
      </c>
      <c r="G32" s="854"/>
    </row>
    <row r="33" spans="1:7" ht="12.75">
      <c r="A33" s="890"/>
      <c r="B33" s="891"/>
      <c r="C33" s="891"/>
      <c r="D33" s="892"/>
      <c r="E33" s="893"/>
      <c r="F33" s="893"/>
      <c r="G33" s="854"/>
    </row>
    <row r="34" spans="1:7" ht="12.75">
      <c r="A34" s="890"/>
      <c r="B34" s="891"/>
      <c r="C34" s="891"/>
      <c r="D34" s="892"/>
      <c r="E34" s="893"/>
      <c r="F34" s="893"/>
      <c r="G34" s="854"/>
    </row>
    <row r="35" spans="1:7" ht="12.75">
      <c r="A35" s="1694" t="s">
        <v>872</v>
      </c>
      <c r="B35" s="1694"/>
      <c r="C35" s="1694"/>
      <c r="D35" s="1694"/>
      <c r="E35" s="1694"/>
      <c r="F35" s="1694"/>
      <c r="G35" s="854"/>
    </row>
    <row r="36" spans="1:7" ht="13.5" thickBot="1">
      <c r="A36" s="857"/>
      <c r="B36" s="857"/>
      <c r="C36" s="857"/>
      <c r="D36" s="858"/>
      <c r="E36" s="857"/>
      <c r="F36" s="857"/>
      <c r="G36" s="854"/>
    </row>
    <row r="37" spans="1:7" ht="13.5" thickBot="1">
      <c r="A37" s="859" t="s">
        <v>855</v>
      </c>
      <c r="B37" s="860" t="s">
        <v>856</v>
      </c>
      <c r="C37" s="861" t="s">
        <v>857</v>
      </c>
      <c r="D37" s="862" t="s">
        <v>858</v>
      </c>
      <c r="E37" s="860" t="s">
        <v>859</v>
      </c>
      <c r="F37" s="909" t="s">
        <v>860</v>
      </c>
      <c r="G37" s="854"/>
    </row>
    <row r="38" spans="1:7" ht="13.5" thickBot="1">
      <c r="A38" s="864">
        <v>1</v>
      </c>
      <c r="B38" s="886">
        <v>29517</v>
      </c>
      <c r="C38" s="887" t="s">
        <v>873</v>
      </c>
      <c r="D38" s="888">
        <v>1861151</v>
      </c>
      <c r="E38" s="894">
        <v>1858219.4</v>
      </c>
      <c r="F38" s="889">
        <f>D38-E38</f>
        <v>2931.600000000093</v>
      </c>
      <c r="G38" s="854"/>
    </row>
    <row r="39" spans="1:7" ht="13.5" thickBot="1">
      <c r="A39" s="859">
        <v>329</v>
      </c>
      <c r="B39" s="1695" t="s">
        <v>874</v>
      </c>
      <c r="C39" s="1696"/>
      <c r="D39" s="870">
        <f>D38</f>
        <v>1861151</v>
      </c>
      <c r="E39" s="883">
        <f>E38</f>
        <v>1858219.4</v>
      </c>
      <c r="F39" s="872">
        <f>D39-E39</f>
        <v>2931.600000000093</v>
      </c>
      <c r="G39" s="854"/>
    </row>
    <row r="40" spans="1:7" ht="12.75">
      <c r="A40" s="890"/>
      <c r="B40" s="891"/>
      <c r="C40" s="891"/>
      <c r="D40" s="892"/>
      <c r="E40" s="893"/>
      <c r="F40" s="893"/>
      <c r="G40" s="854"/>
    </row>
    <row r="41" spans="1:7" ht="12.75">
      <c r="A41" s="890"/>
      <c r="B41" s="891"/>
      <c r="C41" s="891"/>
      <c r="D41" s="892"/>
      <c r="E41" s="893"/>
      <c r="F41" s="893"/>
      <c r="G41" s="854"/>
    </row>
    <row r="42" spans="1:7" ht="12.75">
      <c r="A42" s="890"/>
      <c r="B42" s="891"/>
      <c r="C42" s="891"/>
      <c r="D42" s="892"/>
      <c r="E42" s="893"/>
      <c r="F42" s="893"/>
      <c r="G42" s="854"/>
    </row>
    <row r="43" spans="1:7" ht="12.75">
      <c r="A43" s="890"/>
      <c r="B43" s="891"/>
      <c r="C43" s="891"/>
      <c r="D43" s="892"/>
      <c r="E43" s="893"/>
      <c r="F43" s="893"/>
      <c r="G43" s="854"/>
    </row>
    <row r="44" spans="1:7" ht="12.75">
      <c r="A44" s="890"/>
      <c r="B44" s="891"/>
      <c r="C44" s="891"/>
      <c r="D44" s="892"/>
      <c r="E44" s="893"/>
      <c r="F44" s="893"/>
      <c r="G44" s="854"/>
    </row>
    <row r="45" spans="1:7" ht="12.75">
      <c r="A45" s="890"/>
      <c r="B45" s="891"/>
      <c r="C45" s="891"/>
      <c r="D45" s="892"/>
      <c r="E45" s="893"/>
      <c r="F45" s="893"/>
      <c r="G45" s="854"/>
    </row>
    <row r="46" spans="1:7" ht="12.75">
      <c r="A46" s="890"/>
      <c r="B46" s="891"/>
      <c r="C46" s="891"/>
      <c r="D46" s="892"/>
      <c r="E46" s="893"/>
      <c r="F46" s="893"/>
      <c r="G46" s="854"/>
    </row>
    <row r="47" spans="1:7" ht="12.75">
      <c r="A47" s="890"/>
      <c r="B47" s="891"/>
      <c r="C47" s="891"/>
      <c r="D47" s="892"/>
      <c r="E47" s="893"/>
      <c r="F47" s="893"/>
      <c r="G47" s="854"/>
    </row>
    <row r="48" spans="1:7" ht="12.75">
      <c r="A48" s="890"/>
      <c r="B48" s="891"/>
      <c r="C48" s="891"/>
      <c r="D48" s="892"/>
      <c r="E48" s="893"/>
      <c r="F48" s="893"/>
      <c r="G48" s="854"/>
    </row>
    <row r="49" spans="1:7" ht="12.75">
      <c r="A49" s="890"/>
      <c r="B49" s="891"/>
      <c r="C49" s="891"/>
      <c r="D49" s="892"/>
      <c r="E49" s="893"/>
      <c r="F49" s="893"/>
      <c r="G49" s="854"/>
    </row>
    <row r="50" spans="1:7" ht="12.75">
      <c r="A50" s="890"/>
      <c r="B50" s="891"/>
      <c r="C50" s="891"/>
      <c r="D50" s="892"/>
      <c r="E50" s="893"/>
      <c r="F50" s="893"/>
      <c r="G50" s="854"/>
    </row>
    <row r="51" spans="1:7" ht="12.75">
      <c r="A51" s="890"/>
      <c r="B51" s="891"/>
      <c r="C51" s="891"/>
      <c r="D51" s="892"/>
      <c r="E51" s="893"/>
      <c r="F51" s="893"/>
      <c r="G51" s="854"/>
    </row>
    <row r="52" spans="1:7" ht="12.75">
      <c r="A52" s="890"/>
      <c r="B52" s="891"/>
      <c r="C52" s="891"/>
      <c r="D52" s="892"/>
      <c r="E52" s="893"/>
      <c r="F52" s="893"/>
      <c r="G52" s="854"/>
    </row>
    <row r="53" spans="1:7" ht="12.75">
      <c r="A53" s="890"/>
      <c r="B53" s="891"/>
      <c r="C53" s="891"/>
      <c r="D53" s="892"/>
      <c r="E53" s="893"/>
      <c r="F53" s="893"/>
      <c r="G53" s="854"/>
    </row>
    <row r="54" spans="1:7" ht="12.75">
      <c r="A54" s="890"/>
      <c r="B54" s="891"/>
      <c r="C54" s="891"/>
      <c r="D54" s="892"/>
      <c r="E54" s="893"/>
      <c r="F54" s="893"/>
      <c r="G54" s="854"/>
    </row>
    <row r="55" spans="1:7" ht="12.75">
      <c r="A55" s="890"/>
      <c r="B55" s="891"/>
      <c r="C55" s="891"/>
      <c r="D55" s="892"/>
      <c r="E55" s="893"/>
      <c r="F55" s="893"/>
      <c r="G55" s="854"/>
    </row>
    <row r="56" spans="5:7" ht="12.75">
      <c r="E56" s="1692" t="s">
        <v>893</v>
      </c>
      <c r="F56" s="1692"/>
      <c r="G56" s="854"/>
    </row>
    <row r="57" spans="1:7" ht="31.5" customHeight="1">
      <c r="A57" s="1693" t="s">
        <v>1899</v>
      </c>
      <c r="B57" s="1693"/>
      <c r="C57" s="1693"/>
      <c r="D57" s="1693"/>
      <c r="E57" s="1693"/>
      <c r="F57" s="1693"/>
      <c r="G57" s="854"/>
    </row>
    <row r="58" spans="1:7" ht="15.75">
      <c r="A58" s="855"/>
      <c r="B58" s="855"/>
      <c r="C58" s="855"/>
      <c r="D58" s="856"/>
      <c r="E58" s="855"/>
      <c r="F58" s="855"/>
      <c r="G58" s="854"/>
    </row>
    <row r="59" spans="1:7" ht="12.75">
      <c r="A59" s="1697" t="s">
        <v>875</v>
      </c>
      <c r="B59" s="1697"/>
      <c r="C59" s="1697"/>
      <c r="D59" s="1697"/>
      <c r="E59" s="1697"/>
      <c r="F59" s="1697"/>
      <c r="G59" s="854"/>
    </row>
    <row r="60" spans="1:7" ht="7.5" customHeight="1" thickBot="1">
      <c r="A60" s="896"/>
      <c r="B60" s="896"/>
      <c r="C60" s="896"/>
      <c r="D60" s="897"/>
      <c r="E60" s="896"/>
      <c r="F60" s="896"/>
      <c r="G60" s="854"/>
    </row>
    <row r="61" spans="1:7" ht="13.5" thickBot="1">
      <c r="A61" s="859" t="s">
        <v>855</v>
      </c>
      <c r="B61" s="860" t="s">
        <v>856</v>
      </c>
      <c r="C61" s="861" t="s">
        <v>857</v>
      </c>
      <c r="D61" s="862" t="s">
        <v>858</v>
      </c>
      <c r="E61" s="860" t="s">
        <v>859</v>
      </c>
      <c r="F61" s="863" t="s">
        <v>860</v>
      </c>
      <c r="G61" s="854"/>
    </row>
    <row r="62" spans="1:7" ht="12.75">
      <c r="A62" s="877">
        <v>1</v>
      </c>
      <c r="B62" s="878">
        <v>33024</v>
      </c>
      <c r="C62" s="898" t="s">
        <v>876</v>
      </c>
      <c r="D62" s="880">
        <v>854334</v>
      </c>
      <c r="E62" s="881">
        <v>719961.73</v>
      </c>
      <c r="F62" s="869">
        <f aca="true" t="shared" si="0" ref="F62:F79">D62-E62</f>
        <v>134372.27000000002</v>
      </c>
      <c r="G62" s="854"/>
    </row>
    <row r="63" spans="1:7" ht="12.75">
      <c r="A63" s="877">
        <v>2</v>
      </c>
      <c r="B63" s="878">
        <v>33034</v>
      </c>
      <c r="C63" s="898" t="s">
        <v>1902</v>
      </c>
      <c r="D63" s="880">
        <v>420460</v>
      </c>
      <c r="E63" s="881">
        <v>420460</v>
      </c>
      <c r="F63" s="869">
        <f t="shared" si="0"/>
        <v>0</v>
      </c>
      <c r="G63" s="854"/>
    </row>
    <row r="64" spans="1:7" ht="12.75">
      <c r="A64" s="877">
        <v>3</v>
      </c>
      <c r="B64" s="878">
        <v>33038</v>
      </c>
      <c r="C64" s="898" t="s">
        <v>877</v>
      </c>
      <c r="D64" s="880">
        <v>1321768</v>
      </c>
      <c r="E64" s="881">
        <v>1321768</v>
      </c>
      <c r="F64" s="869">
        <f t="shared" si="0"/>
        <v>0</v>
      </c>
      <c r="G64" s="854"/>
    </row>
    <row r="65" spans="1:7" ht="12.75">
      <c r="A65" s="877">
        <v>4</v>
      </c>
      <c r="B65" s="878">
        <v>33049</v>
      </c>
      <c r="C65" s="898" t="s">
        <v>878</v>
      </c>
      <c r="D65" s="880">
        <v>8042940</v>
      </c>
      <c r="E65" s="881">
        <v>8042940</v>
      </c>
      <c r="F65" s="869">
        <f t="shared" si="0"/>
        <v>0</v>
      </c>
      <c r="G65" s="854"/>
    </row>
    <row r="66" spans="1:7" ht="12.75">
      <c r="A66" s="877">
        <v>5</v>
      </c>
      <c r="B66" s="878">
        <v>33050</v>
      </c>
      <c r="C66" s="898" t="s">
        <v>879</v>
      </c>
      <c r="D66" s="880">
        <v>448800</v>
      </c>
      <c r="E66" s="881">
        <v>262832.7</v>
      </c>
      <c r="F66" s="869">
        <f t="shared" si="0"/>
        <v>185967.3</v>
      </c>
      <c r="G66" s="854"/>
    </row>
    <row r="67" spans="1:7" ht="12.75">
      <c r="A67" s="877">
        <v>6</v>
      </c>
      <c r="B67" s="878">
        <v>33052</v>
      </c>
      <c r="C67" s="898" t="s">
        <v>880</v>
      </c>
      <c r="D67" s="880">
        <v>78292904</v>
      </c>
      <c r="E67" s="881">
        <v>78292904</v>
      </c>
      <c r="F67" s="869">
        <f t="shared" si="0"/>
        <v>0</v>
      </c>
      <c r="G67" s="854"/>
    </row>
    <row r="68" spans="1:7" ht="12.75">
      <c r="A68" s="877">
        <v>7</v>
      </c>
      <c r="B68" s="878">
        <v>33064</v>
      </c>
      <c r="C68" s="898" t="s">
        <v>881</v>
      </c>
      <c r="D68" s="899">
        <v>297452</v>
      </c>
      <c r="E68" s="900">
        <v>293300</v>
      </c>
      <c r="F68" s="901">
        <f t="shared" si="0"/>
        <v>4152</v>
      </c>
      <c r="G68" s="854"/>
    </row>
    <row r="69" spans="1:7" ht="12.75">
      <c r="A69" s="877">
        <v>8</v>
      </c>
      <c r="B69" s="878">
        <v>33065</v>
      </c>
      <c r="C69" s="898" t="s">
        <v>882</v>
      </c>
      <c r="D69" s="880">
        <v>419889</v>
      </c>
      <c r="E69" s="881">
        <v>419889</v>
      </c>
      <c r="F69" s="869">
        <f t="shared" si="0"/>
        <v>0</v>
      </c>
      <c r="G69" s="854"/>
    </row>
    <row r="70" spans="1:7" ht="12.75">
      <c r="A70" s="877">
        <v>9</v>
      </c>
      <c r="B70" s="878">
        <v>33068</v>
      </c>
      <c r="C70" s="898" t="s">
        <v>1903</v>
      </c>
      <c r="D70" s="880">
        <v>157912</v>
      </c>
      <c r="E70" s="881">
        <v>114564</v>
      </c>
      <c r="F70" s="869">
        <f t="shared" si="0"/>
        <v>43348</v>
      </c>
      <c r="G70" s="854"/>
    </row>
    <row r="71" spans="1:7" ht="12.75">
      <c r="A71" s="877">
        <v>10</v>
      </c>
      <c r="B71" s="878">
        <v>33069</v>
      </c>
      <c r="C71" s="898" t="s">
        <v>1904</v>
      </c>
      <c r="D71" s="880">
        <v>6592827</v>
      </c>
      <c r="E71" s="881">
        <v>5507514.82</v>
      </c>
      <c r="F71" s="869">
        <f t="shared" si="0"/>
        <v>1085312.1799999997</v>
      </c>
      <c r="G71" s="854"/>
    </row>
    <row r="72" spans="1:7" ht="12.75">
      <c r="A72" s="877">
        <v>11</v>
      </c>
      <c r="B72" s="878">
        <v>33070</v>
      </c>
      <c r="C72" s="898" t="s">
        <v>1905</v>
      </c>
      <c r="D72" s="880">
        <v>496965</v>
      </c>
      <c r="E72" s="881">
        <v>425594</v>
      </c>
      <c r="F72" s="869">
        <f t="shared" si="0"/>
        <v>71371</v>
      </c>
      <c r="G72" s="854"/>
    </row>
    <row r="73" spans="1:7" ht="12.75">
      <c r="A73" s="877">
        <v>12</v>
      </c>
      <c r="B73" s="878">
        <v>33071</v>
      </c>
      <c r="C73" s="965" t="s">
        <v>1906</v>
      </c>
      <c r="D73" s="880">
        <v>245000</v>
      </c>
      <c r="E73" s="881">
        <v>166835</v>
      </c>
      <c r="F73" s="869">
        <f>D73-E73</f>
        <v>78165</v>
      </c>
      <c r="G73" s="854"/>
    </row>
    <row r="74" spans="1:7" ht="12.75">
      <c r="A74" s="877">
        <v>13</v>
      </c>
      <c r="B74" s="878">
        <v>33073</v>
      </c>
      <c r="C74" s="965" t="s">
        <v>1907</v>
      </c>
      <c r="D74" s="880">
        <v>27586292</v>
      </c>
      <c r="E74" s="881">
        <v>22429403.49</v>
      </c>
      <c r="F74" s="869">
        <f>D74-E74</f>
        <v>5156888.510000002</v>
      </c>
      <c r="G74" s="854"/>
    </row>
    <row r="75" spans="1:7" ht="12.75">
      <c r="A75" s="877">
        <v>14</v>
      </c>
      <c r="B75" s="878">
        <v>33122</v>
      </c>
      <c r="C75" s="898" t="s">
        <v>883</v>
      </c>
      <c r="D75" s="880">
        <v>170540</v>
      </c>
      <c r="E75" s="881">
        <v>163540</v>
      </c>
      <c r="F75" s="869">
        <f>D75-E75</f>
        <v>7000</v>
      </c>
      <c r="G75" s="854"/>
    </row>
    <row r="76" spans="1:7" ht="12.75">
      <c r="A76" s="877">
        <v>15</v>
      </c>
      <c r="B76" s="878">
        <v>33155</v>
      </c>
      <c r="C76" s="898" t="s">
        <v>884</v>
      </c>
      <c r="D76" s="880">
        <v>163259684</v>
      </c>
      <c r="E76" s="881">
        <v>163071178</v>
      </c>
      <c r="F76" s="869">
        <f>D76-E76</f>
        <v>188506</v>
      </c>
      <c r="G76" s="854"/>
    </row>
    <row r="77" spans="1:7" ht="12.75">
      <c r="A77" s="877">
        <v>16</v>
      </c>
      <c r="B77" s="878">
        <v>33160</v>
      </c>
      <c r="C77" s="898" t="s">
        <v>885</v>
      </c>
      <c r="D77" s="880">
        <v>161700</v>
      </c>
      <c r="E77" s="881">
        <v>41896</v>
      </c>
      <c r="F77" s="869">
        <f t="shared" si="0"/>
        <v>119804</v>
      </c>
      <c r="G77" s="854"/>
    </row>
    <row r="78" spans="1:7" ht="12.75">
      <c r="A78" s="877">
        <v>17</v>
      </c>
      <c r="B78" s="878">
        <v>33166</v>
      </c>
      <c r="C78" s="898" t="s">
        <v>886</v>
      </c>
      <c r="D78" s="880">
        <v>1095000</v>
      </c>
      <c r="E78" s="881">
        <v>1095000</v>
      </c>
      <c r="F78" s="869">
        <f t="shared" si="0"/>
        <v>0</v>
      </c>
      <c r="G78" s="854"/>
    </row>
    <row r="79" spans="1:7" ht="12.75">
      <c r="A79" s="877">
        <v>18</v>
      </c>
      <c r="B79" s="878">
        <v>33215</v>
      </c>
      <c r="C79" s="898" t="s">
        <v>887</v>
      </c>
      <c r="D79" s="880">
        <v>1217977</v>
      </c>
      <c r="E79" s="881">
        <v>1113844</v>
      </c>
      <c r="F79" s="869">
        <f t="shared" si="0"/>
        <v>104133</v>
      </c>
      <c r="G79" s="854"/>
    </row>
    <row r="80" spans="1:7" ht="12.75">
      <c r="A80" s="877">
        <v>19</v>
      </c>
      <c r="B80" s="878">
        <v>33339</v>
      </c>
      <c r="C80" s="898" t="s">
        <v>1908</v>
      </c>
      <c r="D80" s="880">
        <v>48250</v>
      </c>
      <c r="E80" s="881">
        <v>43296</v>
      </c>
      <c r="F80" s="869">
        <f>D80-E80</f>
        <v>4954</v>
      </c>
      <c r="G80" s="854"/>
    </row>
    <row r="81" spans="1:7" ht="12.75">
      <c r="A81" s="877">
        <v>20</v>
      </c>
      <c r="B81" s="878">
        <v>33353</v>
      </c>
      <c r="C81" s="898" t="s">
        <v>888</v>
      </c>
      <c r="D81" s="880">
        <v>3993911125</v>
      </c>
      <c r="E81" s="881">
        <v>3991254953.12</v>
      </c>
      <c r="F81" s="869">
        <f>D81-E81</f>
        <v>2656171.8800001144</v>
      </c>
      <c r="G81" s="854"/>
    </row>
    <row r="82" spans="1:7" ht="12.75">
      <c r="A82" s="877">
        <v>21</v>
      </c>
      <c r="B82" s="878">
        <v>33354</v>
      </c>
      <c r="C82" s="898" t="s">
        <v>889</v>
      </c>
      <c r="D82" s="880">
        <v>9361880</v>
      </c>
      <c r="E82" s="881">
        <v>9361880</v>
      </c>
      <c r="F82" s="869">
        <f>D82-E82</f>
        <v>0</v>
      </c>
      <c r="G82" s="854"/>
    </row>
    <row r="83" spans="1:7" ht="12.75">
      <c r="A83" s="877">
        <v>22</v>
      </c>
      <c r="B83" s="878">
        <v>33435</v>
      </c>
      <c r="C83" s="898" t="s">
        <v>1909</v>
      </c>
      <c r="D83" s="880">
        <v>136260</v>
      </c>
      <c r="E83" s="881">
        <v>126524</v>
      </c>
      <c r="F83" s="869">
        <f>D83-E83</f>
        <v>9736</v>
      </c>
      <c r="G83" s="854"/>
    </row>
    <row r="84" spans="1:7" ht="13.5" thickBot="1">
      <c r="A84" s="877">
        <v>23</v>
      </c>
      <c r="B84" s="878">
        <v>33457</v>
      </c>
      <c r="C84" s="898" t="s">
        <v>890</v>
      </c>
      <c r="D84" s="880">
        <v>8642336</v>
      </c>
      <c r="E84" s="881">
        <v>8190488.95</v>
      </c>
      <c r="F84" s="869">
        <f>D84-E84</f>
        <v>451847.0499999998</v>
      </c>
      <c r="G84" s="854"/>
    </row>
    <row r="85" spans="1:7" ht="13.5" thickBot="1">
      <c r="A85" s="859">
        <v>333</v>
      </c>
      <c r="B85" s="1696" t="s">
        <v>891</v>
      </c>
      <c r="C85" s="1698"/>
      <c r="D85" s="870">
        <f>SUM(D62:D84)</f>
        <v>4303182295</v>
      </c>
      <c r="E85" s="870">
        <f>SUM(E62:E84)</f>
        <v>4292880566.8099995</v>
      </c>
      <c r="F85" s="902">
        <f>SUM(F62:F84)</f>
        <v>10301728.190000117</v>
      </c>
      <c r="G85" s="854"/>
    </row>
    <row r="86" spans="1:7" ht="12.75">
      <c r="A86" s="1699" t="s">
        <v>892</v>
      </c>
      <c r="B86" s="1699"/>
      <c r="C86" s="1699"/>
      <c r="D86" s="1699"/>
      <c r="E86" s="1699"/>
      <c r="F86" s="1699"/>
      <c r="G86" s="854"/>
    </row>
    <row r="87" spans="1:7" ht="12.75">
      <c r="A87" s="1700"/>
      <c r="B87" s="1700"/>
      <c r="C87" s="1700"/>
      <c r="D87" s="1700"/>
      <c r="E87" s="1700"/>
      <c r="F87" s="1700"/>
      <c r="G87" s="854"/>
    </row>
    <row r="88" spans="1:7" ht="8.25" customHeight="1">
      <c r="A88" s="895"/>
      <c r="B88" s="895"/>
      <c r="C88" s="895"/>
      <c r="D88" s="895"/>
      <c r="E88" s="895"/>
      <c r="F88" s="895"/>
      <c r="G88" s="854"/>
    </row>
    <row r="89" spans="1:7" ht="12.75">
      <c r="A89" s="895"/>
      <c r="B89" s="895"/>
      <c r="C89" s="895"/>
      <c r="D89" s="895"/>
      <c r="E89" s="895"/>
      <c r="F89" s="895"/>
      <c r="G89" s="854"/>
    </row>
    <row r="90" spans="1:7" ht="12.75">
      <c r="A90" s="1694" t="s">
        <v>894</v>
      </c>
      <c r="B90" s="1694"/>
      <c r="C90" s="1694"/>
      <c r="D90" s="1694"/>
      <c r="E90" s="1694"/>
      <c r="F90" s="1694"/>
      <c r="G90" s="854"/>
    </row>
    <row r="91" spans="1:7" ht="9.75" customHeight="1" thickBot="1">
      <c r="A91" s="857"/>
      <c r="B91" s="857"/>
      <c r="C91" s="857"/>
      <c r="D91" s="858"/>
      <c r="E91" s="857"/>
      <c r="F91" s="857"/>
      <c r="G91" s="854"/>
    </row>
    <row r="92" spans="1:7" ht="13.5" thickBot="1">
      <c r="A92" s="859" t="s">
        <v>855</v>
      </c>
      <c r="B92" s="860" t="s">
        <v>856</v>
      </c>
      <c r="C92" s="861" t="s">
        <v>857</v>
      </c>
      <c r="D92" s="862" t="s">
        <v>858</v>
      </c>
      <c r="E92" s="860" t="s">
        <v>859</v>
      </c>
      <c r="F92" s="909" t="s">
        <v>860</v>
      </c>
      <c r="G92" s="854"/>
    </row>
    <row r="93" spans="1:7" ht="12.75">
      <c r="A93" s="903">
        <v>1</v>
      </c>
      <c r="B93" s="878">
        <v>34012</v>
      </c>
      <c r="C93" s="879" t="s">
        <v>895</v>
      </c>
      <c r="D93" s="880">
        <v>802000</v>
      </c>
      <c r="E93" s="881">
        <v>798000</v>
      </c>
      <c r="F93" s="869">
        <f aca="true" t="shared" si="1" ref="F93:F104">D93-E93</f>
        <v>4000</v>
      </c>
      <c r="G93" s="854"/>
    </row>
    <row r="94" spans="1:7" ht="12.75">
      <c r="A94" s="903">
        <v>2</v>
      </c>
      <c r="B94" s="878">
        <v>34013</v>
      </c>
      <c r="C94" s="879" t="s">
        <v>896</v>
      </c>
      <c r="D94" s="880">
        <v>316000</v>
      </c>
      <c r="E94" s="881">
        <v>316000</v>
      </c>
      <c r="F94" s="869">
        <f t="shared" si="1"/>
        <v>0</v>
      </c>
      <c r="G94" s="854"/>
    </row>
    <row r="95" spans="1:7" ht="12.75">
      <c r="A95" s="903">
        <v>3</v>
      </c>
      <c r="B95" s="878">
        <v>34011</v>
      </c>
      <c r="C95" s="879" t="s">
        <v>1910</v>
      </c>
      <c r="D95" s="880">
        <v>98000</v>
      </c>
      <c r="E95" s="881">
        <v>98000</v>
      </c>
      <c r="F95" s="869">
        <f t="shared" si="1"/>
        <v>0</v>
      </c>
      <c r="G95" s="854"/>
    </row>
    <row r="96" spans="1:7" ht="12.75">
      <c r="A96" s="903">
        <v>4</v>
      </c>
      <c r="B96" s="878">
        <v>34014</v>
      </c>
      <c r="C96" s="879" t="s">
        <v>898</v>
      </c>
      <c r="D96" s="880">
        <v>60000</v>
      </c>
      <c r="E96" s="881">
        <v>60000</v>
      </c>
      <c r="F96" s="869">
        <f t="shared" si="1"/>
        <v>0</v>
      </c>
      <c r="G96" s="854"/>
    </row>
    <row r="97" spans="1:7" ht="12.75">
      <c r="A97" s="903">
        <v>5</v>
      </c>
      <c r="B97" s="878">
        <v>34017</v>
      </c>
      <c r="C97" s="879" t="s">
        <v>1911</v>
      </c>
      <c r="D97" s="880">
        <v>45000</v>
      </c>
      <c r="E97" s="881">
        <v>45000</v>
      </c>
      <c r="F97" s="869">
        <f t="shared" si="1"/>
        <v>0</v>
      </c>
      <c r="G97" s="854"/>
    </row>
    <row r="98" spans="1:7" ht="12.75">
      <c r="A98" s="903">
        <v>6</v>
      </c>
      <c r="B98" s="878">
        <v>34019</v>
      </c>
      <c r="C98" s="965" t="s">
        <v>1912</v>
      </c>
      <c r="D98" s="880">
        <v>124000</v>
      </c>
      <c r="E98" s="881">
        <v>124000</v>
      </c>
      <c r="F98" s="869">
        <f t="shared" si="1"/>
        <v>0</v>
      </c>
      <c r="G98" s="854"/>
    </row>
    <row r="99" spans="1:7" ht="12.75">
      <c r="A99" s="903">
        <v>7</v>
      </c>
      <c r="B99" s="878">
        <v>34021</v>
      </c>
      <c r="C99" s="965" t="s">
        <v>1913</v>
      </c>
      <c r="D99" s="880">
        <v>351000</v>
      </c>
      <c r="E99" s="881">
        <v>351000</v>
      </c>
      <c r="F99" s="869">
        <f t="shared" si="1"/>
        <v>0</v>
      </c>
      <c r="G99" s="854"/>
    </row>
    <row r="100" spans="1:7" ht="12.75">
      <c r="A100" s="903">
        <v>8</v>
      </c>
      <c r="B100" s="878">
        <v>34024</v>
      </c>
      <c r="C100" s="965" t="s">
        <v>1914</v>
      </c>
      <c r="D100" s="880">
        <v>538000</v>
      </c>
      <c r="E100" s="881">
        <v>538000</v>
      </c>
      <c r="F100" s="869">
        <f t="shared" si="1"/>
        <v>0</v>
      </c>
      <c r="G100" s="854"/>
    </row>
    <row r="101" spans="1:7" ht="12.75">
      <c r="A101" s="903">
        <v>9</v>
      </c>
      <c r="B101" s="878">
        <v>34053</v>
      </c>
      <c r="C101" s="879" t="s">
        <v>1915</v>
      </c>
      <c r="D101" s="880">
        <v>759000</v>
      </c>
      <c r="E101" s="881">
        <v>759000</v>
      </c>
      <c r="F101" s="869">
        <f t="shared" si="1"/>
        <v>0</v>
      </c>
      <c r="G101" s="854"/>
    </row>
    <row r="102" spans="1:7" ht="12.75">
      <c r="A102" s="877">
        <v>10</v>
      </c>
      <c r="B102" s="878">
        <v>34070</v>
      </c>
      <c r="C102" s="879" t="s">
        <v>897</v>
      </c>
      <c r="D102" s="880">
        <v>1454000</v>
      </c>
      <c r="E102" s="881">
        <v>1454000</v>
      </c>
      <c r="F102" s="869">
        <f t="shared" si="1"/>
        <v>0</v>
      </c>
      <c r="G102" s="854"/>
    </row>
    <row r="103" spans="1:7" ht="12.75">
      <c r="A103" s="903">
        <v>11</v>
      </c>
      <c r="B103" s="878">
        <v>34273</v>
      </c>
      <c r="C103" s="965" t="s">
        <v>1916</v>
      </c>
      <c r="D103" s="880">
        <v>19000</v>
      </c>
      <c r="E103" s="881">
        <v>19000</v>
      </c>
      <c r="F103" s="869">
        <f t="shared" si="1"/>
        <v>0</v>
      </c>
      <c r="G103" s="854"/>
    </row>
    <row r="104" spans="1:7" ht="13.5" thickBot="1">
      <c r="A104" s="877">
        <v>12</v>
      </c>
      <c r="B104" s="878">
        <v>34941</v>
      </c>
      <c r="C104" s="1463" t="s">
        <v>1917</v>
      </c>
      <c r="D104" s="880">
        <v>67000</v>
      </c>
      <c r="E104" s="881">
        <v>67000</v>
      </c>
      <c r="F104" s="869">
        <f t="shared" si="1"/>
        <v>0</v>
      </c>
      <c r="G104" s="854"/>
    </row>
    <row r="105" spans="1:7" ht="13.5" thickBot="1">
      <c r="A105" s="859">
        <v>334</v>
      </c>
      <c r="B105" s="1695" t="s">
        <v>899</v>
      </c>
      <c r="C105" s="1696"/>
      <c r="D105" s="870">
        <f>SUM(D93:D104)</f>
        <v>4633000</v>
      </c>
      <c r="E105" s="883">
        <f>SUM(E93:E104)</f>
        <v>4629000</v>
      </c>
      <c r="F105" s="872">
        <f>SUM(F93:F104)</f>
        <v>4000</v>
      </c>
      <c r="G105" s="854"/>
    </row>
    <row r="106" spans="1:7" ht="12.75">
      <c r="A106" s="890"/>
      <c r="B106" s="891"/>
      <c r="C106" s="891"/>
      <c r="D106" s="892"/>
      <c r="E106" s="893"/>
      <c r="F106" s="893"/>
      <c r="G106" s="854"/>
    </row>
    <row r="107" spans="1:7" ht="12.75">
      <c r="A107" s="890"/>
      <c r="B107" s="891"/>
      <c r="C107" s="891"/>
      <c r="D107" s="892"/>
      <c r="E107" s="893"/>
      <c r="F107" s="893"/>
      <c r="G107" s="854"/>
    </row>
    <row r="108" spans="1:7" ht="12.75">
      <c r="A108" s="1694" t="s">
        <v>900</v>
      </c>
      <c r="B108" s="1694"/>
      <c r="C108" s="1694"/>
      <c r="D108" s="1694"/>
      <c r="E108" s="1694"/>
      <c r="F108" s="1694"/>
      <c r="G108" s="854"/>
    </row>
    <row r="109" spans="1:7" ht="7.5" customHeight="1" thickBot="1">
      <c r="A109" s="857"/>
      <c r="B109" s="857"/>
      <c r="C109" s="857"/>
      <c r="D109" s="858"/>
      <c r="E109" s="857"/>
      <c r="F109" s="857"/>
      <c r="G109" s="854"/>
    </row>
    <row r="110" spans="1:7" ht="13.5" thickBot="1">
      <c r="A110" s="859" t="s">
        <v>855</v>
      </c>
      <c r="B110" s="860" t="s">
        <v>856</v>
      </c>
      <c r="C110" s="861" t="s">
        <v>857</v>
      </c>
      <c r="D110" s="862" t="s">
        <v>858</v>
      </c>
      <c r="E110" s="860" t="s">
        <v>859</v>
      </c>
      <c r="F110" s="909" t="s">
        <v>860</v>
      </c>
      <c r="G110" s="854"/>
    </row>
    <row r="111" spans="1:7" ht="12.75">
      <c r="A111" s="903">
        <v>1</v>
      </c>
      <c r="B111" s="878">
        <v>35018</v>
      </c>
      <c r="C111" s="879" t="s">
        <v>901</v>
      </c>
      <c r="D111" s="880">
        <v>2755960</v>
      </c>
      <c r="E111" s="881">
        <v>2755960</v>
      </c>
      <c r="F111" s="869">
        <f>D111-E111</f>
        <v>0</v>
      </c>
      <c r="G111" s="854"/>
    </row>
    <row r="112" spans="1:7" ht="13.5" thickBot="1">
      <c r="A112" s="903">
        <v>2</v>
      </c>
      <c r="B112" s="878">
        <v>35020</v>
      </c>
      <c r="C112" s="879" t="s">
        <v>1918</v>
      </c>
      <c r="D112" s="880">
        <v>21717358.56</v>
      </c>
      <c r="E112" s="881">
        <v>17538885</v>
      </c>
      <c r="F112" s="869">
        <f>D112-E112</f>
        <v>4178473.5599999987</v>
      </c>
      <c r="G112" s="854"/>
    </row>
    <row r="113" spans="1:7" ht="13.5" thickBot="1">
      <c r="A113" s="859">
        <v>335</v>
      </c>
      <c r="B113" s="1695" t="s">
        <v>1919</v>
      </c>
      <c r="C113" s="1696"/>
      <c r="D113" s="870">
        <f>SUM(D111:D112)</f>
        <v>24473318.56</v>
      </c>
      <c r="E113" s="883">
        <f>SUM(E111:E112)</f>
        <v>20294845</v>
      </c>
      <c r="F113" s="872">
        <f>SUM(F111:F112)</f>
        <v>4178473.5599999987</v>
      </c>
      <c r="G113" s="854"/>
    </row>
    <row r="114" spans="5:7" ht="12.75">
      <c r="E114" s="1692" t="s">
        <v>907</v>
      </c>
      <c r="F114" s="1692"/>
      <c r="G114" s="854"/>
    </row>
    <row r="115" spans="1:7" ht="31.5" customHeight="1">
      <c r="A115" s="1693" t="s">
        <v>1899</v>
      </c>
      <c r="B115" s="1693"/>
      <c r="C115" s="1693"/>
      <c r="D115" s="1693"/>
      <c r="E115" s="1693"/>
      <c r="F115" s="1693"/>
      <c r="G115" s="854"/>
    </row>
    <row r="116" spans="1:7" ht="15.75">
      <c r="A116" s="855"/>
      <c r="B116" s="855"/>
      <c r="C116" s="855"/>
      <c r="D116" s="856"/>
      <c r="E116" s="855"/>
      <c r="F116" s="855"/>
      <c r="G116" s="854"/>
    </row>
    <row r="117" spans="1:7" ht="12.75">
      <c r="A117" s="1694" t="s">
        <v>902</v>
      </c>
      <c r="B117" s="1694"/>
      <c r="C117" s="1694"/>
      <c r="D117" s="1694"/>
      <c r="E117" s="1694"/>
      <c r="F117" s="1694"/>
      <c r="G117" s="854"/>
    </row>
    <row r="118" spans="1:7" ht="13.5" thickBot="1">
      <c r="A118" s="857"/>
      <c r="B118" s="857"/>
      <c r="C118" s="857"/>
      <c r="D118" s="858"/>
      <c r="E118" s="857"/>
      <c r="F118" s="857"/>
      <c r="G118" s="854"/>
    </row>
    <row r="119" spans="1:7" ht="13.5" thickBot="1">
      <c r="A119" s="859" t="s">
        <v>855</v>
      </c>
      <c r="B119" s="860" t="s">
        <v>856</v>
      </c>
      <c r="C119" s="861" t="s">
        <v>857</v>
      </c>
      <c r="D119" s="862" t="s">
        <v>858</v>
      </c>
      <c r="E119" s="860" t="s">
        <v>859</v>
      </c>
      <c r="F119" s="909" t="s">
        <v>860</v>
      </c>
      <c r="G119" s="854"/>
    </row>
    <row r="120" spans="1:7" ht="12.75">
      <c r="A120" s="903">
        <v>1</v>
      </c>
      <c r="B120" s="878">
        <v>98008</v>
      </c>
      <c r="C120" s="879" t="s">
        <v>1920</v>
      </c>
      <c r="D120" s="880">
        <v>30000</v>
      </c>
      <c r="E120" s="881">
        <v>0</v>
      </c>
      <c r="F120" s="869">
        <f aca="true" t="shared" si="2" ref="F120:F125">D120-E120</f>
        <v>30000</v>
      </c>
      <c r="G120" s="854"/>
    </row>
    <row r="121" spans="1:7" ht="12.75">
      <c r="A121" s="903">
        <v>2</v>
      </c>
      <c r="B121" s="878">
        <v>98035</v>
      </c>
      <c r="C121" s="879" t="s">
        <v>1921</v>
      </c>
      <c r="D121" s="880">
        <v>293256</v>
      </c>
      <c r="E121" s="881">
        <v>293256</v>
      </c>
      <c r="F121" s="869">
        <f t="shared" si="2"/>
        <v>0</v>
      </c>
      <c r="G121" s="854"/>
    </row>
    <row r="122" spans="1:7" ht="12.75">
      <c r="A122" s="903">
        <v>3</v>
      </c>
      <c r="B122" s="878">
        <v>98071</v>
      </c>
      <c r="C122" s="879" t="s">
        <v>1922</v>
      </c>
      <c r="D122" s="880">
        <v>100000</v>
      </c>
      <c r="E122" s="881">
        <v>81347</v>
      </c>
      <c r="F122" s="869">
        <f t="shared" si="2"/>
        <v>18653</v>
      </c>
      <c r="G122" s="854"/>
    </row>
    <row r="123" spans="1:7" ht="12.75">
      <c r="A123" s="877">
        <v>4</v>
      </c>
      <c r="B123" s="878">
        <v>98278</v>
      </c>
      <c r="C123" s="879" t="s">
        <v>903</v>
      </c>
      <c r="D123" s="880">
        <v>89600</v>
      </c>
      <c r="E123" s="881">
        <v>89600</v>
      </c>
      <c r="F123" s="869">
        <f t="shared" si="2"/>
        <v>0</v>
      </c>
      <c r="G123" s="854"/>
    </row>
    <row r="124" spans="1:7" ht="12.75">
      <c r="A124" s="903">
        <v>5</v>
      </c>
      <c r="B124" s="904">
        <v>98297</v>
      </c>
      <c r="C124" s="905" t="s">
        <v>904</v>
      </c>
      <c r="D124" s="899">
        <v>628320.96</v>
      </c>
      <c r="E124" s="900">
        <v>628320.96</v>
      </c>
      <c r="F124" s="901">
        <f t="shared" si="2"/>
        <v>0</v>
      </c>
      <c r="G124" s="854"/>
    </row>
    <row r="125" spans="1:7" ht="13.5" thickBot="1">
      <c r="A125" s="903">
        <v>6</v>
      </c>
      <c r="B125" s="878">
        <v>98335</v>
      </c>
      <c r="C125" s="879" t="s">
        <v>905</v>
      </c>
      <c r="D125" s="880">
        <v>1399320.39</v>
      </c>
      <c r="E125" s="881">
        <v>1399320.39</v>
      </c>
      <c r="F125" s="869">
        <f t="shared" si="2"/>
        <v>0</v>
      </c>
      <c r="G125" s="854"/>
    </row>
    <row r="126" spans="1:7" ht="13.5" thickBot="1">
      <c r="A126" s="859">
        <v>398</v>
      </c>
      <c r="B126" s="1695" t="s">
        <v>906</v>
      </c>
      <c r="C126" s="1696"/>
      <c r="D126" s="870">
        <f>SUM(D120:D125)</f>
        <v>2540497.3499999996</v>
      </c>
      <c r="E126" s="883">
        <f>SUM(E120:E125)</f>
        <v>2491844.3499999996</v>
      </c>
      <c r="F126" s="872">
        <f>SUM(F120:F125)</f>
        <v>48653</v>
      </c>
      <c r="G126" s="854"/>
    </row>
    <row r="127" spans="1:7" ht="12.75">
      <c r="A127" s="890"/>
      <c r="B127" s="891"/>
      <c r="C127" s="891"/>
      <c r="D127" s="892"/>
      <c r="E127" s="893"/>
      <c r="F127" s="893"/>
      <c r="G127" s="854"/>
    </row>
    <row r="128" spans="1:7" ht="12.75">
      <c r="A128" s="890"/>
      <c r="B128" s="891"/>
      <c r="C128" s="891"/>
      <c r="D128" s="892"/>
      <c r="E128" s="893"/>
      <c r="F128" s="893"/>
      <c r="G128" s="854"/>
    </row>
    <row r="129" spans="1:256" ht="12.75">
      <c r="A129" s="1701" t="s">
        <v>908</v>
      </c>
      <c r="B129" s="1701"/>
      <c r="C129" s="1701"/>
      <c r="D129" s="1701"/>
      <c r="E129" s="1701"/>
      <c r="F129" s="1701"/>
      <c r="G129" s="906"/>
      <c r="H129" s="853"/>
      <c r="I129" s="853"/>
      <c r="J129" s="853"/>
      <c r="K129" s="853"/>
      <c r="L129" s="853"/>
      <c r="M129" s="853"/>
      <c r="N129" s="853"/>
      <c r="O129" s="853"/>
      <c r="P129" s="853"/>
      <c r="Q129" s="853"/>
      <c r="R129" s="853"/>
      <c r="S129" s="853"/>
      <c r="T129" s="853"/>
      <c r="U129" s="853"/>
      <c r="V129" s="853"/>
      <c r="W129" s="853"/>
      <c r="X129" s="853"/>
      <c r="Y129" s="853"/>
      <c r="Z129" s="853"/>
      <c r="AA129" s="853"/>
      <c r="AB129" s="853"/>
      <c r="AC129" s="853"/>
      <c r="AD129" s="853"/>
      <c r="AE129" s="853"/>
      <c r="AF129" s="853"/>
      <c r="AG129" s="853"/>
      <c r="AH129" s="853"/>
      <c r="AI129" s="853"/>
      <c r="AJ129" s="853"/>
      <c r="AK129" s="853"/>
      <c r="AL129" s="853"/>
      <c r="AM129" s="853"/>
      <c r="AN129" s="853"/>
      <c r="AO129" s="853"/>
      <c r="AP129" s="853"/>
      <c r="AQ129" s="853"/>
      <c r="AR129" s="853"/>
      <c r="AS129" s="853"/>
      <c r="AT129" s="853"/>
      <c r="AU129" s="853"/>
      <c r="AV129" s="853"/>
      <c r="AW129" s="853"/>
      <c r="AX129" s="853"/>
      <c r="AY129" s="853"/>
      <c r="AZ129" s="853"/>
      <c r="BA129" s="853"/>
      <c r="BB129" s="853"/>
      <c r="BC129" s="853"/>
      <c r="BD129" s="853"/>
      <c r="BE129" s="853"/>
      <c r="BF129" s="853"/>
      <c r="BG129" s="853"/>
      <c r="BH129" s="853"/>
      <c r="BI129" s="853"/>
      <c r="BJ129" s="853"/>
      <c r="BK129" s="853"/>
      <c r="BL129" s="853"/>
      <c r="BM129" s="853"/>
      <c r="BN129" s="853"/>
      <c r="BO129" s="853"/>
      <c r="BP129" s="853"/>
      <c r="BQ129" s="853"/>
      <c r="BR129" s="853"/>
      <c r="BS129" s="853"/>
      <c r="BT129" s="853"/>
      <c r="BU129" s="853"/>
      <c r="BV129" s="853"/>
      <c r="BW129" s="853"/>
      <c r="BX129" s="853"/>
      <c r="BY129" s="853"/>
      <c r="BZ129" s="853"/>
      <c r="CA129" s="853"/>
      <c r="CB129" s="853"/>
      <c r="CC129" s="853"/>
      <c r="CD129" s="853"/>
      <c r="CE129" s="853"/>
      <c r="CF129" s="853"/>
      <c r="CG129" s="853"/>
      <c r="CH129" s="853"/>
      <c r="CI129" s="853"/>
      <c r="CJ129" s="853"/>
      <c r="CK129" s="853"/>
      <c r="CL129" s="853"/>
      <c r="CM129" s="853"/>
      <c r="CN129" s="853"/>
      <c r="CO129" s="853"/>
      <c r="CP129" s="853"/>
      <c r="CQ129" s="853"/>
      <c r="CR129" s="853"/>
      <c r="CS129" s="853"/>
      <c r="CT129" s="853"/>
      <c r="CU129" s="853"/>
      <c r="CV129" s="853"/>
      <c r="CW129" s="853"/>
      <c r="CX129" s="853"/>
      <c r="CY129" s="853"/>
      <c r="CZ129" s="853"/>
      <c r="DA129" s="853"/>
      <c r="DB129" s="853"/>
      <c r="DC129" s="853"/>
      <c r="DD129" s="853"/>
      <c r="DE129" s="853"/>
      <c r="DF129" s="853"/>
      <c r="DG129" s="853"/>
      <c r="DH129" s="853"/>
      <c r="DI129" s="853"/>
      <c r="DJ129" s="853"/>
      <c r="DK129" s="853"/>
      <c r="DL129" s="853"/>
      <c r="DM129" s="853"/>
      <c r="DN129" s="853"/>
      <c r="DO129" s="853"/>
      <c r="DP129" s="853"/>
      <c r="DQ129" s="853"/>
      <c r="DR129" s="853"/>
      <c r="DS129" s="853"/>
      <c r="DT129" s="853"/>
      <c r="DU129" s="853"/>
      <c r="DV129" s="853"/>
      <c r="DW129" s="853"/>
      <c r="DX129" s="853"/>
      <c r="DY129" s="853"/>
      <c r="DZ129" s="853"/>
      <c r="EA129" s="853"/>
      <c r="EB129" s="853"/>
      <c r="EC129" s="853"/>
      <c r="ED129" s="853"/>
      <c r="EE129" s="853"/>
      <c r="EF129" s="853"/>
      <c r="EG129" s="853"/>
      <c r="EH129" s="853"/>
      <c r="EI129" s="853"/>
      <c r="EJ129" s="853"/>
      <c r="EK129" s="853"/>
      <c r="EL129" s="853"/>
      <c r="EM129" s="853"/>
      <c r="EN129" s="853"/>
      <c r="EO129" s="853"/>
      <c r="EP129" s="853"/>
      <c r="EQ129" s="853"/>
      <c r="ER129" s="853"/>
      <c r="ES129" s="853"/>
      <c r="ET129" s="853"/>
      <c r="EU129" s="853"/>
      <c r="EV129" s="853"/>
      <c r="EW129" s="853"/>
      <c r="EX129" s="853"/>
      <c r="EY129" s="853"/>
      <c r="EZ129" s="853"/>
      <c r="FA129" s="853"/>
      <c r="FB129" s="853"/>
      <c r="FC129" s="853"/>
      <c r="FD129" s="853"/>
      <c r="FE129" s="853"/>
      <c r="FF129" s="853"/>
      <c r="FG129" s="853"/>
      <c r="FH129" s="853"/>
      <c r="FI129" s="853"/>
      <c r="FJ129" s="853"/>
      <c r="FK129" s="853"/>
      <c r="FL129" s="853"/>
      <c r="FM129" s="853"/>
      <c r="FN129" s="853"/>
      <c r="FO129" s="853"/>
      <c r="FP129" s="853"/>
      <c r="FQ129" s="853"/>
      <c r="FR129" s="853"/>
      <c r="FS129" s="853"/>
      <c r="FT129" s="853"/>
      <c r="FU129" s="853"/>
      <c r="FV129" s="853"/>
      <c r="FW129" s="853"/>
      <c r="FX129" s="853"/>
      <c r="FY129" s="853"/>
      <c r="FZ129" s="853"/>
      <c r="GA129" s="853"/>
      <c r="GB129" s="853"/>
      <c r="GC129" s="853"/>
      <c r="GD129" s="853"/>
      <c r="GE129" s="853"/>
      <c r="GF129" s="853"/>
      <c r="GG129" s="853"/>
      <c r="GH129" s="853"/>
      <c r="GI129" s="853"/>
      <c r="GJ129" s="853"/>
      <c r="GK129" s="853"/>
      <c r="GL129" s="853"/>
      <c r="GM129" s="853"/>
      <c r="GN129" s="853"/>
      <c r="GO129" s="853"/>
      <c r="GP129" s="853"/>
      <c r="GQ129" s="853"/>
      <c r="GR129" s="853"/>
      <c r="GS129" s="853"/>
      <c r="GT129" s="853"/>
      <c r="GU129" s="853"/>
      <c r="GV129" s="853"/>
      <c r="GW129" s="853"/>
      <c r="GX129" s="853"/>
      <c r="GY129" s="853"/>
      <c r="GZ129" s="853"/>
      <c r="HA129" s="853"/>
      <c r="HB129" s="853"/>
      <c r="HC129" s="853"/>
      <c r="HD129" s="853"/>
      <c r="HE129" s="853"/>
      <c r="HF129" s="853"/>
      <c r="HG129" s="853"/>
      <c r="HH129" s="853"/>
      <c r="HI129" s="853"/>
      <c r="HJ129" s="853"/>
      <c r="HK129" s="853"/>
      <c r="HL129" s="853"/>
      <c r="HM129" s="853"/>
      <c r="HN129" s="853"/>
      <c r="HO129" s="853"/>
      <c r="HP129" s="853"/>
      <c r="HQ129" s="853"/>
      <c r="HR129" s="853"/>
      <c r="HS129" s="853"/>
      <c r="HT129" s="853"/>
      <c r="HU129" s="853"/>
      <c r="HV129" s="853"/>
      <c r="HW129" s="853"/>
      <c r="HX129" s="853"/>
      <c r="HY129" s="853"/>
      <c r="HZ129" s="853"/>
      <c r="IA129" s="853"/>
      <c r="IB129" s="853"/>
      <c r="IC129" s="853"/>
      <c r="ID129" s="853"/>
      <c r="IE129" s="853"/>
      <c r="IF129" s="853"/>
      <c r="IG129" s="853"/>
      <c r="IH129" s="853"/>
      <c r="II129" s="853"/>
      <c r="IJ129" s="853"/>
      <c r="IK129" s="853"/>
      <c r="IL129" s="853"/>
      <c r="IM129" s="853"/>
      <c r="IN129" s="853"/>
      <c r="IO129" s="853"/>
      <c r="IP129" s="853"/>
      <c r="IQ129" s="853"/>
      <c r="IR129" s="853"/>
      <c r="IS129" s="853"/>
      <c r="IT129" s="853"/>
      <c r="IU129" s="853"/>
      <c r="IV129" s="853"/>
    </row>
    <row r="130" spans="1:256" ht="16.5" thickBot="1">
      <c r="A130" s="856"/>
      <c r="B130" s="856"/>
      <c r="C130" s="856"/>
      <c r="D130" s="856"/>
      <c r="E130" s="856"/>
      <c r="F130" s="856"/>
      <c r="G130" s="906"/>
      <c r="H130" s="853"/>
      <c r="I130" s="853"/>
      <c r="J130" s="853"/>
      <c r="K130" s="853"/>
      <c r="L130" s="853"/>
      <c r="M130" s="853"/>
      <c r="N130" s="853"/>
      <c r="O130" s="853"/>
      <c r="P130" s="853"/>
      <c r="Q130" s="853"/>
      <c r="R130" s="853"/>
      <c r="S130" s="853"/>
      <c r="T130" s="853"/>
      <c r="U130" s="853"/>
      <c r="V130" s="853"/>
      <c r="W130" s="853"/>
      <c r="X130" s="853"/>
      <c r="Y130" s="853"/>
      <c r="Z130" s="853"/>
      <c r="AA130" s="853"/>
      <c r="AB130" s="853"/>
      <c r="AC130" s="853"/>
      <c r="AD130" s="853"/>
      <c r="AE130" s="853"/>
      <c r="AF130" s="853"/>
      <c r="AG130" s="853"/>
      <c r="AH130" s="853"/>
      <c r="AI130" s="853"/>
      <c r="AJ130" s="853"/>
      <c r="AK130" s="853"/>
      <c r="AL130" s="853"/>
      <c r="AM130" s="853"/>
      <c r="AN130" s="853"/>
      <c r="AO130" s="853"/>
      <c r="AP130" s="853"/>
      <c r="AQ130" s="853"/>
      <c r="AR130" s="853"/>
      <c r="AS130" s="853"/>
      <c r="AT130" s="853"/>
      <c r="AU130" s="853"/>
      <c r="AV130" s="853"/>
      <c r="AW130" s="853"/>
      <c r="AX130" s="853"/>
      <c r="AY130" s="853"/>
      <c r="AZ130" s="853"/>
      <c r="BA130" s="853"/>
      <c r="BB130" s="853"/>
      <c r="BC130" s="853"/>
      <c r="BD130" s="853"/>
      <c r="BE130" s="853"/>
      <c r="BF130" s="853"/>
      <c r="BG130" s="853"/>
      <c r="BH130" s="853"/>
      <c r="BI130" s="853"/>
      <c r="BJ130" s="853"/>
      <c r="BK130" s="853"/>
      <c r="BL130" s="853"/>
      <c r="BM130" s="853"/>
      <c r="BN130" s="853"/>
      <c r="BO130" s="853"/>
      <c r="BP130" s="853"/>
      <c r="BQ130" s="853"/>
      <c r="BR130" s="853"/>
      <c r="BS130" s="853"/>
      <c r="BT130" s="853"/>
      <c r="BU130" s="853"/>
      <c r="BV130" s="853"/>
      <c r="BW130" s="853"/>
      <c r="BX130" s="853"/>
      <c r="BY130" s="853"/>
      <c r="BZ130" s="853"/>
      <c r="CA130" s="853"/>
      <c r="CB130" s="853"/>
      <c r="CC130" s="853"/>
      <c r="CD130" s="853"/>
      <c r="CE130" s="853"/>
      <c r="CF130" s="853"/>
      <c r="CG130" s="853"/>
      <c r="CH130" s="853"/>
      <c r="CI130" s="853"/>
      <c r="CJ130" s="853"/>
      <c r="CK130" s="853"/>
      <c r="CL130" s="853"/>
      <c r="CM130" s="853"/>
      <c r="CN130" s="853"/>
      <c r="CO130" s="853"/>
      <c r="CP130" s="853"/>
      <c r="CQ130" s="853"/>
      <c r="CR130" s="853"/>
      <c r="CS130" s="853"/>
      <c r="CT130" s="853"/>
      <c r="CU130" s="853"/>
      <c r="CV130" s="853"/>
      <c r="CW130" s="853"/>
      <c r="CX130" s="853"/>
      <c r="CY130" s="853"/>
      <c r="CZ130" s="853"/>
      <c r="DA130" s="853"/>
      <c r="DB130" s="853"/>
      <c r="DC130" s="853"/>
      <c r="DD130" s="853"/>
      <c r="DE130" s="853"/>
      <c r="DF130" s="853"/>
      <c r="DG130" s="853"/>
      <c r="DH130" s="853"/>
      <c r="DI130" s="853"/>
      <c r="DJ130" s="853"/>
      <c r="DK130" s="853"/>
      <c r="DL130" s="853"/>
      <c r="DM130" s="853"/>
      <c r="DN130" s="853"/>
      <c r="DO130" s="853"/>
      <c r="DP130" s="853"/>
      <c r="DQ130" s="853"/>
      <c r="DR130" s="853"/>
      <c r="DS130" s="853"/>
      <c r="DT130" s="853"/>
      <c r="DU130" s="853"/>
      <c r="DV130" s="853"/>
      <c r="DW130" s="853"/>
      <c r="DX130" s="853"/>
      <c r="DY130" s="853"/>
      <c r="DZ130" s="853"/>
      <c r="EA130" s="853"/>
      <c r="EB130" s="853"/>
      <c r="EC130" s="853"/>
      <c r="ED130" s="853"/>
      <c r="EE130" s="853"/>
      <c r="EF130" s="853"/>
      <c r="EG130" s="853"/>
      <c r="EH130" s="853"/>
      <c r="EI130" s="853"/>
      <c r="EJ130" s="853"/>
      <c r="EK130" s="853"/>
      <c r="EL130" s="853"/>
      <c r="EM130" s="853"/>
      <c r="EN130" s="853"/>
      <c r="EO130" s="853"/>
      <c r="EP130" s="853"/>
      <c r="EQ130" s="853"/>
      <c r="ER130" s="853"/>
      <c r="ES130" s="853"/>
      <c r="ET130" s="853"/>
      <c r="EU130" s="853"/>
      <c r="EV130" s="853"/>
      <c r="EW130" s="853"/>
      <c r="EX130" s="853"/>
      <c r="EY130" s="853"/>
      <c r="EZ130" s="853"/>
      <c r="FA130" s="853"/>
      <c r="FB130" s="853"/>
      <c r="FC130" s="853"/>
      <c r="FD130" s="853"/>
      <c r="FE130" s="853"/>
      <c r="FF130" s="853"/>
      <c r="FG130" s="853"/>
      <c r="FH130" s="853"/>
      <c r="FI130" s="853"/>
      <c r="FJ130" s="853"/>
      <c r="FK130" s="853"/>
      <c r="FL130" s="853"/>
      <c r="FM130" s="853"/>
      <c r="FN130" s="853"/>
      <c r="FO130" s="853"/>
      <c r="FP130" s="853"/>
      <c r="FQ130" s="853"/>
      <c r="FR130" s="853"/>
      <c r="FS130" s="853"/>
      <c r="FT130" s="853"/>
      <c r="FU130" s="853"/>
      <c r="FV130" s="853"/>
      <c r="FW130" s="853"/>
      <c r="FX130" s="853"/>
      <c r="FY130" s="853"/>
      <c r="FZ130" s="853"/>
      <c r="GA130" s="853"/>
      <c r="GB130" s="853"/>
      <c r="GC130" s="853"/>
      <c r="GD130" s="853"/>
      <c r="GE130" s="853"/>
      <c r="GF130" s="853"/>
      <c r="GG130" s="853"/>
      <c r="GH130" s="853"/>
      <c r="GI130" s="853"/>
      <c r="GJ130" s="853"/>
      <c r="GK130" s="853"/>
      <c r="GL130" s="853"/>
      <c r="GM130" s="853"/>
      <c r="GN130" s="853"/>
      <c r="GO130" s="853"/>
      <c r="GP130" s="853"/>
      <c r="GQ130" s="853"/>
      <c r="GR130" s="853"/>
      <c r="GS130" s="853"/>
      <c r="GT130" s="853"/>
      <c r="GU130" s="853"/>
      <c r="GV130" s="853"/>
      <c r="GW130" s="853"/>
      <c r="GX130" s="853"/>
      <c r="GY130" s="853"/>
      <c r="GZ130" s="853"/>
      <c r="HA130" s="853"/>
      <c r="HB130" s="853"/>
      <c r="HC130" s="853"/>
      <c r="HD130" s="853"/>
      <c r="HE130" s="853"/>
      <c r="HF130" s="853"/>
      <c r="HG130" s="853"/>
      <c r="HH130" s="853"/>
      <c r="HI130" s="853"/>
      <c r="HJ130" s="853"/>
      <c r="HK130" s="853"/>
      <c r="HL130" s="853"/>
      <c r="HM130" s="853"/>
      <c r="HN130" s="853"/>
      <c r="HO130" s="853"/>
      <c r="HP130" s="853"/>
      <c r="HQ130" s="853"/>
      <c r="HR130" s="853"/>
      <c r="HS130" s="853"/>
      <c r="HT130" s="853"/>
      <c r="HU130" s="853"/>
      <c r="HV130" s="853"/>
      <c r="HW130" s="853"/>
      <c r="HX130" s="853"/>
      <c r="HY130" s="853"/>
      <c r="HZ130" s="853"/>
      <c r="IA130" s="853"/>
      <c r="IB130" s="853"/>
      <c r="IC130" s="853"/>
      <c r="ID130" s="853"/>
      <c r="IE130" s="853"/>
      <c r="IF130" s="853"/>
      <c r="IG130" s="853"/>
      <c r="IH130" s="853"/>
      <c r="II130" s="853"/>
      <c r="IJ130" s="853"/>
      <c r="IK130" s="853"/>
      <c r="IL130" s="853"/>
      <c r="IM130" s="853"/>
      <c r="IN130" s="853"/>
      <c r="IO130" s="853"/>
      <c r="IP130" s="853"/>
      <c r="IQ130" s="853"/>
      <c r="IR130" s="853"/>
      <c r="IS130" s="853"/>
      <c r="IT130" s="853"/>
      <c r="IU130" s="853"/>
      <c r="IV130" s="853"/>
    </row>
    <row r="131" spans="1:256" ht="13.5" thickBot="1">
      <c r="A131" s="907" t="s">
        <v>909</v>
      </c>
      <c r="B131" s="862" t="s">
        <v>910</v>
      </c>
      <c r="C131" s="908" t="s">
        <v>911</v>
      </c>
      <c r="D131" s="862" t="s">
        <v>858</v>
      </c>
      <c r="E131" s="862" t="s">
        <v>859</v>
      </c>
      <c r="F131" s="909" t="s">
        <v>860</v>
      </c>
      <c r="G131" s="906"/>
      <c r="H131" s="853"/>
      <c r="I131" s="853"/>
      <c r="J131" s="853"/>
      <c r="K131" s="853"/>
      <c r="L131" s="853"/>
      <c r="M131" s="853"/>
      <c r="N131" s="853"/>
      <c r="O131" s="853"/>
      <c r="P131" s="853"/>
      <c r="Q131" s="853"/>
      <c r="R131" s="853"/>
      <c r="S131" s="853"/>
      <c r="T131" s="853"/>
      <c r="U131" s="853"/>
      <c r="V131" s="853"/>
      <c r="W131" s="853"/>
      <c r="X131" s="853"/>
      <c r="Y131" s="853"/>
      <c r="Z131" s="853"/>
      <c r="AA131" s="853"/>
      <c r="AB131" s="853"/>
      <c r="AC131" s="853"/>
      <c r="AD131" s="853"/>
      <c r="AE131" s="853"/>
      <c r="AF131" s="853"/>
      <c r="AG131" s="853"/>
      <c r="AH131" s="853"/>
      <c r="AI131" s="853"/>
      <c r="AJ131" s="853"/>
      <c r="AK131" s="853"/>
      <c r="AL131" s="853"/>
      <c r="AM131" s="853"/>
      <c r="AN131" s="853"/>
      <c r="AO131" s="853"/>
      <c r="AP131" s="853"/>
      <c r="AQ131" s="853"/>
      <c r="AR131" s="853"/>
      <c r="AS131" s="853"/>
      <c r="AT131" s="853"/>
      <c r="AU131" s="853"/>
      <c r="AV131" s="853"/>
      <c r="AW131" s="853"/>
      <c r="AX131" s="853"/>
      <c r="AY131" s="853"/>
      <c r="AZ131" s="853"/>
      <c r="BA131" s="853"/>
      <c r="BB131" s="853"/>
      <c r="BC131" s="853"/>
      <c r="BD131" s="853"/>
      <c r="BE131" s="853"/>
      <c r="BF131" s="853"/>
      <c r="BG131" s="853"/>
      <c r="BH131" s="853"/>
      <c r="BI131" s="853"/>
      <c r="BJ131" s="853"/>
      <c r="BK131" s="853"/>
      <c r="BL131" s="853"/>
      <c r="BM131" s="853"/>
      <c r="BN131" s="853"/>
      <c r="BO131" s="853"/>
      <c r="BP131" s="853"/>
      <c r="BQ131" s="853"/>
      <c r="BR131" s="853"/>
      <c r="BS131" s="853"/>
      <c r="BT131" s="853"/>
      <c r="BU131" s="853"/>
      <c r="BV131" s="853"/>
      <c r="BW131" s="853"/>
      <c r="BX131" s="853"/>
      <c r="BY131" s="853"/>
      <c r="BZ131" s="853"/>
      <c r="CA131" s="853"/>
      <c r="CB131" s="853"/>
      <c r="CC131" s="853"/>
      <c r="CD131" s="853"/>
      <c r="CE131" s="853"/>
      <c r="CF131" s="853"/>
      <c r="CG131" s="853"/>
      <c r="CH131" s="853"/>
      <c r="CI131" s="853"/>
      <c r="CJ131" s="853"/>
      <c r="CK131" s="853"/>
      <c r="CL131" s="853"/>
      <c r="CM131" s="853"/>
      <c r="CN131" s="853"/>
      <c r="CO131" s="853"/>
      <c r="CP131" s="853"/>
      <c r="CQ131" s="853"/>
      <c r="CR131" s="853"/>
      <c r="CS131" s="853"/>
      <c r="CT131" s="853"/>
      <c r="CU131" s="853"/>
      <c r="CV131" s="853"/>
      <c r="CW131" s="853"/>
      <c r="CX131" s="853"/>
      <c r="CY131" s="853"/>
      <c r="CZ131" s="853"/>
      <c r="DA131" s="853"/>
      <c r="DB131" s="853"/>
      <c r="DC131" s="853"/>
      <c r="DD131" s="853"/>
      <c r="DE131" s="853"/>
      <c r="DF131" s="853"/>
      <c r="DG131" s="853"/>
      <c r="DH131" s="853"/>
      <c r="DI131" s="853"/>
      <c r="DJ131" s="853"/>
      <c r="DK131" s="853"/>
      <c r="DL131" s="853"/>
      <c r="DM131" s="853"/>
      <c r="DN131" s="853"/>
      <c r="DO131" s="853"/>
      <c r="DP131" s="853"/>
      <c r="DQ131" s="853"/>
      <c r="DR131" s="853"/>
      <c r="DS131" s="853"/>
      <c r="DT131" s="853"/>
      <c r="DU131" s="853"/>
      <c r="DV131" s="853"/>
      <c r="DW131" s="853"/>
      <c r="DX131" s="853"/>
      <c r="DY131" s="853"/>
      <c r="DZ131" s="853"/>
      <c r="EA131" s="853"/>
      <c r="EB131" s="853"/>
      <c r="EC131" s="853"/>
      <c r="ED131" s="853"/>
      <c r="EE131" s="853"/>
      <c r="EF131" s="853"/>
      <c r="EG131" s="853"/>
      <c r="EH131" s="853"/>
      <c r="EI131" s="853"/>
      <c r="EJ131" s="853"/>
      <c r="EK131" s="853"/>
      <c r="EL131" s="853"/>
      <c r="EM131" s="853"/>
      <c r="EN131" s="853"/>
      <c r="EO131" s="853"/>
      <c r="EP131" s="853"/>
      <c r="EQ131" s="853"/>
      <c r="ER131" s="853"/>
      <c r="ES131" s="853"/>
      <c r="ET131" s="853"/>
      <c r="EU131" s="853"/>
      <c r="EV131" s="853"/>
      <c r="EW131" s="853"/>
      <c r="EX131" s="853"/>
      <c r="EY131" s="853"/>
      <c r="EZ131" s="853"/>
      <c r="FA131" s="853"/>
      <c r="FB131" s="853"/>
      <c r="FC131" s="853"/>
      <c r="FD131" s="853"/>
      <c r="FE131" s="853"/>
      <c r="FF131" s="853"/>
      <c r="FG131" s="853"/>
      <c r="FH131" s="853"/>
      <c r="FI131" s="853"/>
      <c r="FJ131" s="853"/>
      <c r="FK131" s="853"/>
      <c r="FL131" s="853"/>
      <c r="FM131" s="853"/>
      <c r="FN131" s="853"/>
      <c r="FO131" s="853"/>
      <c r="FP131" s="853"/>
      <c r="FQ131" s="853"/>
      <c r="FR131" s="853"/>
      <c r="FS131" s="853"/>
      <c r="FT131" s="853"/>
      <c r="FU131" s="853"/>
      <c r="FV131" s="853"/>
      <c r="FW131" s="853"/>
      <c r="FX131" s="853"/>
      <c r="FY131" s="853"/>
      <c r="FZ131" s="853"/>
      <c r="GA131" s="853"/>
      <c r="GB131" s="853"/>
      <c r="GC131" s="853"/>
      <c r="GD131" s="853"/>
      <c r="GE131" s="853"/>
      <c r="GF131" s="853"/>
      <c r="GG131" s="853"/>
      <c r="GH131" s="853"/>
      <c r="GI131" s="853"/>
      <c r="GJ131" s="853"/>
      <c r="GK131" s="853"/>
      <c r="GL131" s="853"/>
      <c r="GM131" s="853"/>
      <c r="GN131" s="853"/>
      <c r="GO131" s="853"/>
      <c r="GP131" s="853"/>
      <c r="GQ131" s="853"/>
      <c r="GR131" s="853"/>
      <c r="GS131" s="853"/>
      <c r="GT131" s="853"/>
      <c r="GU131" s="853"/>
      <c r="GV131" s="853"/>
      <c r="GW131" s="853"/>
      <c r="GX131" s="853"/>
      <c r="GY131" s="853"/>
      <c r="GZ131" s="853"/>
      <c r="HA131" s="853"/>
      <c r="HB131" s="853"/>
      <c r="HC131" s="853"/>
      <c r="HD131" s="853"/>
      <c r="HE131" s="853"/>
      <c r="HF131" s="853"/>
      <c r="HG131" s="853"/>
      <c r="HH131" s="853"/>
      <c r="HI131" s="853"/>
      <c r="HJ131" s="853"/>
      <c r="HK131" s="853"/>
      <c r="HL131" s="853"/>
      <c r="HM131" s="853"/>
      <c r="HN131" s="853"/>
      <c r="HO131" s="853"/>
      <c r="HP131" s="853"/>
      <c r="HQ131" s="853"/>
      <c r="HR131" s="853"/>
      <c r="HS131" s="853"/>
      <c r="HT131" s="853"/>
      <c r="HU131" s="853"/>
      <c r="HV131" s="853"/>
      <c r="HW131" s="853"/>
      <c r="HX131" s="853"/>
      <c r="HY131" s="853"/>
      <c r="HZ131" s="853"/>
      <c r="IA131" s="853"/>
      <c r="IB131" s="853"/>
      <c r="IC131" s="853"/>
      <c r="ID131" s="853"/>
      <c r="IE131" s="853"/>
      <c r="IF131" s="853"/>
      <c r="IG131" s="853"/>
      <c r="IH131" s="853"/>
      <c r="II131" s="853"/>
      <c r="IJ131" s="853"/>
      <c r="IK131" s="853"/>
      <c r="IL131" s="853"/>
      <c r="IM131" s="853"/>
      <c r="IN131" s="853"/>
      <c r="IO131" s="853"/>
      <c r="IP131" s="853"/>
      <c r="IQ131" s="853"/>
      <c r="IR131" s="853"/>
      <c r="IS131" s="853"/>
      <c r="IT131" s="853"/>
      <c r="IU131" s="853"/>
      <c r="IV131" s="853"/>
    </row>
    <row r="132" spans="1:256" ht="12.75">
      <c r="A132" s="910">
        <v>304</v>
      </c>
      <c r="B132" s="911" t="s">
        <v>912</v>
      </c>
      <c r="C132" s="912" t="s">
        <v>913</v>
      </c>
      <c r="D132" s="867">
        <f>D8</f>
        <v>448900</v>
      </c>
      <c r="E132" s="867">
        <f>E8</f>
        <v>429668</v>
      </c>
      <c r="F132" s="913">
        <f>+D132-E132</f>
        <v>19232</v>
      </c>
      <c r="G132" s="906"/>
      <c r="H132" s="853"/>
      <c r="I132" s="853"/>
      <c r="J132" s="853"/>
      <c r="K132" s="853"/>
      <c r="L132" s="853"/>
      <c r="M132" s="853"/>
      <c r="N132" s="853"/>
      <c r="O132" s="853"/>
      <c r="P132" s="853"/>
      <c r="Q132" s="853"/>
      <c r="R132" s="853"/>
      <c r="S132" s="853"/>
      <c r="T132" s="853"/>
      <c r="U132" s="853"/>
      <c r="V132" s="853"/>
      <c r="W132" s="853"/>
      <c r="X132" s="853"/>
      <c r="Y132" s="853"/>
      <c r="Z132" s="853"/>
      <c r="AA132" s="853"/>
      <c r="AB132" s="853"/>
      <c r="AC132" s="853"/>
      <c r="AD132" s="853"/>
      <c r="AE132" s="853"/>
      <c r="AF132" s="853"/>
      <c r="AG132" s="853"/>
      <c r="AH132" s="853"/>
      <c r="AI132" s="853"/>
      <c r="AJ132" s="853"/>
      <c r="AK132" s="853"/>
      <c r="AL132" s="853"/>
      <c r="AM132" s="853"/>
      <c r="AN132" s="853"/>
      <c r="AO132" s="853"/>
      <c r="AP132" s="853"/>
      <c r="AQ132" s="853"/>
      <c r="AR132" s="853"/>
      <c r="AS132" s="853"/>
      <c r="AT132" s="853"/>
      <c r="AU132" s="853"/>
      <c r="AV132" s="853"/>
      <c r="AW132" s="853"/>
      <c r="AX132" s="853"/>
      <c r="AY132" s="853"/>
      <c r="AZ132" s="853"/>
      <c r="BA132" s="853"/>
      <c r="BB132" s="853"/>
      <c r="BC132" s="853"/>
      <c r="BD132" s="853"/>
      <c r="BE132" s="853"/>
      <c r="BF132" s="853"/>
      <c r="BG132" s="853"/>
      <c r="BH132" s="853"/>
      <c r="BI132" s="853"/>
      <c r="BJ132" s="853"/>
      <c r="BK132" s="853"/>
      <c r="BL132" s="853"/>
      <c r="BM132" s="853"/>
      <c r="BN132" s="853"/>
      <c r="BO132" s="853"/>
      <c r="BP132" s="853"/>
      <c r="BQ132" s="853"/>
      <c r="BR132" s="853"/>
      <c r="BS132" s="853"/>
      <c r="BT132" s="853"/>
      <c r="BU132" s="853"/>
      <c r="BV132" s="853"/>
      <c r="BW132" s="853"/>
      <c r="BX132" s="853"/>
      <c r="BY132" s="853"/>
      <c r="BZ132" s="853"/>
      <c r="CA132" s="853"/>
      <c r="CB132" s="853"/>
      <c r="CC132" s="853"/>
      <c r="CD132" s="853"/>
      <c r="CE132" s="853"/>
      <c r="CF132" s="853"/>
      <c r="CG132" s="853"/>
      <c r="CH132" s="853"/>
      <c r="CI132" s="853"/>
      <c r="CJ132" s="853"/>
      <c r="CK132" s="853"/>
      <c r="CL132" s="853"/>
      <c r="CM132" s="853"/>
      <c r="CN132" s="853"/>
      <c r="CO132" s="853"/>
      <c r="CP132" s="853"/>
      <c r="CQ132" s="853"/>
      <c r="CR132" s="853"/>
      <c r="CS132" s="853"/>
      <c r="CT132" s="853"/>
      <c r="CU132" s="853"/>
      <c r="CV132" s="853"/>
      <c r="CW132" s="853"/>
      <c r="CX132" s="853"/>
      <c r="CY132" s="853"/>
      <c r="CZ132" s="853"/>
      <c r="DA132" s="853"/>
      <c r="DB132" s="853"/>
      <c r="DC132" s="853"/>
      <c r="DD132" s="853"/>
      <c r="DE132" s="853"/>
      <c r="DF132" s="853"/>
      <c r="DG132" s="853"/>
      <c r="DH132" s="853"/>
      <c r="DI132" s="853"/>
      <c r="DJ132" s="853"/>
      <c r="DK132" s="853"/>
      <c r="DL132" s="853"/>
      <c r="DM132" s="853"/>
      <c r="DN132" s="853"/>
      <c r="DO132" s="853"/>
      <c r="DP132" s="853"/>
      <c r="DQ132" s="853"/>
      <c r="DR132" s="853"/>
      <c r="DS132" s="853"/>
      <c r="DT132" s="853"/>
      <c r="DU132" s="853"/>
      <c r="DV132" s="853"/>
      <c r="DW132" s="853"/>
      <c r="DX132" s="853"/>
      <c r="DY132" s="853"/>
      <c r="DZ132" s="853"/>
      <c r="EA132" s="853"/>
      <c r="EB132" s="853"/>
      <c r="EC132" s="853"/>
      <c r="ED132" s="853"/>
      <c r="EE132" s="853"/>
      <c r="EF132" s="853"/>
      <c r="EG132" s="853"/>
      <c r="EH132" s="853"/>
      <c r="EI132" s="853"/>
      <c r="EJ132" s="853"/>
      <c r="EK132" s="853"/>
      <c r="EL132" s="853"/>
      <c r="EM132" s="853"/>
      <c r="EN132" s="853"/>
      <c r="EO132" s="853"/>
      <c r="EP132" s="853"/>
      <c r="EQ132" s="853"/>
      <c r="ER132" s="853"/>
      <c r="ES132" s="853"/>
      <c r="ET132" s="853"/>
      <c r="EU132" s="853"/>
      <c r="EV132" s="853"/>
      <c r="EW132" s="853"/>
      <c r="EX132" s="853"/>
      <c r="EY132" s="853"/>
      <c r="EZ132" s="853"/>
      <c r="FA132" s="853"/>
      <c r="FB132" s="853"/>
      <c r="FC132" s="853"/>
      <c r="FD132" s="853"/>
      <c r="FE132" s="853"/>
      <c r="FF132" s="853"/>
      <c r="FG132" s="853"/>
      <c r="FH132" s="853"/>
      <c r="FI132" s="853"/>
      <c r="FJ132" s="853"/>
      <c r="FK132" s="853"/>
      <c r="FL132" s="853"/>
      <c r="FM132" s="853"/>
      <c r="FN132" s="853"/>
      <c r="FO132" s="853"/>
      <c r="FP132" s="853"/>
      <c r="FQ132" s="853"/>
      <c r="FR132" s="853"/>
      <c r="FS132" s="853"/>
      <c r="FT132" s="853"/>
      <c r="FU132" s="853"/>
      <c r="FV132" s="853"/>
      <c r="FW132" s="853"/>
      <c r="FX132" s="853"/>
      <c r="FY132" s="853"/>
      <c r="FZ132" s="853"/>
      <c r="GA132" s="853"/>
      <c r="GB132" s="853"/>
      <c r="GC132" s="853"/>
      <c r="GD132" s="853"/>
      <c r="GE132" s="853"/>
      <c r="GF132" s="853"/>
      <c r="GG132" s="853"/>
      <c r="GH132" s="853"/>
      <c r="GI132" s="853"/>
      <c r="GJ132" s="853"/>
      <c r="GK132" s="853"/>
      <c r="GL132" s="853"/>
      <c r="GM132" s="853"/>
      <c r="GN132" s="853"/>
      <c r="GO132" s="853"/>
      <c r="GP132" s="853"/>
      <c r="GQ132" s="853"/>
      <c r="GR132" s="853"/>
      <c r="GS132" s="853"/>
      <c r="GT132" s="853"/>
      <c r="GU132" s="853"/>
      <c r="GV132" s="853"/>
      <c r="GW132" s="853"/>
      <c r="GX132" s="853"/>
      <c r="GY132" s="853"/>
      <c r="GZ132" s="853"/>
      <c r="HA132" s="853"/>
      <c r="HB132" s="853"/>
      <c r="HC132" s="853"/>
      <c r="HD132" s="853"/>
      <c r="HE132" s="853"/>
      <c r="HF132" s="853"/>
      <c r="HG132" s="853"/>
      <c r="HH132" s="853"/>
      <c r="HI132" s="853"/>
      <c r="HJ132" s="853"/>
      <c r="HK132" s="853"/>
      <c r="HL132" s="853"/>
      <c r="HM132" s="853"/>
      <c r="HN132" s="853"/>
      <c r="HO132" s="853"/>
      <c r="HP132" s="853"/>
      <c r="HQ132" s="853"/>
      <c r="HR132" s="853"/>
      <c r="HS132" s="853"/>
      <c r="HT132" s="853"/>
      <c r="HU132" s="853"/>
      <c r="HV132" s="853"/>
      <c r="HW132" s="853"/>
      <c r="HX132" s="853"/>
      <c r="HY132" s="853"/>
      <c r="HZ132" s="853"/>
      <c r="IA132" s="853"/>
      <c r="IB132" s="853"/>
      <c r="IC132" s="853"/>
      <c r="ID132" s="853"/>
      <c r="IE132" s="853"/>
      <c r="IF132" s="853"/>
      <c r="IG132" s="853"/>
      <c r="IH132" s="853"/>
      <c r="II132" s="853"/>
      <c r="IJ132" s="853"/>
      <c r="IK132" s="853"/>
      <c r="IL132" s="853"/>
      <c r="IM132" s="853"/>
      <c r="IN132" s="853"/>
      <c r="IO132" s="853"/>
      <c r="IP132" s="853"/>
      <c r="IQ132" s="853"/>
      <c r="IR132" s="853"/>
      <c r="IS132" s="853"/>
      <c r="IT132" s="853"/>
      <c r="IU132" s="853"/>
      <c r="IV132" s="853"/>
    </row>
    <row r="133" spans="1:256" ht="12.75">
      <c r="A133" s="914">
        <v>313</v>
      </c>
      <c r="B133" s="915" t="s">
        <v>237</v>
      </c>
      <c r="C133" s="916" t="s">
        <v>195</v>
      </c>
      <c r="D133" s="917">
        <f>D18</f>
        <v>459906691</v>
      </c>
      <c r="E133" s="917">
        <f>E18</f>
        <v>458557605</v>
      </c>
      <c r="F133" s="913">
        <f>D133-E133</f>
        <v>1349086</v>
      </c>
      <c r="G133" s="906"/>
      <c r="H133" s="853"/>
      <c r="I133" s="853"/>
      <c r="J133" s="853"/>
      <c r="K133" s="853"/>
      <c r="L133" s="853"/>
      <c r="M133" s="853"/>
      <c r="N133" s="853"/>
      <c r="O133" s="853"/>
      <c r="P133" s="853"/>
      <c r="Q133" s="853"/>
      <c r="R133" s="853"/>
      <c r="S133" s="853"/>
      <c r="T133" s="853"/>
      <c r="U133" s="853"/>
      <c r="V133" s="853"/>
      <c r="W133" s="853"/>
      <c r="X133" s="853"/>
      <c r="Y133" s="853"/>
      <c r="Z133" s="853"/>
      <c r="AA133" s="853"/>
      <c r="AB133" s="853"/>
      <c r="AC133" s="853"/>
      <c r="AD133" s="853"/>
      <c r="AE133" s="853"/>
      <c r="AF133" s="853"/>
      <c r="AG133" s="853"/>
      <c r="AH133" s="853"/>
      <c r="AI133" s="853"/>
      <c r="AJ133" s="853"/>
      <c r="AK133" s="853"/>
      <c r="AL133" s="853"/>
      <c r="AM133" s="853"/>
      <c r="AN133" s="853"/>
      <c r="AO133" s="853"/>
      <c r="AP133" s="853"/>
      <c r="AQ133" s="853"/>
      <c r="AR133" s="853"/>
      <c r="AS133" s="853"/>
      <c r="AT133" s="853"/>
      <c r="AU133" s="853"/>
      <c r="AV133" s="853"/>
      <c r="AW133" s="853"/>
      <c r="AX133" s="853"/>
      <c r="AY133" s="853"/>
      <c r="AZ133" s="853"/>
      <c r="BA133" s="853"/>
      <c r="BB133" s="853"/>
      <c r="BC133" s="853"/>
      <c r="BD133" s="853"/>
      <c r="BE133" s="853"/>
      <c r="BF133" s="853"/>
      <c r="BG133" s="853"/>
      <c r="BH133" s="853"/>
      <c r="BI133" s="853"/>
      <c r="BJ133" s="853"/>
      <c r="BK133" s="853"/>
      <c r="BL133" s="853"/>
      <c r="BM133" s="853"/>
      <c r="BN133" s="853"/>
      <c r="BO133" s="853"/>
      <c r="BP133" s="853"/>
      <c r="BQ133" s="853"/>
      <c r="BR133" s="853"/>
      <c r="BS133" s="853"/>
      <c r="BT133" s="853"/>
      <c r="BU133" s="853"/>
      <c r="BV133" s="853"/>
      <c r="BW133" s="853"/>
      <c r="BX133" s="853"/>
      <c r="BY133" s="853"/>
      <c r="BZ133" s="853"/>
      <c r="CA133" s="853"/>
      <c r="CB133" s="853"/>
      <c r="CC133" s="853"/>
      <c r="CD133" s="853"/>
      <c r="CE133" s="853"/>
      <c r="CF133" s="853"/>
      <c r="CG133" s="853"/>
      <c r="CH133" s="853"/>
      <c r="CI133" s="853"/>
      <c r="CJ133" s="853"/>
      <c r="CK133" s="853"/>
      <c r="CL133" s="853"/>
      <c r="CM133" s="853"/>
      <c r="CN133" s="853"/>
      <c r="CO133" s="853"/>
      <c r="CP133" s="853"/>
      <c r="CQ133" s="853"/>
      <c r="CR133" s="853"/>
      <c r="CS133" s="853"/>
      <c r="CT133" s="853"/>
      <c r="CU133" s="853"/>
      <c r="CV133" s="853"/>
      <c r="CW133" s="853"/>
      <c r="CX133" s="853"/>
      <c r="CY133" s="853"/>
      <c r="CZ133" s="853"/>
      <c r="DA133" s="853"/>
      <c r="DB133" s="853"/>
      <c r="DC133" s="853"/>
      <c r="DD133" s="853"/>
      <c r="DE133" s="853"/>
      <c r="DF133" s="853"/>
      <c r="DG133" s="853"/>
      <c r="DH133" s="853"/>
      <c r="DI133" s="853"/>
      <c r="DJ133" s="853"/>
      <c r="DK133" s="853"/>
      <c r="DL133" s="853"/>
      <c r="DM133" s="853"/>
      <c r="DN133" s="853"/>
      <c r="DO133" s="853"/>
      <c r="DP133" s="853"/>
      <c r="DQ133" s="853"/>
      <c r="DR133" s="853"/>
      <c r="DS133" s="853"/>
      <c r="DT133" s="853"/>
      <c r="DU133" s="853"/>
      <c r="DV133" s="853"/>
      <c r="DW133" s="853"/>
      <c r="DX133" s="853"/>
      <c r="DY133" s="853"/>
      <c r="DZ133" s="853"/>
      <c r="EA133" s="853"/>
      <c r="EB133" s="853"/>
      <c r="EC133" s="853"/>
      <c r="ED133" s="853"/>
      <c r="EE133" s="853"/>
      <c r="EF133" s="853"/>
      <c r="EG133" s="853"/>
      <c r="EH133" s="853"/>
      <c r="EI133" s="853"/>
      <c r="EJ133" s="853"/>
      <c r="EK133" s="853"/>
      <c r="EL133" s="853"/>
      <c r="EM133" s="853"/>
      <c r="EN133" s="853"/>
      <c r="EO133" s="853"/>
      <c r="EP133" s="853"/>
      <c r="EQ133" s="853"/>
      <c r="ER133" s="853"/>
      <c r="ES133" s="853"/>
      <c r="ET133" s="853"/>
      <c r="EU133" s="853"/>
      <c r="EV133" s="853"/>
      <c r="EW133" s="853"/>
      <c r="EX133" s="853"/>
      <c r="EY133" s="853"/>
      <c r="EZ133" s="853"/>
      <c r="FA133" s="853"/>
      <c r="FB133" s="853"/>
      <c r="FC133" s="853"/>
      <c r="FD133" s="853"/>
      <c r="FE133" s="853"/>
      <c r="FF133" s="853"/>
      <c r="FG133" s="853"/>
      <c r="FH133" s="853"/>
      <c r="FI133" s="853"/>
      <c r="FJ133" s="853"/>
      <c r="FK133" s="853"/>
      <c r="FL133" s="853"/>
      <c r="FM133" s="853"/>
      <c r="FN133" s="853"/>
      <c r="FO133" s="853"/>
      <c r="FP133" s="853"/>
      <c r="FQ133" s="853"/>
      <c r="FR133" s="853"/>
      <c r="FS133" s="853"/>
      <c r="FT133" s="853"/>
      <c r="FU133" s="853"/>
      <c r="FV133" s="853"/>
      <c r="FW133" s="853"/>
      <c r="FX133" s="853"/>
      <c r="FY133" s="853"/>
      <c r="FZ133" s="853"/>
      <c r="GA133" s="853"/>
      <c r="GB133" s="853"/>
      <c r="GC133" s="853"/>
      <c r="GD133" s="853"/>
      <c r="GE133" s="853"/>
      <c r="GF133" s="853"/>
      <c r="GG133" s="853"/>
      <c r="GH133" s="853"/>
      <c r="GI133" s="853"/>
      <c r="GJ133" s="853"/>
      <c r="GK133" s="853"/>
      <c r="GL133" s="853"/>
      <c r="GM133" s="853"/>
      <c r="GN133" s="853"/>
      <c r="GO133" s="853"/>
      <c r="GP133" s="853"/>
      <c r="GQ133" s="853"/>
      <c r="GR133" s="853"/>
      <c r="GS133" s="853"/>
      <c r="GT133" s="853"/>
      <c r="GU133" s="853"/>
      <c r="GV133" s="853"/>
      <c r="GW133" s="853"/>
      <c r="GX133" s="853"/>
      <c r="GY133" s="853"/>
      <c r="GZ133" s="853"/>
      <c r="HA133" s="853"/>
      <c r="HB133" s="853"/>
      <c r="HC133" s="853"/>
      <c r="HD133" s="853"/>
      <c r="HE133" s="853"/>
      <c r="HF133" s="853"/>
      <c r="HG133" s="853"/>
      <c r="HH133" s="853"/>
      <c r="HI133" s="853"/>
      <c r="HJ133" s="853"/>
      <c r="HK133" s="853"/>
      <c r="HL133" s="853"/>
      <c r="HM133" s="853"/>
      <c r="HN133" s="853"/>
      <c r="HO133" s="853"/>
      <c r="HP133" s="853"/>
      <c r="HQ133" s="853"/>
      <c r="HR133" s="853"/>
      <c r="HS133" s="853"/>
      <c r="HT133" s="853"/>
      <c r="HU133" s="853"/>
      <c r="HV133" s="853"/>
      <c r="HW133" s="853"/>
      <c r="HX133" s="853"/>
      <c r="HY133" s="853"/>
      <c r="HZ133" s="853"/>
      <c r="IA133" s="853"/>
      <c r="IB133" s="853"/>
      <c r="IC133" s="853"/>
      <c r="ID133" s="853"/>
      <c r="IE133" s="853"/>
      <c r="IF133" s="853"/>
      <c r="IG133" s="853"/>
      <c r="IH133" s="853"/>
      <c r="II133" s="853"/>
      <c r="IJ133" s="853"/>
      <c r="IK133" s="853"/>
      <c r="IL133" s="853"/>
      <c r="IM133" s="853"/>
      <c r="IN133" s="853"/>
      <c r="IO133" s="853"/>
      <c r="IP133" s="853"/>
      <c r="IQ133" s="853"/>
      <c r="IR133" s="853"/>
      <c r="IS133" s="853"/>
      <c r="IT133" s="853"/>
      <c r="IU133" s="853"/>
      <c r="IV133" s="853"/>
    </row>
    <row r="134" spans="1:256" ht="12.75">
      <c r="A134" s="914">
        <v>317</v>
      </c>
      <c r="B134" s="915" t="s">
        <v>239</v>
      </c>
      <c r="C134" s="916" t="s">
        <v>945</v>
      </c>
      <c r="D134" s="918">
        <f>D25</f>
        <v>1067271</v>
      </c>
      <c r="E134" s="918">
        <f>E25</f>
        <v>1011538</v>
      </c>
      <c r="F134" s="913">
        <f>D134-E134</f>
        <v>55733</v>
      </c>
      <c r="G134" s="906"/>
      <c r="H134" s="853"/>
      <c r="I134" s="853"/>
      <c r="J134" s="853"/>
      <c r="K134" s="853"/>
      <c r="L134" s="853"/>
      <c r="M134" s="853"/>
      <c r="N134" s="853"/>
      <c r="O134" s="853"/>
      <c r="P134" s="853"/>
      <c r="Q134" s="853"/>
      <c r="R134" s="853"/>
      <c r="S134" s="853"/>
      <c r="T134" s="853"/>
      <c r="U134" s="853"/>
      <c r="V134" s="853"/>
      <c r="W134" s="853"/>
      <c r="X134" s="853"/>
      <c r="Y134" s="853"/>
      <c r="Z134" s="853"/>
      <c r="AA134" s="853"/>
      <c r="AB134" s="853"/>
      <c r="AC134" s="853"/>
      <c r="AD134" s="853"/>
      <c r="AE134" s="853"/>
      <c r="AF134" s="853"/>
      <c r="AG134" s="853"/>
      <c r="AH134" s="853"/>
      <c r="AI134" s="853"/>
      <c r="AJ134" s="853"/>
      <c r="AK134" s="853"/>
      <c r="AL134" s="853"/>
      <c r="AM134" s="853"/>
      <c r="AN134" s="853"/>
      <c r="AO134" s="853"/>
      <c r="AP134" s="853"/>
      <c r="AQ134" s="853"/>
      <c r="AR134" s="853"/>
      <c r="AS134" s="853"/>
      <c r="AT134" s="853"/>
      <c r="AU134" s="853"/>
      <c r="AV134" s="853"/>
      <c r="AW134" s="853"/>
      <c r="AX134" s="853"/>
      <c r="AY134" s="853"/>
      <c r="AZ134" s="853"/>
      <c r="BA134" s="853"/>
      <c r="BB134" s="853"/>
      <c r="BC134" s="853"/>
      <c r="BD134" s="853"/>
      <c r="BE134" s="853"/>
      <c r="BF134" s="853"/>
      <c r="BG134" s="853"/>
      <c r="BH134" s="853"/>
      <c r="BI134" s="853"/>
      <c r="BJ134" s="853"/>
      <c r="BK134" s="853"/>
      <c r="BL134" s="853"/>
      <c r="BM134" s="853"/>
      <c r="BN134" s="853"/>
      <c r="BO134" s="853"/>
      <c r="BP134" s="853"/>
      <c r="BQ134" s="853"/>
      <c r="BR134" s="853"/>
      <c r="BS134" s="853"/>
      <c r="BT134" s="853"/>
      <c r="BU134" s="853"/>
      <c r="BV134" s="853"/>
      <c r="BW134" s="853"/>
      <c r="BX134" s="853"/>
      <c r="BY134" s="853"/>
      <c r="BZ134" s="853"/>
      <c r="CA134" s="853"/>
      <c r="CB134" s="853"/>
      <c r="CC134" s="853"/>
      <c r="CD134" s="853"/>
      <c r="CE134" s="853"/>
      <c r="CF134" s="853"/>
      <c r="CG134" s="853"/>
      <c r="CH134" s="853"/>
      <c r="CI134" s="853"/>
      <c r="CJ134" s="853"/>
      <c r="CK134" s="853"/>
      <c r="CL134" s="853"/>
      <c r="CM134" s="853"/>
      <c r="CN134" s="853"/>
      <c r="CO134" s="853"/>
      <c r="CP134" s="853"/>
      <c r="CQ134" s="853"/>
      <c r="CR134" s="853"/>
      <c r="CS134" s="853"/>
      <c r="CT134" s="853"/>
      <c r="CU134" s="853"/>
      <c r="CV134" s="853"/>
      <c r="CW134" s="853"/>
      <c r="CX134" s="853"/>
      <c r="CY134" s="853"/>
      <c r="CZ134" s="853"/>
      <c r="DA134" s="853"/>
      <c r="DB134" s="853"/>
      <c r="DC134" s="853"/>
      <c r="DD134" s="853"/>
      <c r="DE134" s="853"/>
      <c r="DF134" s="853"/>
      <c r="DG134" s="853"/>
      <c r="DH134" s="853"/>
      <c r="DI134" s="853"/>
      <c r="DJ134" s="853"/>
      <c r="DK134" s="853"/>
      <c r="DL134" s="853"/>
      <c r="DM134" s="853"/>
      <c r="DN134" s="853"/>
      <c r="DO134" s="853"/>
      <c r="DP134" s="853"/>
      <c r="DQ134" s="853"/>
      <c r="DR134" s="853"/>
      <c r="DS134" s="853"/>
      <c r="DT134" s="853"/>
      <c r="DU134" s="853"/>
      <c r="DV134" s="853"/>
      <c r="DW134" s="853"/>
      <c r="DX134" s="853"/>
      <c r="DY134" s="853"/>
      <c r="DZ134" s="853"/>
      <c r="EA134" s="853"/>
      <c r="EB134" s="853"/>
      <c r="EC134" s="853"/>
      <c r="ED134" s="853"/>
      <c r="EE134" s="853"/>
      <c r="EF134" s="853"/>
      <c r="EG134" s="853"/>
      <c r="EH134" s="853"/>
      <c r="EI134" s="853"/>
      <c r="EJ134" s="853"/>
      <c r="EK134" s="853"/>
      <c r="EL134" s="853"/>
      <c r="EM134" s="853"/>
      <c r="EN134" s="853"/>
      <c r="EO134" s="853"/>
      <c r="EP134" s="853"/>
      <c r="EQ134" s="853"/>
      <c r="ER134" s="853"/>
      <c r="ES134" s="853"/>
      <c r="ET134" s="853"/>
      <c r="EU134" s="853"/>
      <c r="EV134" s="853"/>
      <c r="EW134" s="853"/>
      <c r="EX134" s="853"/>
      <c r="EY134" s="853"/>
      <c r="EZ134" s="853"/>
      <c r="FA134" s="853"/>
      <c r="FB134" s="853"/>
      <c r="FC134" s="853"/>
      <c r="FD134" s="853"/>
      <c r="FE134" s="853"/>
      <c r="FF134" s="853"/>
      <c r="FG134" s="853"/>
      <c r="FH134" s="853"/>
      <c r="FI134" s="853"/>
      <c r="FJ134" s="853"/>
      <c r="FK134" s="853"/>
      <c r="FL134" s="853"/>
      <c r="FM134" s="853"/>
      <c r="FN134" s="853"/>
      <c r="FO134" s="853"/>
      <c r="FP134" s="853"/>
      <c r="FQ134" s="853"/>
      <c r="FR134" s="853"/>
      <c r="FS134" s="853"/>
      <c r="FT134" s="853"/>
      <c r="FU134" s="853"/>
      <c r="FV134" s="853"/>
      <c r="FW134" s="853"/>
      <c r="FX134" s="853"/>
      <c r="FY134" s="853"/>
      <c r="FZ134" s="853"/>
      <c r="GA134" s="853"/>
      <c r="GB134" s="853"/>
      <c r="GC134" s="853"/>
      <c r="GD134" s="853"/>
      <c r="GE134" s="853"/>
      <c r="GF134" s="853"/>
      <c r="GG134" s="853"/>
      <c r="GH134" s="853"/>
      <c r="GI134" s="853"/>
      <c r="GJ134" s="853"/>
      <c r="GK134" s="853"/>
      <c r="GL134" s="853"/>
      <c r="GM134" s="853"/>
      <c r="GN134" s="853"/>
      <c r="GO134" s="853"/>
      <c r="GP134" s="853"/>
      <c r="GQ134" s="853"/>
      <c r="GR134" s="853"/>
      <c r="GS134" s="853"/>
      <c r="GT134" s="853"/>
      <c r="GU134" s="853"/>
      <c r="GV134" s="853"/>
      <c r="GW134" s="853"/>
      <c r="GX134" s="853"/>
      <c r="GY134" s="853"/>
      <c r="GZ134" s="853"/>
      <c r="HA134" s="853"/>
      <c r="HB134" s="853"/>
      <c r="HC134" s="853"/>
      <c r="HD134" s="853"/>
      <c r="HE134" s="853"/>
      <c r="HF134" s="853"/>
      <c r="HG134" s="853"/>
      <c r="HH134" s="853"/>
      <c r="HI134" s="853"/>
      <c r="HJ134" s="853"/>
      <c r="HK134" s="853"/>
      <c r="HL134" s="853"/>
      <c r="HM134" s="853"/>
      <c r="HN134" s="853"/>
      <c r="HO134" s="853"/>
      <c r="HP134" s="853"/>
      <c r="HQ134" s="853"/>
      <c r="HR134" s="853"/>
      <c r="HS134" s="853"/>
      <c r="HT134" s="853"/>
      <c r="HU134" s="853"/>
      <c r="HV134" s="853"/>
      <c r="HW134" s="853"/>
      <c r="HX134" s="853"/>
      <c r="HY134" s="853"/>
      <c r="HZ134" s="853"/>
      <c r="IA134" s="853"/>
      <c r="IB134" s="853"/>
      <c r="IC134" s="853"/>
      <c r="ID134" s="853"/>
      <c r="IE134" s="853"/>
      <c r="IF134" s="853"/>
      <c r="IG134" s="853"/>
      <c r="IH134" s="853"/>
      <c r="II134" s="853"/>
      <c r="IJ134" s="853"/>
      <c r="IK134" s="853"/>
      <c r="IL134" s="853"/>
      <c r="IM134" s="853"/>
      <c r="IN134" s="853"/>
      <c r="IO134" s="853"/>
      <c r="IP134" s="853"/>
      <c r="IQ134" s="853"/>
      <c r="IR134" s="853"/>
      <c r="IS134" s="853"/>
      <c r="IT134" s="853"/>
      <c r="IU134" s="853"/>
      <c r="IV134" s="853"/>
    </row>
    <row r="135" spans="1:256" ht="12.75">
      <c r="A135" s="914">
        <v>327</v>
      </c>
      <c r="B135" s="915" t="s">
        <v>238</v>
      </c>
      <c r="C135" s="916" t="s">
        <v>197</v>
      </c>
      <c r="D135" s="918">
        <f>D32</f>
        <v>94519770</v>
      </c>
      <c r="E135" s="918">
        <f>E32</f>
        <v>94519770</v>
      </c>
      <c r="F135" s="919">
        <f>+D135-E135</f>
        <v>0</v>
      </c>
      <c r="G135" s="906"/>
      <c r="H135" s="853"/>
      <c r="I135" s="853"/>
      <c r="J135" s="853"/>
      <c r="K135" s="853"/>
      <c r="L135" s="853"/>
      <c r="M135" s="853"/>
      <c r="N135" s="853"/>
      <c r="O135" s="853"/>
      <c r="P135" s="853"/>
      <c r="Q135" s="853"/>
      <c r="R135" s="853"/>
      <c r="S135" s="853"/>
      <c r="T135" s="853"/>
      <c r="U135" s="853"/>
      <c r="V135" s="853"/>
      <c r="W135" s="853"/>
      <c r="X135" s="853"/>
      <c r="Y135" s="853"/>
      <c r="Z135" s="853"/>
      <c r="AA135" s="853"/>
      <c r="AB135" s="853"/>
      <c r="AC135" s="853"/>
      <c r="AD135" s="853"/>
      <c r="AE135" s="853"/>
      <c r="AF135" s="853"/>
      <c r="AG135" s="853"/>
      <c r="AH135" s="853"/>
      <c r="AI135" s="853"/>
      <c r="AJ135" s="853"/>
      <c r="AK135" s="853"/>
      <c r="AL135" s="853"/>
      <c r="AM135" s="853"/>
      <c r="AN135" s="853"/>
      <c r="AO135" s="853"/>
      <c r="AP135" s="853"/>
      <c r="AQ135" s="853"/>
      <c r="AR135" s="853"/>
      <c r="AS135" s="853"/>
      <c r="AT135" s="853"/>
      <c r="AU135" s="853"/>
      <c r="AV135" s="853"/>
      <c r="AW135" s="853"/>
      <c r="AX135" s="853"/>
      <c r="AY135" s="853"/>
      <c r="AZ135" s="853"/>
      <c r="BA135" s="853"/>
      <c r="BB135" s="853"/>
      <c r="BC135" s="853"/>
      <c r="BD135" s="853"/>
      <c r="BE135" s="853"/>
      <c r="BF135" s="853"/>
      <c r="BG135" s="853"/>
      <c r="BH135" s="853"/>
      <c r="BI135" s="853"/>
      <c r="BJ135" s="853"/>
      <c r="BK135" s="853"/>
      <c r="BL135" s="853"/>
      <c r="BM135" s="853"/>
      <c r="BN135" s="853"/>
      <c r="BO135" s="853"/>
      <c r="BP135" s="853"/>
      <c r="BQ135" s="853"/>
      <c r="BR135" s="853"/>
      <c r="BS135" s="853"/>
      <c r="BT135" s="853"/>
      <c r="BU135" s="853"/>
      <c r="BV135" s="853"/>
      <c r="BW135" s="853"/>
      <c r="BX135" s="853"/>
      <c r="BY135" s="853"/>
      <c r="BZ135" s="853"/>
      <c r="CA135" s="853"/>
      <c r="CB135" s="853"/>
      <c r="CC135" s="853"/>
      <c r="CD135" s="853"/>
      <c r="CE135" s="853"/>
      <c r="CF135" s="853"/>
      <c r="CG135" s="853"/>
      <c r="CH135" s="853"/>
      <c r="CI135" s="853"/>
      <c r="CJ135" s="853"/>
      <c r="CK135" s="853"/>
      <c r="CL135" s="853"/>
      <c r="CM135" s="853"/>
      <c r="CN135" s="853"/>
      <c r="CO135" s="853"/>
      <c r="CP135" s="853"/>
      <c r="CQ135" s="853"/>
      <c r="CR135" s="853"/>
      <c r="CS135" s="853"/>
      <c r="CT135" s="853"/>
      <c r="CU135" s="853"/>
      <c r="CV135" s="853"/>
      <c r="CW135" s="853"/>
      <c r="CX135" s="853"/>
      <c r="CY135" s="853"/>
      <c r="CZ135" s="853"/>
      <c r="DA135" s="853"/>
      <c r="DB135" s="853"/>
      <c r="DC135" s="853"/>
      <c r="DD135" s="853"/>
      <c r="DE135" s="853"/>
      <c r="DF135" s="853"/>
      <c r="DG135" s="853"/>
      <c r="DH135" s="853"/>
      <c r="DI135" s="853"/>
      <c r="DJ135" s="853"/>
      <c r="DK135" s="853"/>
      <c r="DL135" s="853"/>
      <c r="DM135" s="853"/>
      <c r="DN135" s="853"/>
      <c r="DO135" s="853"/>
      <c r="DP135" s="853"/>
      <c r="DQ135" s="853"/>
      <c r="DR135" s="853"/>
      <c r="DS135" s="853"/>
      <c r="DT135" s="853"/>
      <c r="DU135" s="853"/>
      <c r="DV135" s="853"/>
      <c r="DW135" s="853"/>
      <c r="DX135" s="853"/>
      <c r="DY135" s="853"/>
      <c r="DZ135" s="853"/>
      <c r="EA135" s="853"/>
      <c r="EB135" s="853"/>
      <c r="EC135" s="853"/>
      <c r="ED135" s="853"/>
      <c r="EE135" s="853"/>
      <c r="EF135" s="853"/>
      <c r="EG135" s="853"/>
      <c r="EH135" s="853"/>
      <c r="EI135" s="853"/>
      <c r="EJ135" s="853"/>
      <c r="EK135" s="853"/>
      <c r="EL135" s="853"/>
      <c r="EM135" s="853"/>
      <c r="EN135" s="853"/>
      <c r="EO135" s="853"/>
      <c r="EP135" s="853"/>
      <c r="EQ135" s="853"/>
      <c r="ER135" s="853"/>
      <c r="ES135" s="853"/>
      <c r="ET135" s="853"/>
      <c r="EU135" s="853"/>
      <c r="EV135" s="853"/>
      <c r="EW135" s="853"/>
      <c r="EX135" s="853"/>
      <c r="EY135" s="853"/>
      <c r="EZ135" s="853"/>
      <c r="FA135" s="853"/>
      <c r="FB135" s="853"/>
      <c r="FC135" s="853"/>
      <c r="FD135" s="853"/>
      <c r="FE135" s="853"/>
      <c r="FF135" s="853"/>
      <c r="FG135" s="853"/>
      <c r="FH135" s="853"/>
      <c r="FI135" s="853"/>
      <c r="FJ135" s="853"/>
      <c r="FK135" s="853"/>
      <c r="FL135" s="853"/>
      <c r="FM135" s="853"/>
      <c r="FN135" s="853"/>
      <c r="FO135" s="853"/>
      <c r="FP135" s="853"/>
      <c r="FQ135" s="853"/>
      <c r="FR135" s="853"/>
      <c r="FS135" s="853"/>
      <c r="FT135" s="853"/>
      <c r="FU135" s="853"/>
      <c r="FV135" s="853"/>
      <c r="FW135" s="853"/>
      <c r="FX135" s="853"/>
      <c r="FY135" s="853"/>
      <c r="FZ135" s="853"/>
      <c r="GA135" s="853"/>
      <c r="GB135" s="853"/>
      <c r="GC135" s="853"/>
      <c r="GD135" s="853"/>
      <c r="GE135" s="853"/>
      <c r="GF135" s="853"/>
      <c r="GG135" s="853"/>
      <c r="GH135" s="853"/>
      <c r="GI135" s="853"/>
      <c r="GJ135" s="853"/>
      <c r="GK135" s="853"/>
      <c r="GL135" s="853"/>
      <c r="GM135" s="853"/>
      <c r="GN135" s="853"/>
      <c r="GO135" s="853"/>
      <c r="GP135" s="853"/>
      <c r="GQ135" s="853"/>
      <c r="GR135" s="853"/>
      <c r="GS135" s="853"/>
      <c r="GT135" s="853"/>
      <c r="GU135" s="853"/>
      <c r="GV135" s="853"/>
      <c r="GW135" s="853"/>
      <c r="GX135" s="853"/>
      <c r="GY135" s="853"/>
      <c r="GZ135" s="853"/>
      <c r="HA135" s="853"/>
      <c r="HB135" s="853"/>
      <c r="HC135" s="853"/>
      <c r="HD135" s="853"/>
      <c r="HE135" s="853"/>
      <c r="HF135" s="853"/>
      <c r="HG135" s="853"/>
      <c r="HH135" s="853"/>
      <c r="HI135" s="853"/>
      <c r="HJ135" s="853"/>
      <c r="HK135" s="853"/>
      <c r="HL135" s="853"/>
      <c r="HM135" s="853"/>
      <c r="HN135" s="853"/>
      <c r="HO135" s="853"/>
      <c r="HP135" s="853"/>
      <c r="HQ135" s="853"/>
      <c r="HR135" s="853"/>
      <c r="HS135" s="853"/>
      <c r="HT135" s="853"/>
      <c r="HU135" s="853"/>
      <c r="HV135" s="853"/>
      <c r="HW135" s="853"/>
      <c r="HX135" s="853"/>
      <c r="HY135" s="853"/>
      <c r="HZ135" s="853"/>
      <c r="IA135" s="853"/>
      <c r="IB135" s="853"/>
      <c r="IC135" s="853"/>
      <c r="ID135" s="853"/>
      <c r="IE135" s="853"/>
      <c r="IF135" s="853"/>
      <c r="IG135" s="853"/>
      <c r="IH135" s="853"/>
      <c r="II135" s="853"/>
      <c r="IJ135" s="853"/>
      <c r="IK135" s="853"/>
      <c r="IL135" s="853"/>
      <c r="IM135" s="853"/>
      <c r="IN135" s="853"/>
      <c r="IO135" s="853"/>
      <c r="IP135" s="853"/>
      <c r="IQ135" s="853"/>
      <c r="IR135" s="853"/>
      <c r="IS135" s="853"/>
      <c r="IT135" s="853"/>
      <c r="IU135" s="853"/>
      <c r="IV135" s="853"/>
    </row>
    <row r="136" spans="1:256" ht="12.75">
      <c r="A136" s="914">
        <v>333</v>
      </c>
      <c r="B136" s="915" t="s">
        <v>236</v>
      </c>
      <c r="C136" s="916" t="s">
        <v>914</v>
      </c>
      <c r="D136" s="899">
        <f>D85</f>
        <v>4303182295</v>
      </c>
      <c r="E136" s="899">
        <f>E85</f>
        <v>4292880566.8099995</v>
      </c>
      <c r="F136" s="920">
        <f>D136-E136</f>
        <v>10301728.190000534</v>
      </c>
      <c r="G136" s="906"/>
      <c r="H136" s="853"/>
      <c r="I136" s="853"/>
      <c r="J136" s="853"/>
      <c r="K136" s="853"/>
      <c r="L136" s="853"/>
      <c r="M136" s="853"/>
      <c r="N136" s="853"/>
      <c r="O136" s="853"/>
      <c r="P136" s="853"/>
      <c r="Q136" s="853"/>
      <c r="R136" s="853"/>
      <c r="S136" s="853"/>
      <c r="T136" s="853"/>
      <c r="U136" s="853"/>
      <c r="V136" s="853"/>
      <c r="W136" s="853"/>
      <c r="X136" s="853"/>
      <c r="Y136" s="853"/>
      <c r="Z136" s="853"/>
      <c r="AA136" s="853"/>
      <c r="AB136" s="853"/>
      <c r="AC136" s="853"/>
      <c r="AD136" s="853"/>
      <c r="AE136" s="853"/>
      <c r="AF136" s="853"/>
      <c r="AG136" s="853"/>
      <c r="AH136" s="853"/>
      <c r="AI136" s="853"/>
      <c r="AJ136" s="853"/>
      <c r="AK136" s="853"/>
      <c r="AL136" s="853"/>
      <c r="AM136" s="853"/>
      <c r="AN136" s="853"/>
      <c r="AO136" s="853"/>
      <c r="AP136" s="853"/>
      <c r="AQ136" s="853"/>
      <c r="AR136" s="853"/>
      <c r="AS136" s="853"/>
      <c r="AT136" s="853"/>
      <c r="AU136" s="853"/>
      <c r="AV136" s="853"/>
      <c r="AW136" s="853"/>
      <c r="AX136" s="853"/>
      <c r="AY136" s="853"/>
      <c r="AZ136" s="853"/>
      <c r="BA136" s="853"/>
      <c r="BB136" s="853"/>
      <c r="BC136" s="853"/>
      <c r="BD136" s="853"/>
      <c r="BE136" s="853"/>
      <c r="BF136" s="853"/>
      <c r="BG136" s="853"/>
      <c r="BH136" s="853"/>
      <c r="BI136" s="853"/>
      <c r="BJ136" s="853"/>
      <c r="BK136" s="853"/>
      <c r="BL136" s="853"/>
      <c r="BM136" s="853"/>
      <c r="BN136" s="853"/>
      <c r="BO136" s="853"/>
      <c r="BP136" s="853"/>
      <c r="BQ136" s="853"/>
      <c r="BR136" s="853"/>
      <c r="BS136" s="853"/>
      <c r="BT136" s="853"/>
      <c r="BU136" s="853"/>
      <c r="BV136" s="853"/>
      <c r="BW136" s="853"/>
      <c r="BX136" s="853"/>
      <c r="BY136" s="853"/>
      <c r="BZ136" s="853"/>
      <c r="CA136" s="853"/>
      <c r="CB136" s="853"/>
      <c r="CC136" s="853"/>
      <c r="CD136" s="853"/>
      <c r="CE136" s="853"/>
      <c r="CF136" s="853"/>
      <c r="CG136" s="853"/>
      <c r="CH136" s="853"/>
      <c r="CI136" s="853"/>
      <c r="CJ136" s="853"/>
      <c r="CK136" s="853"/>
      <c r="CL136" s="853"/>
      <c r="CM136" s="853"/>
      <c r="CN136" s="853"/>
      <c r="CO136" s="853"/>
      <c r="CP136" s="853"/>
      <c r="CQ136" s="853"/>
      <c r="CR136" s="853"/>
      <c r="CS136" s="853"/>
      <c r="CT136" s="853"/>
      <c r="CU136" s="853"/>
      <c r="CV136" s="853"/>
      <c r="CW136" s="853"/>
      <c r="CX136" s="853"/>
      <c r="CY136" s="853"/>
      <c r="CZ136" s="853"/>
      <c r="DA136" s="853"/>
      <c r="DB136" s="853"/>
      <c r="DC136" s="853"/>
      <c r="DD136" s="853"/>
      <c r="DE136" s="853"/>
      <c r="DF136" s="853"/>
      <c r="DG136" s="853"/>
      <c r="DH136" s="853"/>
      <c r="DI136" s="853"/>
      <c r="DJ136" s="853"/>
      <c r="DK136" s="853"/>
      <c r="DL136" s="853"/>
      <c r="DM136" s="853"/>
      <c r="DN136" s="853"/>
      <c r="DO136" s="853"/>
      <c r="DP136" s="853"/>
      <c r="DQ136" s="853"/>
      <c r="DR136" s="853"/>
      <c r="DS136" s="853"/>
      <c r="DT136" s="853"/>
      <c r="DU136" s="853"/>
      <c r="DV136" s="853"/>
      <c r="DW136" s="853"/>
      <c r="DX136" s="853"/>
      <c r="DY136" s="853"/>
      <c r="DZ136" s="853"/>
      <c r="EA136" s="853"/>
      <c r="EB136" s="853"/>
      <c r="EC136" s="853"/>
      <c r="ED136" s="853"/>
      <c r="EE136" s="853"/>
      <c r="EF136" s="853"/>
      <c r="EG136" s="853"/>
      <c r="EH136" s="853"/>
      <c r="EI136" s="853"/>
      <c r="EJ136" s="853"/>
      <c r="EK136" s="853"/>
      <c r="EL136" s="853"/>
      <c r="EM136" s="853"/>
      <c r="EN136" s="853"/>
      <c r="EO136" s="853"/>
      <c r="EP136" s="853"/>
      <c r="EQ136" s="853"/>
      <c r="ER136" s="853"/>
      <c r="ES136" s="853"/>
      <c r="ET136" s="853"/>
      <c r="EU136" s="853"/>
      <c r="EV136" s="853"/>
      <c r="EW136" s="853"/>
      <c r="EX136" s="853"/>
      <c r="EY136" s="853"/>
      <c r="EZ136" s="853"/>
      <c r="FA136" s="853"/>
      <c r="FB136" s="853"/>
      <c r="FC136" s="853"/>
      <c r="FD136" s="853"/>
      <c r="FE136" s="853"/>
      <c r="FF136" s="853"/>
      <c r="FG136" s="853"/>
      <c r="FH136" s="853"/>
      <c r="FI136" s="853"/>
      <c r="FJ136" s="853"/>
      <c r="FK136" s="853"/>
      <c r="FL136" s="853"/>
      <c r="FM136" s="853"/>
      <c r="FN136" s="853"/>
      <c r="FO136" s="853"/>
      <c r="FP136" s="853"/>
      <c r="FQ136" s="853"/>
      <c r="FR136" s="853"/>
      <c r="FS136" s="853"/>
      <c r="FT136" s="853"/>
      <c r="FU136" s="853"/>
      <c r="FV136" s="853"/>
      <c r="FW136" s="853"/>
      <c r="FX136" s="853"/>
      <c r="FY136" s="853"/>
      <c r="FZ136" s="853"/>
      <c r="GA136" s="853"/>
      <c r="GB136" s="853"/>
      <c r="GC136" s="853"/>
      <c r="GD136" s="853"/>
      <c r="GE136" s="853"/>
      <c r="GF136" s="853"/>
      <c r="GG136" s="853"/>
      <c r="GH136" s="853"/>
      <c r="GI136" s="853"/>
      <c r="GJ136" s="853"/>
      <c r="GK136" s="853"/>
      <c r="GL136" s="853"/>
      <c r="GM136" s="853"/>
      <c r="GN136" s="853"/>
      <c r="GO136" s="853"/>
      <c r="GP136" s="853"/>
      <c r="GQ136" s="853"/>
      <c r="GR136" s="853"/>
      <c r="GS136" s="853"/>
      <c r="GT136" s="853"/>
      <c r="GU136" s="853"/>
      <c r="GV136" s="853"/>
      <c r="GW136" s="853"/>
      <c r="GX136" s="853"/>
      <c r="GY136" s="853"/>
      <c r="GZ136" s="853"/>
      <c r="HA136" s="853"/>
      <c r="HB136" s="853"/>
      <c r="HC136" s="853"/>
      <c r="HD136" s="853"/>
      <c r="HE136" s="853"/>
      <c r="HF136" s="853"/>
      <c r="HG136" s="853"/>
      <c r="HH136" s="853"/>
      <c r="HI136" s="853"/>
      <c r="HJ136" s="853"/>
      <c r="HK136" s="853"/>
      <c r="HL136" s="853"/>
      <c r="HM136" s="853"/>
      <c r="HN136" s="853"/>
      <c r="HO136" s="853"/>
      <c r="HP136" s="853"/>
      <c r="HQ136" s="853"/>
      <c r="HR136" s="853"/>
      <c r="HS136" s="853"/>
      <c r="HT136" s="853"/>
      <c r="HU136" s="853"/>
      <c r="HV136" s="853"/>
      <c r="HW136" s="853"/>
      <c r="HX136" s="853"/>
      <c r="HY136" s="853"/>
      <c r="HZ136" s="853"/>
      <c r="IA136" s="853"/>
      <c r="IB136" s="853"/>
      <c r="IC136" s="853"/>
      <c r="ID136" s="853"/>
      <c r="IE136" s="853"/>
      <c r="IF136" s="853"/>
      <c r="IG136" s="853"/>
      <c r="IH136" s="853"/>
      <c r="II136" s="853"/>
      <c r="IJ136" s="853"/>
      <c r="IK136" s="853"/>
      <c r="IL136" s="853"/>
      <c r="IM136" s="853"/>
      <c r="IN136" s="853"/>
      <c r="IO136" s="853"/>
      <c r="IP136" s="853"/>
      <c r="IQ136" s="853"/>
      <c r="IR136" s="853"/>
      <c r="IS136" s="853"/>
      <c r="IT136" s="853"/>
      <c r="IU136" s="853"/>
      <c r="IV136" s="853"/>
    </row>
    <row r="137" spans="1:256" ht="12.75">
      <c r="A137" s="914">
        <v>334</v>
      </c>
      <c r="B137" s="915" t="s">
        <v>241</v>
      </c>
      <c r="C137" s="916" t="s">
        <v>235</v>
      </c>
      <c r="D137" s="880">
        <f>SUM(D93:D103)</f>
        <v>4566000</v>
      </c>
      <c r="E137" s="880">
        <f>SUM(E93:E103)</f>
        <v>4562000</v>
      </c>
      <c r="F137" s="913">
        <f>+D137-E137</f>
        <v>4000</v>
      </c>
      <c r="G137" s="906"/>
      <c r="H137" s="853"/>
      <c r="I137" s="853"/>
      <c r="J137" s="853"/>
      <c r="K137" s="853"/>
      <c r="L137" s="853"/>
      <c r="M137" s="853"/>
      <c r="N137" s="853"/>
      <c r="O137" s="853"/>
      <c r="P137" s="853"/>
      <c r="Q137" s="853"/>
      <c r="R137" s="853"/>
      <c r="S137" s="853"/>
      <c r="T137" s="853"/>
      <c r="U137" s="853"/>
      <c r="V137" s="853"/>
      <c r="W137" s="853"/>
      <c r="X137" s="853"/>
      <c r="Y137" s="853"/>
      <c r="Z137" s="853"/>
      <c r="AA137" s="853"/>
      <c r="AB137" s="853"/>
      <c r="AC137" s="853"/>
      <c r="AD137" s="853"/>
      <c r="AE137" s="853"/>
      <c r="AF137" s="853"/>
      <c r="AG137" s="853"/>
      <c r="AH137" s="853"/>
      <c r="AI137" s="853"/>
      <c r="AJ137" s="853"/>
      <c r="AK137" s="853"/>
      <c r="AL137" s="853"/>
      <c r="AM137" s="853"/>
      <c r="AN137" s="853"/>
      <c r="AO137" s="853"/>
      <c r="AP137" s="853"/>
      <c r="AQ137" s="853"/>
      <c r="AR137" s="853"/>
      <c r="AS137" s="853"/>
      <c r="AT137" s="853"/>
      <c r="AU137" s="853"/>
      <c r="AV137" s="853"/>
      <c r="AW137" s="853"/>
      <c r="AX137" s="853"/>
      <c r="AY137" s="853"/>
      <c r="AZ137" s="853"/>
      <c r="BA137" s="853"/>
      <c r="BB137" s="853"/>
      <c r="BC137" s="853"/>
      <c r="BD137" s="853"/>
      <c r="BE137" s="853"/>
      <c r="BF137" s="853"/>
      <c r="BG137" s="853"/>
      <c r="BH137" s="853"/>
      <c r="BI137" s="853"/>
      <c r="BJ137" s="853"/>
      <c r="BK137" s="853"/>
      <c r="BL137" s="853"/>
      <c r="BM137" s="853"/>
      <c r="BN137" s="853"/>
      <c r="BO137" s="853"/>
      <c r="BP137" s="853"/>
      <c r="BQ137" s="853"/>
      <c r="BR137" s="853"/>
      <c r="BS137" s="853"/>
      <c r="BT137" s="853"/>
      <c r="BU137" s="853"/>
      <c r="BV137" s="853"/>
      <c r="BW137" s="853"/>
      <c r="BX137" s="853"/>
      <c r="BY137" s="853"/>
      <c r="BZ137" s="853"/>
      <c r="CA137" s="853"/>
      <c r="CB137" s="853"/>
      <c r="CC137" s="853"/>
      <c r="CD137" s="853"/>
      <c r="CE137" s="853"/>
      <c r="CF137" s="853"/>
      <c r="CG137" s="853"/>
      <c r="CH137" s="853"/>
      <c r="CI137" s="853"/>
      <c r="CJ137" s="853"/>
      <c r="CK137" s="853"/>
      <c r="CL137" s="853"/>
      <c r="CM137" s="853"/>
      <c r="CN137" s="853"/>
      <c r="CO137" s="853"/>
      <c r="CP137" s="853"/>
      <c r="CQ137" s="853"/>
      <c r="CR137" s="853"/>
      <c r="CS137" s="853"/>
      <c r="CT137" s="853"/>
      <c r="CU137" s="853"/>
      <c r="CV137" s="853"/>
      <c r="CW137" s="853"/>
      <c r="CX137" s="853"/>
      <c r="CY137" s="853"/>
      <c r="CZ137" s="853"/>
      <c r="DA137" s="853"/>
      <c r="DB137" s="853"/>
      <c r="DC137" s="853"/>
      <c r="DD137" s="853"/>
      <c r="DE137" s="853"/>
      <c r="DF137" s="853"/>
      <c r="DG137" s="853"/>
      <c r="DH137" s="853"/>
      <c r="DI137" s="853"/>
      <c r="DJ137" s="853"/>
      <c r="DK137" s="853"/>
      <c r="DL137" s="853"/>
      <c r="DM137" s="853"/>
      <c r="DN137" s="853"/>
      <c r="DO137" s="853"/>
      <c r="DP137" s="853"/>
      <c r="DQ137" s="853"/>
      <c r="DR137" s="853"/>
      <c r="DS137" s="853"/>
      <c r="DT137" s="853"/>
      <c r="DU137" s="853"/>
      <c r="DV137" s="853"/>
      <c r="DW137" s="853"/>
      <c r="DX137" s="853"/>
      <c r="DY137" s="853"/>
      <c r="DZ137" s="853"/>
      <c r="EA137" s="853"/>
      <c r="EB137" s="853"/>
      <c r="EC137" s="853"/>
      <c r="ED137" s="853"/>
      <c r="EE137" s="853"/>
      <c r="EF137" s="853"/>
      <c r="EG137" s="853"/>
      <c r="EH137" s="853"/>
      <c r="EI137" s="853"/>
      <c r="EJ137" s="853"/>
      <c r="EK137" s="853"/>
      <c r="EL137" s="853"/>
      <c r="EM137" s="853"/>
      <c r="EN137" s="853"/>
      <c r="EO137" s="853"/>
      <c r="EP137" s="853"/>
      <c r="EQ137" s="853"/>
      <c r="ER137" s="853"/>
      <c r="ES137" s="853"/>
      <c r="ET137" s="853"/>
      <c r="EU137" s="853"/>
      <c r="EV137" s="853"/>
      <c r="EW137" s="853"/>
      <c r="EX137" s="853"/>
      <c r="EY137" s="853"/>
      <c r="EZ137" s="853"/>
      <c r="FA137" s="853"/>
      <c r="FB137" s="853"/>
      <c r="FC137" s="853"/>
      <c r="FD137" s="853"/>
      <c r="FE137" s="853"/>
      <c r="FF137" s="853"/>
      <c r="FG137" s="853"/>
      <c r="FH137" s="853"/>
      <c r="FI137" s="853"/>
      <c r="FJ137" s="853"/>
      <c r="FK137" s="853"/>
      <c r="FL137" s="853"/>
      <c r="FM137" s="853"/>
      <c r="FN137" s="853"/>
      <c r="FO137" s="853"/>
      <c r="FP137" s="853"/>
      <c r="FQ137" s="853"/>
      <c r="FR137" s="853"/>
      <c r="FS137" s="853"/>
      <c r="FT137" s="853"/>
      <c r="FU137" s="853"/>
      <c r="FV137" s="853"/>
      <c r="FW137" s="853"/>
      <c r="FX137" s="853"/>
      <c r="FY137" s="853"/>
      <c r="FZ137" s="853"/>
      <c r="GA137" s="853"/>
      <c r="GB137" s="853"/>
      <c r="GC137" s="853"/>
      <c r="GD137" s="853"/>
      <c r="GE137" s="853"/>
      <c r="GF137" s="853"/>
      <c r="GG137" s="853"/>
      <c r="GH137" s="853"/>
      <c r="GI137" s="853"/>
      <c r="GJ137" s="853"/>
      <c r="GK137" s="853"/>
      <c r="GL137" s="853"/>
      <c r="GM137" s="853"/>
      <c r="GN137" s="853"/>
      <c r="GO137" s="853"/>
      <c r="GP137" s="853"/>
      <c r="GQ137" s="853"/>
      <c r="GR137" s="853"/>
      <c r="GS137" s="853"/>
      <c r="GT137" s="853"/>
      <c r="GU137" s="853"/>
      <c r="GV137" s="853"/>
      <c r="GW137" s="853"/>
      <c r="GX137" s="853"/>
      <c r="GY137" s="853"/>
      <c r="GZ137" s="853"/>
      <c r="HA137" s="853"/>
      <c r="HB137" s="853"/>
      <c r="HC137" s="853"/>
      <c r="HD137" s="853"/>
      <c r="HE137" s="853"/>
      <c r="HF137" s="853"/>
      <c r="HG137" s="853"/>
      <c r="HH137" s="853"/>
      <c r="HI137" s="853"/>
      <c r="HJ137" s="853"/>
      <c r="HK137" s="853"/>
      <c r="HL137" s="853"/>
      <c r="HM137" s="853"/>
      <c r="HN137" s="853"/>
      <c r="HO137" s="853"/>
      <c r="HP137" s="853"/>
      <c r="HQ137" s="853"/>
      <c r="HR137" s="853"/>
      <c r="HS137" s="853"/>
      <c r="HT137" s="853"/>
      <c r="HU137" s="853"/>
      <c r="HV137" s="853"/>
      <c r="HW137" s="853"/>
      <c r="HX137" s="853"/>
      <c r="HY137" s="853"/>
      <c r="HZ137" s="853"/>
      <c r="IA137" s="853"/>
      <c r="IB137" s="853"/>
      <c r="IC137" s="853"/>
      <c r="ID137" s="853"/>
      <c r="IE137" s="853"/>
      <c r="IF137" s="853"/>
      <c r="IG137" s="853"/>
      <c r="IH137" s="853"/>
      <c r="II137" s="853"/>
      <c r="IJ137" s="853"/>
      <c r="IK137" s="853"/>
      <c r="IL137" s="853"/>
      <c r="IM137" s="853"/>
      <c r="IN137" s="853"/>
      <c r="IO137" s="853"/>
      <c r="IP137" s="853"/>
      <c r="IQ137" s="853"/>
      <c r="IR137" s="853"/>
      <c r="IS137" s="853"/>
      <c r="IT137" s="853"/>
      <c r="IU137" s="853"/>
      <c r="IV137" s="853"/>
    </row>
    <row r="138" spans="1:256" ht="12.75">
      <c r="A138" s="914">
        <v>335</v>
      </c>
      <c r="B138" s="915" t="s">
        <v>412</v>
      </c>
      <c r="C138" s="916" t="s">
        <v>417</v>
      </c>
      <c r="D138" s="880">
        <f>D113</f>
        <v>24473318.56</v>
      </c>
      <c r="E138" s="880">
        <f>E113</f>
        <v>20294845</v>
      </c>
      <c r="F138" s="913">
        <f>+D138-E138</f>
        <v>4178473.5599999987</v>
      </c>
      <c r="G138" s="906"/>
      <c r="H138" s="853"/>
      <c r="I138" s="853"/>
      <c r="J138" s="853"/>
      <c r="K138" s="853"/>
      <c r="L138" s="853"/>
      <c r="M138" s="853"/>
      <c r="N138" s="853"/>
      <c r="O138" s="853"/>
      <c r="P138" s="853"/>
      <c r="Q138" s="853"/>
      <c r="R138" s="853"/>
      <c r="S138" s="853"/>
      <c r="T138" s="853"/>
      <c r="U138" s="853"/>
      <c r="V138" s="853"/>
      <c r="W138" s="853"/>
      <c r="X138" s="853"/>
      <c r="Y138" s="853"/>
      <c r="Z138" s="853"/>
      <c r="AA138" s="853"/>
      <c r="AB138" s="853"/>
      <c r="AC138" s="853"/>
      <c r="AD138" s="853"/>
      <c r="AE138" s="853"/>
      <c r="AF138" s="853"/>
      <c r="AG138" s="853"/>
      <c r="AH138" s="853"/>
      <c r="AI138" s="853"/>
      <c r="AJ138" s="853"/>
      <c r="AK138" s="853"/>
      <c r="AL138" s="853"/>
      <c r="AM138" s="853"/>
      <c r="AN138" s="853"/>
      <c r="AO138" s="853"/>
      <c r="AP138" s="853"/>
      <c r="AQ138" s="853"/>
      <c r="AR138" s="853"/>
      <c r="AS138" s="853"/>
      <c r="AT138" s="853"/>
      <c r="AU138" s="853"/>
      <c r="AV138" s="853"/>
      <c r="AW138" s="853"/>
      <c r="AX138" s="853"/>
      <c r="AY138" s="853"/>
      <c r="AZ138" s="853"/>
      <c r="BA138" s="853"/>
      <c r="BB138" s="853"/>
      <c r="BC138" s="853"/>
      <c r="BD138" s="853"/>
      <c r="BE138" s="853"/>
      <c r="BF138" s="853"/>
      <c r="BG138" s="853"/>
      <c r="BH138" s="853"/>
      <c r="BI138" s="853"/>
      <c r="BJ138" s="853"/>
      <c r="BK138" s="853"/>
      <c r="BL138" s="853"/>
      <c r="BM138" s="853"/>
      <c r="BN138" s="853"/>
      <c r="BO138" s="853"/>
      <c r="BP138" s="853"/>
      <c r="BQ138" s="853"/>
      <c r="BR138" s="853"/>
      <c r="BS138" s="853"/>
      <c r="BT138" s="853"/>
      <c r="BU138" s="853"/>
      <c r="BV138" s="853"/>
      <c r="BW138" s="853"/>
      <c r="BX138" s="853"/>
      <c r="BY138" s="853"/>
      <c r="BZ138" s="853"/>
      <c r="CA138" s="853"/>
      <c r="CB138" s="853"/>
      <c r="CC138" s="853"/>
      <c r="CD138" s="853"/>
      <c r="CE138" s="853"/>
      <c r="CF138" s="853"/>
      <c r="CG138" s="853"/>
      <c r="CH138" s="853"/>
      <c r="CI138" s="853"/>
      <c r="CJ138" s="853"/>
      <c r="CK138" s="853"/>
      <c r="CL138" s="853"/>
      <c r="CM138" s="853"/>
      <c r="CN138" s="853"/>
      <c r="CO138" s="853"/>
      <c r="CP138" s="853"/>
      <c r="CQ138" s="853"/>
      <c r="CR138" s="853"/>
      <c r="CS138" s="853"/>
      <c r="CT138" s="853"/>
      <c r="CU138" s="853"/>
      <c r="CV138" s="853"/>
      <c r="CW138" s="853"/>
      <c r="CX138" s="853"/>
      <c r="CY138" s="853"/>
      <c r="CZ138" s="853"/>
      <c r="DA138" s="853"/>
      <c r="DB138" s="853"/>
      <c r="DC138" s="853"/>
      <c r="DD138" s="853"/>
      <c r="DE138" s="853"/>
      <c r="DF138" s="853"/>
      <c r="DG138" s="853"/>
      <c r="DH138" s="853"/>
      <c r="DI138" s="853"/>
      <c r="DJ138" s="853"/>
      <c r="DK138" s="853"/>
      <c r="DL138" s="853"/>
      <c r="DM138" s="853"/>
      <c r="DN138" s="853"/>
      <c r="DO138" s="853"/>
      <c r="DP138" s="853"/>
      <c r="DQ138" s="853"/>
      <c r="DR138" s="853"/>
      <c r="DS138" s="853"/>
      <c r="DT138" s="853"/>
      <c r="DU138" s="853"/>
      <c r="DV138" s="853"/>
      <c r="DW138" s="853"/>
      <c r="DX138" s="853"/>
      <c r="DY138" s="853"/>
      <c r="DZ138" s="853"/>
      <c r="EA138" s="853"/>
      <c r="EB138" s="853"/>
      <c r="EC138" s="853"/>
      <c r="ED138" s="853"/>
      <c r="EE138" s="853"/>
      <c r="EF138" s="853"/>
      <c r="EG138" s="853"/>
      <c r="EH138" s="853"/>
      <c r="EI138" s="853"/>
      <c r="EJ138" s="853"/>
      <c r="EK138" s="853"/>
      <c r="EL138" s="853"/>
      <c r="EM138" s="853"/>
      <c r="EN138" s="853"/>
      <c r="EO138" s="853"/>
      <c r="EP138" s="853"/>
      <c r="EQ138" s="853"/>
      <c r="ER138" s="853"/>
      <c r="ES138" s="853"/>
      <c r="ET138" s="853"/>
      <c r="EU138" s="853"/>
      <c r="EV138" s="853"/>
      <c r="EW138" s="853"/>
      <c r="EX138" s="853"/>
      <c r="EY138" s="853"/>
      <c r="EZ138" s="853"/>
      <c r="FA138" s="853"/>
      <c r="FB138" s="853"/>
      <c r="FC138" s="853"/>
      <c r="FD138" s="853"/>
      <c r="FE138" s="853"/>
      <c r="FF138" s="853"/>
      <c r="FG138" s="853"/>
      <c r="FH138" s="853"/>
      <c r="FI138" s="853"/>
      <c r="FJ138" s="853"/>
      <c r="FK138" s="853"/>
      <c r="FL138" s="853"/>
      <c r="FM138" s="853"/>
      <c r="FN138" s="853"/>
      <c r="FO138" s="853"/>
      <c r="FP138" s="853"/>
      <c r="FQ138" s="853"/>
      <c r="FR138" s="853"/>
      <c r="FS138" s="853"/>
      <c r="FT138" s="853"/>
      <c r="FU138" s="853"/>
      <c r="FV138" s="853"/>
      <c r="FW138" s="853"/>
      <c r="FX138" s="853"/>
      <c r="FY138" s="853"/>
      <c r="FZ138" s="853"/>
      <c r="GA138" s="853"/>
      <c r="GB138" s="853"/>
      <c r="GC138" s="853"/>
      <c r="GD138" s="853"/>
      <c r="GE138" s="853"/>
      <c r="GF138" s="853"/>
      <c r="GG138" s="853"/>
      <c r="GH138" s="853"/>
      <c r="GI138" s="853"/>
      <c r="GJ138" s="853"/>
      <c r="GK138" s="853"/>
      <c r="GL138" s="853"/>
      <c r="GM138" s="853"/>
      <c r="GN138" s="853"/>
      <c r="GO138" s="853"/>
      <c r="GP138" s="853"/>
      <c r="GQ138" s="853"/>
      <c r="GR138" s="853"/>
      <c r="GS138" s="853"/>
      <c r="GT138" s="853"/>
      <c r="GU138" s="853"/>
      <c r="GV138" s="853"/>
      <c r="GW138" s="853"/>
      <c r="GX138" s="853"/>
      <c r="GY138" s="853"/>
      <c r="GZ138" s="853"/>
      <c r="HA138" s="853"/>
      <c r="HB138" s="853"/>
      <c r="HC138" s="853"/>
      <c r="HD138" s="853"/>
      <c r="HE138" s="853"/>
      <c r="HF138" s="853"/>
      <c r="HG138" s="853"/>
      <c r="HH138" s="853"/>
      <c r="HI138" s="853"/>
      <c r="HJ138" s="853"/>
      <c r="HK138" s="853"/>
      <c r="HL138" s="853"/>
      <c r="HM138" s="853"/>
      <c r="HN138" s="853"/>
      <c r="HO138" s="853"/>
      <c r="HP138" s="853"/>
      <c r="HQ138" s="853"/>
      <c r="HR138" s="853"/>
      <c r="HS138" s="853"/>
      <c r="HT138" s="853"/>
      <c r="HU138" s="853"/>
      <c r="HV138" s="853"/>
      <c r="HW138" s="853"/>
      <c r="HX138" s="853"/>
      <c r="HY138" s="853"/>
      <c r="HZ138" s="853"/>
      <c r="IA138" s="853"/>
      <c r="IB138" s="853"/>
      <c r="IC138" s="853"/>
      <c r="ID138" s="853"/>
      <c r="IE138" s="853"/>
      <c r="IF138" s="853"/>
      <c r="IG138" s="853"/>
      <c r="IH138" s="853"/>
      <c r="II138" s="853"/>
      <c r="IJ138" s="853"/>
      <c r="IK138" s="853"/>
      <c r="IL138" s="853"/>
      <c r="IM138" s="853"/>
      <c r="IN138" s="853"/>
      <c r="IO138" s="853"/>
      <c r="IP138" s="853"/>
      <c r="IQ138" s="853"/>
      <c r="IR138" s="853"/>
      <c r="IS138" s="853"/>
      <c r="IT138" s="853"/>
      <c r="IU138" s="853"/>
      <c r="IV138" s="853"/>
    </row>
    <row r="139" spans="1:256" ht="13.5" thickBot="1">
      <c r="A139" s="914">
        <v>398</v>
      </c>
      <c r="B139" s="915" t="s">
        <v>194</v>
      </c>
      <c r="C139" s="916" t="s">
        <v>301</v>
      </c>
      <c r="D139" s="880">
        <f>D126</f>
        <v>2540497.3499999996</v>
      </c>
      <c r="E139" s="880">
        <f>E126</f>
        <v>2491844.3499999996</v>
      </c>
      <c r="F139" s="913">
        <f>+D139-E139</f>
        <v>48653</v>
      </c>
      <c r="G139" s="906"/>
      <c r="H139" s="853"/>
      <c r="I139" s="853"/>
      <c r="J139" s="853"/>
      <c r="K139" s="853"/>
      <c r="L139" s="853"/>
      <c r="M139" s="853"/>
      <c r="N139" s="853"/>
      <c r="O139" s="853"/>
      <c r="P139" s="853"/>
      <c r="Q139" s="853"/>
      <c r="R139" s="853"/>
      <c r="S139" s="853"/>
      <c r="T139" s="853"/>
      <c r="U139" s="853"/>
      <c r="V139" s="853"/>
      <c r="W139" s="853"/>
      <c r="X139" s="853"/>
      <c r="Y139" s="853"/>
      <c r="Z139" s="853"/>
      <c r="AA139" s="853"/>
      <c r="AB139" s="853"/>
      <c r="AC139" s="853"/>
      <c r="AD139" s="853"/>
      <c r="AE139" s="853"/>
      <c r="AF139" s="853"/>
      <c r="AG139" s="853"/>
      <c r="AH139" s="853"/>
      <c r="AI139" s="853"/>
      <c r="AJ139" s="853"/>
      <c r="AK139" s="853"/>
      <c r="AL139" s="853"/>
      <c r="AM139" s="853"/>
      <c r="AN139" s="853"/>
      <c r="AO139" s="853"/>
      <c r="AP139" s="853"/>
      <c r="AQ139" s="853"/>
      <c r="AR139" s="853"/>
      <c r="AS139" s="853"/>
      <c r="AT139" s="853"/>
      <c r="AU139" s="853"/>
      <c r="AV139" s="853"/>
      <c r="AW139" s="853"/>
      <c r="AX139" s="853"/>
      <c r="AY139" s="853"/>
      <c r="AZ139" s="853"/>
      <c r="BA139" s="853"/>
      <c r="BB139" s="853"/>
      <c r="BC139" s="853"/>
      <c r="BD139" s="853"/>
      <c r="BE139" s="853"/>
      <c r="BF139" s="853"/>
      <c r="BG139" s="853"/>
      <c r="BH139" s="853"/>
      <c r="BI139" s="853"/>
      <c r="BJ139" s="853"/>
      <c r="BK139" s="853"/>
      <c r="BL139" s="853"/>
      <c r="BM139" s="853"/>
      <c r="BN139" s="853"/>
      <c r="BO139" s="853"/>
      <c r="BP139" s="853"/>
      <c r="BQ139" s="853"/>
      <c r="BR139" s="853"/>
      <c r="BS139" s="853"/>
      <c r="BT139" s="853"/>
      <c r="BU139" s="853"/>
      <c r="BV139" s="853"/>
      <c r="BW139" s="853"/>
      <c r="BX139" s="853"/>
      <c r="BY139" s="853"/>
      <c r="BZ139" s="853"/>
      <c r="CA139" s="853"/>
      <c r="CB139" s="853"/>
      <c r="CC139" s="853"/>
      <c r="CD139" s="853"/>
      <c r="CE139" s="853"/>
      <c r="CF139" s="853"/>
      <c r="CG139" s="853"/>
      <c r="CH139" s="853"/>
      <c r="CI139" s="853"/>
      <c r="CJ139" s="853"/>
      <c r="CK139" s="853"/>
      <c r="CL139" s="853"/>
      <c r="CM139" s="853"/>
      <c r="CN139" s="853"/>
      <c r="CO139" s="853"/>
      <c r="CP139" s="853"/>
      <c r="CQ139" s="853"/>
      <c r="CR139" s="853"/>
      <c r="CS139" s="853"/>
      <c r="CT139" s="853"/>
      <c r="CU139" s="853"/>
      <c r="CV139" s="853"/>
      <c r="CW139" s="853"/>
      <c r="CX139" s="853"/>
      <c r="CY139" s="853"/>
      <c r="CZ139" s="853"/>
      <c r="DA139" s="853"/>
      <c r="DB139" s="853"/>
      <c r="DC139" s="853"/>
      <c r="DD139" s="853"/>
      <c r="DE139" s="853"/>
      <c r="DF139" s="853"/>
      <c r="DG139" s="853"/>
      <c r="DH139" s="853"/>
      <c r="DI139" s="853"/>
      <c r="DJ139" s="853"/>
      <c r="DK139" s="853"/>
      <c r="DL139" s="853"/>
      <c r="DM139" s="853"/>
      <c r="DN139" s="853"/>
      <c r="DO139" s="853"/>
      <c r="DP139" s="853"/>
      <c r="DQ139" s="853"/>
      <c r="DR139" s="853"/>
      <c r="DS139" s="853"/>
      <c r="DT139" s="853"/>
      <c r="DU139" s="853"/>
      <c r="DV139" s="853"/>
      <c r="DW139" s="853"/>
      <c r="DX139" s="853"/>
      <c r="DY139" s="853"/>
      <c r="DZ139" s="853"/>
      <c r="EA139" s="853"/>
      <c r="EB139" s="853"/>
      <c r="EC139" s="853"/>
      <c r="ED139" s="853"/>
      <c r="EE139" s="853"/>
      <c r="EF139" s="853"/>
      <c r="EG139" s="853"/>
      <c r="EH139" s="853"/>
      <c r="EI139" s="853"/>
      <c r="EJ139" s="853"/>
      <c r="EK139" s="853"/>
      <c r="EL139" s="853"/>
      <c r="EM139" s="853"/>
      <c r="EN139" s="853"/>
      <c r="EO139" s="853"/>
      <c r="EP139" s="853"/>
      <c r="EQ139" s="853"/>
      <c r="ER139" s="853"/>
      <c r="ES139" s="853"/>
      <c r="ET139" s="853"/>
      <c r="EU139" s="853"/>
      <c r="EV139" s="853"/>
      <c r="EW139" s="853"/>
      <c r="EX139" s="853"/>
      <c r="EY139" s="853"/>
      <c r="EZ139" s="853"/>
      <c r="FA139" s="853"/>
      <c r="FB139" s="853"/>
      <c r="FC139" s="853"/>
      <c r="FD139" s="853"/>
      <c r="FE139" s="853"/>
      <c r="FF139" s="853"/>
      <c r="FG139" s="853"/>
      <c r="FH139" s="853"/>
      <c r="FI139" s="853"/>
      <c r="FJ139" s="853"/>
      <c r="FK139" s="853"/>
      <c r="FL139" s="853"/>
      <c r="FM139" s="853"/>
      <c r="FN139" s="853"/>
      <c r="FO139" s="853"/>
      <c r="FP139" s="853"/>
      <c r="FQ139" s="853"/>
      <c r="FR139" s="853"/>
      <c r="FS139" s="853"/>
      <c r="FT139" s="853"/>
      <c r="FU139" s="853"/>
      <c r="FV139" s="853"/>
      <c r="FW139" s="853"/>
      <c r="FX139" s="853"/>
      <c r="FY139" s="853"/>
      <c r="FZ139" s="853"/>
      <c r="GA139" s="853"/>
      <c r="GB139" s="853"/>
      <c r="GC139" s="853"/>
      <c r="GD139" s="853"/>
      <c r="GE139" s="853"/>
      <c r="GF139" s="853"/>
      <c r="GG139" s="853"/>
      <c r="GH139" s="853"/>
      <c r="GI139" s="853"/>
      <c r="GJ139" s="853"/>
      <c r="GK139" s="853"/>
      <c r="GL139" s="853"/>
      <c r="GM139" s="853"/>
      <c r="GN139" s="853"/>
      <c r="GO139" s="853"/>
      <c r="GP139" s="853"/>
      <c r="GQ139" s="853"/>
      <c r="GR139" s="853"/>
      <c r="GS139" s="853"/>
      <c r="GT139" s="853"/>
      <c r="GU139" s="853"/>
      <c r="GV139" s="853"/>
      <c r="GW139" s="853"/>
      <c r="GX139" s="853"/>
      <c r="GY139" s="853"/>
      <c r="GZ139" s="853"/>
      <c r="HA139" s="853"/>
      <c r="HB139" s="853"/>
      <c r="HC139" s="853"/>
      <c r="HD139" s="853"/>
      <c r="HE139" s="853"/>
      <c r="HF139" s="853"/>
      <c r="HG139" s="853"/>
      <c r="HH139" s="853"/>
      <c r="HI139" s="853"/>
      <c r="HJ139" s="853"/>
      <c r="HK139" s="853"/>
      <c r="HL139" s="853"/>
      <c r="HM139" s="853"/>
      <c r="HN139" s="853"/>
      <c r="HO139" s="853"/>
      <c r="HP139" s="853"/>
      <c r="HQ139" s="853"/>
      <c r="HR139" s="853"/>
      <c r="HS139" s="853"/>
      <c r="HT139" s="853"/>
      <c r="HU139" s="853"/>
      <c r="HV139" s="853"/>
      <c r="HW139" s="853"/>
      <c r="HX139" s="853"/>
      <c r="HY139" s="853"/>
      <c r="HZ139" s="853"/>
      <c r="IA139" s="853"/>
      <c r="IB139" s="853"/>
      <c r="IC139" s="853"/>
      <c r="ID139" s="853"/>
      <c r="IE139" s="853"/>
      <c r="IF139" s="853"/>
      <c r="IG139" s="853"/>
      <c r="IH139" s="853"/>
      <c r="II139" s="853"/>
      <c r="IJ139" s="853"/>
      <c r="IK139" s="853"/>
      <c r="IL139" s="853"/>
      <c r="IM139" s="853"/>
      <c r="IN139" s="853"/>
      <c r="IO139" s="853"/>
      <c r="IP139" s="853"/>
      <c r="IQ139" s="853"/>
      <c r="IR139" s="853"/>
      <c r="IS139" s="853"/>
      <c r="IT139" s="853"/>
      <c r="IU139" s="853"/>
      <c r="IV139" s="853"/>
    </row>
    <row r="140" spans="1:256" ht="13.5" thickBot="1">
      <c r="A140" s="907" t="s">
        <v>87</v>
      </c>
      <c r="B140" s="908" t="s">
        <v>337</v>
      </c>
      <c r="C140" s="921" t="s">
        <v>915</v>
      </c>
      <c r="D140" s="922">
        <f>SUM(D132:D139)</f>
        <v>4890704742.910001</v>
      </c>
      <c r="E140" s="923">
        <f>SUM(E132:E139)</f>
        <v>4874747837.16</v>
      </c>
      <c r="F140" s="924">
        <f>SUM(F132:F139)</f>
        <v>15956905.750000533</v>
      </c>
      <c r="G140" s="906"/>
      <c r="H140" s="853"/>
      <c r="I140" s="853"/>
      <c r="J140" s="853"/>
      <c r="K140" s="853"/>
      <c r="L140" s="853"/>
      <c r="M140" s="853"/>
      <c r="N140" s="853"/>
      <c r="O140" s="853"/>
      <c r="P140" s="853"/>
      <c r="Q140" s="853"/>
      <c r="R140" s="853"/>
      <c r="S140" s="853"/>
      <c r="T140" s="853"/>
      <c r="U140" s="853"/>
      <c r="V140" s="853"/>
      <c r="W140" s="853"/>
      <c r="X140" s="853"/>
      <c r="Y140" s="853"/>
      <c r="Z140" s="853"/>
      <c r="AA140" s="853"/>
      <c r="AB140" s="853"/>
      <c r="AC140" s="853"/>
      <c r="AD140" s="853"/>
      <c r="AE140" s="853"/>
      <c r="AF140" s="853"/>
      <c r="AG140" s="853"/>
      <c r="AH140" s="853"/>
      <c r="AI140" s="853"/>
      <c r="AJ140" s="853"/>
      <c r="AK140" s="853"/>
      <c r="AL140" s="853"/>
      <c r="AM140" s="853"/>
      <c r="AN140" s="853"/>
      <c r="AO140" s="853"/>
      <c r="AP140" s="853"/>
      <c r="AQ140" s="853"/>
      <c r="AR140" s="853"/>
      <c r="AS140" s="853"/>
      <c r="AT140" s="853"/>
      <c r="AU140" s="853"/>
      <c r="AV140" s="853"/>
      <c r="AW140" s="853"/>
      <c r="AX140" s="853"/>
      <c r="AY140" s="853"/>
      <c r="AZ140" s="853"/>
      <c r="BA140" s="853"/>
      <c r="BB140" s="853"/>
      <c r="BC140" s="853"/>
      <c r="BD140" s="853"/>
      <c r="BE140" s="853"/>
      <c r="BF140" s="853"/>
      <c r="BG140" s="853"/>
      <c r="BH140" s="853"/>
      <c r="BI140" s="853"/>
      <c r="BJ140" s="853"/>
      <c r="BK140" s="853"/>
      <c r="BL140" s="853"/>
      <c r="BM140" s="853"/>
      <c r="BN140" s="853"/>
      <c r="BO140" s="853"/>
      <c r="BP140" s="853"/>
      <c r="BQ140" s="853"/>
      <c r="BR140" s="853"/>
      <c r="BS140" s="853"/>
      <c r="BT140" s="853"/>
      <c r="BU140" s="853"/>
      <c r="BV140" s="853"/>
      <c r="BW140" s="853"/>
      <c r="BX140" s="853"/>
      <c r="BY140" s="853"/>
      <c r="BZ140" s="853"/>
      <c r="CA140" s="853"/>
      <c r="CB140" s="853"/>
      <c r="CC140" s="853"/>
      <c r="CD140" s="853"/>
      <c r="CE140" s="853"/>
      <c r="CF140" s="853"/>
      <c r="CG140" s="853"/>
      <c r="CH140" s="853"/>
      <c r="CI140" s="853"/>
      <c r="CJ140" s="853"/>
      <c r="CK140" s="853"/>
      <c r="CL140" s="853"/>
      <c r="CM140" s="853"/>
      <c r="CN140" s="853"/>
      <c r="CO140" s="853"/>
      <c r="CP140" s="853"/>
      <c r="CQ140" s="853"/>
      <c r="CR140" s="853"/>
      <c r="CS140" s="853"/>
      <c r="CT140" s="853"/>
      <c r="CU140" s="853"/>
      <c r="CV140" s="853"/>
      <c r="CW140" s="853"/>
      <c r="CX140" s="853"/>
      <c r="CY140" s="853"/>
      <c r="CZ140" s="853"/>
      <c r="DA140" s="853"/>
      <c r="DB140" s="853"/>
      <c r="DC140" s="853"/>
      <c r="DD140" s="853"/>
      <c r="DE140" s="853"/>
      <c r="DF140" s="853"/>
      <c r="DG140" s="853"/>
      <c r="DH140" s="853"/>
      <c r="DI140" s="853"/>
      <c r="DJ140" s="853"/>
      <c r="DK140" s="853"/>
      <c r="DL140" s="853"/>
      <c r="DM140" s="853"/>
      <c r="DN140" s="853"/>
      <c r="DO140" s="853"/>
      <c r="DP140" s="853"/>
      <c r="DQ140" s="853"/>
      <c r="DR140" s="853"/>
      <c r="DS140" s="853"/>
      <c r="DT140" s="853"/>
      <c r="DU140" s="853"/>
      <c r="DV140" s="853"/>
      <c r="DW140" s="853"/>
      <c r="DX140" s="853"/>
      <c r="DY140" s="853"/>
      <c r="DZ140" s="853"/>
      <c r="EA140" s="853"/>
      <c r="EB140" s="853"/>
      <c r="EC140" s="853"/>
      <c r="ED140" s="853"/>
      <c r="EE140" s="853"/>
      <c r="EF140" s="853"/>
      <c r="EG140" s="853"/>
      <c r="EH140" s="853"/>
      <c r="EI140" s="853"/>
      <c r="EJ140" s="853"/>
      <c r="EK140" s="853"/>
      <c r="EL140" s="853"/>
      <c r="EM140" s="853"/>
      <c r="EN140" s="853"/>
      <c r="EO140" s="853"/>
      <c r="EP140" s="853"/>
      <c r="EQ140" s="853"/>
      <c r="ER140" s="853"/>
      <c r="ES140" s="853"/>
      <c r="ET140" s="853"/>
      <c r="EU140" s="853"/>
      <c r="EV140" s="853"/>
      <c r="EW140" s="853"/>
      <c r="EX140" s="853"/>
      <c r="EY140" s="853"/>
      <c r="EZ140" s="853"/>
      <c r="FA140" s="853"/>
      <c r="FB140" s="853"/>
      <c r="FC140" s="853"/>
      <c r="FD140" s="853"/>
      <c r="FE140" s="853"/>
      <c r="FF140" s="853"/>
      <c r="FG140" s="853"/>
      <c r="FH140" s="853"/>
      <c r="FI140" s="853"/>
      <c r="FJ140" s="853"/>
      <c r="FK140" s="853"/>
      <c r="FL140" s="853"/>
      <c r="FM140" s="853"/>
      <c r="FN140" s="853"/>
      <c r="FO140" s="853"/>
      <c r="FP140" s="853"/>
      <c r="FQ140" s="853"/>
      <c r="FR140" s="853"/>
      <c r="FS140" s="853"/>
      <c r="FT140" s="853"/>
      <c r="FU140" s="853"/>
      <c r="FV140" s="853"/>
      <c r="FW140" s="853"/>
      <c r="FX140" s="853"/>
      <c r="FY140" s="853"/>
      <c r="FZ140" s="853"/>
      <c r="GA140" s="853"/>
      <c r="GB140" s="853"/>
      <c r="GC140" s="853"/>
      <c r="GD140" s="853"/>
      <c r="GE140" s="853"/>
      <c r="GF140" s="853"/>
      <c r="GG140" s="853"/>
      <c r="GH140" s="853"/>
      <c r="GI140" s="853"/>
      <c r="GJ140" s="853"/>
      <c r="GK140" s="853"/>
      <c r="GL140" s="853"/>
      <c r="GM140" s="853"/>
      <c r="GN140" s="853"/>
      <c r="GO140" s="853"/>
      <c r="GP140" s="853"/>
      <c r="GQ140" s="853"/>
      <c r="GR140" s="853"/>
      <c r="GS140" s="853"/>
      <c r="GT140" s="853"/>
      <c r="GU140" s="853"/>
      <c r="GV140" s="853"/>
      <c r="GW140" s="853"/>
      <c r="GX140" s="853"/>
      <c r="GY140" s="853"/>
      <c r="GZ140" s="853"/>
      <c r="HA140" s="853"/>
      <c r="HB140" s="853"/>
      <c r="HC140" s="853"/>
      <c r="HD140" s="853"/>
      <c r="HE140" s="853"/>
      <c r="HF140" s="853"/>
      <c r="HG140" s="853"/>
      <c r="HH140" s="853"/>
      <c r="HI140" s="853"/>
      <c r="HJ140" s="853"/>
      <c r="HK140" s="853"/>
      <c r="HL140" s="853"/>
      <c r="HM140" s="853"/>
      <c r="HN140" s="853"/>
      <c r="HO140" s="853"/>
      <c r="HP140" s="853"/>
      <c r="HQ140" s="853"/>
      <c r="HR140" s="853"/>
      <c r="HS140" s="853"/>
      <c r="HT140" s="853"/>
      <c r="HU140" s="853"/>
      <c r="HV140" s="853"/>
      <c r="HW140" s="853"/>
      <c r="HX140" s="853"/>
      <c r="HY140" s="853"/>
      <c r="HZ140" s="853"/>
      <c r="IA140" s="853"/>
      <c r="IB140" s="853"/>
      <c r="IC140" s="853"/>
      <c r="ID140" s="853"/>
      <c r="IE140" s="853"/>
      <c r="IF140" s="853"/>
      <c r="IG140" s="853"/>
      <c r="IH140" s="853"/>
      <c r="II140" s="853"/>
      <c r="IJ140" s="853"/>
      <c r="IK140" s="853"/>
      <c r="IL140" s="853"/>
      <c r="IM140" s="853"/>
      <c r="IN140" s="853"/>
      <c r="IO140" s="853"/>
      <c r="IP140" s="853"/>
      <c r="IQ140" s="853"/>
      <c r="IR140" s="853"/>
      <c r="IS140" s="853"/>
      <c r="IT140" s="853"/>
      <c r="IU140" s="853"/>
      <c r="IV140" s="853"/>
    </row>
    <row r="141" spans="1:256" ht="12.75">
      <c r="A141" s="925"/>
      <c r="B141" s="925"/>
      <c r="C141" s="950"/>
      <c r="D141" s="951"/>
      <c r="E141" s="951"/>
      <c r="F141" s="951"/>
      <c r="G141" s="906"/>
      <c r="H141" s="853"/>
      <c r="I141" s="853"/>
      <c r="J141" s="853"/>
      <c r="K141" s="853"/>
      <c r="L141" s="853"/>
      <c r="M141" s="853"/>
      <c r="N141" s="853"/>
      <c r="O141" s="853"/>
      <c r="P141" s="853"/>
      <c r="Q141" s="853"/>
      <c r="R141" s="853"/>
      <c r="S141" s="853"/>
      <c r="T141" s="853"/>
      <c r="U141" s="853"/>
      <c r="V141" s="853"/>
      <c r="W141" s="853"/>
      <c r="X141" s="853"/>
      <c r="Y141" s="853"/>
      <c r="Z141" s="853"/>
      <c r="AA141" s="853"/>
      <c r="AB141" s="853"/>
      <c r="AC141" s="853"/>
      <c r="AD141" s="853"/>
      <c r="AE141" s="853"/>
      <c r="AF141" s="853"/>
      <c r="AG141" s="853"/>
      <c r="AH141" s="853"/>
      <c r="AI141" s="853"/>
      <c r="AJ141" s="853"/>
      <c r="AK141" s="853"/>
      <c r="AL141" s="853"/>
      <c r="AM141" s="853"/>
      <c r="AN141" s="853"/>
      <c r="AO141" s="853"/>
      <c r="AP141" s="853"/>
      <c r="AQ141" s="853"/>
      <c r="AR141" s="853"/>
      <c r="AS141" s="853"/>
      <c r="AT141" s="853"/>
      <c r="AU141" s="853"/>
      <c r="AV141" s="853"/>
      <c r="AW141" s="853"/>
      <c r="AX141" s="853"/>
      <c r="AY141" s="853"/>
      <c r="AZ141" s="853"/>
      <c r="BA141" s="853"/>
      <c r="BB141" s="853"/>
      <c r="BC141" s="853"/>
      <c r="BD141" s="853"/>
      <c r="BE141" s="853"/>
      <c r="BF141" s="853"/>
      <c r="BG141" s="853"/>
      <c r="BH141" s="853"/>
      <c r="BI141" s="853"/>
      <c r="BJ141" s="853"/>
      <c r="BK141" s="853"/>
      <c r="BL141" s="853"/>
      <c r="BM141" s="853"/>
      <c r="BN141" s="853"/>
      <c r="BO141" s="853"/>
      <c r="BP141" s="853"/>
      <c r="BQ141" s="853"/>
      <c r="BR141" s="853"/>
      <c r="BS141" s="853"/>
      <c r="BT141" s="853"/>
      <c r="BU141" s="853"/>
      <c r="BV141" s="853"/>
      <c r="BW141" s="853"/>
      <c r="BX141" s="853"/>
      <c r="BY141" s="853"/>
      <c r="BZ141" s="853"/>
      <c r="CA141" s="853"/>
      <c r="CB141" s="853"/>
      <c r="CC141" s="853"/>
      <c r="CD141" s="853"/>
      <c r="CE141" s="853"/>
      <c r="CF141" s="853"/>
      <c r="CG141" s="853"/>
      <c r="CH141" s="853"/>
      <c r="CI141" s="853"/>
      <c r="CJ141" s="853"/>
      <c r="CK141" s="853"/>
      <c r="CL141" s="853"/>
      <c r="CM141" s="853"/>
      <c r="CN141" s="853"/>
      <c r="CO141" s="853"/>
      <c r="CP141" s="853"/>
      <c r="CQ141" s="853"/>
      <c r="CR141" s="853"/>
      <c r="CS141" s="853"/>
      <c r="CT141" s="853"/>
      <c r="CU141" s="853"/>
      <c r="CV141" s="853"/>
      <c r="CW141" s="853"/>
      <c r="CX141" s="853"/>
      <c r="CY141" s="853"/>
      <c r="CZ141" s="853"/>
      <c r="DA141" s="853"/>
      <c r="DB141" s="853"/>
      <c r="DC141" s="853"/>
      <c r="DD141" s="853"/>
      <c r="DE141" s="853"/>
      <c r="DF141" s="853"/>
      <c r="DG141" s="853"/>
      <c r="DH141" s="853"/>
      <c r="DI141" s="853"/>
      <c r="DJ141" s="853"/>
      <c r="DK141" s="853"/>
      <c r="DL141" s="853"/>
      <c r="DM141" s="853"/>
      <c r="DN141" s="853"/>
      <c r="DO141" s="853"/>
      <c r="DP141" s="853"/>
      <c r="DQ141" s="853"/>
      <c r="DR141" s="853"/>
      <c r="DS141" s="853"/>
      <c r="DT141" s="853"/>
      <c r="DU141" s="853"/>
      <c r="DV141" s="853"/>
      <c r="DW141" s="853"/>
      <c r="DX141" s="853"/>
      <c r="DY141" s="853"/>
      <c r="DZ141" s="853"/>
      <c r="EA141" s="853"/>
      <c r="EB141" s="853"/>
      <c r="EC141" s="853"/>
      <c r="ED141" s="853"/>
      <c r="EE141" s="853"/>
      <c r="EF141" s="853"/>
      <c r="EG141" s="853"/>
      <c r="EH141" s="853"/>
      <c r="EI141" s="853"/>
      <c r="EJ141" s="853"/>
      <c r="EK141" s="853"/>
      <c r="EL141" s="853"/>
      <c r="EM141" s="853"/>
      <c r="EN141" s="853"/>
      <c r="EO141" s="853"/>
      <c r="EP141" s="853"/>
      <c r="EQ141" s="853"/>
      <c r="ER141" s="853"/>
      <c r="ES141" s="853"/>
      <c r="ET141" s="853"/>
      <c r="EU141" s="853"/>
      <c r="EV141" s="853"/>
      <c r="EW141" s="853"/>
      <c r="EX141" s="853"/>
      <c r="EY141" s="853"/>
      <c r="EZ141" s="853"/>
      <c r="FA141" s="853"/>
      <c r="FB141" s="853"/>
      <c r="FC141" s="853"/>
      <c r="FD141" s="853"/>
      <c r="FE141" s="853"/>
      <c r="FF141" s="853"/>
      <c r="FG141" s="853"/>
      <c r="FH141" s="853"/>
      <c r="FI141" s="853"/>
      <c r="FJ141" s="853"/>
      <c r="FK141" s="853"/>
      <c r="FL141" s="853"/>
      <c r="FM141" s="853"/>
      <c r="FN141" s="853"/>
      <c r="FO141" s="853"/>
      <c r="FP141" s="853"/>
      <c r="FQ141" s="853"/>
      <c r="FR141" s="853"/>
      <c r="FS141" s="853"/>
      <c r="FT141" s="853"/>
      <c r="FU141" s="853"/>
      <c r="FV141" s="853"/>
      <c r="FW141" s="853"/>
      <c r="FX141" s="853"/>
      <c r="FY141" s="853"/>
      <c r="FZ141" s="853"/>
      <c r="GA141" s="853"/>
      <c r="GB141" s="853"/>
      <c r="GC141" s="853"/>
      <c r="GD141" s="853"/>
      <c r="GE141" s="853"/>
      <c r="GF141" s="853"/>
      <c r="GG141" s="853"/>
      <c r="GH141" s="853"/>
      <c r="GI141" s="853"/>
      <c r="GJ141" s="853"/>
      <c r="GK141" s="853"/>
      <c r="GL141" s="853"/>
      <c r="GM141" s="853"/>
      <c r="GN141" s="853"/>
      <c r="GO141" s="853"/>
      <c r="GP141" s="853"/>
      <c r="GQ141" s="853"/>
      <c r="GR141" s="853"/>
      <c r="GS141" s="853"/>
      <c r="GT141" s="853"/>
      <c r="GU141" s="853"/>
      <c r="GV141" s="853"/>
      <c r="GW141" s="853"/>
      <c r="GX141" s="853"/>
      <c r="GY141" s="853"/>
      <c r="GZ141" s="853"/>
      <c r="HA141" s="853"/>
      <c r="HB141" s="853"/>
      <c r="HC141" s="853"/>
      <c r="HD141" s="853"/>
      <c r="HE141" s="853"/>
      <c r="HF141" s="853"/>
      <c r="HG141" s="853"/>
      <c r="HH141" s="853"/>
      <c r="HI141" s="853"/>
      <c r="HJ141" s="853"/>
      <c r="HK141" s="853"/>
      <c r="HL141" s="853"/>
      <c r="HM141" s="853"/>
      <c r="HN141" s="853"/>
      <c r="HO141" s="853"/>
      <c r="HP141" s="853"/>
      <c r="HQ141" s="853"/>
      <c r="HR141" s="853"/>
      <c r="HS141" s="853"/>
      <c r="HT141" s="853"/>
      <c r="HU141" s="853"/>
      <c r="HV141" s="853"/>
      <c r="HW141" s="853"/>
      <c r="HX141" s="853"/>
      <c r="HY141" s="853"/>
      <c r="HZ141" s="853"/>
      <c r="IA141" s="853"/>
      <c r="IB141" s="853"/>
      <c r="IC141" s="853"/>
      <c r="ID141" s="853"/>
      <c r="IE141" s="853"/>
      <c r="IF141" s="853"/>
      <c r="IG141" s="853"/>
      <c r="IH141" s="853"/>
      <c r="II141" s="853"/>
      <c r="IJ141" s="853"/>
      <c r="IK141" s="853"/>
      <c r="IL141" s="853"/>
      <c r="IM141" s="853"/>
      <c r="IN141" s="853"/>
      <c r="IO141" s="853"/>
      <c r="IP141" s="853"/>
      <c r="IQ141" s="853"/>
      <c r="IR141" s="853"/>
      <c r="IS141" s="853"/>
      <c r="IT141" s="853"/>
      <c r="IU141" s="853"/>
      <c r="IV141" s="853"/>
    </row>
    <row r="142" spans="1:256" ht="12.75">
      <c r="A142" s="925"/>
      <c r="B142" s="926"/>
      <c r="C142" s="926"/>
      <c r="D142" s="892"/>
      <c r="E142" s="892"/>
      <c r="F142" s="892"/>
      <c r="G142" s="906"/>
      <c r="H142" s="853"/>
      <c r="I142" s="853"/>
      <c r="J142" s="853"/>
      <c r="K142" s="853"/>
      <c r="L142" s="853"/>
      <c r="M142" s="853"/>
      <c r="N142" s="853"/>
      <c r="O142" s="853"/>
      <c r="P142" s="853"/>
      <c r="Q142" s="853"/>
      <c r="R142" s="853"/>
      <c r="S142" s="853"/>
      <c r="T142" s="853"/>
      <c r="U142" s="853"/>
      <c r="V142" s="853"/>
      <c r="W142" s="853"/>
      <c r="X142" s="853"/>
      <c r="Y142" s="853"/>
      <c r="Z142" s="853"/>
      <c r="AA142" s="853"/>
      <c r="AB142" s="853"/>
      <c r="AC142" s="853"/>
      <c r="AD142" s="853"/>
      <c r="AE142" s="853"/>
      <c r="AF142" s="853"/>
      <c r="AG142" s="853"/>
      <c r="AH142" s="853"/>
      <c r="AI142" s="853"/>
      <c r="AJ142" s="853"/>
      <c r="AK142" s="853"/>
      <c r="AL142" s="853"/>
      <c r="AM142" s="853"/>
      <c r="AN142" s="853"/>
      <c r="AO142" s="853"/>
      <c r="AP142" s="853"/>
      <c r="AQ142" s="853"/>
      <c r="AR142" s="853"/>
      <c r="AS142" s="853"/>
      <c r="AT142" s="853"/>
      <c r="AU142" s="853"/>
      <c r="AV142" s="853"/>
      <c r="AW142" s="853"/>
      <c r="AX142" s="853"/>
      <c r="AY142" s="853"/>
      <c r="AZ142" s="853"/>
      <c r="BA142" s="853"/>
      <c r="BB142" s="853"/>
      <c r="BC142" s="853"/>
      <c r="BD142" s="853"/>
      <c r="BE142" s="853"/>
      <c r="BF142" s="853"/>
      <c r="BG142" s="853"/>
      <c r="BH142" s="853"/>
      <c r="BI142" s="853"/>
      <c r="BJ142" s="853"/>
      <c r="BK142" s="853"/>
      <c r="BL142" s="853"/>
      <c r="BM142" s="853"/>
      <c r="BN142" s="853"/>
      <c r="BO142" s="853"/>
      <c r="BP142" s="853"/>
      <c r="BQ142" s="853"/>
      <c r="BR142" s="853"/>
      <c r="BS142" s="853"/>
      <c r="BT142" s="853"/>
      <c r="BU142" s="853"/>
      <c r="BV142" s="853"/>
      <c r="BW142" s="853"/>
      <c r="BX142" s="853"/>
      <c r="BY142" s="853"/>
      <c r="BZ142" s="853"/>
      <c r="CA142" s="853"/>
      <c r="CB142" s="853"/>
      <c r="CC142" s="853"/>
      <c r="CD142" s="853"/>
      <c r="CE142" s="853"/>
      <c r="CF142" s="853"/>
      <c r="CG142" s="853"/>
      <c r="CH142" s="853"/>
      <c r="CI142" s="853"/>
      <c r="CJ142" s="853"/>
      <c r="CK142" s="853"/>
      <c r="CL142" s="853"/>
      <c r="CM142" s="853"/>
      <c r="CN142" s="853"/>
      <c r="CO142" s="853"/>
      <c r="CP142" s="853"/>
      <c r="CQ142" s="853"/>
      <c r="CR142" s="853"/>
      <c r="CS142" s="853"/>
      <c r="CT142" s="853"/>
      <c r="CU142" s="853"/>
      <c r="CV142" s="853"/>
      <c r="CW142" s="853"/>
      <c r="CX142" s="853"/>
      <c r="CY142" s="853"/>
      <c r="CZ142" s="853"/>
      <c r="DA142" s="853"/>
      <c r="DB142" s="853"/>
      <c r="DC142" s="853"/>
      <c r="DD142" s="853"/>
      <c r="DE142" s="853"/>
      <c r="DF142" s="853"/>
      <c r="DG142" s="853"/>
      <c r="DH142" s="853"/>
      <c r="DI142" s="853"/>
      <c r="DJ142" s="853"/>
      <c r="DK142" s="853"/>
      <c r="DL142" s="853"/>
      <c r="DM142" s="853"/>
      <c r="DN142" s="853"/>
      <c r="DO142" s="853"/>
      <c r="DP142" s="853"/>
      <c r="DQ142" s="853"/>
      <c r="DR142" s="853"/>
      <c r="DS142" s="853"/>
      <c r="DT142" s="853"/>
      <c r="DU142" s="853"/>
      <c r="DV142" s="853"/>
      <c r="DW142" s="853"/>
      <c r="DX142" s="853"/>
      <c r="DY142" s="853"/>
      <c r="DZ142" s="853"/>
      <c r="EA142" s="853"/>
      <c r="EB142" s="853"/>
      <c r="EC142" s="853"/>
      <c r="ED142" s="853"/>
      <c r="EE142" s="853"/>
      <c r="EF142" s="853"/>
      <c r="EG142" s="853"/>
      <c r="EH142" s="853"/>
      <c r="EI142" s="853"/>
      <c r="EJ142" s="853"/>
      <c r="EK142" s="853"/>
      <c r="EL142" s="853"/>
      <c r="EM142" s="853"/>
      <c r="EN142" s="853"/>
      <c r="EO142" s="853"/>
      <c r="EP142" s="853"/>
      <c r="EQ142" s="853"/>
      <c r="ER142" s="853"/>
      <c r="ES142" s="853"/>
      <c r="ET142" s="853"/>
      <c r="EU142" s="853"/>
      <c r="EV142" s="853"/>
      <c r="EW142" s="853"/>
      <c r="EX142" s="853"/>
      <c r="EY142" s="853"/>
      <c r="EZ142" s="853"/>
      <c r="FA142" s="853"/>
      <c r="FB142" s="853"/>
      <c r="FC142" s="853"/>
      <c r="FD142" s="853"/>
      <c r="FE142" s="853"/>
      <c r="FF142" s="853"/>
      <c r="FG142" s="853"/>
      <c r="FH142" s="853"/>
      <c r="FI142" s="853"/>
      <c r="FJ142" s="853"/>
      <c r="FK142" s="853"/>
      <c r="FL142" s="853"/>
      <c r="FM142" s="853"/>
      <c r="FN142" s="853"/>
      <c r="FO142" s="853"/>
      <c r="FP142" s="853"/>
      <c r="FQ142" s="853"/>
      <c r="FR142" s="853"/>
      <c r="FS142" s="853"/>
      <c r="FT142" s="853"/>
      <c r="FU142" s="853"/>
      <c r="FV142" s="853"/>
      <c r="FW142" s="853"/>
      <c r="FX142" s="853"/>
      <c r="FY142" s="853"/>
      <c r="FZ142" s="853"/>
      <c r="GA142" s="853"/>
      <c r="GB142" s="853"/>
      <c r="GC142" s="853"/>
      <c r="GD142" s="853"/>
      <c r="GE142" s="853"/>
      <c r="GF142" s="853"/>
      <c r="GG142" s="853"/>
      <c r="GH142" s="853"/>
      <c r="GI142" s="853"/>
      <c r="GJ142" s="853"/>
      <c r="GK142" s="853"/>
      <c r="GL142" s="853"/>
      <c r="GM142" s="853"/>
      <c r="GN142" s="853"/>
      <c r="GO142" s="853"/>
      <c r="GP142" s="853"/>
      <c r="GQ142" s="853"/>
      <c r="GR142" s="853"/>
      <c r="GS142" s="853"/>
      <c r="GT142" s="853"/>
      <c r="GU142" s="853"/>
      <c r="GV142" s="853"/>
      <c r="GW142" s="853"/>
      <c r="GX142" s="853"/>
      <c r="GY142" s="853"/>
      <c r="GZ142" s="853"/>
      <c r="HA142" s="853"/>
      <c r="HB142" s="853"/>
      <c r="HC142" s="853"/>
      <c r="HD142" s="853"/>
      <c r="HE142" s="853"/>
      <c r="HF142" s="853"/>
      <c r="HG142" s="853"/>
      <c r="HH142" s="853"/>
      <c r="HI142" s="853"/>
      <c r="HJ142" s="853"/>
      <c r="HK142" s="853"/>
      <c r="HL142" s="853"/>
      <c r="HM142" s="853"/>
      <c r="HN142" s="853"/>
      <c r="HO142" s="853"/>
      <c r="HP142" s="853"/>
      <c r="HQ142" s="853"/>
      <c r="HR142" s="853"/>
      <c r="HS142" s="853"/>
      <c r="HT142" s="853"/>
      <c r="HU142" s="853"/>
      <c r="HV142" s="853"/>
      <c r="HW142" s="853"/>
      <c r="HX142" s="853"/>
      <c r="HY142" s="853"/>
      <c r="HZ142" s="853"/>
      <c r="IA142" s="853"/>
      <c r="IB142" s="853"/>
      <c r="IC142" s="853"/>
      <c r="ID142" s="853"/>
      <c r="IE142" s="853"/>
      <c r="IF142" s="853"/>
      <c r="IG142" s="853"/>
      <c r="IH142" s="853"/>
      <c r="II142" s="853"/>
      <c r="IJ142" s="853"/>
      <c r="IK142" s="853"/>
      <c r="IL142" s="853"/>
      <c r="IM142" s="853"/>
      <c r="IN142" s="853"/>
      <c r="IO142" s="853"/>
      <c r="IP142" s="853"/>
      <c r="IQ142" s="853"/>
      <c r="IR142" s="853"/>
      <c r="IS142" s="853"/>
      <c r="IT142" s="853"/>
      <c r="IU142" s="853"/>
      <c r="IV142" s="853"/>
    </row>
    <row r="143" spans="1:256" ht="12.75">
      <c r="A143" s="1701" t="s">
        <v>916</v>
      </c>
      <c r="B143" s="1701"/>
      <c r="C143" s="1701"/>
      <c r="D143" s="1701"/>
      <c r="E143" s="1701"/>
      <c r="F143" s="1701"/>
      <c r="G143" s="906"/>
      <c r="H143" s="853"/>
      <c r="I143" s="853"/>
      <c r="J143" s="853"/>
      <c r="K143" s="853"/>
      <c r="L143" s="853"/>
      <c r="M143" s="853"/>
      <c r="N143" s="853"/>
      <c r="O143" s="853"/>
      <c r="P143" s="853"/>
      <c r="Q143" s="853"/>
      <c r="R143" s="853"/>
      <c r="S143" s="853"/>
      <c r="T143" s="853"/>
      <c r="U143" s="853"/>
      <c r="V143" s="853"/>
      <c r="W143" s="853"/>
      <c r="X143" s="853"/>
      <c r="Y143" s="853"/>
      <c r="Z143" s="853"/>
      <c r="AA143" s="853"/>
      <c r="AB143" s="853"/>
      <c r="AC143" s="853"/>
      <c r="AD143" s="853"/>
      <c r="AE143" s="853"/>
      <c r="AF143" s="853"/>
      <c r="AG143" s="853"/>
      <c r="AH143" s="853"/>
      <c r="AI143" s="853"/>
      <c r="AJ143" s="853"/>
      <c r="AK143" s="853"/>
      <c r="AL143" s="853"/>
      <c r="AM143" s="853"/>
      <c r="AN143" s="853"/>
      <c r="AO143" s="853"/>
      <c r="AP143" s="853"/>
      <c r="AQ143" s="853"/>
      <c r="AR143" s="853"/>
      <c r="AS143" s="853"/>
      <c r="AT143" s="853"/>
      <c r="AU143" s="853"/>
      <c r="AV143" s="853"/>
      <c r="AW143" s="853"/>
      <c r="AX143" s="853"/>
      <c r="AY143" s="853"/>
      <c r="AZ143" s="853"/>
      <c r="BA143" s="853"/>
      <c r="BB143" s="853"/>
      <c r="BC143" s="853"/>
      <c r="BD143" s="853"/>
      <c r="BE143" s="853"/>
      <c r="BF143" s="853"/>
      <c r="BG143" s="853"/>
      <c r="BH143" s="853"/>
      <c r="BI143" s="853"/>
      <c r="BJ143" s="853"/>
      <c r="BK143" s="853"/>
      <c r="BL143" s="853"/>
      <c r="BM143" s="853"/>
      <c r="BN143" s="853"/>
      <c r="BO143" s="853"/>
      <c r="BP143" s="853"/>
      <c r="BQ143" s="853"/>
      <c r="BR143" s="853"/>
      <c r="BS143" s="853"/>
      <c r="BT143" s="853"/>
      <c r="BU143" s="853"/>
      <c r="BV143" s="853"/>
      <c r="BW143" s="853"/>
      <c r="BX143" s="853"/>
      <c r="BY143" s="853"/>
      <c r="BZ143" s="853"/>
      <c r="CA143" s="853"/>
      <c r="CB143" s="853"/>
      <c r="CC143" s="853"/>
      <c r="CD143" s="853"/>
      <c r="CE143" s="853"/>
      <c r="CF143" s="853"/>
      <c r="CG143" s="853"/>
      <c r="CH143" s="853"/>
      <c r="CI143" s="853"/>
      <c r="CJ143" s="853"/>
      <c r="CK143" s="853"/>
      <c r="CL143" s="853"/>
      <c r="CM143" s="853"/>
      <c r="CN143" s="853"/>
      <c r="CO143" s="853"/>
      <c r="CP143" s="853"/>
      <c r="CQ143" s="853"/>
      <c r="CR143" s="853"/>
      <c r="CS143" s="853"/>
      <c r="CT143" s="853"/>
      <c r="CU143" s="853"/>
      <c r="CV143" s="853"/>
      <c r="CW143" s="853"/>
      <c r="CX143" s="853"/>
      <c r="CY143" s="853"/>
      <c r="CZ143" s="853"/>
      <c r="DA143" s="853"/>
      <c r="DB143" s="853"/>
      <c r="DC143" s="853"/>
      <c r="DD143" s="853"/>
      <c r="DE143" s="853"/>
      <c r="DF143" s="853"/>
      <c r="DG143" s="853"/>
      <c r="DH143" s="853"/>
      <c r="DI143" s="853"/>
      <c r="DJ143" s="853"/>
      <c r="DK143" s="853"/>
      <c r="DL143" s="853"/>
      <c r="DM143" s="853"/>
      <c r="DN143" s="853"/>
      <c r="DO143" s="853"/>
      <c r="DP143" s="853"/>
      <c r="DQ143" s="853"/>
      <c r="DR143" s="853"/>
      <c r="DS143" s="853"/>
      <c r="DT143" s="853"/>
      <c r="DU143" s="853"/>
      <c r="DV143" s="853"/>
      <c r="DW143" s="853"/>
      <c r="DX143" s="853"/>
      <c r="DY143" s="853"/>
      <c r="DZ143" s="853"/>
      <c r="EA143" s="853"/>
      <c r="EB143" s="853"/>
      <c r="EC143" s="853"/>
      <c r="ED143" s="853"/>
      <c r="EE143" s="853"/>
      <c r="EF143" s="853"/>
      <c r="EG143" s="853"/>
      <c r="EH143" s="853"/>
      <c r="EI143" s="853"/>
      <c r="EJ143" s="853"/>
      <c r="EK143" s="853"/>
      <c r="EL143" s="853"/>
      <c r="EM143" s="853"/>
      <c r="EN143" s="853"/>
      <c r="EO143" s="853"/>
      <c r="EP143" s="853"/>
      <c r="EQ143" s="853"/>
      <c r="ER143" s="853"/>
      <c r="ES143" s="853"/>
      <c r="ET143" s="853"/>
      <c r="EU143" s="853"/>
      <c r="EV143" s="853"/>
      <c r="EW143" s="853"/>
      <c r="EX143" s="853"/>
      <c r="EY143" s="853"/>
      <c r="EZ143" s="853"/>
      <c r="FA143" s="853"/>
      <c r="FB143" s="853"/>
      <c r="FC143" s="853"/>
      <c r="FD143" s="853"/>
      <c r="FE143" s="853"/>
      <c r="FF143" s="853"/>
      <c r="FG143" s="853"/>
      <c r="FH143" s="853"/>
      <c r="FI143" s="853"/>
      <c r="FJ143" s="853"/>
      <c r="FK143" s="853"/>
      <c r="FL143" s="853"/>
      <c r="FM143" s="853"/>
      <c r="FN143" s="853"/>
      <c r="FO143" s="853"/>
      <c r="FP143" s="853"/>
      <c r="FQ143" s="853"/>
      <c r="FR143" s="853"/>
      <c r="FS143" s="853"/>
      <c r="FT143" s="853"/>
      <c r="FU143" s="853"/>
      <c r="FV143" s="853"/>
      <c r="FW143" s="853"/>
      <c r="FX143" s="853"/>
      <c r="FY143" s="853"/>
      <c r="FZ143" s="853"/>
      <c r="GA143" s="853"/>
      <c r="GB143" s="853"/>
      <c r="GC143" s="853"/>
      <c r="GD143" s="853"/>
      <c r="GE143" s="853"/>
      <c r="GF143" s="853"/>
      <c r="GG143" s="853"/>
      <c r="GH143" s="853"/>
      <c r="GI143" s="853"/>
      <c r="GJ143" s="853"/>
      <c r="GK143" s="853"/>
      <c r="GL143" s="853"/>
      <c r="GM143" s="853"/>
      <c r="GN143" s="853"/>
      <c r="GO143" s="853"/>
      <c r="GP143" s="853"/>
      <c r="GQ143" s="853"/>
      <c r="GR143" s="853"/>
      <c r="GS143" s="853"/>
      <c r="GT143" s="853"/>
      <c r="GU143" s="853"/>
      <c r="GV143" s="853"/>
      <c r="GW143" s="853"/>
      <c r="GX143" s="853"/>
      <c r="GY143" s="853"/>
      <c r="GZ143" s="853"/>
      <c r="HA143" s="853"/>
      <c r="HB143" s="853"/>
      <c r="HC143" s="853"/>
      <c r="HD143" s="853"/>
      <c r="HE143" s="853"/>
      <c r="HF143" s="853"/>
      <c r="HG143" s="853"/>
      <c r="HH143" s="853"/>
      <c r="HI143" s="853"/>
      <c r="HJ143" s="853"/>
      <c r="HK143" s="853"/>
      <c r="HL143" s="853"/>
      <c r="HM143" s="853"/>
      <c r="HN143" s="853"/>
      <c r="HO143" s="853"/>
      <c r="HP143" s="853"/>
      <c r="HQ143" s="853"/>
      <c r="HR143" s="853"/>
      <c r="HS143" s="853"/>
      <c r="HT143" s="853"/>
      <c r="HU143" s="853"/>
      <c r="HV143" s="853"/>
      <c r="HW143" s="853"/>
      <c r="HX143" s="853"/>
      <c r="HY143" s="853"/>
      <c r="HZ143" s="853"/>
      <c r="IA143" s="853"/>
      <c r="IB143" s="853"/>
      <c r="IC143" s="853"/>
      <c r="ID143" s="853"/>
      <c r="IE143" s="853"/>
      <c r="IF143" s="853"/>
      <c r="IG143" s="853"/>
      <c r="IH143" s="853"/>
      <c r="II143" s="853"/>
      <c r="IJ143" s="853"/>
      <c r="IK143" s="853"/>
      <c r="IL143" s="853"/>
      <c r="IM143" s="853"/>
      <c r="IN143" s="853"/>
      <c r="IO143" s="853"/>
      <c r="IP143" s="853"/>
      <c r="IQ143" s="853"/>
      <c r="IR143" s="853"/>
      <c r="IS143" s="853"/>
      <c r="IT143" s="853"/>
      <c r="IU143" s="853"/>
      <c r="IV143" s="853"/>
    </row>
    <row r="144" spans="1:256" ht="13.5" thickBot="1">
      <c r="A144" s="925"/>
      <c r="B144" s="926"/>
      <c r="C144" s="926"/>
      <c r="D144" s="892"/>
      <c r="E144" s="892"/>
      <c r="F144" s="892"/>
      <c r="G144" s="906"/>
      <c r="H144" s="853"/>
      <c r="I144" s="853"/>
      <c r="J144" s="853"/>
      <c r="K144" s="853"/>
      <c r="L144" s="853"/>
      <c r="M144" s="853"/>
      <c r="N144" s="853"/>
      <c r="O144" s="853"/>
      <c r="P144" s="853"/>
      <c r="Q144" s="853"/>
      <c r="R144" s="853"/>
      <c r="S144" s="853"/>
      <c r="T144" s="853"/>
      <c r="U144" s="853"/>
      <c r="V144" s="853"/>
      <c r="W144" s="853"/>
      <c r="X144" s="853"/>
      <c r="Y144" s="853"/>
      <c r="Z144" s="853"/>
      <c r="AA144" s="853"/>
      <c r="AB144" s="853"/>
      <c r="AC144" s="853"/>
      <c r="AD144" s="853"/>
      <c r="AE144" s="853"/>
      <c r="AF144" s="853"/>
      <c r="AG144" s="853"/>
      <c r="AH144" s="853"/>
      <c r="AI144" s="853"/>
      <c r="AJ144" s="853"/>
      <c r="AK144" s="853"/>
      <c r="AL144" s="853"/>
      <c r="AM144" s="853"/>
      <c r="AN144" s="853"/>
      <c r="AO144" s="853"/>
      <c r="AP144" s="853"/>
      <c r="AQ144" s="853"/>
      <c r="AR144" s="853"/>
      <c r="AS144" s="853"/>
      <c r="AT144" s="853"/>
      <c r="AU144" s="853"/>
      <c r="AV144" s="853"/>
      <c r="AW144" s="853"/>
      <c r="AX144" s="853"/>
      <c r="AY144" s="853"/>
      <c r="AZ144" s="853"/>
      <c r="BA144" s="853"/>
      <c r="BB144" s="853"/>
      <c r="BC144" s="853"/>
      <c r="BD144" s="853"/>
      <c r="BE144" s="853"/>
      <c r="BF144" s="853"/>
      <c r="BG144" s="853"/>
      <c r="BH144" s="853"/>
      <c r="BI144" s="853"/>
      <c r="BJ144" s="853"/>
      <c r="BK144" s="853"/>
      <c r="BL144" s="853"/>
      <c r="BM144" s="853"/>
      <c r="BN144" s="853"/>
      <c r="BO144" s="853"/>
      <c r="BP144" s="853"/>
      <c r="BQ144" s="853"/>
      <c r="BR144" s="853"/>
      <c r="BS144" s="853"/>
      <c r="BT144" s="853"/>
      <c r="BU144" s="853"/>
      <c r="BV144" s="853"/>
      <c r="BW144" s="853"/>
      <c r="BX144" s="853"/>
      <c r="BY144" s="853"/>
      <c r="BZ144" s="853"/>
      <c r="CA144" s="853"/>
      <c r="CB144" s="853"/>
      <c r="CC144" s="853"/>
      <c r="CD144" s="853"/>
      <c r="CE144" s="853"/>
      <c r="CF144" s="853"/>
      <c r="CG144" s="853"/>
      <c r="CH144" s="853"/>
      <c r="CI144" s="853"/>
      <c r="CJ144" s="853"/>
      <c r="CK144" s="853"/>
      <c r="CL144" s="853"/>
      <c r="CM144" s="853"/>
      <c r="CN144" s="853"/>
      <c r="CO144" s="853"/>
      <c r="CP144" s="853"/>
      <c r="CQ144" s="853"/>
      <c r="CR144" s="853"/>
      <c r="CS144" s="853"/>
      <c r="CT144" s="853"/>
      <c r="CU144" s="853"/>
      <c r="CV144" s="853"/>
      <c r="CW144" s="853"/>
      <c r="CX144" s="853"/>
      <c r="CY144" s="853"/>
      <c r="CZ144" s="853"/>
      <c r="DA144" s="853"/>
      <c r="DB144" s="853"/>
      <c r="DC144" s="853"/>
      <c r="DD144" s="853"/>
      <c r="DE144" s="853"/>
      <c r="DF144" s="853"/>
      <c r="DG144" s="853"/>
      <c r="DH144" s="853"/>
      <c r="DI144" s="853"/>
      <c r="DJ144" s="853"/>
      <c r="DK144" s="853"/>
      <c r="DL144" s="853"/>
      <c r="DM144" s="853"/>
      <c r="DN144" s="853"/>
      <c r="DO144" s="853"/>
      <c r="DP144" s="853"/>
      <c r="DQ144" s="853"/>
      <c r="DR144" s="853"/>
      <c r="DS144" s="853"/>
      <c r="DT144" s="853"/>
      <c r="DU144" s="853"/>
      <c r="DV144" s="853"/>
      <c r="DW144" s="853"/>
      <c r="DX144" s="853"/>
      <c r="DY144" s="853"/>
      <c r="DZ144" s="853"/>
      <c r="EA144" s="853"/>
      <c r="EB144" s="853"/>
      <c r="EC144" s="853"/>
      <c r="ED144" s="853"/>
      <c r="EE144" s="853"/>
      <c r="EF144" s="853"/>
      <c r="EG144" s="853"/>
      <c r="EH144" s="853"/>
      <c r="EI144" s="853"/>
      <c r="EJ144" s="853"/>
      <c r="EK144" s="853"/>
      <c r="EL144" s="853"/>
      <c r="EM144" s="853"/>
      <c r="EN144" s="853"/>
      <c r="EO144" s="853"/>
      <c r="EP144" s="853"/>
      <c r="EQ144" s="853"/>
      <c r="ER144" s="853"/>
      <c r="ES144" s="853"/>
      <c r="ET144" s="853"/>
      <c r="EU144" s="853"/>
      <c r="EV144" s="853"/>
      <c r="EW144" s="853"/>
      <c r="EX144" s="853"/>
      <c r="EY144" s="853"/>
      <c r="EZ144" s="853"/>
      <c r="FA144" s="853"/>
      <c r="FB144" s="853"/>
      <c r="FC144" s="853"/>
      <c r="FD144" s="853"/>
      <c r="FE144" s="853"/>
      <c r="FF144" s="853"/>
      <c r="FG144" s="853"/>
      <c r="FH144" s="853"/>
      <c r="FI144" s="853"/>
      <c r="FJ144" s="853"/>
      <c r="FK144" s="853"/>
      <c r="FL144" s="853"/>
      <c r="FM144" s="853"/>
      <c r="FN144" s="853"/>
      <c r="FO144" s="853"/>
      <c r="FP144" s="853"/>
      <c r="FQ144" s="853"/>
      <c r="FR144" s="853"/>
      <c r="FS144" s="853"/>
      <c r="FT144" s="853"/>
      <c r="FU144" s="853"/>
      <c r="FV144" s="853"/>
      <c r="FW144" s="853"/>
      <c r="FX144" s="853"/>
      <c r="FY144" s="853"/>
      <c r="FZ144" s="853"/>
      <c r="GA144" s="853"/>
      <c r="GB144" s="853"/>
      <c r="GC144" s="853"/>
      <c r="GD144" s="853"/>
      <c r="GE144" s="853"/>
      <c r="GF144" s="853"/>
      <c r="GG144" s="853"/>
      <c r="GH144" s="853"/>
      <c r="GI144" s="853"/>
      <c r="GJ144" s="853"/>
      <c r="GK144" s="853"/>
      <c r="GL144" s="853"/>
      <c r="GM144" s="853"/>
      <c r="GN144" s="853"/>
      <c r="GO144" s="853"/>
      <c r="GP144" s="853"/>
      <c r="GQ144" s="853"/>
      <c r="GR144" s="853"/>
      <c r="GS144" s="853"/>
      <c r="GT144" s="853"/>
      <c r="GU144" s="853"/>
      <c r="GV144" s="853"/>
      <c r="GW144" s="853"/>
      <c r="GX144" s="853"/>
      <c r="GY144" s="853"/>
      <c r="GZ144" s="853"/>
      <c r="HA144" s="853"/>
      <c r="HB144" s="853"/>
      <c r="HC144" s="853"/>
      <c r="HD144" s="853"/>
      <c r="HE144" s="853"/>
      <c r="HF144" s="853"/>
      <c r="HG144" s="853"/>
      <c r="HH144" s="853"/>
      <c r="HI144" s="853"/>
      <c r="HJ144" s="853"/>
      <c r="HK144" s="853"/>
      <c r="HL144" s="853"/>
      <c r="HM144" s="853"/>
      <c r="HN144" s="853"/>
      <c r="HO144" s="853"/>
      <c r="HP144" s="853"/>
      <c r="HQ144" s="853"/>
      <c r="HR144" s="853"/>
      <c r="HS144" s="853"/>
      <c r="HT144" s="853"/>
      <c r="HU144" s="853"/>
      <c r="HV144" s="853"/>
      <c r="HW144" s="853"/>
      <c r="HX144" s="853"/>
      <c r="HY144" s="853"/>
      <c r="HZ144" s="853"/>
      <c r="IA144" s="853"/>
      <c r="IB144" s="853"/>
      <c r="IC144" s="853"/>
      <c r="ID144" s="853"/>
      <c r="IE144" s="853"/>
      <c r="IF144" s="853"/>
      <c r="IG144" s="853"/>
      <c r="IH144" s="853"/>
      <c r="II144" s="853"/>
      <c r="IJ144" s="853"/>
      <c r="IK144" s="853"/>
      <c r="IL144" s="853"/>
      <c r="IM144" s="853"/>
      <c r="IN144" s="853"/>
      <c r="IO144" s="853"/>
      <c r="IP144" s="853"/>
      <c r="IQ144" s="853"/>
      <c r="IR144" s="853"/>
      <c r="IS144" s="853"/>
      <c r="IT144" s="853"/>
      <c r="IU144" s="853"/>
      <c r="IV144" s="853"/>
    </row>
    <row r="145" spans="1:256" ht="13.5" thickBot="1">
      <c r="A145" s="907" t="s">
        <v>909</v>
      </c>
      <c r="B145" s="862" t="s">
        <v>910</v>
      </c>
      <c r="C145" s="908" t="s">
        <v>911</v>
      </c>
      <c r="D145" s="862" t="s">
        <v>858</v>
      </c>
      <c r="E145" s="862" t="s">
        <v>859</v>
      </c>
      <c r="F145" s="909" t="s">
        <v>860</v>
      </c>
      <c r="G145" s="906"/>
      <c r="H145" s="853"/>
      <c r="I145" s="853"/>
      <c r="J145" s="853"/>
      <c r="K145" s="853"/>
      <c r="L145" s="853"/>
      <c r="M145" s="853"/>
      <c r="N145" s="853"/>
      <c r="O145" s="853"/>
      <c r="P145" s="853"/>
      <c r="Q145" s="853"/>
      <c r="R145" s="853"/>
      <c r="S145" s="853"/>
      <c r="T145" s="853"/>
      <c r="U145" s="853"/>
      <c r="V145" s="853"/>
      <c r="W145" s="853"/>
      <c r="X145" s="853"/>
      <c r="Y145" s="853"/>
      <c r="Z145" s="853"/>
      <c r="AA145" s="853"/>
      <c r="AB145" s="853"/>
      <c r="AC145" s="853"/>
      <c r="AD145" s="853"/>
      <c r="AE145" s="853"/>
      <c r="AF145" s="853"/>
      <c r="AG145" s="853"/>
      <c r="AH145" s="853"/>
      <c r="AI145" s="853"/>
      <c r="AJ145" s="853"/>
      <c r="AK145" s="853"/>
      <c r="AL145" s="853"/>
      <c r="AM145" s="853"/>
      <c r="AN145" s="853"/>
      <c r="AO145" s="853"/>
      <c r="AP145" s="853"/>
      <c r="AQ145" s="853"/>
      <c r="AR145" s="853"/>
      <c r="AS145" s="853"/>
      <c r="AT145" s="853"/>
      <c r="AU145" s="853"/>
      <c r="AV145" s="853"/>
      <c r="AW145" s="853"/>
      <c r="AX145" s="853"/>
      <c r="AY145" s="853"/>
      <c r="AZ145" s="853"/>
      <c r="BA145" s="853"/>
      <c r="BB145" s="853"/>
      <c r="BC145" s="853"/>
      <c r="BD145" s="853"/>
      <c r="BE145" s="853"/>
      <c r="BF145" s="853"/>
      <c r="BG145" s="853"/>
      <c r="BH145" s="853"/>
      <c r="BI145" s="853"/>
      <c r="BJ145" s="853"/>
      <c r="BK145" s="853"/>
      <c r="BL145" s="853"/>
      <c r="BM145" s="853"/>
      <c r="BN145" s="853"/>
      <c r="BO145" s="853"/>
      <c r="BP145" s="853"/>
      <c r="BQ145" s="853"/>
      <c r="BR145" s="853"/>
      <c r="BS145" s="853"/>
      <c r="BT145" s="853"/>
      <c r="BU145" s="853"/>
      <c r="BV145" s="853"/>
      <c r="BW145" s="853"/>
      <c r="BX145" s="853"/>
      <c r="BY145" s="853"/>
      <c r="BZ145" s="853"/>
      <c r="CA145" s="853"/>
      <c r="CB145" s="853"/>
      <c r="CC145" s="853"/>
      <c r="CD145" s="853"/>
      <c r="CE145" s="853"/>
      <c r="CF145" s="853"/>
      <c r="CG145" s="853"/>
      <c r="CH145" s="853"/>
      <c r="CI145" s="853"/>
      <c r="CJ145" s="853"/>
      <c r="CK145" s="853"/>
      <c r="CL145" s="853"/>
      <c r="CM145" s="853"/>
      <c r="CN145" s="853"/>
      <c r="CO145" s="853"/>
      <c r="CP145" s="853"/>
      <c r="CQ145" s="853"/>
      <c r="CR145" s="853"/>
      <c r="CS145" s="853"/>
      <c r="CT145" s="853"/>
      <c r="CU145" s="853"/>
      <c r="CV145" s="853"/>
      <c r="CW145" s="853"/>
      <c r="CX145" s="853"/>
      <c r="CY145" s="853"/>
      <c r="CZ145" s="853"/>
      <c r="DA145" s="853"/>
      <c r="DB145" s="853"/>
      <c r="DC145" s="853"/>
      <c r="DD145" s="853"/>
      <c r="DE145" s="853"/>
      <c r="DF145" s="853"/>
      <c r="DG145" s="853"/>
      <c r="DH145" s="853"/>
      <c r="DI145" s="853"/>
      <c r="DJ145" s="853"/>
      <c r="DK145" s="853"/>
      <c r="DL145" s="853"/>
      <c r="DM145" s="853"/>
      <c r="DN145" s="853"/>
      <c r="DO145" s="853"/>
      <c r="DP145" s="853"/>
      <c r="DQ145" s="853"/>
      <c r="DR145" s="853"/>
      <c r="DS145" s="853"/>
      <c r="DT145" s="853"/>
      <c r="DU145" s="853"/>
      <c r="DV145" s="853"/>
      <c r="DW145" s="853"/>
      <c r="DX145" s="853"/>
      <c r="DY145" s="853"/>
      <c r="DZ145" s="853"/>
      <c r="EA145" s="853"/>
      <c r="EB145" s="853"/>
      <c r="EC145" s="853"/>
      <c r="ED145" s="853"/>
      <c r="EE145" s="853"/>
      <c r="EF145" s="853"/>
      <c r="EG145" s="853"/>
      <c r="EH145" s="853"/>
      <c r="EI145" s="853"/>
      <c r="EJ145" s="853"/>
      <c r="EK145" s="853"/>
      <c r="EL145" s="853"/>
      <c r="EM145" s="853"/>
      <c r="EN145" s="853"/>
      <c r="EO145" s="853"/>
      <c r="EP145" s="853"/>
      <c r="EQ145" s="853"/>
      <c r="ER145" s="853"/>
      <c r="ES145" s="853"/>
      <c r="ET145" s="853"/>
      <c r="EU145" s="853"/>
      <c r="EV145" s="853"/>
      <c r="EW145" s="853"/>
      <c r="EX145" s="853"/>
      <c r="EY145" s="853"/>
      <c r="EZ145" s="853"/>
      <c r="FA145" s="853"/>
      <c r="FB145" s="853"/>
      <c r="FC145" s="853"/>
      <c r="FD145" s="853"/>
      <c r="FE145" s="853"/>
      <c r="FF145" s="853"/>
      <c r="FG145" s="853"/>
      <c r="FH145" s="853"/>
      <c r="FI145" s="853"/>
      <c r="FJ145" s="853"/>
      <c r="FK145" s="853"/>
      <c r="FL145" s="853"/>
      <c r="FM145" s="853"/>
      <c r="FN145" s="853"/>
      <c r="FO145" s="853"/>
      <c r="FP145" s="853"/>
      <c r="FQ145" s="853"/>
      <c r="FR145" s="853"/>
      <c r="FS145" s="853"/>
      <c r="FT145" s="853"/>
      <c r="FU145" s="853"/>
      <c r="FV145" s="853"/>
      <c r="FW145" s="853"/>
      <c r="FX145" s="853"/>
      <c r="FY145" s="853"/>
      <c r="FZ145" s="853"/>
      <c r="GA145" s="853"/>
      <c r="GB145" s="853"/>
      <c r="GC145" s="853"/>
      <c r="GD145" s="853"/>
      <c r="GE145" s="853"/>
      <c r="GF145" s="853"/>
      <c r="GG145" s="853"/>
      <c r="GH145" s="853"/>
      <c r="GI145" s="853"/>
      <c r="GJ145" s="853"/>
      <c r="GK145" s="853"/>
      <c r="GL145" s="853"/>
      <c r="GM145" s="853"/>
      <c r="GN145" s="853"/>
      <c r="GO145" s="853"/>
      <c r="GP145" s="853"/>
      <c r="GQ145" s="853"/>
      <c r="GR145" s="853"/>
      <c r="GS145" s="853"/>
      <c r="GT145" s="853"/>
      <c r="GU145" s="853"/>
      <c r="GV145" s="853"/>
      <c r="GW145" s="853"/>
      <c r="GX145" s="853"/>
      <c r="GY145" s="853"/>
      <c r="GZ145" s="853"/>
      <c r="HA145" s="853"/>
      <c r="HB145" s="853"/>
      <c r="HC145" s="853"/>
      <c r="HD145" s="853"/>
      <c r="HE145" s="853"/>
      <c r="HF145" s="853"/>
      <c r="HG145" s="853"/>
      <c r="HH145" s="853"/>
      <c r="HI145" s="853"/>
      <c r="HJ145" s="853"/>
      <c r="HK145" s="853"/>
      <c r="HL145" s="853"/>
      <c r="HM145" s="853"/>
      <c r="HN145" s="853"/>
      <c r="HO145" s="853"/>
      <c r="HP145" s="853"/>
      <c r="HQ145" s="853"/>
      <c r="HR145" s="853"/>
      <c r="HS145" s="853"/>
      <c r="HT145" s="853"/>
      <c r="HU145" s="853"/>
      <c r="HV145" s="853"/>
      <c r="HW145" s="853"/>
      <c r="HX145" s="853"/>
      <c r="HY145" s="853"/>
      <c r="HZ145" s="853"/>
      <c r="IA145" s="853"/>
      <c r="IB145" s="853"/>
      <c r="IC145" s="853"/>
      <c r="ID145" s="853"/>
      <c r="IE145" s="853"/>
      <c r="IF145" s="853"/>
      <c r="IG145" s="853"/>
      <c r="IH145" s="853"/>
      <c r="II145" s="853"/>
      <c r="IJ145" s="853"/>
      <c r="IK145" s="853"/>
      <c r="IL145" s="853"/>
      <c r="IM145" s="853"/>
      <c r="IN145" s="853"/>
      <c r="IO145" s="853"/>
      <c r="IP145" s="853"/>
      <c r="IQ145" s="853"/>
      <c r="IR145" s="853"/>
      <c r="IS145" s="853"/>
      <c r="IT145" s="853"/>
      <c r="IU145" s="853"/>
      <c r="IV145" s="853"/>
    </row>
    <row r="146" spans="1:256" ht="12.75">
      <c r="A146" s="914">
        <v>329</v>
      </c>
      <c r="B146" s="915" t="s">
        <v>116</v>
      </c>
      <c r="C146" s="916" t="s">
        <v>917</v>
      </c>
      <c r="D146" s="918">
        <f>D39</f>
        <v>1861151</v>
      </c>
      <c r="E146" s="918">
        <f>E39</f>
        <v>1858219.4</v>
      </c>
      <c r="F146" s="920">
        <f>D146-E146</f>
        <v>2931.600000000093</v>
      </c>
      <c r="G146" s="853"/>
      <c r="H146" s="853"/>
      <c r="I146" s="853"/>
      <c r="J146" s="853"/>
      <c r="K146" s="853"/>
      <c r="L146" s="853"/>
      <c r="M146" s="853"/>
      <c r="N146" s="853"/>
      <c r="O146" s="853"/>
      <c r="P146" s="853"/>
      <c r="Q146" s="853"/>
      <c r="R146" s="853"/>
      <c r="S146" s="853"/>
      <c r="T146" s="853"/>
      <c r="U146" s="853"/>
      <c r="V146" s="853"/>
      <c r="W146" s="853"/>
      <c r="X146" s="853"/>
      <c r="Y146" s="853"/>
      <c r="Z146" s="853"/>
      <c r="AA146" s="853"/>
      <c r="AB146" s="853"/>
      <c r="AC146" s="853"/>
      <c r="AD146" s="853"/>
      <c r="AE146" s="853"/>
      <c r="AF146" s="853"/>
      <c r="AG146" s="853"/>
      <c r="AH146" s="853"/>
      <c r="AI146" s="853"/>
      <c r="AJ146" s="853"/>
      <c r="AK146" s="853"/>
      <c r="AL146" s="853"/>
      <c r="AM146" s="853"/>
      <c r="AN146" s="853"/>
      <c r="AO146" s="853"/>
      <c r="AP146" s="853"/>
      <c r="AQ146" s="853"/>
      <c r="AR146" s="853"/>
      <c r="AS146" s="853"/>
      <c r="AT146" s="853"/>
      <c r="AU146" s="853"/>
      <c r="AV146" s="853"/>
      <c r="AW146" s="853"/>
      <c r="AX146" s="853"/>
      <c r="AY146" s="853"/>
      <c r="AZ146" s="853"/>
      <c r="BA146" s="853"/>
      <c r="BB146" s="853"/>
      <c r="BC146" s="853"/>
      <c r="BD146" s="853"/>
      <c r="BE146" s="853"/>
      <c r="BF146" s="853"/>
      <c r="BG146" s="853"/>
      <c r="BH146" s="853"/>
      <c r="BI146" s="853"/>
      <c r="BJ146" s="853"/>
      <c r="BK146" s="853"/>
      <c r="BL146" s="853"/>
      <c r="BM146" s="853"/>
      <c r="BN146" s="853"/>
      <c r="BO146" s="853"/>
      <c r="BP146" s="853"/>
      <c r="BQ146" s="853"/>
      <c r="BR146" s="853"/>
      <c r="BS146" s="853"/>
      <c r="BT146" s="853"/>
      <c r="BU146" s="853"/>
      <c r="BV146" s="853"/>
      <c r="BW146" s="853"/>
      <c r="BX146" s="853"/>
      <c r="BY146" s="853"/>
      <c r="BZ146" s="853"/>
      <c r="CA146" s="853"/>
      <c r="CB146" s="853"/>
      <c r="CC146" s="853"/>
      <c r="CD146" s="853"/>
      <c r="CE146" s="853"/>
      <c r="CF146" s="853"/>
      <c r="CG146" s="853"/>
      <c r="CH146" s="853"/>
      <c r="CI146" s="853"/>
      <c r="CJ146" s="853"/>
      <c r="CK146" s="853"/>
      <c r="CL146" s="853"/>
      <c r="CM146" s="853"/>
      <c r="CN146" s="853"/>
      <c r="CO146" s="853"/>
      <c r="CP146" s="853"/>
      <c r="CQ146" s="853"/>
      <c r="CR146" s="853"/>
      <c r="CS146" s="853"/>
      <c r="CT146" s="853"/>
      <c r="CU146" s="853"/>
      <c r="CV146" s="853"/>
      <c r="CW146" s="853"/>
      <c r="CX146" s="853"/>
      <c r="CY146" s="853"/>
      <c r="CZ146" s="853"/>
      <c r="DA146" s="853"/>
      <c r="DB146" s="853"/>
      <c r="DC146" s="853"/>
      <c r="DD146" s="853"/>
      <c r="DE146" s="853"/>
      <c r="DF146" s="853"/>
      <c r="DG146" s="853"/>
      <c r="DH146" s="853"/>
      <c r="DI146" s="853"/>
      <c r="DJ146" s="853"/>
      <c r="DK146" s="853"/>
      <c r="DL146" s="853"/>
      <c r="DM146" s="853"/>
      <c r="DN146" s="853"/>
      <c r="DO146" s="853"/>
      <c r="DP146" s="853"/>
      <c r="DQ146" s="853"/>
      <c r="DR146" s="853"/>
      <c r="DS146" s="853"/>
      <c r="DT146" s="853"/>
      <c r="DU146" s="853"/>
      <c r="DV146" s="853"/>
      <c r="DW146" s="853"/>
      <c r="DX146" s="853"/>
      <c r="DY146" s="853"/>
      <c r="DZ146" s="853"/>
      <c r="EA146" s="853"/>
      <c r="EB146" s="853"/>
      <c r="EC146" s="853"/>
      <c r="ED146" s="853"/>
      <c r="EE146" s="853"/>
      <c r="EF146" s="853"/>
      <c r="EG146" s="853"/>
      <c r="EH146" s="853"/>
      <c r="EI146" s="853"/>
      <c r="EJ146" s="853"/>
      <c r="EK146" s="853"/>
      <c r="EL146" s="853"/>
      <c r="EM146" s="853"/>
      <c r="EN146" s="853"/>
      <c r="EO146" s="853"/>
      <c r="EP146" s="853"/>
      <c r="EQ146" s="853"/>
      <c r="ER146" s="853"/>
      <c r="ES146" s="853"/>
      <c r="ET146" s="853"/>
      <c r="EU146" s="853"/>
      <c r="EV146" s="853"/>
      <c r="EW146" s="853"/>
      <c r="EX146" s="853"/>
      <c r="EY146" s="853"/>
      <c r="EZ146" s="853"/>
      <c r="FA146" s="853"/>
      <c r="FB146" s="853"/>
      <c r="FC146" s="853"/>
      <c r="FD146" s="853"/>
      <c r="FE146" s="853"/>
      <c r="FF146" s="853"/>
      <c r="FG146" s="853"/>
      <c r="FH146" s="853"/>
      <c r="FI146" s="853"/>
      <c r="FJ146" s="853"/>
      <c r="FK146" s="853"/>
      <c r="FL146" s="853"/>
      <c r="FM146" s="853"/>
      <c r="FN146" s="853"/>
      <c r="FO146" s="853"/>
      <c r="FP146" s="853"/>
      <c r="FQ146" s="853"/>
      <c r="FR146" s="853"/>
      <c r="FS146" s="853"/>
      <c r="FT146" s="853"/>
      <c r="FU146" s="853"/>
      <c r="FV146" s="853"/>
      <c r="FW146" s="853"/>
      <c r="FX146" s="853"/>
      <c r="FY146" s="853"/>
      <c r="FZ146" s="853"/>
      <c r="GA146" s="853"/>
      <c r="GB146" s="853"/>
      <c r="GC146" s="853"/>
      <c r="GD146" s="853"/>
      <c r="GE146" s="853"/>
      <c r="GF146" s="853"/>
      <c r="GG146" s="853"/>
      <c r="GH146" s="853"/>
      <c r="GI146" s="853"/>
      <c r="GJ146" s="853"/>
      <c r="GK146" s="853"/>
      <c r="GL146" s="853"/>
      <c r="GM146" s="853"/>
      <c r="GN146" s="853"/>
      <c r="GO146" s="853"/>
      <c r="GP146" s="853"/>
      <c r="GQ146" s="853"/>
      <c r="GR146" s="853"/>
      <c r="GS146" s="853"/>
      <c r="GT146" s="853"/>
      <c r="GU146" s="853"/>
      <c r="GV146" s="853"/>
      <c r="GW146" s="853"/>
      <c r="GX146" s="853"/>
      <c r="GY146" s="853"/>
      <c r="GZ146" s="853"/>
      <c r="HA146" s="853"/>
      <c r="HB146" s="853"/>
      <c r="HC146" s="853"/>
      <c r="HD146" s="853"/>
      <c r="HE146" s="853"/>
      <c r="HF146" s="853"/>
      <c r="HG146" s="853"/>
      <c r="HH146" s="853"/>
      <c r="HI146" s="853"/>
      <c r="HJ146" s="853"/>
      <c r="HK146" s="853"/>
      <c r="HL146" s="853"/>
      <c r="HM146" s="853"/>
      <c r="HN146" s="853"/>
      <c r="HO146" s="853"/>
      <c r="HP146" s="853"/>
      <c r="HQ146" s="853"/>
      <c r="HR146" s="853"/>
      <c r="HS146" s="853"/>
      <c r="HT146" s="853"/>
      <c r="HU146" s="853"/>
      <c r="HV146" s="853"/>
      <c r="HW146" s="853"/>
      <c r="HX146" s="853"/>
      <c r="HY146" s="853"/>
      <c r="HZ146" s="853"/>
      <c r="IA146" s="853"/>
      <c r="IB146" s="853"/>
      <c r="IC146" s="853"/>
      <c r="ID146" s="853"/>
      <c r="IE146" s="853"/>
      <c r="IF146" s="853"/>
      <c r="IG146" s="853"/>
      <c r="IH146" s="853"/>
      <c r="II146" s="853"/>
      <c r="IJ146" s="853"/>
      <c r="IK146" s="853"/>
      <c r="IL146" s="853"/>
      <c r="IM146" s="853"/>
      <c r="IN146" s="853"/>
      <c r="IO146" s="853"/>
      <c r="IP146" s="853"/>
      <c r="IQ146" s="853"/>
      <c r="IR146" s="853"/>
      <c r="IS146" s="853"/>
      <c r="IT146" s="853"/>
      <c r="IU146" s="853"/>
      <c r="IV146" s="853"/>
    </row>
    <row r="147" spans="1:256" ht="13.5" thickBot="1">
      <c r="A147" s="914">
        <v>334</v>
      </c>
      <c r="B147" s="915" t="s">
        <v>241</v>
      </c>
      <c r="C147" s="916" t="s">
        <v>235</v>
      </c>
      <c r="D147" s="918">
        <f>D104</f>
        <v>67000</v>
      </c>
      <c r="E147" s="918">
        <f>E104</f>
        <v>67000</v>
      </c>
      <c r="F147" s="920">
        <f>D147-E147</f>
        <v>0</v>
      </c>
      <c r="G147" s="853"/>
      <c r="H147" s="853"/>
      <c r="I147" s="853"/>
      <c r="J147" s="853"/>
      <c r="K147" s="853"/>
      <c r="L147" s="853"/>
      <c r="M147" s="853"/>
      <c r="N147" s="853"/>
      <c r="O147" s="853"/>
      <c r="P147" s="853"/>
      <c r="Q147" s="853"/>
      <c r="R147" s="853"/>
      <c r="S147" s="853"/>
      <c r="T147" s="853"/>
      <c r="U147" s="853"/>
      <c r="V147" s="853"/>
      <c r="W147" s="853"/>
      <c r="X147" s="853"/>
      <c r="Y147" s="853"/>
      <c r="Z147" s="853"/>
      <c r="AA147" s="853"/>
      <c r="AB147" s="853"/>
      <c r="AC147" s="853"/>
      <c r="AD147" s="853"/>
      <c r="AE147" s="853"/>
      <c r="AF147" s="853"/>
      <c r="AG147" s="853"/>
      <c r="AH147" s="853"/>
      <c r="AI147" s="853"/>
      <c r="AJ147" s="853"/>
      <c r="AK147" s="853"/>
      <c r="AL147" s="853"/>
      <c r="AM147" s="853"/>
      <c r="AN147" s="853"/>
      <c r="AO147" s="853"/>
      <c r="AP147" s="853"/>
      <c r="AQ147" s="853"/>
      <c r="AR147" s="853"/>
      <c r="AS147" s="853"/>
      <c r="AT147" s="853"/>
      <c r="AU147" s="853"/>
      <c r="AV147" s="853"/>
      <c r="AW147" s="853"/>
      <c r="AX147" s="853"/>
      <c r="AY147" s="853"/>
      <c r="AZ147" s="853"/>
      <c r="BA147" s="853"/>
      <c r="BB147" s="853"/>
      <c r="BC147" s="853"/>
      <c r="BD147" s="853"/>
      <c r="BE147" s="853"/>
      <c r="BF147" s="853"/>
      <c r="BG147" s="853"/>
      <c r="BH147" s="853"/>
      <c r="BI147" s="853"/>
      <c r="BJ147" s="853"/>
      <c r="BK147" s="853"/>
      <c r="BL147" s="853"/>
      <c r="BM147" s="853"/>
      <c r="BN147" s="853"/>
      <c r="BO147" s="853"/>
      <c r="BP147" s="853"/>
      <c r="BQ147" s="853"/>
      <c r="BR147" s="853"/>
      <c r="BS147" s="853"/>
      <c r="BT147" s="853"/>
      <c r="BU147" s="853"/>
      <c r="BV147" s="853"/>
      <c r="BW147" s="853"/>
      <c r="BX147" s="853"/>
      <c r="BY147" s="853"/>
      <c r="BZ147" s="853"/>
      <c r="CA147" s="853"/>
      <c r="CB147" s="853"/>
      <c r="CC147" s="853"/>
      <c r="CD147" s="853"/>
      <c r="CE147" s="853"/>
      <c r="CF147" s="853"/>
      <c r="CG147" s="853"/>
      <c r="CH147" s="853"/>
      <c r="CI147" s="853"/>
      <c r="CJ147" s="853"/>
      <c r="CK147" s="853"/>
      <c r="CL147" s="853"/>
      <c r="CM147" s="853"/>
      <c r="CN147" s="853"/>
      <c r="CO147" s="853"/>
      <c r="CP147" s="853"/>
      <c r="CQ147" s="853"/>
      <c r="CR147" s="853"/>
      <c r="CS147" s="853"/>
      <c r="CT147" s="853"/>
      <c r="CU147" s="853"/>
      <c r="CV147" s="853"/>
      <c r="CW147" s="853"/>
      <c r="CX147" s="853"/>
      <c r="CY147" s="853"/>
      <c r="CZ147" s="853"/>
      <c r="DA147" s="853"/>
      <c r="DB147" s="853"/>
      <c r="DC147" s="853"/>
      <c r="DD147" s="853"/>
      <c r="DE147" s="853"/>
      <c r="DF147" s="853"/>
      <c r="DG147" s="853"/>
      <c r="DH147" s="853"/>
      <c r="DI147" s="853"/>
      <c r="DJ147" s="853"/>
      <c r="DK147" s="853"/>
      <c r="DL147" s="853"/>
      <c r="DM147" s="853"/>
      <c r="DN147" s="853"/>
      <c r="DO147" s="853"/>
      <c r="DP147" s="853"/>
      <c r="DQ147" s="853"/>
      <c r="DR147" s="853"/>
      <c r="DS147" s="853"/>
      <c r="DT147" s="853"/>
      <c r="DU147" s="853"/>
      <c r="DV147" s="853"/>
      <c r="DW147" s="853"/>
      <c r="DX147" s="853"/>
      <c r="DY147" s="853"/>
      <c r="DZ147" s="853"/>
      <c r="EA147" s="853"/>
      <c r="EB147" s="853"/>
      <c r="EC147" s="853"/>
      <c r="ED147" s="853"/>
      <c r="EE147" s="853"/>
      <c r="EF147" s="853"/>
      <c r="EG147" s="853"/>
      <c r="EH147" s="853"/>
      <c r="EI147" s="853"/>
      <c r="EJ147" s="853"/>
      <c r="EK147" s="853"/>
      <c r="EL147" s="853"/>
      <c r="EM147" s="853"/>
      <c r="EN147" s="853"/>
      <c r="EO147" s="853"/>
      <c r="EP147" s="853"/>
      <c r="EQ147" s="853"/>
      <c r="ER147" s="853"/>
      <c r="ES147" s="853"/>
      <c r="ET147" s="853"/>
      <c r="EU147" s="853"/>
      <c r="EV147" s="853"/>
      <c r="EW147" s="853"/>
      <c r="EX147" s="853"/>
      <c r="EY147" s="853"/>
      <c r="EZ147" s="853"/>
      <c r="FA147" s="853"/>
      <c r="FB147" s="853"/>
      <c r="FC147" s="853"/>
      <c r="FD147" s="853"/>
      <c r="FE147" s="853"/>
      <c r="FF147" s="853"/>
      <c r="FG147" s="853"/>
      <c r="FH147" s="853"/>
      <c r="FI147" s="853"/>
      <c r="FJ147" s="853"/>
      <c r="FK147" s="853"/>
      <c r="FL147" s="853"/>
      <c r="FM147" s="853"/>
      <c r="FN147" s="853"/>
      <c r="FO147" s="853"/>
      <c r="FP147" s="853"/>
      <c r="FQ147" s="853"/>
      <c r="FR147" s="853"/>
      <c r="FS147" s="853"/>
      <c r="FT147" s="853"/>
      <c r="FU147" s="853"/>
      <c r="FV147" s="853"/>
      <c r="FW147" s="853"/>
      <c r="FX147" s="853"/>
      <c r="FY147" s="853"/>
      <c r="FZ147" s="853"/>
      <c r="GA147" s="853"/>
      <c r="GB147" s="853"/>
      <c r="GC147" s="853"/>
      <c r="GD147" s="853"/>
      <c r="GE147" s="853"/>
      <c r="GF147" s="853"/>
      <c r="GG147" s="853"/>
      <c r="GH147" s="853"/>
      <c r="GI147" s="853"/>
      <c r="GJ147" s="853"/>
      <c r="GK147" s="853"/>
      <c r="GL147" s="853"/>
      <c r="GM147" s="853"/>
      <c r="GN147" s="853"/>
      <c r="GO147" s="853"/>
      <c r="GP147" s="853"/>
      <c r="GQ147" s="853"/>
      <c r="GR147" s="853"/>
      <c r="GS147" s="853"/>
      <c r="GT147" s="853"/>
      <c r="GU147" s="853"/>
      <c r="GV147" s="853"/>
      <c r="GW147" s="853"/>
      <c r="GX147" s="853"/>
      <c r="GY147" s="853"/>
      <c r="GZ147" s="853"/>
      <c r="HA147" s="853"/>
      <c r="HB147" s="853"/>
      <c r="HC147" s="853"/>
      <c r="HD147" s="853"/>
      <c r="HE147" s="853"/>
      <c r="HF147" s="853"/>
      <c r="HG147" s="853"/>
      <c r="HH147" s="853"/>
      <c r="HI147" s="853"/>
      <c r="HJ147" s="853"/>
      <c r="HK147" s="853"/>
      <c r="HL147" s="853"/>
      <c r="HM147" s="853"/>
      <c r="HN147" s="853"/>
      <c r="HO147" s="853"/>
      <c r="HP147" s="853"/>
      <c r="HQ147" s="853"/>
      <c r="HR147" s="853"/>
      <c r="HS147" s="853"/>
      <c r="HT147" s="853"/>
      <c r="HU147" s="853"/>
      <c r="HV147" s="853"/>
      <c r="HW147" s="853"/>
      <c r="HX147" s="853"/>
      <c r="HY147" s="853"/>
      <c r="HZ147" s="853"/>
      <c r="IA147" s="853"/>
      <c r="IB147" s="853"/>
      <c r="IC147" s="853"/>
      <c r="ID147" s="853"/>
      <c r="IE147" s="853"/>
      <c r="IF147" s="853"/>
      <c r="IG147" s="853"/>
      <c r="IH147" s="853"/>
      <c r="II147" s="853"/>
      <c r="IJ147" s="853"/>
      <c r="IK147" s="853"/>
      <c r="IL147" s="853"/>
      <c r="IM147" s="853"/>
      <c r="IN147" s="853"/>
      <c r="IO147" s="853"/>
      <c r="IP147" s="853"/>
      <c r="IQ147" s="853"/>
      <c r="IR147" s="853"/>
      <c r="IS147" s="853"/>
      <c r="IT147" s="853"/>
      <c r="IU147" s="853"/>
      <c r="IV147" s="853"/>
    </row>
    <row r="148" spans="1:256" ht="13.5" thickBot="1">
      <c r="A148" s="907" t="s">
        <v>87</v>
      </c>
      <c r="B148" s="908" t="s">
        <v>337</v>
      </c>
      <c r="C148" s="921" t="s">
        <v>915</v>
      </c>
      <c r="D148" s="922">
        <f>SUM(D146:D147)</f>
        <v>1928151</v>
      </c>
      <c r="E148" s="923">
        <f>SUM(E146:E147)</f>
        <v>1925219.4</v>
      </c>
      <c r="F148" s="924">
        <f>SUM(F146:F147)</f>
        <v>2931.600000000093</v>
      </c>
      <c r="G148" s="853"/>
      <c r="H148" s="853"/>
      <c r="I148" s="853"/>
      <c r="J148" s="853"/>
      <c r="K148" s="853"/>
      <c r="L148" s="853"/>
      <c r="M148" s="853"/>
      <c r="N148" s="853"/>
      <c r="O148" s="853"/>
      <c r="P148" s="853"/>
      <c r="Q148" s="853"/>
      <c r="R148" s="853"/>
      <c r="S148" s="853"/>
      <c r="T148" s="853"/>
      <c r="U148" s="853"/>
      <c r="V148" s="853"/>
      <c r="W148" s="853"/>
      <c r="X148" s="853"/>
      <c r="Y148" s="853"/>
      <c r="Z148" s="853"/>
      <c r="AA148" s="853"/>
      <c r="AB148" s="853"/>
      <c r="AC148" s="853"/>
      <c r="AD148" s="853"/>
      <c r="AE148" s="853"/>
      <c r="AF148" s="853"/>
      <c r="AG148" s="853"/>
      <c r="AH148" s="853"/>
      <c r="AI148" s="853"/>
      <c r="AJ148" s="853"/>
      <c r="AK148" s="853"/>
      <c r="AL148" s="853"/>
      <c r="AM148" s="853"/>
      <c r="AN148" s="853"/>
      <c r="AO148" s="853"/>
      <c r="AP148" s="853"/>
      <c r="AQ148" s="853"/>
      <c r="AR148" s="853"/>
      <c r="AS148" s="853"/>
      <c r="AT148" s="853"/>
      <c r="AU148" s="853"/>
      <c r="AV148" s="853"/>
      <c r="AW148" s="853"/>
      <c r="AX148" s="853"/>
      <c r="AY148" s="853"/>
      <c r="AZ148" s="853"/>
      <c r="BA148" s="853"/>
      <c r="BB148" s="853"/>
      <c r="BC148" s="853"/>
      <c r="BD148" s="853"/>
      <c r="BE148" s="853"/>
      <c r="BF148" s="853"/>
      <c r="BG148" s="853"/>
      <c r="BH148" s="853"/>
      <c r="BI148" s="853"/>
      <c r="BJ148" s="853"/>
      <c r="BK148" s="853"/>
      <c r="BL148" s="853"/>
      <c r="BM148" s="853"/>
      <c r="BN148" s="853"/>
      <c r="BO148" s="853"/>
      <c r="BP148" s="853"/>
      <c r="BQ148" s="853"/>
      <c r="BR148" s="853"/>
      <c r="BS148" s="853"/>
      <c r="BT148" s="853"/>
      <c r="BU148" s="853"/>
      <c r="BV148" s="853"/>
      <c r="BW148" s="853"/>
      <c r="BX148" s="853"/>
      <c r="BY148" s="853"/>
      <c r="BZ148" s="853"/>
      <c r="CA148" s="853"/>
      <c r="CB148" s="853"/>
      <c r="CC148" s="853"/>
      <c r="CD148" s="853"/>
      <c r="CE148" s="853"/>
      <c r="CF148" s="853"/>
      <c r="CG148" s="853"/>
      <c r="CH148" s="853"/>
      <c r="CI148" s="853"/>
      <c r="CJ148" s="853"/>
      <c r="CK148" s="853"/>
      <c r="CL148" s="853"/>
      <c r="CM148" s="853"/>
      <c r="CN148" s="853"/>
      <c r="CO148" s="853"/>
      <c r="CP148" s="853"/>
      <c r="CQ148" s="853"/>
      <c r="CR148" s="853"/>
      <c r="CS148" s="853"/>
      <c r="CT148" s="853"/>
      <c r="CU148" s="853"/>
      <c r="CV148" s="853"/>
      <c r="CW148" s="853"/>
      <c r="CX148" s="853"/>
      <c r="CY148" s="853"/>
      <c r="CZ148" s="853"/>
      <c r="DA148" s="853"/>
      <c r="DB148" s="853"/>
      <c r="DC148" s="853"/>
      <c r="DD148" s="853"/>
      <c r="DE148" s="853"/>
      <c r="DF148" s="853"/>
      <c r="DG148" s="853"/>
      <c r="DH148" s="853"/>
      <c r="DI148" s="853"/>
      <c r="DJ148" s="853"/>
      <c r="DK148" s="853"/>
      <c r="DL148" s="853"/>
      <c r="DM148" s="853"/>
      <c r="DN148" s="853"/>
      <c r="DO148" s="853"/>
      <c r="DP148" s="853"/>
      <c r="DQ148" s="853"/>
      <c r="DR148" s="853"/>
      <c r="DS148" s="853"/>
      <c r="DT148" s="853"/>
      <c r="DU148" s="853"/>
      <c r="DV148" s="853"/>
      <c r="DW148" s="853"/>
      <c r="DX148" s="853"/>
      <c r="DY148" s="853"/>
      <c r="DZ148" s="853"/>
      <c r="EA148" s="853"/>
      <c r="EB148" s="853"/>
      <c r="EC148" s="853"/>
      <c r="ED148" s="853"/>
      <c r="EE148" s="853"/>
      <c r="EF148" s="853"/>
      <c r="EG148" s="853"/>
      <c r="EH148" s="853"/>
      <c r="EI148" s="853"/>
      <c r="EJ148" s="853"/>
      <c r="EK148" s="853"/>
      <c r="EL148" s="853"/>
      <c r="EM148" s="853"/>
      <c r="EN148" s="853"/>
      <c r="EO148" s="853"/>
      <c r="EP148" s="853"/>
      <c r="EQ148" s="853"/>
      <c r="ER148" s="853"/>
      <c r="ES148" s="853"/>
      <c r="ET148" s="853"/>
      <c r="EU148" s="853"/>
      <c r="EV148" s="853"/>
      <c r="EW148" s="853"/>
      <c r="EX148" s="853"/>
      <c r="EY148" s="853"/>
      <c r="EZ148" s="853"/>
      <c r="FA148" s="853"/>
      <c r="FB148" s="853"/>
      <c r="FC148" s="853"/>
      <c r="FD148" s="853"/>
      <c r="FE148" s="853"/>
      <c r="FF148" s="853"/>
      <c r="FG148" s="853"/>
      <c r="FH148" s="853"/>
      <c r="FI148" s="853"/>
      <c r="FJ148" s="853"/>
      <c r="FK148" s="853"/>
      <c r="FL148" s="853"/>
      <c r="FM148" s="853"/>
      <c r="FN148" s="853"/>
      <c r="FO148" s="853"/>
      <c r="FP148" s="853"/>
      <c r="FQ148" s="853"/>
      <c r="FR148" s="853"/>
      <c r="FS148" s="853"/>
      <c r="FT148" s="853"/>
      <c r="FU148" s="853"/>
      <c r="FV148" s="853"/>
      <c r="FW148" s="853"/>
      <c r="FX148" s="853"/>
      <c r="FY148" s="853"/>
      <c r="FZ148" s="853"/>
      <c r="GA148" s="853"/>
      <c r="GB148" s="853"/>
      <c r="GC148" s="853"/>
      <c r="GD148" s="853"/>
      <c r="GE148" s="853"/>
      <c r="GF148" s="853"/>
      <c r="GG148" s="853"/>
      <c r="GH148" s="853"/>
      <c r="GI148" s="853"/>
      <c r="GJ148" s="853"/>
      <c r="GK148" s="853"/>
      <c r="GL148" s="853"/>
      <c r="GM148" s="853"/>
      <c r="GN148" s="853"/>
      <c r="GO148" s="853"/>
      <c r="GP148" s="853"/>
      <c r="GQ148" s="853"/>
      <c r="GR148" s="853"/>
      <c r="GS148" s="853"/>
      <c r="GT148" s="853"/>
      <c r="GU148" s="853"/>
      <c r="GV148" s="853"/>
      <c r="GW148" s="853"/>
      <c r="GX148" s="853"/>
      <c r="GY148" s="853"/>
      <c r="GZ148" s="853"/>
      <c r="HA148" s="853"/>
      <c r="HB148" s="853"/>
      <c r="HC148" s="853"/>
      <c r="HD148" s="853"/>
      <c r="HE148" s="853"/>
      <c r="HF148" s="853"/>
      <c r="HG148" s="853"/>
      <c r="HH148" s="853"/>
      <c r="HI148" s="853"/>
      <c r="HJ148" s="853"/>
      <c r="HK148" s="853"/>
      <c r="HL148" s="853"/>
      <c r="HM148" s="853"/>
      <c r="HN148" s="853"/>
      <c r="HO148" s="853"/>
      <c r="HP148" s="853"/>
      <c r="HQ148" s="853"/>
      <c r="HR148" s="853"/>
      <c r="HS148" s="853"/>
      <c r="HT148" s="853"/>
      <c r="HU148" s="853"/>
      <c r="HV148" s="853"/>
      <c r="HW148" s="853"/>
      <c r="HX148" s="853"/>
      <c r="HY148" s="853"/>
      <c r="HZ148" s="853"/>
      <c r="IA148" s="853"/>
      <c r="IB148" s="853"/>
      <c r="IC148" s="853"/>
      <c r="ID148" s="853"/>
      <c r="IE148" s="853"/>
      <c r="IF148" s="853"/>
      <c r="IG148" s="853"/>
      <c r="IH148" s="853"/>
      <c r="II148" s="853"/>
      <c r="IJ148" s="853"/>
      <c r="IK148" s="853"/>
      <c r="IL148" s="853"/>
      <c r="IM148" s="853"/>
      <c r="IN148" s="853"/>
      <c r="IO148" s="853"/>
      <c r="IP148" s="853"/>
      <c r="IQ148" s="853"/>
      <c r="IR148" s="853"/>
      <c r="IS148" s="853"/>
      <c r="IT148" s="853"/>
      <c r="IU148" s="853"/>
      <c r="IV148" s="853"/>
    </row>
    <row r="149" spans="1:256" ht="12.75">
      <c r="A149" s="925"/>
      <c r="B149" s="925"/>
      <c r="C149" s="950"/>
      <c r="D149" s="951"/>
      <c r="E149" s="951"/>
      <c r="F149" s="951"/>
      <c r="G149" s="853"/>
      <c r="H149" s="853"/>
      <c r="I149" s="853"/>
      <c r="J149" s="853"/>
      <c r="K149" s="853"/>
      <c r="L149" s="853"/>
      <c r="M149" s="853"/>
      <c r="N149" s="853"/>
      <c r="O149" s="853"/>
      <c r="P149" s="853"/>
      <c r="Q149" s="853"/>
      <c r="R149" s="853"/>
      <c r="S149" s="853"/>
      <c r="T149" s="853"/>
      <c r="U149" s="853"/>
      <c r="V149" s="853"/>
      <c r="W149" s="853"/>
      <c r="X149" s="853"/>
      <c r="Y149" s="853"/>
      <c r="Z149" s="853"/>
      <c r="AA149" s="853"/>
      <c r="AB149" s="853"/>
      <c r="AC149" s="853"/>
      <c r="AD149" s="853"/>
      <c r="AE149" s="853"/>
      <c r="AF149" s="853"/>
      <c r="AG149" s="853"/>
      <c r="AH149" s="853"/>
      <c r="AI149" s="853"/>
      <c r="AJ149" s="853"/>
      <c r="AK149" s="853"/>
      <c r="AL149" s="853"/>
      <c r="AM149" s="853"/>
      <c r="AN149" s="853"/>
      <c r="AO149" s="853"/>
      <c r="AP149" s="853"/>
      <c r="AQ149" s="853"/>
      <c r="AR149" s="853"/>
      <c r="AS149" s="853"/>
      <c r="AT149" s="853"/>
      <c r="AU149" s="853"/>
      <c r="AV149" s="853"/>
      <c r="AW149" s="853"/>
      <c r="AX149" s="853"/>
      <c r="AY149" s="853"/>
      <c r="AZ149" s="853"/>
      <c r="BA149" s="853"/>
      <c r="BB149" s="853"/>
      <c r="BC149" s="853"/>
      <c r="BD149" s="853"/>
      <c r="BE149" s="853"/>
      <c r="BF149" s="853"/>
      <c r="BG149" s="853"/>
      <c r="BH149" s="853"/>
      <c r="BI149" s="853"/>
      <c r="BJ149" s="853"/>
      <c r="BK149" s="853"/>
      <c r="BL149" s="853"/>
      <c r="BM149" s="853"/>
      <c r="BN149" s="853"/>
      <c r="BO149" s="853"/>
      <c r="BP149" s="853"/>
      <c r="BQ149" s="853"/>
      <c r="BR149" s="853"/>
      <c r="BS149" s="853"/>
      <c r="BT149" s="853"/>
      <c r="BU149" s="853"/>
      <c r="BV149" s="853"/>
      <c r="BW149" s="853"/>
      <c r="BX149" s="853"/>
      <c r="BY149" s="853"/>
      <c r="BZ149" s="853"/>
      <c r="CA149" s="853"/>
      <c r="CB149" s="853"/>
      <c r="CC149" s="853"/>
      <c r="CD149" s="853"/>
      <c r="CE149" s="853"/>
      <c r="CF149" s="853"/>
      <c r="CG149" s="853"/>
      <c r="CH149" s="853"/>
      <c r="CI149" s="853"/>
      <c r="CJ149" s="853"/>
      <c r="CK149" s="853"/>
      <c r="CL149" s="853"/>
      <c r="CM149" s="853"/>
      <c r="CN149" s="853"/>
      <c r="CO149" s="853"/>
      <c r="CP149" s="853"/>
      <c r="CQ149" s="853"/>
      <c r="CR149" s="853"/>
      <c r="CS149" s="853"/>
      <c r="CT149" s="853"/>
      <c r="CU149" s="853"/>
      <c r="CV149" s="853"/>
      <c r="CW149" s="853"/>
      <c r="CX149" s="853"/>
      <c r="CY149" s="853"/>
      <c r="CZ149" s="853"/>
      <c r="DA149" s="853"/>
      <c r="DB149" s="853"/>
      <c r="DC149" s="853"/>
      <c r="DD149" s="853"/>
      <c r="DE149" s="853"/>
      <c r="DF149" s="853"/>
      <c r="DG149" s="853"/>
      <c r="DH149" s="853"/>
      <c r="DI149" s="853"/>
      <c r="DJ149" s="853"/>
      <c r="DK149" s="853"/>
      <c r="DL149" s="853"/>
      <c r="DM149" s="853"/>
      <c r="DN149" s="853"/>
      <c r="DO149" s="853"/>
      <c r="DP149" s="853"/>
      <c r="DQ149" s="853"/>
      <c r="DR149" s="853"/>
      <c r="DS149" s="853"/>
      <c r="DT149" s="853"/>
      <c r="DU149" s="853"/>
      <c r="DV149" s="853"/>
      <c r="DW149" s="853"/>
      <c r="DX149" s="853"/>
      <c r="DY149" s="853"/>
      <c r="DZ149" s="853"/>
      <c r="EA149" s="853"/>
      <c r="EB149" s="853"/>
      <c r="EC149" s="853"/>
      <c r="ED149" s="853"/>
      <c r="EE149" s="853"/>
      <c r="EF149" s="853"/>
      <c r="EG149" s="853"/>
      <c r="EH149" s="853"/>
      <c r="EI149" s="853"/>
      <c r="EJ149" s="853"/>
      <c r="EK149" s="853"/>
      <c r="EL149" s="853"/>
      <c r="EM149" s="853"/>
      <c r="EN149" s="853"/>
      <c r="EO149" s="853"/>
      <c r="EP149" s="853"/>
      <c r="EQ149" s="853"/>
      <c r="ER149" s="853"/>
      <c r="ES149" s="853"/>
      <c r="ET149" s="853"/>
      <c r="EU149" s="853"/>
      <c r="EV149" s="853"/>
      <c r="EW149" s="853"/>
      <c r="EX149" s="853"/>
      <c r="EY149" s="853"/>
      <c r="EZ149" s="853"/>
      <c r="FA149" s="853"/>
      <c r="FB149" s="853"/>
      <c r="FC149" s="853"/>
      <c r="FD149" s="853"/>
      <c r="FE149" s="853"/>
      <c r="FF149" s="853"/>
      <c r="FG149" s="853"/>
      <c r="FH149" s="853"/>
      <c r="FI149" s="853"/>
      <c r="FJ149" s="853"/>
      <c r="FK149" s="853"/>
      <c r="FL149" s="853"/>
      <c r="FM149" s="853"/>
      <c r="FN149" s="853"/>
      <c r="FO149" s="853"/>
      <c r="FP149" s="853"/>
      <c r="FQ149" s="853"/>
      <c r="FR149" s="853"/>
      <c r="FS149" s="853"/>
      <c r="FT149" s="853"/>
      <c r="FU149" s="853"/>
      <c r="FV149" s="853"/>
      <c r="FW149" s="853"/>
      <c r="FX149" s="853"/>
      <c r="FY149" s="853"/>
      <c r="FZ149" s="853"/>
      <c r="GA149" s="853"/>
      <c r="GB149" s="853"/>
      <c r="GC149" s="853"/>
      <c r="GD149" s="853"/>
      <c r="GE149" s="853"/>
      <c r="GF149" s="853"/>
      <c r="GG149" s="853"/>
      <c r="GH149" s="853"/>
      <c r="GI149" s="853"/>
      <c r="GJ149" s="853"/>
      <c r="GK149" s="853"/>
      <c r="GL149" s="853"/>
      <c r="GM149" s="853"/>
      <c r="GN149" s="853"/>
      <c r="GO149" s="853"/>
      <c r="GP149" s="853"/>
      <c r="GQ149" s="853"/>
      <c r="GR149" s="853"/>
      <c r="GS149" s="853"/>
      <c r="GT149" s="853"/>
      <c r="GU149" s="853"/>
      <c r="GV149" s="853"/>
      <c r="GW149" s="853"/>
      <c r="GX149" s="853"/>
      <c r="GY149" s="853"/>
      <c r="GZ149" s="853"/>
      <c r="HA149" s="853"/>
      <c r="HB149" s="853"/>
      <c r="HC149" s="853"/>
      <c r="HD149" s="853"/>
      <c r="HE149" s="853"/>
      <c r="HF149" s="853"/>
      <c r="HG149" s="853"/>
      <c r="HH149" s="853"/>
      <c r="HI149" s="853"/>
      <c r="HJ149" s="853"/>
      <c r="HK149" s="853"/>
      <c r="HL149" s="853"/>
      <c r="HM149" s="853"/>
      <c r="HN149" s="853"/>
      <c r="HO149" s="853"/>
      <c r="HP149" s="853"/>
      <c r="HQ149" s="853"/>
      <c r="HR149" s="853"/>
      <c r="HS149" s="853"/>
      <c r="HT149" s="853"/>
      <c r="HU149" s="853"/>
      <c r="HV149" s="853"/>
      <c r="HW149" s="853"/>
      <c r="HX149" s="853"/>
      <c r="HY149" s="853"/>
      <c r="HZ149" s="853"/>
      <c r="IA149" s="853"/>
      <c r="IB149" s="853"/>
      <c r="IC149" s="853"/>
      <c r="ID149" s="853"/>
      <c r="IE149" s="853"/>
      <c r="IF149" s="853"/>
      <c r="IG149" s="853"/>
      <c r="IH149" s="853"/>
      <c r="II149" s="853"/>
      <c r="IJ149" s="853"/>
      <c r="IK149" s="853"/>
      <c r="IL149" s="853"/>
      <c r="IM149" s="853"/>
      <c r="IN149" s="853"/>
      <c r="IO149" s="853"/>
      <c r="IP149" s="853"/>
      <c r="IQ149" s="853"/>
      <c r="IR149" s="853"/>
      <c r="IS149" s="853"/>
      <c r="IT149" s="853"/>
      <c r="IU149" s="853"/>
      <c r="IV149" s="853"/>
    </row>
    <row r="150" spans="1:256" ht="12.75">
      <c r="A150" s="853"/>
      <c r="B150" s="853"/>
      <c r="C150" s="853"/>
      <c r="E150" s="853"/>
      <c r="F150" s="853"/>
      <c r="G150" s="853"/>
      <c r="H150" s="853"/>
      <c r="I150" s="853"/>
      <c r="J150" s="853"/>
      <c r="K150" s="853"/>
      <c r="L150" s="853"/>
      <c r="M150" s="853"/>
      <c r="N150" s="853"/>
      <c r="O150" s="853"/>
      <c r="P150" s="853"/>
      <c r="Q150" s="853"/>
      <c r="R150" s="853"/>
      <c r="S150" s="853"/>
      <c r="T150" s="853"/>
      <c r="U150" s="853"/>
      <c r="V150" s="853"/>
      <c r="W150" s="853"/>
      <c r="X150" s="853"/>
      <c r="Y150" s="853"/>
      <c r="Z150" s="853"/>
      <c r="AA150" s="853"/>
      <c r="AB150" s="853"/>
      <c r="AC150" s="853"/>
      <c r="AD150" s="853"/>
      <c r="AE150" s="853"/>
      <c r="AF150" s="853"/>
      <c r="AG150" s="853"/>
      <c r="AH150" s="853"/>
      <c r="AI150" s="853"/>
      <c r="AJ150" s="853"/>
      <c r="AK150" s="853"/>
      <c r="AL150" s="853"/>
      <c r="AM150" s="853"/>
      <c r="AN150" s="853"/>
      <c r="AO150" s="853"/>
      <c r="AP150" s="853"/>
      <c r="AQ150" s="853"/>
      <c r="AR150" s="853"/>
      <c r="AS150" s="853"/>
      <c r="AT150" s="853"/>
      <c r="AU150" s="853"/>
      <c r="AV150" s="853"/>
      <c r="AW150" s="853"/>
      <c r="AX150" s="853"/>
      <c r="AY150" s="853"/>
      <c r="AZ150" s="853"/>
      <c r="BA150" s="853"/>
      <c r="BB150" s="853"/>
      <c r="BC150" s="853"/>
      <c r="BD150" s="853"/>
      <c r="BE150" s="853"/>
      <c r="BF150" s="853"/>
      <c r="BG150" s="853"/>
      <c r="BH150" s="853"/>
      <c r="BI150" s="853"/>
      <c r="BJ150" s="853"/>
      <c r="BK150" s="853"/>
      <c r="BL150" s="853"/>
      <c r="BM150" s="853"/>
      <c r="BN150" s="853"/>
      <c r="BO150" s="853"/>
      <c r="BP150" s="853"/>
      <c r="BQ150" s="853"/>
      <c r="BR150" s="853"/>
      <c r="BS150" s="853"/>
      <c r="BT150" s="853"/>
      <c r="BU150" s="853"/>
      <c r="BV150" s="853"/>
      <c r="BW150" s="853"/>
      <c r="BX150" s="853"/>
      <c r="BY150" s="853"/>
      <c r="BZ150" s="853"/>
      <c r="CA150" s="853"/>
      <c r="CB150" s="853"/>
      <c r="CC150" s="853"/>
      <c r="CD150" s="853"/>
      <c r="CE150" s="853"/>
      <c r="CF150" s="853"/>
      <c r="CG150" s="853"/>
      <c r="CH150" s="853"/>
      <c r="CI150" s="853"/>
      <c r="CJ150" s="853"/>
      <c r="CK150" s="853"/>
      <c r="CL150" s="853"/>
      <c r="CM150" s="853"/>
      <c r="CN150" s="853"/>
      <c r="CO150" s="853"/>
      <c r="CP150" s="853"/>
      <c r="CQ150" s="853"/>
      <c r="CR150" s="853"/>
      <c r="CS150" s="853"/>
      <c r="CT150" s="853"/>
      <c r="CU150" s="853"/>
      <c r="CV150" s="853"/>
      <c r="CW150" s="853"/>
      <c r="CX150" s="853"/>
      <c r="CY150" s="853"/>
      <c r="CZ150" s="853"/>
      <c r="DA150" s="853"/>
      <c r="DB150" s="853"/>
      <c r="DC150" s="853"/>
      <c r="DD150" s="853"/>
      <c r="DE150" s="853"/>
      <c r="DF150" s="853"/>
      <c r="DG150" s="853"/>
      <c r="DH150" s="853"/>
      <c r="DI150" s="853"/>
      <c r="DJ150" s="853"/>
      <c r="DK150" s="853"/>
      <c r="DL150" s="853"/>
      <c r="DM150" s="853"/>
      <c r="DN150" s="853"/>
      <c r="DO150" s="853"/>
      <c r="DP150" s="853"/>
      <c r="DQ150" s="853"/>
      <c r="DR150" s="853"/>
      <c r="DS150" s="853"/>
      <c r="DT150" s="853"/>
      <c r="DU150" s="853"/>
      <c r="DV150" s="853"/>
      <c r="DW150" s="853"/>
      <c r="DX150" s="853"/>
      <c r="DY150" s="853"/>
      <c r="DZ150" s="853"/>
      <c r="EA150" s="853"/>
      <c r="EB150" s="853"/>
      <c r="EC150" s="853"/>
      <c r="ED150" s="853"/>
      <c r="EE150" s="853"/>
      <c r="EF150" s="853"/>
      <c r="EG150" s="853"/>
      <c r="EH150" s="853"/>
      <c r="EI150" s="853"/>
      <c r="EJ150" s="853"/>
      <c r="EK150" s="853"/>
      <c r="EL150" s="853"/>
      <c r="EM150" s="853"/>
      <c r="EN150" s="853"/>
      <c r="EO150" s="853"/>
      <c r="EP150" s="853"/>
      <c r="EQ150" s="853"/>
      <c r="ER150" s="853"/>
      <c r="ES150" s="853"/>
      <c r="ET150" s="853"/>
      <c r="EU150" s="853"/>
      <c r="EV150" s="853"/>
      <c r="EW150" s="853"/>
      <c r="EX150" s="853"/>
      <c r="EY150" s="853"/>
      <c r="EZ150" s="853"/>
      <c r="FA150" s="853"/>
      <c r="FB150" s="853"/>
      <c r="FC150" s="853"/>
      <c r="FD150" s="853"/>
      <c r="FE150" s="853"/>
      <c r="FF150" s="853"/>
      <c r="FG150" s="853"/>
      <c r="FH150" s="853"/>
      <c r="FI150" s="853"/>
      <c r="FJ150" s="853"/>
      <c r="FK150" s="853"/>
      <c r="FL150" s="853"/>
      <c r="FM150" s="853"/>
      <c r="FN150" s="853"/>
      <c r="FO150" s="853"/>
      <c r="FP150" s="853"/>
      <c r="FQ150" s="853"/>
      <c r="FR150" s="853"/>
      <c r="FS150" s="853"/>
      <c r="FT150" s="853"/>
      <c r="FU150" s="853"/>
      <c r="FV150" s="853"/>
      <c r="FW150" s="853"/>
      <c r="FX150" s="853"/>
      <c r="FY150" s="853"/>
      <c r="FZ150" s="853"/>
      <c r="GA150" s="853"/>
      <c r="GB150" s="853"/>
      <c r="GC150" s="853"/>
      <c r="GD150" s="853"/>
      <c r="GE150" s="853"/>
      <c r="GF150" s="853"/>
      <c r="GG150" s="853"/>
      <c r="GH150" s="853"/>
      <c r="GI150" s="853"/>
      <c r="GJ150" s="853"/>
      <c r="GK150" s="853"/>
      <c r="GL150" s="853"/>
      <c r="GM150" s="853"/>
      <c r="GN150" s="853"/>
      <c r="GO150" s="853"/>
      <c r="GP150" s="853"/>
      <c r="GQ150" s="853"/>
      <c r="GR150" s="853"/>
      <c r="GS150" s="853"/>
      <c r="GT150" s="853"/>
      <c r="GU150" s="853"/>
      <c r="GV150" s="853"/>
      <c r="GW150" s="853"/>
      <c r="GX150" s="853"/>
      <c r="GY150" s="853"/>
      <c r="GZ150" s="853"/>
      <c r="HA150" s="853"/>
      <c r="HB150" s="853"/>
      <c r="HC150" s="853"/>
      <c r="HD150" s="853"/>
      <c r="HE150" s="853"/>
      <c r="HF150" s="853"/>
      <c r="HG150" s="853"/>
      <c r="HH150" s="853"/>
      <c r="HI150" s="853"/>
      <c r="HJ150" s="853"/>
      <c r="HK150" s="853"/>
      <c r="HL150" s="853"/>
      <c r="HM150" s="853"/>
      <c r="HN150" s="853"/>
      <c r="HO150" s="853"/>
      <c r="HP150" s="853"/>
      <c r="HQ150" s="853"/>
      <c r="HR150" s="853"/>
      <c r="HS150" s="853"/>
      <c r="HT150" s="853"/>
      <c r="HU150" s="853"/>
      <c r="HV150" s="853"/>
      <c r="HW150" s="853"/>
      <c r="HX150" s="853"/>
      <c r="HY150" s="853"/>
      <c r="HZ150" s="853"/>
      <c r="IA150" s="853"/>
      <c r="IB150" s="853"/>
      <c r="IC150" s="853"/>
      <c r="ID150" s="853"/>
      <c r="IE150" s="853"/>
      <c r="IF150" s="853"/>
      <c r="IG150" s="853"/>
      <c r="IH150" s="853"/>
      <c r="II150" s="853"/>
      <c r="IJ150" s="853"/>
      <c r="IK150" s="853"/>
      <c r="IL150" s="853"/>
      <c r="IM150" s="853"/>
      <c r="IN150" s="853"/>
      <c r="IO150" s="853"/>
      <c r="IP150" s="853"/>
      <c r="IQ150" s="853"/>
      <c r="IR150" s="853"/>
      <c r="IS150" s="853"/>
      <c r="IT150" s="853"/>
      <c r="IU150" s="853"/>
      <c r="IV150" s="853"/>
    </row>
    <row r="151" spans="1:256" ht="12.75">
      <c r="A151" s="1701" t="s">
        <v>918</v>
      </c>
      <c r="B151" s="1701"/>
      <c r="C151" s="1701"/>
      <c r="D151" s="1701"/>
      <c r="E151" s="1701"/>
      <c r="F151" s="1701"/>
      <c r="G151" s="853"/>
      <c r="H151" s="853"/>
      <c r="I151" s="853"/>
      <c r="J151" s="853"/>
      <c r="K151" s="853"/>
      <c r="L151" s="853"/>
      <c r="M151" s="853"/>
      <c r="N151" s="853"/>
      <c r="O151" s="853"/>
      <c r="P151" s="853"/>
      <c r="Q151" s="853"/>
      <c r="R151" s="853"/>
      <c r="S151" s="853"/>
      <c r="T151" s="853"/>
      <c r="U151" s="853"/>
      <c r="V151" s="853"/>
      <c r="W151" s="853"/>
      <c r="X151" s="853"/>
      <c r="Y151" s="853"/>
      <c r="Z151" s="853"/>
      <c r="AA151" s="853"/>
      <c r="AB151" s="853"/>
      <c r="AC151" s="853"/>
      <c r="AD151" s="853"/>
      <c r="AE151" s="853"/>
      <c r="AF151" s="853"/>
      <c r="AG151" s="853"/>
      <c r="AH151" s="853"/>
      <c r="AI151" s="853"/>
      <c r="AJ151" s="853"/>
      <c r="AK151" s="853"/>
      <c r="AL151" s="853"/>
      <c r="AM151" s="853"/>
      <c r="AN151" s="853"/>
      <c r="AO151" s="853"/>
      <c r="AP151" s="853"/>
      <c r="AQ151" s="853"/>
      <c r="AR151" s="853"/>
      <c r="AS151" s="853"/>
      <c r="AT151" s="853"/>
      <c r="AU151" s="853"/>
      <c r="AV151" s="853"/>
      <c r="AW151" s="853"/>
      <c r="AX151" s="853"/>
      <c r="AY151" s="853"/>
      <c r="AZ151" s="853"/>
      <c r="BA151" s="853"/>
      <c r="BB151" s="853"/>
      <c r="BC151" s="853"/>
      <c r="BD151" s="853"/>
      <c r="BE151" s="853"/>
      <c r="BF151" s="853"/>
      <c r="BG151" s="853"/>
      <c r="BH151" s="853"/>
      <c r="BI151" s="853"/>
      <c r="BJ151" s="853"/>
      <c r="BK151" s="853"/>
      <c r="BL151" s="853"/>
      <c r="BM151" s="853"/>
      <c r="BN151" s="853"/>
      <c r="BO151" s="853"/>
      <c r="BP151" s="853"/>
      <c r="BQ151" s="853"/>
      <c r="BR151" s="853"/>
      <c r="BS151" s="853"/>
      <c r="BT151" s="853"/>
      <c r="BU151" s="853"/>
      <c r="BV151" s="853"/>
      <c r="BW151" s="853"/>
      <c r="BX151" s="853"/>
      <c r="BY151" s="853"/>
      <c r="BZ151" s="853"/>
      <c r="CA151" s="853"/>
      <c r="CB151" s="853"/>
      <c r="CC151" s="853"/>
      <c r="CD151" s="853"/>
      <c r="CE151" s="853"/>
      <c r="CF151" s="853"/>
      <c r="CG151" s="853"/>
      <c r="CH151" s="853"/>
      <c r="CI151" s="853"/>
      <c r="CJ151" s="853"/>
      <c r="CK151" s="853"/>
      <c r="CL151" s="853"/>
      <c r="CM151" s="853"/>
      <c r="CN151" s="853"/>
      <c r="CO151" s="853"/>
      <c r="CP151" s="853"/>
      <c r="CQ151" s="853"/>
      <c r="CR151" s="853"/>
      <c r="CS151" s="853"/>
      <c r="CT151" s="853"/>
      <c r="CU151" s="853"/>
      <c r="CV151" s="853"/>
      <c r="CW151" s="853"/>
      <c r="CX151" s="853"/>
      <c r="CY151" s="853"/>
      <c r="CZ151" s="853"/>
      <c r="DA151" s="853"/>
      <c r="DB151" s="853"/>
      <c r="DC151" s="853"/>
      <c r="DD151" s="853"/>
      <c r="DE151" s="853"/>
      <c r="DF151" s="853"/>
      <c r="DG151" s="853"/>
      <c r="DH151" s="853"/>
      <c r="DI151" s="853"/>
      <c r="DJ151" s="853"/>
      <c r="DK151" s="853"/>
      <c r="DL151" s="853"/>
      <c r="DM151" s="853"/>
      <c r="DN151" s="853"/>
      <c r="DO151" s="853"/>
      <c r="DP151" s="853"/>
      <c r="DQ151" s="853"/>
      <c r="DR151" s="853"/>
      <c r="DS151" s="853"/>
      <c r="DT151" s="853"/>
      <c r="DU151" s="853"/>
      <c r="DV151" s="853"/>
      <c r="DW151" s="853"/>
      <c r="DX151" s="853"/>
      <c r="DY151" s="853"/>
      <c r="DZ151" s="853"/>
      <c r="EA151" s="853"/>
      <c r="EB151" s="853"/>
      <c r="EC151" s="853"/>
      <c r="ED151" s="853"/>
      <c r="EE151" s="853"/>
      <c r="EF151" s="853"/>
      <c r="EG151" s="853"/>
      <c r="EH151" s="853"/>
      <c r="EI151" s="853"/>
      <c r="EJ151" s="853"/>
      <c r="EK151" s="853"/>
      <c r="EL151" s="853"/>
      <c r="EM151" s="853"/>
      <c r="EN151" s="853"/>
      <c r="EO151" s="853"/>
      <c r="EP151" s="853"/>
      <c r="EQ151" s="853"/>
      <c r="ER151" s="853"/>
      <c r="ES151" s="853"/>
      <c r="ET151" s="853"/>
      <c r="EU151" s="853"/>
      <c r="EV151" s="853"/>
      <c r="EW151" s="853"/>
      <c r="EX151" s="853"/>
      <c r="EY151" s="853"/>
      <c r="EZ151" s="853"/>
      <c r="FA151" s="853"/>
      <c r="FB151" s="853"/>
      <c r="FC151" s="853"/>
      <c r="FD151" s="853"/>
      <c r="FE151" s="853"/>
      <c r="FF151" s="853"/>
      <c r="FG151" s="853"/>
      <c r="FH151" s="853"/>
      <c r="FI151" s="853"/>
      <c r="FJ151" s="853"/>
      <c r="FK151" s="853"/>
      <c r="FL151" s="853"/>
      <c r="FM151" s="853"/>
      <c r="FN151" s="853"/>
      <c r="FO151" s="853"/>
      <c r="FP151" s="853"/>
      <c r="FQ151" s="853"/>
      <c r="FR151" s="853"/>
      <c r="FS151" s="853"/>
      <c r="FT151" s="853"/>
      <c r="FU151" s="853"/>
      <c r="FV151" s="853"/>
      <c r="FW151" s="853"/>
      <c r="FX151" s="853"/>
      <c r="FY151" s="853"/>
      <c r="FZ151" s="853"/>
      <c r="GA151" s="853"/>
      <c r="GB151" s="853"/>
      <c r="GC151" s="853"/>
      <c r="GD151" s="853"/>
      <c r="GE151" s="853"/>
      <c r="GF151" s="853"/>
      <c r="GG151" s="853"/>
      <c r="GH151" s="853"/>
      <c r="GI151" s="853"/>
      <c r="GJ151" s="853"/>
      <c r="GK151" s="853"/>
      <c r="GL151" s="853"/>
      <c r="GM151" s="853"/>
      <c r="GN151" s="853"/>
      <c r="GO151" s="853"/>
      <c r="GP151" s="853"/>
      <c r="GQ151" s="853"/>
      <c r="GR151" s="853"/>
      <c r="GS151" s="853"/>
      <c r="GT151" s="853"/>
      <c r="GU151" s="853"/>
      <c r="GV151" s="853"/>
      <c r="GW151" s="853"/>
      <c r="GX151" s="853"/>
      <c r="GY151" s="853"/>
      <c r="GZ151" s="853"/>
      <c r="HA151" s="853"/>
      <c r="HB151" s="853"/>
      <c r="HC151" s="853"/>
      <c r="HD151" s="853"/>
      <c r="HE151" s="853"/>
      <c r="HF151" s="853"/>
      <c r="HG151" s="853"/>
      <c r="HH151" s="853"/>
      <c r="HI151" s="853"/>
      <c r="HJ151" s="853"/>
      <c r="HK151" s="853"/>
      <c r="HL151" s="853"/>
      <c r="HM151" s="853"/>
      <c r="HN151" s="853"/>
      <c r="HO151" s="853"/>
      <c r="HP151" s="853"/>
      <c r="HQ151" s="853"/>
      <c r="HR151" s="853"/>
      <c r="HS151" s="853"/>
      <c r="HT151" s="853"/>
      <c r="HU151" s="853"/>
      <c r="HV151" s="853"/>
      <c r="HW151" s="853"/>
      <c r="HX151" s="853"/>
      <c r="HY151" s="853"/>
      <c r="HZ151" s="853"/>
      <c r="IA151" s="853"/>
      <c r="IB151" s="853"/>
      <c r="IC151" s="853"/>
      <c r="ID151" s="853"/>
      <c r="IE151" s="853"/>
      <c r="IF151" s="853"/>
      <c r="IG151" s="853"/>
      <c r="IH151" s="853"/>
      <c r="II151" s="853"/>
      <c r="IJ151" s="853"/>
      <c r="IK151" s="853"/>
      <c r="IL151" s="853"/>
      <c r="IM151" s="853"/>
      <c r="IN151" s="853"/>
      <c r="IO151" s="853"/>
      <c r="IP151" s="853"/>
      <c r="IQ151" s="853"/>
      <c r="IR151" s="853"/>
      <c r="IS151" s="853"/>
      <c r="IT151" s="853"/>
      <c r="IU151" s="853"/>
      <c r="IV151" s="853"/>
    </row>
    <row r="152" spans="1:256" ht="13.5" thickBot="1">
      <c r="A152" s="853"/>
      <c r="B152" s="853"/>
      <c r="C152" s="853"/>
      <c r="E152" s="853"/>
      <c r="F152" s="853"/>
      <c r="G152" s="853"/>
      <c r="H152" s="853"/>
      <c r="I152" s="853"/>
      <c r="J152" s="853"/>
      <c r="K152" s="853"/>
      <c r="L152" s="853"/>
      <c r="M152" s="853"/>
      <c r="N152" s="853"/>
      <c r="O152" s="853"/>
      <c r="P152" s="853"/>
      <c r="Q152" s="853"/>
      <c r="R152" s="853"/>
      <c r="S152" s="853"/>
      <c r="T152" s="853"/>
      <c r="U152" s="853"/>
      <c r="V152" s="853"/>
      <c r="W152" s="853"/>
      <c r="X152" s="853"/>
      <c r="Y152" s="853"/>
      <c r="Z152" s="853"/>
      <c r="AA152" s="853"/>
      <c r="AB152" s="853"/>
      <c r="AC152" s="853"/>
      <c r="AD152" s="853"/>
      <c r="AE152" s="853"/>
      <c r="AF152" s="853"/>
      <c r="AG152" s="853"/>
      <c r="AH152" s="853"/>
      <c r="AI152" s="853"/>
      <c r="AJ152" s="853"/>
      <c r="AK152" s="853"/>
      <c r="AL152" s="853"/>
      <c r="AM152" s="853"/>
      <c r="AN152" s="853"/>
      <c r="AO152" s="853"/>
      <c r="AP152" s="853"/>
      <c r="AQ152" s="853"/>
      <c r="AR152" s="853"/>
      <c r="AS152" s="853"/>
      <c r="AT152" s="853"/>
      <c r="AU152" s="853"/>
      <c r="AV152" s="853"/>
      <c r="AW152" s="853"/>
      <c r="AX152" s="853"/>
      <c r="AY152" s="853"/>
      <c r="AZ152" s="853"/>
      <c r="BA152" s="853"/>
      <c r="BB152" s="853"/>
      <c r="BC152" s="853"/>
      <c r="BD152" s="853"/>
      <c r="BE152" s="853"/>
      <c r="BF152" s="853"/>
      <c r="BG152" s="853"/>
      <c r="BH152" s="853"/>
      <c r="BI152" s="853"/>
      <c r="BJ152" s="853"/>
      <c r="BK152" s="853"/>
      <c r="BL152" s="853"/>
      <c r="BM152" s="853"/>
      <c r="BN152" s="853"/>
      <c r="BO152" s="853"/>
      <c r="BP152" s="853"/>
      <c r="BQ152" s="853"/>
      <c r="BR152" s="853"/>
      <c r="BS152" s="853"/>
      <c r="BT152" s="853"/>
      <c r="BU152" s="853"/>
      <c r="BV152" s="853"/>
      <c r="BW152" s="853"/>
      <c r="BX152" s="853"/>
      <c r="BY152" s="853"/>
      <c r="BZ152" s="853"/>
      <c r="CA152" s="853"/>
      <c r="CB152" s="853"/>
      <c r="CC152" s="853"/>
      <c r="CD152" s="853"/>
      <c r="CE152" s="853"/>
      <c r="CF152" s="853"/>
      <c r="CG152" s="853"/>
      <c r="CH152" s="853"/>
      <c r="CI152" s="853"/>
      <c r="CJ152" s="853"/>
      <c r="CK152" s="853"/>
      <c r="CL152" s="853"/>
      <c r="CM152" s="853"/>
      <c r="CN152" s="853"/>
      <c r="CO152" s="853"/>
      <c r="CP152" s="853"/>
      <c r="CQ152" s="853"/>
      <c r="CR152" s="853"/>
      <c r="CS152" s="853"/>
      <c r="CT152" s="853"/>
      <c r="CU152" s="853"/>
      <c r="CV152" s="853"/>
      <c r="CW152" s="853"/>
      <c r="CX152" s="853"/>
      <c r="CY152" s="853"/>
      <c r="CZ152" s="853"/>
      <c r="DA152" s="853"/>
      <c r="DB152" s="853"/>
      <c r="DC152" s="853"/>
      <c r="DD152" s="853"/>
      <c r="DE152" s="853"/>
      <c r="DF152" s="853"/>
      <c r="DG152" s="853"/>
      <c r="DH152" s="853"/>
      <c r="DI152" s="853"/>
      <c r="DJ152" s="853"/>
      <c r="DK152" s="853"/>
      <c r="DL152" s="853"/>
      <c r="DM152" s="853"/>
      <c r="DN152" s="853"/>
      <c r="DO152" s="853"/>
      <c r="DP152" s="853"/>
      <c r="DQ152" s="853"/>
      <c r="DR152" s="853"/>
      <c r="DS152" s="853"/>
      <c r="DT152" s="853"/>
      <c r="DU152" s="853"/>
      <c r="DV152" s="853"/>
      <c r="DW152" s="853"/>
      <c r="DX152" s="853"/>
      <c r="DY152" s="853"/>
      <c r="DZ152" s="853"/>
      <c r="EA152" s="853"/>
      <c r="EB152" s="853"/>
      <c r="EC152" s="853"/>
      <c r="ED152" s="853"/>
      <c r="EE152" s="853"/>
      <c r="EF152" s="853"/>
      <c r="EG152" s="853"/>
      <c r="EH152" s="853"/>
      <c r="EI152" s="853"/>
      <c r="EJ152" s="853"/>
      <c r="EK152" s="853"/>
      <c r="EL152" s="853"/>
      <c r="EM152" s="853"/>
      <c r="EN152" s="853"/>
      <c r="EO152" s="853"/>
      <c r="EP152" s="853"/>
      <c r="EQ152" s="853"/>
      <c r="ER152" s="853"/>
      <c r="ES152" s="853"/>
      <c r="ET152" s="853"/>
      <c r="EU152" s="853"/>
      <c r="EV152" s="853"/>
      <c r="EW152" s="853"/>
      <c r="EX152" s="853"/>
      <c r="EY152" s="853"/>
      <c r="EZ152" s="853"/>
      <c r="FA152" s="853"/>
      <c r="FB152" s="853"/>
      <c r="FC152" s="853"/>
      <c r="FD152" s="853"/>
      <c r="FE152" s="853"/>
      <c r="FF152" s="853"/>
      <c r="FG152" s="853"/>
      <c r="FH152" s="853"/>
      <c r="FI152" s="853"/>
      <c r="FJ152" s="853"/>
      <c r="FK152" s="853"/>
      <c r="FL152" s="853"/>
      <c r="FM152" s="853"/>
      <c r="FN152" s="853"/>
      <c r="FO152" s="853"/>
      <c r="FP152" s="853"/>
      <c r="FQ152" s="853"/>
      <c r="FR152" s="853"/>
      <c r="FS152" s="853"/>
      <c r="FT152" s="853"/>
      <c r="FU152" s="853"/>
      <c r="FV152" s="853"/>
      <c r="FW152" s="853"/>
      <c r="FX152" s="853"/>
      <c r="FY152" s="853"/>
      <c r="FZ152" s="853"/>
      <c r="GA152" s="853"/>
      <c r="GB152" s="853"/>
      <c r="GC152" s="853"/>
      <c r="GD152" s="853"/>
      <c r="GE152" s="853"/>
      <c r="GF152" s="853"/>
      <c r="GG152" s="853"/>
      <c r="GH152" s="853"/>
      <c r="GI152" s="853"/>
      <c r="GJ152" s="853"/>
      <c r="GK152" s="853"/>
      <c r="GL152" s="853"/>
      <c r="GM152" s="853"/>
      <c r="GN152" s="853"/>
      <c r="GO152" s="853"/>
      <c r="GP152" s="853"/>
      <c r="GQ152" s="853"/>
      <c r="GR152" s="853"/>
      <c r="GS152" s="853"/>
      <c r="GT152" s="853"/>
      <c r="GU152" s="853"/>
      <c r="GV152" s="853"/>
      <c r="GW152" s="853"/>
      <c r="GX152" s="853"/>
      <c r="GY152" s="853"/>
      <c r="GZ152" s="853"/>
      <c r="HA152" s="853"/>
      <c r="HB152" s="853"/>
      <c r="HC152" s="853"/>
      <c r="HD152" s="853"/>
      <c r="HE152" s="853"/>
      <c r="HF152" s="853"/>
      <c r="HG152" s="853"/>
      <c r="HH152" s="853"/>
      <c r="HI152" s="853"/>
      <c r="HJ152" s="853"/>
      <c r="HK152" s="853"/>
      <c r="HL152" s="853"/>
      <c r="HM152" s="853"/>
      <c r="HN152" s="853"/>
      <c r="HO152" s="853"/>
      <c r="HP152" s="853"/>
      <c r="HQ152" s="853"/>
      <c r="HR152" s="853"/>
      <c r="HS152" s="853"/>
      <c r="HT152" s="853"/>
      <c r="HU152" s="853"/>
      <c r="HV152" s="853"/>
      <c r="HW152" s="853"/>
      <c r="HX152" s="853"/>
      <c r="HY152" s="853"/>
      <c r="HZ152" s="853"/>
      <c r="IA152" s="853"/>
      <c r="IB152" s="853"/>
      <c r="IC152" s="853"/>
      <c r="ID152" s="853"/>
      <c r="IE152" s="853"/>
      <c r="IF152" s="853"/>
      <c r="IG152" s="853"/>
      <c r="IH152" s="853"/>
      <c r="II152" s="853"/>
      <c r="IJ152" s="853"/>
      <c r="IK152" s="853"/>
      <c r="IL152" s="853"/>
      <c r="IM152" s="853"/>
      <c r="IN152" s="853"/>
      <c r="IO152" s="853"/>
      <c r="IP152" s="853"/>
      <c r="IQ152" s="853"/>
      <c r="IR152" s="853"/>
      <c r="IS152" s="853"/>
      <c r="IT152" s="853"/>
      <c r="IU152" s="853"/>
      <c r="IV152" s="853"/>
    </row>
    <row r="153" spans="1:256" ht="13.5" thickBot="1">
      <c r="A153" s="907" t="s">
        <v>909</v>
      </c>
      <c r="B153" s="862" t="s">
        <v>910</v>
      </c>
      <c r="C153" s="908" t="s">
        <v>911</v>
      </c>
      <c r="D153" s="862" t="s">
        <v>858</v>
      </c>
      <c r="E153" s="862" t="s">
        <v>859</v>
      </c>
      <c r="F153" s="909" t="s">
        <v>860</v>
      </c>
      <c r="G153" s="853"/>
      <c r="H153" s="853"/>
      <c r="I153" s="853"/>
      <c r="J153" s="853"/>
      <c r="K153" s="853"/>
      <c r="L153" s="853"/>
      <c r="M153" s="853"/>
      <c r="N153" s="853"/>
      <c r="O153" s="853"/>
      <c r="P153" s="853"/>
      <c r="Q153" s="853"/>
      <c r="R153" s="853"/>
      <c r="S153" s="853"/>
      <c r="T153" s="853"/>
      <c r="U153" s="853"/>
      <c r="V153" s="853"/>
      <c r="W153" s="853"/>
      <c r="X153" s="853"/>
      <c r="Y153" s="853"/>
      <c r="Z153" s="853"/>
      <c r="AA153" s="853"/>
      <c r="AB153" s="853"/>
      <c r="AC153" s="853"/>
      <c r="AD153" s="853"/>
      <c r="AE153" s="853"/>
      <c r="AF153" s="853"/>
      <c r="AG153" s="853"/>
      <c r="AH153" s="853"/>
      <c r="AI153" s="853"/>
      <c r="AJ153" s="853"/>
      <c r="AK153" s="853"/>
      <c r="AL153" s="853"/>
      <c r="AM153" s="853"/>
      <c r="AN153" s="853"/>
      <c r="AO153" s="853"/>
      <c r="AP153" s="853"/>
      <c r="AQ153" s="853"/>
      <c r="AR153" s="853"/>
      <c r="AS153" s="853"/>
      <c r="AT153" s="853"/>
      <c r="AU153" s="853"/>
      <c r="AV153" s="853"/>
      <c r="AW153" s="853"/>
      <c r="AX153" s="853"/>
      <c r="AY153" s="853"/>
      <c r="AZ153" s="853"/>
      <c r="BA153" s="853"/>
      <c r="BB153" s="853"/>
      <c r="BC153" s="853"/>
      <c r="BD153" s="853"/>
      <c r="BE153" s="853"/>
      <c r="BF153" s="853"/>
      <c r="BG153" s="853"/>
      <c r="BH153" s="853"/>
      <c r="BI153" s="853"/>
      <c r="BJ153" s="853"/>
      <c r="BK153" s="853"/>
      <c r="BL153" s="853"/>
      <c r="BM153" s="853"/>
      <c r="BN153" s="853"/>
      <c r="BO153" s="853"/>
      <c r="BP153" s="853"/>
      <c r="BQ153" s="853"/>
      <c r="BR153" s="853"/>
      <c r="BS153" s="853"/>
      <c r="BT153" s="853"/>
      <c r="BU153" s="853"/>
      <c r="BV153" s="853"/>
      <c r="BW153" s="853"/>
      <c r="BX153" s="853"/>
      <c r="BY153" s="853"/>
      <c r="BZ153" s="853"/>
      <c r="CA153" s="853"/>
      <c r="CB153" s="853"/>
      <c r="CC153" s="853"/>
      <c r="CD153" s="853"/>
      <c r="CE153" s="853"/>
      <c r="CF153" s="853"/>
      <c r="CG153" s="853"/>
      <c r="CH153" s="853"/>
      <c r="CI153" s="853"/>
      <c r="CJ153" s="853"/>
      <c r="CK153" s="853"/>
      <c r="CL153" s="853"/>
      <c r="CM153" s="853"/>
      <c r="CN153" s="853"/>
      <c r="CO153" s="853"/>
      <c r="CP153" s="853"/>
      <c r="CQ153" s="853"/>
      <c r="CR153" s="853"/>
      <c r="CS153" s="853"/>
      <c r="CT153" s="853"/>
      <c r="CU153" s="853"/>
      <c r="CV153" s="853"/>
      <c r="CW153" s="853"/>
      <c r="CX153" s="853"/>
      <c r="CY153" s="853"/>
      <c r="CZ153" s="853"/>
      <c r="DA153" s="853"/>
      <c r="DB153" s="853"/>
      <c r="DC153" s="853"/>
      <c r="DD153" s="853"/>
      <c r="DE153" s="853"/>
      <c r="DF153" s="853"/>
      <c r="DG153" s="853"/>
      <c r="DH153" s="853"/>
      <c r="DI153" s="853"/>
      <c r="DJ153" s="853"/>
      <c r="DK153" s="853"/>
      <c r="DL153" s="853"/>
      <c r="DM153" s="853"/>
      <c r="DN153" s="853"/>
      <c r="DO153" s="853"/>
      <c r="DP153" s="853"/>
      <c r="DQ153" s="853"/>
      <c r="DR153" s="853"/>
      <c r="DS153" s="853"/>
      <c r="DT153" s="853"/>
      <c r="DU153" s="853"/>
      <c r="DV153" s="853"/>
      <c r="DW153" s="853"/>
      <c r="DX153" s="853"/>
      <c r="DY153" s="853"/>
      <c r="DZ153" s="853"/>
      <c r="EA153" s="853"/>
      <c r="EB153" s="853"/>
      <c r="EC153" s="853"/>
      <c r="ED153" s="853"/>
      <c r="EE153" s="853"/>
      <c r="EF153" s="853"/>
      <c r="EG153" s="853"/>
      <c r="EH153" s="853"/>
      <c r="EI153" s="853"/>
      <c r="EJ153" s="853"/>
      <c r="EK153" s="853"/>
      <c r="EL153" s="853"/>
      <c r="EM153" s="853"/>
      <c r="EN153" s="853"/>
      <c r="EO153" s="853"/>
      <c r="EP153" s="853"/>
      <c r="EQ153" s="853"/>
      <c r="ER153" s="853"/>
      <c r="ES153" s="853"/>
      <c r="ET153" s="853"/>
      <c r="EU153" s="853"/>
      <c r="EV153" s="853"/>
      <c r="EW153" s="853"/>
      <c r="EX153" s="853"/>
      <c r="EY153" s="853"/>
      <c r="EZ153" s="853"/>
      <c r="FA153" s="853"/>
      <c r="FB153" s="853"/>
      <c r="FC153" s="853"/>
      <c r="FD153" s="853"/>
      <c r="FE153" s="853"/>
      <c r="FF153" s="853"/>
      <c r="FG153" s="853"/>
      <c r="FH153" s="853"/>
      <c r="FI153" s="853"/>
      <c r="FJ153" s="853"/>
      <c r="FK153" s="853"/>
      <c r="FL153" s="853"/>
      <c r="FM153" s="853"/>
      <c r="FN153" s="853"/>
      <c r="FO153" s="853"/>
      <c r="FP153" s="853"/>
      <c r="FQ153" s="853"/>
      <c r="FR153" s="853"/>
      <c r="FS153" s="853"/>
      <c r="FT153" s="853"/>
      <c r="FU153" s="853"/>
      <c r="FV153" s="853"/>
      <c r="FW153" s="853"/>
      <c r="FX153" s="853"/>
      <c r="FY153" s="853"/>
      <c r="FZ153" s="853"/>
      <c r="GA153" s="853"/>
      <c r="GB153" s="853"/>
      <c r="GC153" s="853"/>
      <c r="GD153" s="853"/>
      <c r="GE153" s="853"/>
      <c r="GF153" s="853"/>
      <c r="GG153" s="853"/>
      <c r="GH153" s="853"/>
      <c r="GI153" s="853"/>
      <c r="GJ153" s="853"/>
      <c r="GK153" s="853"/>
      <c r="GL153" s="853"/>
      <c r="GM153" s="853"/>
      <c r="GN153" s="853"/>
      <c r="GO153" s="853"/>
      <c r="GP153" s="853"/>
      <c r="GQ153" s="853"/>
      <c r="GR153" s="853"/>
      <c r="GS153" s="853"/>
      <c r="GT153" s="853"/>
      <c r="GU153" s="853"/>
      <c r="GV153" s="853"/>
      <c r="GW153" s="853"/>
      <c r="GX153" s="853"/>
      <c r="GY153" s="853"/>
      <c r="GZ153" s="853"/>
      <c r="HA153" s="853"/>
      <c r="HB153" s="853"/>
      <c r="HC153" s="853"/>
      <c r="HD153" s="853"/>
      <c r="HE153" s="853"/>
      <c r="HF153" s="853"/>
      <c r="HG153" s="853"/>
      <c r="HH153" s="853"/>
      <c r="HI153" s="853"/>
      <c r="HJ153" s="853"/>
      <c r="HK153" s="853"/>
      <c r="HL153" s="853"/>
      <c r="HM153" s="853"/>
      <c r="HN153" s="853"/>
      <c r="HO153" s="853"/>
      <c r="HP153" s="853"/>
      <c r="HQ153" s="853"/>
      <c r="HR153" s="853"/>
      <c r="HS153" s="853"/>
      <c r="HT153" s="853"/>
      <c r="HU153" s="853"/>
      <c r="HV153" s="853"/>
      <c r="HW153" s="853"/>
      <c r="HX153" s="853"/>
      <c r="HY153" s="853"/>
      <c r="HZ153" s="853"/>
      <c r="IA153" s="853"/>
      <c r="IB153" s="853"/>
      <c r="IC153" s="853"/>
      <c r="ID153" s="853"/>
      <c r="IE153" s="853"/>
      <c r="IF153" s="853"/>
      <c r="IG153" s="853"/>
      <c r="IH153" s="853"/>
      <c r="II153" s="853"/>
      <c r="IJ153" s="853"/>
      <c r="IK153" s="853"/>
      <c r="IL153" s="853"/>
      <c r="IM153" s="853"/>
      <c r="IN153" s="853"/>
      <c r="IO153" s="853"/>
      <c r="IP153" s="853"/>
      <c r="IQ153" s="853"/>
      <c r="IR153" s="853"/>
      <c r="IS153" s="853"/>
      <c r="IT153" s="853"/>
      <c r="IU153" s="853"/>
      <c r="IV153" s="853"/>
    </row>
    <row r="154" spans="1:256" ht="12.75">
      <c r="A154" s="927">
        <v>304</v>
      </c>
      <c r="B154" s="928" t="s">
        <v>912</v>
      </c>
      <c r="C154" s="929" t="s">
        <v>913</v>
      </c>
      <c r="D154" s="930">
        <f>D8</f>
        <v>448900</v>
      </c>
      <c r="E154" s="930">
        <f>E7</f>
        <v>429668</v>
      </c>
      <c r="F154" s="931">
        <f>+D154-E154</f>
        <v>19232</v>
      </c>
      <c r="G154" s="853"/>
      <c r="H154" s="853"/>
      <c r="I154" s="853"/>
      <c r="J154" s="853"/>
      <c r="K154" s="853"/>
      <c r="L154" s="853"/>
      <c r="M154" s="853"/>
      <c r="N154" s="853"/>
      <c r="O154" s="853"/>
      <c r="P154" s="853"/>
      <c r="Q154" s="853"/>
      <c r="R154" s="853"/>
      <c r="S154" s="853"/>
      <c r="T154" s="853"/>
      <c r="U154" s="853"/>
      <c r="V154" s="853"/>
      <c r="W154" s="853"/>
      <c r="X154" s="853"/>
      <c r="Y154" s="853"/>
      <c r="Z154" s="853"/>
      <c r="AA154" s="853"/>
      <c r="AB154" s="853"/>
      <c r="AC154" s="853"/>
      <c r="AD154" s="853"/>
      <c r="AE154" s="853"/>
      <c r="AF154" s="853"/>
      <c r="AG154" s="853"/>
      <c r="AH154" s="853"/>
      <c r="AI154" s="853"/>
      <c r="AJ154" s="853"/>
      <c r="AK154" s="853"/>
      <c r="AL154" s="853"/>
      <c r="AM154" s="853"/>
      <c r="AN154" s="853"/>
      <c r="AO154" s="853"/>
      <c r="AP154" s="853"/>
      <c r="AQ154" s="853"/>
      <c r="AR154" s="853"/>
      <c r="AS154" s="853"/>
      <c r="AT154" s="853"/>
      <c r="AU154" s="853"/>
      <c r="AV154" s="853"/>
      <c r="AW154" s="853"/>
      <c r="AX154" s="853"/>
      <c r="AY154" s="853"/>
      <c r="AZ154" s="853"/>
      <c r="BA154" s="853"/>
      <c r="BB154" s="853"/>
      <c r="BC154" s="853"/>
      <c r="BD154" s="853"/>
      <c r="BE154" s="853"/>
      <c r="BF154" s="853"/>
      <c r="BG154" s="853"/>
      <c r="BH154" s="853"/>
      <c r="BI154" s="853"/>
      <c r="BJ154" s="853"/>
      <c r="BK154" s="853"/>
      <c r="BL154" s="853"/>
      <c r="BM154" s="853"/>
      <c r="BN154" s="853"/>
      <c r="BO154" s="853"/>
      <c r="BP154" s="853"/>
      <c r="BQ154" s="853"/>
      <c r="BR154" s="853"/>
      <c r="BS154" s="853"/>
      <c r="BT154" s="853"/>
      <c r="BU154" s="853"/>
      <c r="BV154" s="853"/>
      <c r="BW154" s="853"/>
      <c r="BX154" s="853"/>
      <c r="BY154" s="853"/>
      <c r="BZ154" s="853"/>
      <c r="CA154" s="853"/>
      <c r="CB154" s="853"/>
      <c r="CC154" s="853"/>
      <c r="CD154" s="853"/>
      <c r="CE154" s="853"/>
      <c r="CF154" s="853"/>
      <c r="CG154" s="853"/>
      <c r="CH154" s="853"/>
      <c r="CI154" s="853"/>
      <c r="CJ154" s="853"/>
      <c r="CK154" s="853"/>
      <c r="CL154" s="853"/>
      <c r="CM154" s="853"/>
      <c r="CN154" s="853"/>
      <c r="CO154" s="853"/>
      <c r="CP154" s="853"/>
      <c r="CQ154" s="853"/>
      <c r="CR154" s="853"/>
      <c r="CS154" s="853"/>
      <c r="CT154" s="853"/>
      <c r="CU154" s="853"/>
      <c r="CV154" s="853"/>
      <c r="CW154" s="853"/>
      <c r="CX154" s="853"/>
      <c r="CY154" s="853"/>
      <c r="CZ154" s="853"/>
      <c r="DA154" s="853"/>
      <c r="DB154" s="853"/>
      <c r="DC154" s="853"/>
      <c r="DD154" s="853"/>
      <c r="DE154" s="853"/>
      <c r="DF154" s="853"/>
      <c r="DG154" s="853"/>
      <c r="DH154" s="853"/>
      <c r="DI154" s="853"/>
      <c r="DJ154" s="853"/>
      <c r="DK154" s="853"/>
      <c r="DL154" s="853"/>
      <c r="DM154" s="853"/>
      <c r="DN154" s="853"/>
      <c r="DO154" s="853"/>
      <c r="DP154" s="853"/>
      <c r="DQ154" s="853"/>
      <c r="DR154" s="853"/>
      <c r="DS154" s="853"/>
      <c r="DT154" s="853"/>
      <c r="DU154" s="853"/>
      <c r="DV154" s="853"/>
      <c r="DW154" s="853"/>
      <c r="DX154" s="853"/>
      <c r="DY154" s="853"/>
      <c r="DZ154" s="853"/>
      <c r="EA154" s="853"/>
      <c r="EB154" s="853"/>
      <c r="EC154" s="853"/>
      <c r="ED154" s="853"/>
      <c r="EE154" s="853"/>
      <c r="EF154" s="853"/>
      <c r="EG154" s="853"/>
      <c r="EH154" s="853"/>
      <c r="EI154" s="853"/>
      <c r="EJ154" s="853"/>
      <c r="EK154" s="853"/>
      <c r="EL154" s="853"/>
      <c r="EM154" s="853"/>
      <c r="EN154" s="853"/>
      <c r="EO154" s="853"/>
      <c r="EP154" s="853"/>
      <c r="EQ154" s="853"/>
      <c r="ER154" s="853"/>
      <c r="ES154" s="853"/>
      <c r="ET154" s="853"/>
      <c r="EU154" s="853"/>
      <c r="EV154" s="853"/>
      <c r="EW154" s="853"/>
      <c r="EX154" s="853"/>
      <c r="EY154" s="853"/>
      <c r="EZ154" s="853"/>
      <c r="FA154" s="853"/>
      <c r="FB154" s="853"/>
      <c r="FC154" s="853"/>
      <c r="FD154" s="853"/>
      <c r="FE154" s="853"/>
      <c r="FF154" s="853"/>
      <c r="FG154" s="853"/>
      <c r="FH154" s="853"/>
      <c r="FI154" s="853"/>
      <c r="FJ154" s="853"/>
      <c r="FK154" s="853"/>
      <c r="FL154" s="853"/>
      <c r="FM154" s="853"/>
      <c r="FN154" s="853"/>
      <c r="FO154" s="853"/>
      <c r="FP154" s="853"/>
      <c r="FQ154" s="853"/>
      <c r="FR154" s="853"/>
      <c r="FS154" s="853"/>
      <c r="FT154" s="853"/>
      <c r="FU154" s="853"/>
      <c r="FV154" s="853"/>
      <c r="FW154" s="853"/>
      <c r="FX154" s="853"/>
      <c r="FY154" s="853"/>
      <c r="FZ154" s="853"/>
      <c r="GA154" s="853"/>
      <c r="GB154" s="853"/>
      <c r="GC154" s="853"/>
      <c r="GD154" s="853"/>
      <c r="GE154" s="853"/>
      <c r="GF154" s="853"/>
      <c r="GG154" s="853"/>
      <c r="GH154" s="853"/>
      <c r="GI154" s="853"/>
      <c r="GJ154" s="853"/>
      <c r="GK154" s="853"/>
      <c r="GL154" s="853"/>
      <c r="GM154" s="853"/>
      <c r="GN154" s="853"/>
      <c r="GO154" s="853"/>
      <c r="GP154" s="853"/>
      <c r="GQ154" s="853"/>
      <c r="GR154" s="853"/>
      <c r="GS154" s="853"/>
      <c r="GT154" s="853"/>
      <c r="GU154" s="853"/>
      <c r="GV154" s="853"/>
      <c r="GW154" s="853"/>
      <c r="GX154" s="853"/>
      <c r="GY154" s="853"/>
      <c r="GZ154" s="853"/>
      <c r="HA154" s="853"/>
      <c r="HB154" s="853"/>
      <c r="HC154" s="853"/>
      <c r="HD154" s="853"/>
      <c r="HE154" s="853"/>
      <c r="HF154" s="853"/>
      <c r="HG154" s="853"/>
      <c r="HH154" s="853"/>
      <c r="HI154" s="853"/>
      <c r="HJ154" s="853"/>
      <c r="HK154" s="853"/>
      <c r="HL154" s="853"/>
      <c r="HM154" s="853"/>
      <c r="HN154" s="853"/>
      <c r="HO154" s="853"/>
      <c r="HP154" s="853"/>
      <c r="HQ154" s="853"/>
      <c r="HR154" s="853"/>
      <c r="HS154" s="853"/>
      <c r="HT154" s="853"/>
      <c r="HU154" s="853"/>
      <c r="HV154" s="853"/>
      <c r="HW154" s="853"/>
      <c r="HX154" s="853"/>
      <c r="HY154" s="853"/>
      <c r="HZ154" s="853"/>
      <c r="IA154" s="853"/>
      <c r="IB154" s="853"/>
      <c r="IC154" s="853"/>
      <c r="ID154" s="853"/>
      <c r="IE154" s="853"/>
      <c r="IF154" s="853"/>
      <c r="IG154" s="853"/>
      <c r="IH154" s="853"/>
      <c r="II154" s="853"/>
      <c r="IJ154" s="853"/>
      <c r="IK154" s="853"/>
      <c r="IL154" s="853"/>
      <c r="IM154" s="853"/>
      <c r="IN154" s="853"/>
      <c r="IO154" s="853"/>
      <c r="IP154" s="853"/>
      <c r="IQ154" s="853"/>
      <c r="IR154" s="853"/>
      <c r="IS154" s="853"/>
      <c r="IT154" s="853"/>
      <c r="IU154" s="853"/>
      <c r="IV154" s="853"/>
    </row>
    <row r="155" spans="1:256" ht="12.75">
      <c r="A155" s="914">
        <v>313</v>
      </c>
      <c r="B155" s="915" t="s">
        <v>237</v>
      </c>
      <c r="C155" s="916" t="s">
        <v>195</v>
      </c>
      <c r="D155" s="917">
        <f>D18</f>
        <v>459906691</v>
      </c>
      <c r="E155" s="917">
        <f>E18</f>
        <v>458557605</v>
      </c>
      <c r="F155" s="919">
        <f>D155-E155</f>
        <v>1349086</v>
      </c>
      <c r="G155" s="853"/>
      <c r="H155" s="853"/>
      <c r="I155" s="853"/>
      <c r="J155" s="853"/>
      <c r="K155" s="853"/>
      <c r="L155" s="853"/>
      <c r="M155" s="853"/>
      <c r="N155" s="853"/>
      <c r="O155" s="853"/>
      <c r="P155" s="853"/>
      <c r="Q155" s="853"/>
      <c r="R155" s="853"/>
      <c r="S155" s="853"/>
      <c r="T155" s="853"/>
      <c r="U155" s="853"/>
      <c r="V155" s="853"/>
      <c r="W155" s="853"/>
      <c r="X155" s="853"/>
      <c r="Y155" s="853"/>
      <c r="Z155" s="853"/>
      <c r="AA155" s="853"/>
      <c r="AB155" s="853"/>
      <c r="AC155" s="853"/>
      <c r="AD155" s="853"/>
      <c r="AE155" s="853"/>
      <c r="AF155" s="853"/>
      <c r="AG155" s="853"/>
      <c r="AH155" s="853"/>
      <c r="AI155" s="853"/>
      <c r="AJ155" s="853"/>
      <c r="AK155" s="853"/>
      <c r="AL155" s="853"/>
      <c r="AM155" s="853"/>
      <c r="AN155" s="853"/>
      <c r="AO155" s="853"/>
      <c r="AP155" s="853"/>
      <c r="AQ155" s="853"/>
      <c r="AR155" s="853"/>
      <c r="AS155" s="853"/>
      <c r="AT155" s="853"/>
      <c r="AU155" s="853"/>
      <c r="AV155" s="853"/>
      <c r="AW155" s="853"/>
      <c r="AX155" s="853"/>
      <c r="AY155" s="853"/>
      <c r="AZ155" s="853"/>
      <c r="BA155" s="853"/>
      <c r="BB155" s="853"/>
      <c r="BC155" s="853"/>
      <c r="BD155" s="853"/>
      <c r="BE155" s="853"/>
      <c r="BF155" s="853"/>
      <c r="BG155" s="853"/>
      <c r="BH155" s="853"/>
      <c r="BI155" s="853"/>
      <c r="BJ155" s="853"/>
      <c r="BK155" s="853"/>
      <c r="BL155" s="853"/>
      <c r="BM155" s="853"/>
      <c r="BN155" s="853"/>
      <c r="BO155" s="853"/>
      <c r="BP155" s="853"/>
      <c r="BQ155" s="853"/>
      <c r="BR155" s="853"/>
      <c r="BS155" s="853"/>
      <c r="BT155" s="853"/>
      <c r="BU155" s="853"/>
      <c r="BV155" s="853"/>
      <c r="BW155" s="853"/>
      <c r="BX155" s="853"/>
      <c r="BY155" s="853"/>
      <c r="BZ155" s="853"/>
      <c r="CA155" s="853"/>
      <c r="CB155" s="853"/>
      <c r="CC155" s="853"/>
      <c r="CD155" s="853"/>
      <c r="CE155" s="853"/>
      <c r="CF155" s="853"/>
      <c r="CG155" s="853"/>
      <c r="CH155" s="853"/>
      <c r="CI155" s="853"/>
      <c r="CJ155" s="853"/>
      <c r="CK155" s="853"/>
      <c r="CL155" s="853"/>
      <c r="CM155" s="853"/>
      <c r="CN155" s="853"/>
      <c r="CO155" s="853"/>
      <c r="CP155" s="853"/>
      <c r="CQ155" s="853"/>
      <c r="CR155" s="853"/>
      <c r="CS155" s="853"/>
      <c r="CT155" s="853"/>
      <c r="CU155" s="853"/>
      <c r="CV155" s="853"/>
      <c r="CW155" s="853"/>
      <c r="CX155" s="853"/>
      <c r="CY155" s="853"/>
      <c r="CZ155" s="853"/>
      <c r="DA155" s="853"/>
      <c r="DB155" s="853"/>
      <c r="DC155" s="853"/>
      <c r="DD155" s="853"/>
      <c r="DE155" s="853"/>
      <c r="DF155" s="853"/>
      <c r="DG155" s="853"/>
      <c r="DH155" s="853"/>
      <c r="DI155" s="853"/>
      <c r="DJ155" s="853"/>
      <c r="DK155" s="853"/>
      <c r="DL155" s="853"/>
      <c r="DM155" s="853"/>
      <c r="DN155" s="853"/>
      <c r="DO155" s="853"/>
      <c r="DP155" s="853"/>
      <c r="DQ155" s="853"/>
      <c r="DR155" s="853"/>
      <c r="DS155" s="853"/>
      <c r="DT155" s="853"/>
      <c r="DU155" s="853"/>
      <c r="DV155" s="853"/>
      <c r="DW155" s="853"/>
      <c r="DX155" s="853"/>
      <c r="DY155" s="853"/>
      <c r="DZ155" s="853"/>
      <c r="EA155" s="853"/>
      <c r="EB155" s="853"/>
      <c r="EC155" s="853"/>
      <c r="ED155" s="853"/>
      <c r="EE155" s="853"/>
      <c r="EF155" s="853"/>
      <c r="EG155" s="853"/>
      <c r="EH155" s="853"/>
      <c r="EI155" s="853"/>
      <c r="EJ155" s="853"/>
      <c r="EK155" s="853"/>
      <c r="EL155" s="853"/>
      <c r="EM155" s="853"/>
      <c r="EN155" s="853"/>
      <c r="EO155" s="853"/>
      <c r="EP155" s="853"/>
      <c r="EQ155" s="853"/>
      <c r="ER155" s="853"/>
      <c r="ES155" s="853"/>
      <c r="ET155" s="853"/>
      <c r="EU155" s="853"/>
      <c r="EV155" s="853"/>
      <c r="EW155" s="853"/>
      <c r="EX155" s="853"/>
      <c r="EY155" s="853"/>
      <c r="EZ155" s="853"/>
      <c r="FA155" s="853"/>
      <c r="FB155" s="853"/>
      <c r="FC155" s="853"/>
      <c r="FD155" s="853"/>
      <c r="FE155" s="853"/>
      <c r="FF155" s="853"/>
      <c r="FG155" s="853"/>
      <c r="FH155" s="853"/>
      <c r="FI155" s="853"/>
      <c r="FJ155" s="853"/>
      <c r="FK155" s="853"/>
      <c r="FL155" s="853"/>
      <c r="FM155" s="853"/>
      <c r="FN155" s="853"/>
      <c r="FO155" s="853"/>
      <c r="FP155" s="853"/>
      <c r="FQ155" s="853"/>
      <c r="FR155" s="853"/>
      <c r="FS155" s="853"/>
      <c r="FT155" s="853"/>
      <c r="FU155" s="853"/>
      <c r="FV155" s="853"/>
      <c r="FW155" s="853"/>
      <c r="FX155" s="853"/>
      <c r="FY155" s="853"/>
      <c r="FZ155" s="853"/>
      <c r="GA155" s="853"/>
      <c r="GB155" s="853"/>
      <c r="GC155" s="853"/>
      <c r="GD155" s="853"/>
      <c r="GE155" s="853"/>
      <c r="GF155" s="853"/>
      <c r="GG155" s="853"/>
      <c r="GH155" s="853"/>
      <c r="GI155" s="853"/>
      <c r="GJ155" s="853"/>
      <c r="GK155" s="853"/>
      <c r="GL155" s="853"/>
      <c r="GM155" s="853"/>
      <c r="GN155" s="853"/>
      <c r="GO155" s="853"/>
      <c r="GP155" s="853"/>
      <c r="GQ155" s="853"/>
      <c r="GR155" s="853"/>
      <c r="GS155" s="853"/>
      <c r="GT155" s="853"/>
      <c r="GU155" s="853"/>
      <c r="GV155" s="853"/>
      <c r="GW155" s="853"/>
      <c r="GX155" s="853"/>
      <c r="GY155" s="853"/>
      <c r="GZ155" s="853"/>
      <c r="HA155" s="853"/>
      <c r="HB155" s="853"/>
      <c r="HC155" s="853"/>
      <c r="HD155" s="853"/>
      <c r="HE155" s="853"/>
      <c r="HF155" s="853"/>
      <c r="HG155" s="853"/>
      <c r="HH155" s="853"/>
      <c r="HI155" s="853"/>
      <c r="HJ155" s="853"/>
      <c r="HK155" s="853"/>
      <c r="HL155" s="853"/>
      <c r="HM155" s="853"/>
      <c r="HN155" s="853"/>
      <c r="HO155" s="853"/>
      <c r="HP155" s="853"/>
      <c r="HQ155" s="853"/>
      <c r="HR155" s="853"/>
      <c r="HS155" s="853"/>
      <c r="HT155" s="853"/>
      <c r="HU155" s="853"/>
      <c r="HV155" s="853"/>
      <c r="HW155" s="853"/>
      <c r="HX155" s="853"/>
      <c r="HY155" s="853"/>
      <c r="HZ155" s="853"/>
      <c r="IA155" s="853"/>
      <c r="IB155" s="853"/>
      <c r="IC155" s="853"/>
      <c r="ID155" s="853"/>
      <c r="IE155" s="853"/>
      <c r="IF155" s="853"/>
      <c r="IG155" s="853"/>
      <c r="IH155" s="853"/>
      <c r="II155" s="853"/>
      <c r="IJ155" s="853"/>
      <c r="IK155" s="853"/>
      <c r="IL155" s="853"/>
      <c r="IM155" s="853"/>
      <c r="IN155" s="853"/>
      <c r="IO155" s="853"/>
      <c r="IP155" s="853"/>
      <c r="IQ155" s="853"/>
      <c r="IR155" s="853"/>
      <c r="IS155" s="853"/>
      <c r="IT155" s="853"/>
      <c r="IU155" s="853"/>
      <c r="IV155" s="853"/>
    </row>
    <row r="156" spans="1:256" ht="12.75">
      <c r="A156" s="914">
        <v>317</v>
      </c>
      <c r="B156" s="915" t="s">
        <v>239</v>
      </c>
      <c r="C156" s="916" t="s">
        <v>945</v>
      </c>
      <c r="D156" s="918">
        <f>D25</f>
        <v>1067271</v>
      </c>
      <c r="E156" s="918">
        <f>E25</f>
        <v>1011538</v>
      </c>
      <c r="F156" s="919">
        <f>D156-E156</f>
        <v>55733</v>
      </c>
      <c r="G156" s="853"/>
      <c r="H156" s="853"/>
      <c r="I156" s="853"/>
      <c r="J156" s="853"/>
      <c r="K156" s="853"/>
      <c r="L156" s="853"/>
      <c r="M156" s="853"/>
      <c r="N156" s="853"/>
      <c r="O156" s="853"/>
      <c r="P156" s="853"/>
      <c r="Q156" s="853"/>
      <c r="R156" s="853"/>
      <c r="S156" s="853"/>
      <c r="T156" s="853"/>
      <c r="U156" s="853"/>
      <c r="V156" s="853"/>
      <c r="W156" s="853"/>
      <c r="X156" s="853"/>
      <c r="Y156" s="853"/>
      <c r="Z156" s="853"/>
      <c r="AA156" s="853"/>
      <c r="AB156" s="853"/>
      <c r="AC156" s="853"/>
      <c r="AD156" s="853"/>
      <c r="AE156" s="853"/>
      <c r="AF156" s="853"/>
      <c r="AG156" s="853"/>
      <c r="AH156" s="853"/>
      <c r="AI156" s="853"/>
      <c r="AJ156" s="853"/>
      <c r="AK156" s="853"/>
      <c r="AL156" s="853"/>
      <c r="AM156" s="853"/>
      <c r="AN156" s="853"/>
      <c r="AO156" s="853"/>
      <c r="AP156" s="853"/>
      <c r="AQ156" s="853"/>
      <c r="AR156" s="853"/>
      <c r="AS156" s="853"/>
      <c r="AT156" s="853"/>
      <c r="AU156" s="853"/>
      <c r="AV156" s="853"/>
      <c r="AW156" s="853"/>
      <c r="AX156" s="853"/>
      <c r="AY156" s="853"/>
      <c r="AZ156" s="853"/>
      <c r="BA156" s="853"/>
      <c r="BB156" s="853"/>
      <c r="BC156" s="853"/>
      <c r="BD156" s="853"/>
      <c r="BE156" s="853"/>
      <c r="BF156" s="853"/>
      <c r="BG156" s="853"/>
      <c r="BH156" s="853"/>
      <c r="BI156" s="853"/>
      <c r="BJ156" s="853"/>
      <c r="BK156" s="853"/>
      <c r="BL156" s="853"/>
      <c r="BM156" s="853"/>
      <c r="BN156" s="853"/>
      <c r="BO156" s="853"/>
      <c r="BP156" s="853"/>
      <c r="BQ156" s="853"/>
      <c r="BR156" s="853"/>
      <c r="BS156" s="853"/>
      <c r="BT156" s="853"/>
      <c r="BU156" s="853"/>
      <c r="BV156" s="853"/>
      <c r="BW156" s="853"/>
      <c r="BX156" s="853"/>
      <c r="BY156" s="853"/>
      <c r="BZ156" s="853"/>
      <c r="CA156" s="853"/>
      <c r="CB156" s="853"/>
      <c r="CC156" s="853"/>
      <c r="CD156" s="853"/>
      <c r="CE156" s="853"/>
      <c r="CF156" s="853"/>
      <c r="CG156" s="853"/>
      <c r="CH156" s="853"/>
      <c r="CI156" s="853"/>
      <c r="CJ156" s="853"/>
      <c r="CK156" s="853"/>
      <c r="CL156" s="853"/>
      <c r="CM156" s="853"/>
      <c r="CN156" s="853"/>
      <c r="CO156" s="853"/>
      <c r="CP156" s="853"/>
      <c r="CQ156" s="853"/>
      <c r="CR156" s="853"/>
      <c r="CS156" s="853"/>
      <c r="CT156" s="853"/>
      <c r="CU156" s="853"/>
      <c r="CV156" s="853"/>
      <c r="CW156" s="853"/>
      <c r="CX156" s="853"/>
      <c r="CY156" s="853"/>
      <c r="CZ156" s="853"/>
      <c r="DA156" s="853"/>
      <c r="DB156" s="853"/>
      <c r="DC156" s="853"/>
      <c r="DD156" s="853"/>
      <c r="DE156" s="853"/>
      <c r="DF156" s="853"/>
      <c r="DG156" s="853"/>
      <c r="DH156" s="853"/>
      <c r="DI156" s="853"/>
      <c r="DJ156" s="853"/>
      <c r="DK156" s="853"/>
      <c r="DL156" s="853"/>
      <c r="DM156" s="853"/>
      <c r="DN156" s="853"/>
      <c r="DO156" s="853"/>
      <c r="DP156" s="853"/>
      <c r="DQ156" s="853"/>
      <c r="DR156" s="853"/>
      <c r="DS156" s="853"/>
      <c r="DT156" s="853"/>
      <c r="DU156" s="853"/>
      <c r="DV156" s="853"/>
      <c r="DW156" s="853"/>
      <c r="DX156" s="853"/>
      <c r="DY156" s="853"/>
      <c r="DZ156" s="853"/>
      <c r="EA156" s="853"/>
      <c r="EB156" s="853"/>
      <c r="EC156" s="853"/>
      <c r="ED156" s="853"/>
      <c r="EE156" s="853"/>
      <c r="EF156" s="853"/>
      <c r="EG156" s="853"/>
      <c r="EH156" s="853"/>
      <c r="EI156" s="853"/>
      <c r="EJ156" s="853"/>
      <c r="EK156" s="853"/>
      <c r="EL156" s="853"/>
      <c r="EM156" s="853"/>
      <c r="EN156" s="853"/>
      <c r="EO156" s="853"/>
      <c r="EP156" s="853"/>
      <c r="EQ156" s="853"/>
      <c r="ER156" s="853"/>
      <c r="ES156" s="853"/>
      <c r="ET156" s="853"/>
      <c r="EU156" s="853"/>
      <c r="EV156" s="853"/>
      <c r="EW156" s="853"/>
      <c r="EX156" s="853"/>
      <c r="EY156" s="853"/>
      <c r="EZ156" s="853"/>
      <c r="FA156" s="853"/>
      <c r="FB156" s="853"/>
      <c r="FC156" s="853"/>
      <c r="FD156" s="853"/>
      <c r="FE156" s="853"/>
      <c r="FF156" s="853"/>
      <c r="FG156" s="853"/>
      <c r="FH156" s="853"/>
      <c r="FI156" s="853"/>
      <c r="FJ156" s="853"/>
      <c r="FK156" s="853"/>
      <c r="FL156" s="853"/>
      <c r="FM156" s="853"/>
      <c r="FN156" s="853"/>
      <c r="FO156" s="853"/>
      <c r="FP156" s="853"/>
      <c r="FQ156" s="853"/>
      <c r="FR156" s="853"/>
      <c r="FS156" s="853"/>
      <c r="FT156" s="853"/>
      <c r="FU156" s="853"/>
      <c r="FV156" s="853"/>
      <c r="FW156" s="853"/>
      <c r="FX156" s="853"/>
      <c r="FY156" s="853"/>
      <c r="FZ156" s="853"/>
      <c r="GA156" s="853"/>
      <c r="GB156" s="853"/>
      <c r="GC156" s="853"/>
      <c r="GD156" s="853"/>
      <c r="GE156" s="853"/>
      <c r="GF156" s="853"/>
      <c r="GG156" s="853"/>
      <c r="GH156" s="853"/>
      <c r="GI156" s="853"/>
      <c r="GJ156" s="853"/>
      <c r="GK156" s="853"/>
      <c r="GL156" s="853"/>
      <c r="GM156" s="853"/>
      <c r="GN156" s="853"/>
      <c r="GO156" s="853"/>
      <c r="GP156" s="853"/>
      <c r="GQ156" s="853"/>
      <c r="GR156" s="853"/>
      <c r="GS156" s="853"/>
      <c r="GT156" s="853"/>
      <c r="GU156" s="853"/>
      <c r="GV156" s="853"/>
      <c r="GW156" s="853"/>
      <c r="GX156" s="853"/>
      <c r="GY156" s="853"/>
      <c r="GZ156" s="853"/>
      <c r="HA156" s="853"/>
      <c r="HB156" s="853"/>
      <c r="HC156" s="853"/>
      <c r="HD156" s="853"/>
      <c r="HE156" s="853"/>
      <c r="HF156" s="853"/>
      <c r="HG156" s="853"/>
      <c r="HH156" s="853"/>
      <c r="HI156" s="853"/>
      <c r="HJ156" s="853"/>
      <c r="HK156" s="853"/>
      <c r="HL156" s="853"/>
      <c r="HM156" s="853"/>
      <c r="HN156" s="853"/>
      <c r="HO156" s="853"/>
      <c r="HP156" s="853"/>
      <c r="HQ156" s="853"/>
      <c r="HR156" s="853"/>
      <c r="HS156" s="853"/>
      <c r="HT156" s="853"/>
      <c r="HU156" s="853"/>
      <c r="HV156" s="853"/>
      <c r="HW156" s="853"/>
      <c r="HX156" s="853"/>
      <c r="HY156" s="853"/>
      <c r="HZ156" s="853"/>
      <c r="IA156" s="853"/>
      <c r="IB156" s="853"/>
      <c r="IC156" s="853"/>
      <c r="ID156" s="853"/>
      <c r="IE156" s="853"/>
      <c r="IF156" s="853"/>
      <c r="IG156" s="853"/>
      <c r="IH156" s="853"/>
      <c r="II156" s="853"/>
      <c r="IJ156" s="853"/>
      <c r="IK156" s="853"/>
      <c r="IL156" s="853"/>
      <c r="IM156" s="853"/>
      <c r="IN156" s="853"/>
      <c r="IO156" s="853"/>
      <c r="IP156" s="853"/>
      <c r="IQ156" s="853"/>
      <c r="IR156" s="853"/>
      <c r="IS156" s="853"/>
      <c r="IT156" s="853"/>
      <c r="IU156" s="853"/>
      <c r="IV156" s="853"/>
    </row>
    <row r="157" spans="1:256" ht="12.75">
      <c r="A157" s="914">
        <v>327</v>
      </c>
      <c r="B157" s="915" t="s">
        <v>238</v>
      </c>
      <c r="C157" s="916" t="s">
        <v>197</v>
      </c>
      <c r="D157" s="918">
        <f>D32</f>
        <v>94519770</v>
      </c>
      <c r="E157" s="918">
        <f>E32</f>
        <v>94519770</v>
      </c>
      <c r="F157" s="920">
        <f>D157-E157</f>
        <v>0</v>
      </c>
      <c r="G157" s="853"/>
      <c r="H157" s="853"/>
      <c r="I157" s="853"/>
      <c r="J157" s="853"/>
      <c r="K157" s="853"/>
      <c r="L157" s="853"/>
      <c r="M157" s="853"/>
      <c r="N157" s="853"/>
      <c r="O157" s="853"/>
      <c r="P157" s="853"/>
      <c r="Q157" s="853"/>
      <c r="R157" s="853"/>
      <c r="S157" s="853"/>
      <c r="T157" s="853"/>
      <c r="U157" s="853"/>
      <c r="V157" s="853"/>
      <c r="W157" s="853"/>
      <c r="X157" s="853"/>
      <c r="Y157" s="853"/>
      <c r="Z157" s="853"/>
      <c r="AA157" s="853"/>
      <c r="AB157" s="853"/>
      <c r="AC157" s="853"/>
      <c r="AD157" s="853"/>
      <c r="AE157" s="853"/>
      <c r="AF157" s="853"/>
      <c r="AG157" s="853"/>
      <c r="AH157" s="853"/>
      <c r="AI157" s="853"/>
      <c r="AJ157" s="853"/>
      <c r="AK157" s="853"/>
      <c r="AL157" s="853"/>
      <c r="AM157" s="853"/>
      <c r="AN157" s="853"/>
      <c r="AO157" s="853"/>
      <c r="AP157" s="853"/>
      <c r="AQ157" s="853"/>
      <c r="AR157" s="853"/>
      <c r="AS157" s="853"/>
      <c r="AT157" s="853"/>
      <c r="AU157" s="853"/>
      <c r="AV157" s="853"/>
      <c r="AW157" s="853"/>
      <c r="AX157" s="853"/>
      <c r="AY157" s="853"/>
      <c r="AZ157" s="853"/>
      <c r="BA157" s="853"/>
      <c r="BB157" s="853"/>
      <c r="BC157" s="853"/>
      <c r="BD157" s="853"/>
      <c r="BE157" s="853"/>
      <c r="BF157" s="853"/>
      <c r="BG157" s="853"/>
      <c r="BH157" s="853"/>
      <c r="BI157" s="853"/>
      <c r="BJ157" s="853"/>
      <c r="BK157" s="853"/>
      <c r="BL157" s="853"/>
      <c r="BM157" s="853"/>
      <c r="BN157" s="853"/>
      <c r="BO157" s="853"/>
      <c r="BP157" s="853"/>
      <c r="BQ157" s="853"/>
      <c r="BR157" s="853"/>
      <c r="BS157" s="853"/>
      <c r="BT157" s="853"/>
      <c r="BU157" s="853"/>
      <c r="BV157" s="853"/>
      <c r="BW157" s="853"/>
      <c r="BX157" s="853"/>
      <c r="BY157" s="853"/>
      <c r="BZ157" s="853"/>
      <c r="CA157" s="853"/>
      <c r="CB157" s="853"/>
      <c r="CC157" s="853"/>
      <c r="CD157" s="853"/>
      <c r="CE157" s="853"/>
      <c r="CF157" s="853"/>
      <c r="CG157" s="853"/>
      <c r="CH157" s="853"/>
      <c r="CI157" s="853"/>
      <c r="CJ157" s="853"/>
      <c r="CK157" s="853"/>
      <c r="CL157" s="853"/>
      <c r="CM157" s="853"/>
      <c r="CN157" s="853"/>
      <c r="CO157" s="853"/>
      <c r="CP157" s="853"/>
      <c r="CQ157" s="853"/>
      <c r="CR157" s="853"/>
      <c r="CS157" s="853"/>
      <c r="CT157" s="853"/>
      <c r="CU157" s="853"/>
      <c r="CV157" s="853"/>
      <c r="CW157" s="853"/>
      <c r="CX157" s="853"/>
      <c r="CY157" s="853"/>
      <c r="CZ157" s="853"/>
      <c r="DA157" s="853"/>
      <c r="DB157" s="853"/>
      <c r="DC157" s="853"/>
      <c r="DD157" s="853"/>
      <c r="DE157" s="853"/>
      <c r="DF157" s="853"/>
      <c r="DG157" s="853"/>
      <c r="DH157" s="853"/>
      <c r="DI157" s="853"/>
      <c r="DJ157" s="853"/>
      <c r="DK157" s="853"/>
      <c r="DL157" s="853"/>
      <c r="DM157" s="853"/>
      <c r="DN157" s="853"/>
      <c r="DO157" s="853"/>
      <c r="DP157" s="853"/>
      <c r="DQ157" s="853"/>
      <c r="DR157" s="853"/>
      <c r="DS157" s="853"/>
      <c r="DT157" s="853"/>
      <c r="DU157" s="853"/>
      <c r="DV157" s="853"/>
      <c r="DW157" s="853"/>
      <c r="DX157" s="853"/>
      <c r="DY157" s="853"/>
      <c r="DZ157" s="853"/>
      <c r="EA157" s="853"/>
      <c r="EB157" s="853"/>
      <c r="EC157" s="853"/>
      <c r="ED157" s="853"/>
      <c r="EE157" s="853"/>
      <c r="EF157" s="853"/>
      <c r="EG157" s="853"/>
      <c r="EH157" s="853"/>
      <c r="EI157" s="853"/>
      <c r="EJ157" s="853"/>
      <c r="EK157" s="853"/>
      <c r="EL157" s="853"/>
      <c r="EM157" s="853"/>
      <c r="EN157" s="853"/>
      <c r="EO157" s="853"/>
      <c r="EP157" s="853"/>
      <c r="EQ157" s="853"/>
      <c r="ER157" s="853"/>
      <c r="ES157" s="853"/>
      <c r="ET157" s="853"/>
      <c r="EU157" s="853"/>
      <c r="EV157" s="853"/>
      <c r="EW157" s="853"/>
      <c r="EX157" s="853"/>
      <c r="EY157" s="853"/>
      <c r="EZ157" s="853"/>
      <c r="FA157" s="853"/>
      <c r="FB157" s="853"/>
      <c r="FC157" s="853"/>
      <c r="FD157" s="853"/>
      <c r="FE157" s="853"/>
      <c r="FF157" s="853"/>
      <c r="FG157" s="853"/>
      <c r="FH157" s="853"/>
      <c r="FI157" s="853"/>
      <c r="FJ157" s="853"/>
      <c r="FK157" s="853"/>
      <c r="FL157" s="853"/>
      <c r="FM157" s="853"/>
      <c r="FN157" s="853"/>
      <c r="FO157" s="853"/>
      <c r="FP157" s="853"/>
      <c r="FQ157" s="853"/>
      <c r="FR157" s="853"/>
      <c r="FS157" s="853"/>
      <c r="FT157" s="853"/>
      <c r="FU157" s="853"/>
      <c r="FV157" s="853"/>
      <c r="FW157" s="853"/>
      <c r="FX157" s="853"/>
      <c r="FY157" s="853"/>
      <c r="FZ157" s="853"/>
      <c r="GA157" s="853"/>
      <c r="GB157" s="853"/>
      <c r="GC157" s="853"/>
      <c r="GD157" s="853"/>
      <c r="GE157" s="853"/>
      <c r="GF157" s="853"/>
      <c r="GG157" s="853"/>
      <c r="GH157" s="853"/>
      <c r="GI157" s="853"/>
      <c r="GJ157" s="853"/>
      <c r="GK157" s="853"/>
      <c r="GL157" s="853"/>
      <c r="GM157" s="853"/>
      <c r="GN157" s="853"/>
      <c r="GO157" s="853"/>
      <c r="GP157" s="853"/>
      <c r="GQ157" s="853"/>
      <c r="GR157" s="853"/>
      <c r="GS157" s="853"/>
      <c r="GT157" s="853"/>
      <c r="GU157" s="853"/>
      <c r="GV157" s="853"/>
      <c r="GW157" s="853"/>
      <c r="GX157" s="853"/>
      <c r="GY157" s="853"/>
      <c r="GZ157" s="853"/>
      <c r="HA157" s="853"/>
      <c r="HB157" s="853"/>
      <c r="HC157" s="853"/>
      <c r="HD157" s="853"/>
      <c r="HE157" s="853"/>
      <c r="HF157" s="853"/>
      <c r="HG157" s="853"/>
      <c r="HH157" s="853"/>
      <c r="HI157" s="853"/>
      <c r="HJ157" s="853"/>
      <c r="HK157" s="853"/>
      <c r="HL157" s="853"/>
      <c r="HM157" s="853"/>
      <c r="HN157" s="853"/>
      <c r="HO157" s="853"/>
      <c r="HP157" s="853"/>
      <c r="HQ157" s="853"/>
      <c r="HR157" s="853"/>
      <c r="HS157" s="853"/>
      <c r="HT157" s="853"/>
      <c r="HU157" s="853"/>
      <c r="HV157" s="853"/>
      <c r="HW157" s="853"/>
      <c r="HX157" s="853"/>
      <c r="HY157" s="853"/>
      <c r="HZ157" s="853"/>
      <c r="IA157" s="853"/>
      <c r="IB157" s="853"/>
      <c r="IC157" s="853"/>
      <c r="ID157" s="853"/>
      <c r="IE157" s="853"/>
      <c r="IF157" s="853"/>
      <c r="IG157" s="853"/>
      <c r="IH157" s="853"/>
      <c r="II157" s="853"/>
      <c r="IJ157" s="853"/>
      <c r="IK157" s="853"/>
      <c r="IL157" s="853"/>
      <c r="IM157" s="853"/>
      <c r="IN157" s="853"/>
      <c r="IO157" s="853"/>
      <c r="IP157" s="853"/>
      <c r="IQ157" s="853"/>
      <c r="IR157" s="853"/>
      <c r="IS157" s="853"/>
      <c r="IT157" s="853"/>
      <c r="IU157" s="853"/>
      <c r="IV157" s="853"/>
    </row>
    <row r="158" spans="1:256" ht="12.75">
      <c r="A158" s="914">
        <v>329</v>
      </c>
      <c r="B158" s="915" t="s">
        <v>116</v>
      </c>
      <c r="C158" s="916" t="s">
        <v>917</v>
      </c>
      <c r="D158" s="918">
        <f>D39</f>
        <v>1861151</v>
      </c>
      <c r="E158" s="918">
        <f>E39</f>
        <v>1858219.4</v>
      </c>
      <c r="F158" s="920">
        <f>D158-E158</f>
        <v>2931.600000000093</v>
      </c>
      <c r="G158" s="853"/>
      <c r="H158" s="853"/>
      <c r="I158" s="853"/>
      <c r="J158" s="853"/>
      <c r="K158" s="853"/>
      <c r="L158" s="853"/>
      <c r="M158" s="853"/>
      <c r="N158" s="853"/>
      <c r="O158" s="853"/>
      <c r="P158" s="853"/>
      <c r="Q158" s="853"/>
      <c r="R158" s="853"/>
      <c r="S158" s="853"/>
      <c r="T158" s="853"/>
      <c r="U158" s="853"/>
      <c r="V158" s="853"/>
      <c r="W158" s="853"/>
      <c r="X158" s="853"/>
      <c r="Y158" s="853"/>
      <c r="Z158" s="853"/>
      <c r="AA158" s="853"/>
      <c r="AB158" s="853"/>
      <c r="AC158" s="853"/>
      <c r="AD158" s="853"/>
      <c r="AE158" s="853"/>
      <c r="AF158" s="853"/>
      <c r="AG158" s="853"/>
      <c r="AH158" s="853"/>
      <c r="AI158" s="853"/>
      <c r="AJ158" s="853"/>
      <c r="AK158" s="853"/>
      <c r="AL158" s="853"/>
      <c r="AM158" s="853"/>
      <c r="AN158" s="853"/>
      <c r="AO158" s="853"/>
      <c r="AP158" s="853"/>
      <c r="AQ158" s="853"/>
      <c r="AR158" s="853"/>
      <c r="AS158" s="853"/>
      <c r="AT158" s="853"/>
      <c r="AU158" s="853"/>
      <c r="AV158" s="853"/>
      <c r="AW158" s="853"/>
      <c r="AX158" s="853"/>
      <c r="AY158" s="853"/>
      <c r="AZ158" s="853"/>
      <c r="BA158" s="853"/>
      <c r="BB158" s="853"/>
      <c r="BC158" s="853"/>
      <c r="BD158" s="853"/>
      <c r="BE158" s="853"/>
      <c r="BF158" s="853"/>
      <c r="BG158" s="853"/>
      <c r="BH158" s="853"/>
      <c r="BI158" s="853"/>
      <c r="BJ158" s="853"/>
      <c r="BK158" s="853"/>
      <c r="BL158" s="853"/>
      <c r="BM158" s="853"/>
      <c r="BN158" s="853"/>
      <c r="BO158" s="853"/>
      <c r="BP158" s="853"/>
      <c r="BQ158" s="853"/>
      <c r="BR158" s="853"/>
      <c r="BS158" s="853"/>
      <c r="BT158" s="853"/>
      <c r="BU158" s="853"/>
      <c r="BV158" s="853"/>
      <c r="BW158" s="853"/>
      <c r="BX158" s="853"/>
      <c r="BY158" s="853"/>
      <c r="BZ158" s="853"/>
      <c r="CA158" s="853"/>
      <c r="CB158" s="853"/>
      <c r="CC158" s="853"/>
      <c r="CD158" s="853"/>
      <c r="CE158" s="853"/>
      <c r="CF158" s="853"/>
      <c r="CG158" s="853"/>
      <c r="CH158" s="853"/>
      <c r="CI158" s="853"/>
      <c r="CJ158" s="853"/>
      <c r="CK158" s="853"/>
      <c r="CL158" s="853"/>
      <c r="CM158" s="853"/>
      <c r="CN158" s="853"/>
      <c r="CO158" s="853"/>
      <c r="CP158" s="853"/>
      <c r="CQ158" s="853"/>
      <c r="CR158" s="853"/>
      <c r="CS158" s="853"/>
      <c r="CT158" s="853"/>
      <c r="CU158" s="853"/>
      <c r="CV158" s="853"/>
      <c r="CW158" s="853"/>
      <c r="CX158" s="853"/>
      <c r="CY158" s="853"/>
      <c r="CZ158" s="853"/>
      <c r="DA158" s="853"/>
      <c r="DB158" s="853"/>
      <c r="DC158" s="853"/>
      <c r="DD158" s="853"/>
      <c r="DE158" s="853"/>
      <c r="DF158" s="853"/>
      <c r="DG158" s="853"/>
      <c r="DH158" s="853"/>
      <c r="DI158" s="853"/>
      <c r="DJ158" s="853"/>
      <c r="DK158" s="853"/>
      <c r="DL158" s="853"/>
      <c r="DM158" s="853"/>
      <c r="DN158" s="853"/>
      <c r="DO158" s="853"/>
      <c r="DP158" s="853"/>
      <c r="DQ158" s="853"/>
      <c r="DR158" s="853"/>
      <c r="DS158" s="853"/>
      <c r="DT158" s="853"/>
      <c r="DU158" s="853"/>
      <c r="DV158" s="853"/>
      <c r="DW158" s="853"/>
      <c r="DX158" s="853"/>
      <c r="DY158" s="853"/>
      <c r="DZ158" s="853"/>
      <c r="EA158" s="853"/>
      <c r="EB158" s="853"/>
      <c r="EC158" s="853"/>
      <c r="ED158" s="853"/>
      <c r="EE158" s="853"/>
      <c r="EF158" s="853"/>
      <c r="EG158" s="853"/>
      <c r="EH158" s="853"/>
      <c r="EI158" s="853"/>
      <c r="EJ158" s="853"/>
      <c r="EK158" s="853"/>
      <c r="EL158" s="853"/>
      <c r="EM158" s="853"/>
      <c r="EN158" s="853"/>
      <c r="EO158" s="853"/>
      <c r="EP158" s="853"/>
      <c r="EQ158" s="853"/>
      <c r="ER158" s="853"/>
      <c r="ES158" s="853"/>
      <c r="ET158" s="853"/>
      <c r="EU158" s="853"/>
      <c r="EV158" s="853"/>
      <c r="EW158" s="853"/>
      <c r="EX158" s="853"/>
      <c r="EY158" s="853"/>
      <c r="EZ158" s="853"/>
      <c r="FA158" s="853"/>
      <c r="FB158" s="853"/>
      <c r="FC158" s="853"/>
      <c r="FD158" s="853"/>
      <c r="FE158" s="853"/>
      <c r="FF158" s="853"/>
      <c r="FG158" s="853"/>
      <c r="FH158" s="853"/>
      <c r="FI158" s="853"/>
      <c r="FJ158" s="853"/>
      <c r="FK158" s="853"/>
      <c r="FL158" s="853"/>
      <c r="FM158" s="853"/>
      <c r="FN158" s="853"/>
      <c r="FO158" s="853"/>
      <c r="FP158" s="853"/>
      <c r="FQ158" s="853"/>
      <c r="FR158" s="853"/>
      <c r="FS158" s="853"/>
      <c r="FT158" s="853"/>
      <c r="FU158" s="853"/>
      <c r="FV158" s="853"/>
      <c r="FW158" s="853"/>
      <c r="FX158" s="853"/>
      <c r="FY158" s="853"/>
      <c r="FZ158" s="853"/>
      <c r="GA158" s="853"/>
      <c r="GB158" s="853"/>
      <c r="GC158" s="853"/>
      <c r="GD158" s="853"/>
      <c r="GE158" s="853"/>
      <c r="GF158" s="853"/>
      <c r="GG158" s="853"/>
      <c r="GH158" s="853"/>
      <c r="GI158" s="853"/>
      <c r="GJ158" s="853"/>
      <c r="GK158" s="853"/>
      <c r="GL158" s="853"/>
      <c r="GM158" s="853"/>
      <c r="GN158" s="853"/>
      <c r="GO158" s="853"/>
      <c r="GP158" s="853"/>
      <c r="GQ158" s="853"/>
      <c r="GR158" s="853"/>
      <c r="GS158" s="853"/>
      <c r="GT158" s="853"/>
      <c r="GU158" s="853"/>
      <c r="GV158" s="853"/>
      <c r="GW158" s="853"/>
      <c r="GX158" s="853"/>
      <c r="GY158" s="853"/>
      <c r="GZ158" s="853"/>
      <c r="HA158" s="853"/>
      <c r="HB158" s="853"/>
      <c r="HC158" s="853"/>
      <c r="HD158" s="853"/>
      <c r="HE158" s="853"/>
      <c r="HF158" s="853"/>
      <c r="HG158" s="853"/>
      <c r="HH158" s="853"/>
      <c r="HI158" s="853"/>
      <c r="HJ158" s="853"/>
      <c r="HK158" s="853"/>
      <c r="HL158" s="853"/>
      <c r="HM158" s="853"/>
      <c r="HN158" s="853"/>
      <c r="HO158" s="853"/>
      <c r="HP158" s="853"/>
      <c r="HQ158" s="853"/>
      <c r="HR158" s="853"/>
      <c r="HS158" s="853"/>
      <c r="HT158" s="853"/>
      <c r="HU158" s="853"/>
      <c r="HV158" s="853"/>
      <c r="HW158" s="853"/>
      <c r="HX158" s="853"/>
      <c r="HY158" s="853"/>
      <c r="HZ158" s="853"/>
      <c r="IA158" s="853"/>
      <c r="IB158" s="853"/>
      <c r="IC158" s="853"/>
      <c r="ID158" s="853"/>
      <c r="IE158" s="853"/>
      <c r="IF158" s="853"/>
      <c r="IG158" s="853"/>
      <c r="IH158" s="853"/>
      <c r="II158" s="853"/>
      <c r="IJ158" s="853"/>
      <c r="IK158" s="853"/>
      <c r="IL158" s="853"/>
      <c r="IM158" s="853"/>
      <c r="IN158" s="853"/>
      <c r="IO158" s="853"/>
      <c r="IP158" s="853"/>
      <c r="IQ158" s="853"/>
      <c r="IR158" s="853"/>
      <c r="IS158" s="853"/>
      <c r="IT158" s="853"/>
      <c r="IU158" s="853"/>
      <c r="IV158" s="853"/>
    </row>
    <row r="159" spans="1:256" ht="12.75">
      <c r="A159" s="914">
        <v>333</v>
      </c>
      <c r="B159" s="915" t="s">
        <v>236</v>
      </c>
      <c r="C159" s="916" t="s">
        <v>914</v>
      </c>
      <c r="D159" s="899">
        <f>D85</f>
        <v>4303182295</v>
      </c>
      <c r="E159" s="899">
        <f>E85</f>
        <v>4292880566.8099995</v>
      </c>
      <c r="F159" s="920">
        <f>D159-E159</f>
        <v>10301728.190000534</v>
      </c>
      <c r="G159" s="853"/>
      <c r="H159" s="853"/>
      <c r="I159" s="853"/>
      <c r="J159" s="853"/>
      <c r="K159" s="853"/>
      <c r="L159" s="853"/>
      <c r="M159" s="853"/>
      <c r="N159" s="853"/>
      <c r="O159" s="853"/>
      <c r="P159" s="853"/>
      <c r="Q159" s="853"/>
      <c r="R159" s="853"/>
      <c r="S159" s="853"/>
      <c r="T159" s="853"/>
      <c r="U159" s="853"/>
      <c r="V159" s="853"/>
      <c r="W159" s="853"/>
      <c r="X159" s="853"/>
      <c r="Y159" s="853"/>
      <c r="Z159" s="853"/>
      <c r="AA159" s="853"/>
      <c r="AB159" s="853"/>
      <c r="AC159" s="853"/>
      <c r="AD159" s="853"/>
      <c r="AE159" s="853"/>
      <c r="AF159" s="853"/>
      <c r="AG159" s="853"/>
      <c r="AH159" s="853"/>
      <c r="AI159" s="853"/>
      <c r="AJ159" s="853"/>
      <c r="AK159" s="853"/>
      <c r="AL159" s="853"/>
      <c r="AM159" s="853"/>
      <c r="AN159" s="853"/>
      <c r="AO159" s="853"/>
      <c r="AP159" s="853"/>
      <c r="AQ159" s="853"/>
      <c r="AR159" s="853"/>
      <c r="AS159" s="853"/>
      <c r="AT159" s="853"/>
      <c r="AU159" s="853"/>
      <c r="AV159" s="853"/>
      <c r="AW159" s="853"/>
      <c r="AX159" s="853"/>
      <c r="AY159" s="853"/>
      <c r="AZ159" s="853"/>
      <c r="BA159" s="853"/>
      <c r="BB159" s="853"/>
      <c r="BC159" s="853"/>
      <c r="BD159" s="853"/>
      <c r="BE159" s="853"/>
      <c r="BF159" s="853"/>
      <c r="BG159" s="853"/>
      <c r="BH159" s="853"/>
      <c r="BI159" s="853"/>
      <c r="BJ159" s="853"/>
      <c r="BK159" s="853"/>
      <c r="BL159" s="853"/>
      <c r="BM159" s="853"/>
      <c r="BN159" s="853"/>
      <c r="BO159" s="853"/>
      <c r="BP159" s="853"/>
      <c r="BQ159" s="853"/>
      <c r="BR159" s="853"/>
      <c r="BS159" s="853"/>
      <c r="BT159" s="853"/>
      <c r="BU159" s="853"/>
      <c r="BV159" s="853"/>
      <c r="BW159" s="853"/>
      <c r="BX159" s="853"/>
      <c r="BY159" s="853"/>
      <c r="BZ159" s="853"/>
      <c r="CA159" s="853"/>
      <c r="CB159" s="853"/>
      <c r="CC159" s="853"/>
      <c r="CD159" s="853"/>
      <c r="CE159" s="853"/>
      <c r="CF159" s="853"/>
      <c r="CG159" s="853"/>
      <c r="CH159" s="853"/>
      <c r="CI159" s="853"/>
      <c r="CJ159" s="853"/>
      <c r="CK159" s="853"/>
      <c r="CL159" s="853"/>
      <c r="CM159" s="853"/>
      <c r="CN159" s="853"/>
      <c r="CO159" s="853"/>
      <c r="CP159" s="853"/>
      <c r="CQ159" s="853"/>
      <c r="CR159" s="853"/>
      <c r="CS159" s="853"/>
      <c r="CT159" s="853"/>
      <c r="CU159" s="853"/>
      <c r="CV159" s="853"/>
      <c r="CW159" s="853"/>
      <c r="CX159" s="853"/>
      <c r="CY159" s="853"/>
      <c r="CZ159" s="853"/>
      <c r="DA159" s="853"/>
      <c r="DB159" s="853"/>
      <c r="DC159" s="853"/>
      <c r="DD159" s="853"/>
      <c r="DE159" s="853"/>
      <c r="DF159" s="853"/>
      <c r="DG159" s="853"/>
      <c r="DH159" s="853"/>
      <c r="DI159" s="853"/>
      <c r="DJ159" s="853"/>
      <c r="DK159" s="853"/>
      <c r="DL159" s="853"/>
      <c r="DM159" s="853"/>
      <c r="DN159" s="853"/>
      <c r="DO159" s="853"/>
      <c r="DP159" s="853"/>
      <c r="DQ159" s="853"/>
      <c r="DR159" s="853"/>
      <c r="DS159" s="853"/>
      <c r="DT159" s="853"/>
      <c r="DU159" s="853"/>
      <c r="DV159" s="853"/>
      <c r="DW159" s="853"/>
      <c r="DX159" s="853"/>
      <c r="DY159" s="853"/>
      <c r="DZ159" s="853"/>
      <c r="EA159" s="853"/>
      <c r="EB159" s="853"/>
      <c r="EC159" s="853"/>
      <c r="ED159" s="853"/>
      <c r="EE159" s="853"/>
      <c r="EF159" s="853"/>
      <c r="EG159" s="853"/>
      <c r="EH159" s="853"/>
      <c r="EI159" s="853"/>
      <c r="EJ159" s="853"/>
      <c r="EK159" s="853"/>
      <c r="EL159" s="853"/>
      <c r="EM159" s="853"/>
      <c r="EN159" s="853"/>
      <c r="EO159" s="853"/>
      <c r="EP159" s="853"/>
      <c r="EQ159" s="853"/>
      <c r="ER159" s="853"/>
      <c r="ES159" s="853"/>
      <c r="ET159" s="853"/>
      <c r="EU159" s="853"/>
      <c r="EV159" s="853"/>
      <c r="EW159" s="853"/>
      <c r="EX159" s="853"/>
      <c r="EY159" s="853"/>
      <c r="EZ159" s="853"/>
      <c r="FA159" s="853"/>
      <c r="FB159" s="853"/>
      <c r="FC159" s="853"/>
      <c r="FD159" s="853"/>
      <c r="FE159" s="853"/>
      <c r="FF159" s="853"/>
      <c r="FG159" s="853"/>
      <c r="FH159" s="853"/>
      <c r="FI159" s="853"/>
      <c r="FJ159" s="853"/>
      <c r="FK159" s="853"/>
      <c r="FL159" s="853"/>
      <c r="FM159" s="853"/>
      <c r="FN159" s="853"/>
      <c r="FO159" s="853"/>
      <c r="FP159" s="853"/>
      <c r="FQ159" s="853"/>
      <c r="FR159" s="853"/>
      <c r="FS159" s="853"/>
      <c r="FT159" s="853"/>
      <c r="FU159" s="853"/>
      <c r="FV159" s="853"/>
      <c r="FW159" s="853"/>
      <c r="FX159" s="853"/>
      <c r="FY159" s="853"/>
      <c r="FZ159" s="853"/>
      <c r="GA159" s="853"/>
      <c r="GB159" s="853"/>
      <c r="GC159" s="853"/>
      <c r="GD159" s="853"/>
      <c r="GE159" s="853"/>
      <c r="GF159" s="853"/>
      <c r="GG159" s="853"/>
      <c r="GH159" s="853"/>
      <c r="GI159" s="853"/>
      <c r="GJ159" s="853"/>
      <c r="GK159" s="853"/>
      <c r="GL159" s="853"/>
      <c r="GM159" s="853"/>
      <c r="GN159" s="853"/>
      <c r="GO159" s="853"/>
      <c r="GP159" s="853"/>
      <c r="GQ159" s="853"/>
      <c r="GR159" s="853"/>
      <c r="GS159" s="853"/>
      <c r="GT159" s="853"/>
      <c r="GU159" s="853"/>
      <c r="GV159" s="853"/>
      <c r="GW159" s="853"/>
      <c r="GX159" s="853"/>
      <c r="GY159" s="853"/>
      <c r="GZ159" s="853"/>
      <c r="HA159" s="853"/>
      <c r="HB159" s="853"/>
      <c r="HC159" s="853"/>
      <c r="HD159" s="853"/>
      <c r="HE159" s="853"/>
      <c r="HF159" s="853"/>
      <c r="HG159" s="853"/>
      <c r="HH159" s="853"/>
      <c r="HI159" s="853"/>
      <c r="HJ159" s="853"/>
      <c r="HK159" s="853"/>
      <c r="HL159" s="853"/>
      <c r="HM159" s="853"/>
      <c r="HN159" s="853"/>
      <c r="HO159" s="853"/>
      <c r="HP159" s="853"/>
      <c r="HQ159" s="853"/>
      <c r="HR159" s="853"/>
      <c r="HS159" s="853"/>
      <c r="HT159" s="853"/>
      <c r="HU159" s="853"/>
      <c r="HV159" s="853"/>
      <c r="HW159" s="853"/>
      <c r="HX159" s="853"/>
      <c r="HY159" s="853"/>
      <c r="HZ159" s="853"/>
      <c r="IA159" s="853"/>
      <c r="IB159" s="853"/>
      <c r="IC159" s="853"/>
      <c r="ID159" s="853"/>
      <c r="IE159" s="853"/>
      <c r="IF159" s="853"/>
      <c r="IG159" s="853"/>
      <c r="IH159" s="853"/>
      <c r="II159" s="853"/>
      <c r="IJ159" s="853"/>
      <c r="IK159" s="853"/>
      <c r="IL159" s="853"/>
      <c r="IM159" s="853"/>
      <c r="IN159" s="853"/>
      <c r="IO159" s="853"/>
      <c r="IP159" s="853"/>
      <c r="IQ159" s="853"/>
      <c r="IR159" s="853"/>
      <c r="IS159" s="853"/>
      <c r="IT159" s="853"/>
      <c r="IU159" s="853"/>
      <c r="IV159" s="853"/>
    </row>
    <row r="160" spans="1:256" ht="12.75">
      <c r="A160" s="914">
        <v>334</v>
      </c>
      <c r="B160" s="915" t="s">
        <v>241</v>
      </c>
      <c r="C160" s="916" t="s">
        <v>235</v>
      </c>
      <c r="D160" s="880">
        <f>D105</f>
        <v>4633000</v>
      </c>
      <c r="E160" s="880">
        <f>E105</f>
        <v>4629000</v>
      </c>
      <c r="F160" s="913">
        <f>+D160-E160</f>
        <v>4000</v>
      </c>
      <c r="G160" s="853"/>
      <c r="H160" s="853"/>
      <c r="I160" s="853"/>
      <c r="J160" s="853"/>
      <c r="K160" s="853"/>
      <c r="L160" s="853"/>
      <c r="M160" s="853"/>
      <c r="N160" s="853"/>
      <c r="O160" s="853"/>
      <c r="P160" s="853"/>
      <c r="Q160" s="853"/>
      <c r="R160" s="853"/>
      <c r="S160" s="853"/>
      <c r="T160" s="853"/>
      <c r="U160" s="853"/>
      <c r="V160" s="853"/>
      <c r="W160" s="853"/>
      <c r="X160" s="853"/>
      <c r="Y160" s="853"/>
      <c r="Z160" s="853"/>
      <c r="AA160" s="853"/>
      <c r="AB160" s="853"/>
      <c r="AC160" s="853"/>
      <c r="AD160" s="853"/>
      <c r="AE160" s="853"/>
      <c r="AF160" s="853"/>
      <c r="AG160" s="853"/>
      <c r="AH160" s="853"/>
      <c r="AI160" s="853"/>
      <c r="AJ160" s="853"/>
      <c r="AK160" s="853"/>
      <c r="AL160" s="853"/>
      <c r="AM160" s="853"/>
      <c r="AN160" s="853"/>
      <c r="AO160" s="853"/>
      <c r="AP160" s="853"/>
      <c r="AQ160" s="853"/>
      <c r="AR160" s="853"/>
      <c r="AS160" s="853"/>
      <c r="AT160" s="853"/>
      <c r="AU160" s="853"/>
      <c r="AV160" s="853"/>
      <c r="AW160" s="853"/>
      <c r="AX160" s="853"/>
      <c r="AY160" s="853"/>
      <c r="AZ160" s="853"/>
      <c r="BA160" s="853"/>
      <c r="BB160" s="853"/>
      <c r="BC160" s="853"/>
      <c r="BD160" s="853"/>
      <c r="BE160" s="853"/>
      <c r="BF160" s="853"/>
      <c r="BG160" s="853"/>
      <c r="BH160" s="853"/>
      <c r="BI160" s="853"/>
      <c r="BJ160" s="853"/>
      <c r="BK160" s="853"/>
      <c r="BL160" s="853"/>
      <c r="BM160" s="853"/>
      <c r="BN160" s="853"/>
      <c r="BO160" s="853"/>
      <c r="BP160" s="853"/>
      <c r="BQ160" s="853"/>
      <c r="BR160" s="853"/>
      <c r="BS160" s="853"/>
      <c r="BT160" s="853"/>
      <c r="BU160" s="853"/>
      <c r="BV160" s="853"/>
      <c r="BW160" s="853"/>
      <c r="BX160" s="853"/>
      <c r="BY160" s="853"/>
      <c r="BZ160" s="853"/>
      <c r="CA160" s="853"/>
      <c r="CB160" s="853"/>
      <c r="CC160" s="853"/>
      <c r="CD160" s="853"/>
      <c r="CE160" s="853"/>
      <c r="CF160" s="853"/>
      <c r="CG160" s="853"/>
      <c r="CH160" s="853"/>
      <c r="CI160" s="853"/>
      <c r="CJ160" s="853"/>
      <c r="CK160" s="853"/>
      <c r="CL160" s="853"/>
      <c r="CM160" s="853"/>
      <c r="CN160" s="853"/>
      <c r="CO160" s="853"/>
      <c r="CP160" s="853"/>
      <c r="CQ160" s="853"/>
      <c r="CR160" s="853"/>
      <c r="CS160" s="853"/>
      <c r="CT160" s="853"/>
      <c r="CU160" s="853"/>
      <c r="CV160" s="853"/>
      <c r="CW160" s="853"/>
      <c r="CX160" s="853"/>
      <c r="CY160" s="853"/>
      <c r="CZ160" s="853"/>
      <c r="DA160" s="853"/>
      <c r="DB160" s="853"/>
      <c r="DC160" s="853"/>
      <c r="DD160" s="853"/>
      <c r="DE160" s="853"/>
      <c r="DF160" s="853"/>
      <c r="DG160" s="853"/>
      <c r="DH160" s="853"/>
      <c r="DI160" s="853"/>
      <c r="DJ160" s="853"/>
      <c r="DK160" s="853"/>
      <c r="DL160" s="853"/>
      <c r="DM160" s="853"/>
      <c r="DN160" s="853"/>
      <c r="DO160" s="853"/>
      <c r="DP160" s="853"/>
      <c r="DQ160" s="853"/>
      <c r="DR160" s="853"/>
      <c r="DS160" s="853"/>
      <c r="DT160" s="853"/>
      <c r="DU160" s="853"/>
      <c r="DV160" s="853"/>
      <c r="DW160" s="853"/>
      <c r="DX160" s="853"/>
      <c r="DY160" s="853"/>
      <c r="DZ160" s="853"/>
      <c r="EA160" s="853"/>
      <c r="EB160" s="853"/>
      <c r="EC160" s="853"/>
      <c r="ED160" s="853"/>
      <c r="EE160" s="853"/>
      <c r="EF160" s="853"/>
      <c r="EG160" s="853"/>
      <c r="EH160" s="853"/>
      <c r="EI160" s="853"/>
      <c r="EJ160" s="853"/>
      <c r="EK160" s="853"/>
      <c r="EL160" s="853"/>
      <c r="EM160" s="853"/>
      <c r="EN160" s="853"/>
      <c r="EO160" s="853"/>
      <c r="EP160" s="853"/>
      <c r="EQ160" s="853"/>
      <c r="ER160" s="853"/>
      <c r="ES160" s="853"/>
      <c r="ET160" s="853"/>
      <c r="EU160" s="853"/>
      <c r="EV160" s="853"/>
      <c r="EW160" s="853"/>
      <c r="EX160" s="853"/>
      <c r="EY160" s="853"/>
      <c r="EZ160" s="853"/>
      <c r="FA160" s="853"/>
      <c r="FB160" s="853"/>
      <c r="FC160" s="853"/>
      <c r="FD160" s="853"/>
      <c r="FE160" s="853"/>
      <c r="FF160" s="853"/>
      <c r="FG160" s="853"/>
      <c r="FH160" s="853"/>
      <c r="FI160" s="853"/>
      <c r="FJ160" s="853"/>
      <c r="FK160" s="853"/>
      <c r="FL160" s="853"/>
      <c r="FM160" s="853"/>
      <c r="FN160" s="853"/>
      <c r="FO160" s="853"/>
      <c r="FP160" s="853"/>
      <c r="FQ160" s="853"/>
      <c r="FR160" s="853"/>
      <c r="FS160" s="853"/>
      <c r="FT160" s="853"/>
      <c r="FU160" s="853"/>
      <c r="FV160" s="853"/>
      <c r="FW160" s="853"/>
      <c r="FX160" s="853"/>
      <c r="FY160" s="853"/>
      <c r="FZ160" s="853"/>
      <c r="GA160" s="853"/>
      <c r="GB160" s="853"/>
      <c r="GC160" s="853"/>
      <c r="GD160" s="853"/>
      <c r="GE160" s="853"/>
      <c r="GF160" s="853"/>
      <c r="GG160" s="853"/>
      <c r="GH160" s="853"/>
      <c r="GI160" s="853"/>
      <c r="GJ160" s="853"/>
      <c r="GK160" s="853"/>
      <c r="GL160" s="853"/>
      <c r="GM160" s="853"/>
      <c r="GN160" s="853"/>
      <c r="GO160" s="853"/>
      <c r="GP160" s="853"/>
      <c r="GQ160" s="853"/>
      <c r="GR160" s="853"/>
      <c r="GS160" s="853"/>
      <c r="GT160" s="853"/>
      <c r="GU160" s="853"/>
      <c r="GV160" s="853"/>
      <c r="GW160" s="853"/>
      <c r="GX160" s="853"/>
      <c r="GY160" s="853"/>
      <c r="GZ160" s="853"/>
      <c r="HA160" s="853"/>
      <c r="HB160" s="853"/>
      <c r="HC160" s="853"/>
      <c r="HD160" s="853"/>
      <c r="HE160" s="853"/>
      <c r="HF160" s="853"/>
      <c r="HG160" s="853"/>
      <c r="HH160" s="853"/>
      <c r="HI160" s="853"/>
      <c r="HJ160" s="853"/>
      <c r="HK160" s="853"/>
      <c r="HL160" s="853"/>
      <c r="HM160" s="853"/>
      <c r="HN160" s="853"/>
      <c r="HO160" s="853"/>
      <c r="HP160" s="853"/>
      <c r="HQ160" s="853"/>
      <c r="HR160" s="853"/>
      <c r="HS160" s="853"/>
      <c r="HT160" s="853"/>
      <c r="HU160" s="853"/>
      <c r="HV160" s="853"/>
      <c r="HW160" s="853"/>
      <c r="HX160" s="853"/>
      <c r="HY160" s="853"/>
      <c r="HZ160" s="853"/>
      <c r="IA160" s="853"/>
      <c r="IB160" s="853"/>
      <c r="IC160" s="853"/>
      <c r="ID160" s="853"/>
      <c r="IE160" s="853"/>
      <c r="IF160" s="853"/>
      <c r="IG160" s="853"/>
      <c r="IH160" s="853"/>
      <c r="II160" s="853"/>
      <c r="IJ160" s="853"/>
      <c r="IK160" s="853"/>
      <c r="IL160" s="853"/>
      <c r="IM160" s="853"/>
      <c r="IN160" s="853"/>
      <c r="IO160" s="853"/>
      <c r="IP160" s="853"/>
      <c r="IQ160" s="853"/>
      <c r="IR160" s="853"/>
      <c r="IS160" s="853"/>
      <c r="IT160" s="853"/>
      <c r="IU160" s="853"/>
      <c r="IV160" s="853"/>
    </row>
    <row r="161" spans="1:256" ht="12.75">
      <c r="A161" s="914">
        <v>335</v>
      </c>
      <c r="B161" s="915" t="s">
        <v>412</v>
      </c>
      <c r="C161" s="916" t="s">
        <v>417</v>
      </c>
      <c r="D161" s="880">
        <f>D113</f>
        <v>24473318.56</v>
      </c>
      <c r="E161" s="880">
        <f>E113</f>
        <v>20294845</v>
      </c>
      <c r="F161" s="913">
        <f>+D161-E161</f>
        <v>4178473.5599999987</v>
      </c>
      <c r="G161" s="853"/>
      <c r="H161" s="853"/>
      <c r="I161" s="853"/>
      <c r="J161" s="853"/>
      <c r="K161" s="853"/>
      <c r="L161" s="853"/>
      <c r="M161" s="853"/>
      <c r="N161" s="853"/>
      <c r="O161" s="853"/>
      <c r="P161" s="853"/>
      <c r="Q161" s="853"/>
      <c r="R161" s="853"/>
      <c r="S161" s="853"/>
      <c r="T161" s="853"/>
      <c r="U161" s="853"/>
      <c r="V161" s="853"/>
      <c r="W161" s="853"/>
      <c r="X161" s="853"/>
      <c r="Y161" s="853"/>
      <c r="Z161" s="853"/>
      <c r="AA161" s="853"/>
      <c r="AB161" s="853"/>
      <c r="AC161" s="853"/>
      <c r="AD161" s="853"/>
      <c r="AE161" s="853"/>
      <c r="AF161" s="853"/>
      <c r="AG161" s="853"/>
      <c r="AH161" s="853"/>
      <c r="AI161" s="853"/>
      <c r="AJ161" s="853"/>
      <c r="AK161" s="853"/>
      <c r="AL161" s="853"/>
      <c r="AM161" s="853"/>
      <c r="AN161" s="853"/>
      <c r="AO161" s="853"/>
      <c r="AP161" s="853"/>
      <c r="AQ161" s="853"/>
      <c r="AR161" s="853"/>
      <c r="AS161" s="853"/>
      <c r="AT161" s="853"/>
      <c r="AU161" s="853"/>
      <c r="AV161" s="853"/>
      <c r="AW161" s="853"/>
      <c r="AX161" s="853"/>
      <c r="AY161" s="853"/>
      <c r="AZ161" s="853"/>
      <c r="BA161" s="853"/>
      <c r="BB161" s="853"/>
      <c r="BC161" s="853"/>
      <c r="BD161" s="853"/>
      <c r="BE161" s="853"/>
      <c r="BF161" s="853"/>
      <c r="BG161" s="853"/>
      <c r="BH161" s="853"/>
      <c r="BI161" s="853"/>
      <c r="BJ161" s="853"/>
      <c r="BK161" s="853"/>
      <c r="BL161" s="853"/>
      <c r="BM161" s="853"/>
      <c r="BN161" s="853"/>
      <c r="BO161" s="853"/>
      <c r="BP161" s="853"/>
      <c r="BQ161" s="853"/>
      <c r="BR161" s="853"/>
      <c r="BS161" s="853"/>
      <c r="BT161" s="853"/>
      <c r="BU161" s="853"/>
      <c r="BV161" s="853"/>
      <c r="BW161" s="853"/>
      <c r="BX161" s="853"/>
      <c r="BY161" s="853"/>
      <c r="BZ161" s="853"/>
      <c r="CA161" s="853"/>
      <c r="CB161" s="853"/>
      <c r="CC161" s="853"/>
      <c r="CD161" s="853"/>
      <c r="CE161" s="853"/>
      <c r="CF161" s="853"/>
      <c r="CG161" s="853"/>
      <c r="CH161" s="853"/>
      <c r="CI161" s="853"/>
      <c r="CJ161" s="853"/>
      <c r="CK161" s="853"/>
      <c r="CL161" s="853"/>
      <c r="CM161" s="853"/>
      <c r="CN161" s="853"/>
      <c r="CO161" s="853"/>
      <c r="CP161" s="853"/>
      <c r="CQ161" s="853"/>
      <c r="CR161" s="853"/>
      <c r="CS161" s="853"/>
      <c r="CT161" s="853"/>
      <c r="CU161" s="853"/>
      <c r="CV161" s="853"/>
      <c r="CW161" s="853"/>
      <c r="CX161" s="853"/>
      <c r="CY161" s="853"/>
      <c r="CZ161" s="853"/>
      <c r="DA161" s="853"/>
      <c r="DB161" s="853"/>
      <c r="DC161" s="853"/>
      <c r="DD161" s="853"/>
      <c r="DE161" s="853"/>
      <c r="DF161" s="853"/>
      <c r="DG161" s="853"/>
      <c r="DH161" s="853"/>
      <c r="DI161" s="853"/>
      <c r="DJ161" s="853"/>
      <c r="DK161" s="853"/>
      <c r="DL161" s="853"/>
      <c r="DM161" s="853"/>
      <c r="DN161" s="853"/>
      <c r="DO161" s="853"/>
      <c r="DP161" s="853"/>
      <c r="DQ161" s="853"/>
      <c r="DR161" s="853"/>
      <c r="DS161" s="853"/>
      <c r="DT161" s="853"/>
      <c r="DU161" s="853"/>
      <c r="DV161" s="853"/>
      <c r="DW161" s="853"/>
      <c r="DX161" s="853"/>
      <c r="DY161" s="853"/>
      <c r="DZ161" s="853"/>
      <c r="EA161" s="853"/>
      <c r="EB161" s="853"/>
      <c r="EC161" s="853"/>
      <c r="ED161" s="853"/>
      <c r="EE161" s="853"/>
      <c r="EF161" s="853"/>
      <c r="EG161" s="853"/>
      <c r="EH161" s="853"/>
      <c r="EI161" s="853"/>
      <c r="EJ161" s="853"/>
      <c r="EK161" s="853"/>
      <c r="EL161" s="853"/>
      <c r="EM161" s="853"/>
      <c r="EN161" s="853"/>
      <c r="EO161" s="853"/>
      <c r="EP161" s="853"/>
      <c r="EQ161" s="853"/>
      <c r="ER161" s="853"/>
      <c r="ES161" s="853"/>
      <c r="ET161" s="853"/>
      <c r="EU161" s="853"/>
      <c r="EV161" s="853"/>
      <c r="EW161" s="853"/>
      <c r="EX161" s="853"/>
      <c r="EY161" s="853"/>
      <c r="EZ161" s="853"/>
      <c r="FA161" s="853"/>
      <c r="FB161" s="853"/>
      <c r="FC161" s="853"/>
      <c r="FD161" s="853"/>
      <c r="FE161" s="853"/>
      <c r="FF161" s="853"/>
      <c r="FG161" s="853"/>
      <c r="FH161" s="853"/>
      <c r="FI161" s="853"/>
      <c r="FJ161" s="853"/>
      <c r="FK161" s="853"/>
      <c r="FL161" s="853"/>
      <c r="FM161" s="853"/>
      <c r="FN161" s="853"/>
      <c r="FO161" s="853"/>
      <c r="FP161" s="853"/>
      <c r="FQ161" s="853"/>
      <c r="FR161" s="853"/>
      <c r="FS161" s="853"/>
      <c r="FT161" s="853"/>
      <c r="FU161" s="853"/>
      <c r="FV161" s="853"/>
      <c r="FW161" s="853"/>
      <c r="FX161" s="853"/>
      <c r="FY161" s="853"/>
      <c r="FZ161" s="853"/>
      <c r="GA161" s="853"/>
      <c r="GB161" s="853"/>
      <c r="GC161" s="853"/>
      <c r="GD161" s="853"/>
      <c r="GE161" s="853"/>
      <c r="GF161" s="853"/>
      <c r="GG161" s="853"/>
      <c r="GH161" s="853"/>
      <c r="GI161" s="853"/>
      <c r="GJ161" s="853"/>
      <c r="GK161" s="853"/>
      <c r="GL161" s="853"/>
      <c r="GM161" s="853"/>
      <c r="GN161" s="853"/>
      <c r="GO161" s="853"/>
      <c r="GP161" s="853"/>
      <c r="GQ161" s="853"/>
      <c r="GR161" s="853"/>
      <c r="GS161" s="853"/>
      <c r="GT161" s="853"/>
      <c r="GU161" s="853"/>
      <c r="GV161" s="853"/>
      <c r="GW161" s="853"/>
      <c r="GX161" s="853"/>
      <c r="GY161" s="853"/>
      <c r="GZ161" s="853"/>
      <c r="HA161" s="853"/>
      <c r="HB161" s="853"/>
      <c r="HC161" s="853"/>
      <c r="HD161" s="853"/>
      <c r="HE161" s="853"/>
      <c r="HF161" s="853"/>
      <c r="HG161" s="853"/>
      <c r="HH161" s="853"/>
      <c r="HI161" s="853"/>
      <c r="HJ161" s="853"/>
      <c r="HK161" s="853"/>
      <c r="HL161" s="853"/>
      <c r="HM161" s="853"/>
      <c r="HN161" s="853"/>
      <c r="HO161" s="853"/>
      <c r="HP161" s="853"/>
      <c r="HQ161" s="853"/>
      <c r="HR161" s="853"/>
      <c r="HS161" s="853"/>
      <c r="HT161" s="853"/>
      <c r="HU161" s="853"/>
      <c r="HV161" s="853"/>
      <c r="HW161" s="853"/>
      <c r="HX161" s="853"/>
      <c r="HY161" s="853"/>
      <c r="HZ161" s="853"/>
      <c r="IA161" s="853"/>
      <c r="IB161" s="853"/>
      <c r="IC161" s="853"/>
      <c r="ID161" s="853"/>
      <c r="IE161" s="853"/>
      <c r="IF161" s="853"/>
      <c r="IG161" s="853"/>
      <c r="IH161" s="853"/>
      <c r="II161" s="853"/>
      <c r="IJ161" s="853"/>
      <c r="IK161" s="853"/>
      <c r="IL161" s="853"/>
      <c r="IM161" s="853"/>
      <c r="IN161" s="853"/>
      <c r="IO161" s="853"/>
      <c r="IP161" s="853"/>
      <c r="IQ161" s="853"/>
      <c r="IR161" s="853"/>
      <c r="IS161" s="853"/>
      <c r="IT161" s="853"/>
      <c r="IU161" s="853"/>
      <c r="IV161" s="853"/>
    </row>
    <row r="162" spans="1:256" ht="13.5" thickBot="1">
      <c r="A162" s="914">
        <v>398</v>
      </c>
      <c r="B162" s="915" t="s">
        <v>194</v>
      </c>
      <c r="C162" s="916" t="s">
        <v>301</v>
      </c>
      <c r="D162" s="880">
        <f>D126</f>
        <v>2540497.3499999996</v>
      </c>
      <c r="E162" s="880">
        <f>E126</f>
        <v>2491844.3499999996</v>
      </c>
      <c r="F162" s="913">
        <f>+D162-E162</f>
        <v>48653</v>
      </c>
      <c r="G162" s="853"/>
      <c r="H162" s="853"/>
      <c r="I162" s="853"/>
      <c r="J162" s="853"/>
      <c r="K162" s="853"/>
      <c r="L162" s="853"/>
      <c r="M162" s="853"/>
      <c r="N162" s="853"/>
      <c r="O162" s="853"/>
      <c r="P162" s="853"/>
      <c r="Q162" s="853"/>
      <c r="R162" s="853"/>
      <c r="S162" s="853"/>
      <c r="T162" s="853"/>
      <c r="U162" s="853"/>
      <c r="V162" s="853"/>
      <c r="W162" s="853"/>
      <c r="X162" s="853"/>
      <c r="Y162" s="853"/>
      <c r="Z162" s="853"/>
      <c r="AA162" s="853"/>
      <c r="AB162" s="853"/>
      <c r="AC162" s="853"/>
      <c r="AD162" s="853"/>
      <c r="AE162" s="853"/>
      <c r="AF162" s="853"/>
      <c r="AG162" s="853"/>
      <c r="AH162" s="853"/>
      <c r="AI162" s="853"/>
      <c r="AJ162" s="853"/>
      <c r="AK162" s="853"/>
      <c r="AL162" s="853"/>
      <c r="AM162" s="853"/>
      <c r="AN162" s="853"/>
      <c r="AO162" s="853"/>
      <c r="AP162" s="853"/>
      <c r="AQ162" s="853"/>
      <c r="AR162" s="853"/>
      <c r="AS162" s="853"/>
      <c r="AT162" s="853"/>
      <c r="AU162" s="853"/>
      <c r="AV162" s="853"/>
      <c r="AW162" s="853"/>
      <c r="AX162" s="853"/>
      <c r="AY162" s="853"/>
      <c r="AZ162" s="853"/>
      <c r="BA162" s="853"/>
      <c r="BB162" s="853"/>
      <c r="BC162" s="853"/>
      <c r="BD162" s="853"/>
      <c r="BE162" s="853"/>
      <c r="BF162" s="853"/>
      <c r="BG162" s="853"/>
      <c r="BH162" s="853"/>
      <c r="BI162" s="853"/>
      <c r="BJ162" s="853"/>
      <c r="BK162" s="853"/>
      <c r="BL162" s="853"/>
      <c r="BM162" s="853"/>
      <c r="BN162" s="853"/>
      <c r="BO162" s="853"/>
      <c r="BP162" s="853"/>
      <c r="BQ162" s="853"/>
      <c r="BR162" s="853"/>
      <c r="BS162" s="853"/>
      <c r="BT162" s="853"/>
      <c r="BU162" s="853"/>
      <c r="BV162" s="853"/>
      <c r="BW162" s="853"/>
      <c r="BX162" s="853"/>
      <c r="BY162" s="853"/>
      <c r="BZ162" s="853"/>
      <c r="CA162" s="853"/>
      <c r="CB162" s="853"/>
      <c r="CC162" s="853"/>
      <c r="CD162" s="853"/>
      <c r="CE162" s="853"/>
      <c r="CF162" s="853"/>
      <c r="CG162" s="853"/>
      <c r="CH162" s="853"/>
      <c r="CI162" s="853"/>
      <c r="CJ162" s="853"/>
      <c r="CK162" s="853"/>
      <c r="CL162" s="853"/>
      <c r="CM162" s="853"/>
      <c r="CN162" s="853"/>
      <c r="CO162" s="853"/>
      <c r="CP162" s="853"/>
      <c r="CQ162" s="853"/>
      <c r="CR162" s="853"/>
      <c r="CS162" s="853"/>
      <c r="CT162" s="853"/>
      <c r="CU162" s="853"/>
      <c r="CV162" s="853"/>
      <c r="CW162" s="853"/>
      <c r="CX162" s="853"/>
      <c r="CY162" s="853"/>
      <c r="CZ162" s="853"/>
      <c r="DA162" s="853"/>
      <c r="DB162" s="853"/>
      <c r="DC162" s="853"/>
      <c r="DD162" s="853"/>
      <c r="DE162" s="853"/>
      <c r="DF162" s="853"/>
      <c r="DG162" s="853"/>
      <c r="DH162" s="853"/>
      <c r="DI162" s="853"/>
      <c r="DJ162" s="853"/>
      <c r="DK162" s="853"/>
      <c r="DL162" s="853"/>
      <c r="DM162" s="853"/>
      <c r="DN162" s="853"/>
      <c r="DO162" s="853"/>
      <c r="DP162" s="853"/>
      <c r="DQ162" s="853"/>
      <c r="DR162" s="853"/>
      <c r="DS162" s="853"/>
      <c r="DT162" s="853"/>
      <c r="DU162" s="853"/>
      <c r="DV162" s="853"/>
      <c r="DW162" s="853"/>
      <c r="DX162" s="853"/>
      <c r="DY162" s="853"/>
      <c r="DZ162" s="853"/>
      <c r="EA162" s="853"/>
      <c r="EB162" s="853"/>
      <c r="EC162" s="853"/>
      <c r="ED162" s="853"/>
      <c r="EE162" s="853"/>
      <c r="EF162" s="853"/>
      <c r="EG162" s="853"/>
      <c r="EH162" s="853"/>
      <c r="EI162" s="853"/>
      <c r="EJ162" s="853"/>
      <c r="EK162" s="853"/>
      <c r="EL162" s="853"/>
      <c r="EM162" s="853"/>
      <c r="EN162" s="853"/>
      <c r="EO162" s="853"/>
      <c r="EP162" s="853"/>
      <c r="EQ162" s="853"/>
      <c r="ER162" s="853"/>
      <c r="ES162" s="853"/>
      <c r="ET162" s="853"/>
      <c r="EU162" s="853"/>
      <c r="EV162" s="853"/>
      <c r="EW162" s="853"/>
      <c r="EX162" s="853"/>
      <c r="EY162" s="853"/>
      <c r="EZ162" s="853"/>
      <c r="FA162" s="853"/>
      <c r="FB162" s="853"/>
      <c r="FC162" s="853"/>
      <c r="FD162" s="853"/>
      <c r="FE162" s="853"/>
      <c r="FF162" s="853"/>
      <c r="FG162" s="853"/>
      <c r="FH162" s="853"/>
      <c r="FI162" s="853"/>
      <c r="FJ162" s="853"/>
      <c r="FK162" s="853"/>
      <c r="FL162" s="853"/>
      <c r="FM162" s="853"/>
      <c r="FN162" s="853"/>
      <c r="FO162" s="853"/>
      <c r="FP162" s="853"/>
      <c r="FQ162" s="853"/>
      <c r="FR162" s="853"/>
      <c r="FS162" s="853"/>
      <c r="FT162" s="853"/>
      <c r="FU162" s="853"/>
      <c r="FV162" s="853"/>
      <c r="FW162" s="853"/>
      <c r="FX162" s="853"/>
      <c r="FY162" s="853"/>
      <c r="FZ162" s="853"/>
      <c r="GA162" s="853"/>
      <c r="GB162" s="853"/>
      <c r="GC162" s="853"/>
      <c r="GD162" s="853"/>
      <c r="GE162" s="853"/>
      <c r="GF162" s="853"/>
      <c r="GG162" s="853"/>
      <c r="GH162" s="853"/>
      <c r="GI162" s="853"/>
      <c r="GJ162" s="853"/>
      <c r="GK162" s="853"/>
      <c r="GL162" s="853"/>
      <c r="GM162" s="853"/>
      <c r="GN162" s="853"/>
      <c r="GO162" s="853"/>
      <c r="GP162" s="853"/>
      <c r="GQ162" s="853"/>
      <c r="GR162" s="853"/>
      <c r="GS162" s="853"/>
      <c r="GT162" s="853"/>
      <c r="GU162" s="853"/>
      <c r="GV162" s="853"/>
      <c r="GW162" s="853"/>
      <c r="GX162" s="853"/>
      <c r="GY162" s="853"/>
      <c r="GZ162" s="853"/>
      <c r="HA162" s="853"/>
      <c r="HB162" s="853"/>
      <c r="HC162" s="853"/>
      <c r="HD162" s="853"/>
      <c r="HE162" s="853"/>
      <c r="HF162" s="853"/>
      <c r="HG162" s="853"/>
      <c r="HH162" s="853"/>
      <c r="HI162" s="853"/>
      <c r="HJ162" s="853"/>
      <c r="HK162" s="853"/>
      <c r="HL162" s="853"/>
      <c r="HM162" s="853"/>
      <c r="HN162" s="853"/>
      <c r="HO162" s="853"/>
      <c r="HP162" s="853"/>
      <c r="HQ162" s="853"/>
      <c r="HR162" s="853"/>
      <c r="HS162" s="853"/>
      <c r="HT162" s="853"/>
      <c r="HU162" s="853"/>
      <c r="HV162" s="853"/>
      <c r="HW162" s="853"/>
      <c r="HX162" s="853"/>
      <c r="HY162" s="853"/>
      <c r="HZ162" s="853"/>
      <c r="IA162" s="853"/>
      <c r="IB162" s="853"/>
      <c r="IC162" s="853"/>
      <c r="ID162" s="853"/>
      <c r="IE162" s="853"/>
      <c r="IF162" s="853"/>
      <c r="IG162" s="853"/>
      <c r="IH162" s="853"/>
      <c r="II162" s="853"/>
      <c r="IJ162" s="853"/>
      <c r="IK162" s="853"/>
      <c r="IL162" s="853"/>
      <c r="IM162" s="853"/>
      <c r="IN162" s="853"/>
      <c r="IO162" s="853"/>
      <c r="IP162" s="853"/>
      <c r="IQ162" s="853"/>
      <c r="IR162" s="853"/>
      <c r="IS162" s="853"/>
      <c r="IT162" s="853"/>
      <c r="IU162" s="853"/>
      <c r="IV162" s="853"/>
    </row>
    <row r="163" spans="1:256" ht="13.5" thickBot="1">
      <c r="A163" s="907" t="s">
        <v>87</v>
      </c>
      <c r="B163" s="908" t="s">
        <v>337</v>
      </c>
      <c r="C163" s="921" t="s">
        <v>915</v>
      </c>
      <c r="D163" s="922">
        <f>SUM(D154:D162)</f>
        <v>4892632893.910001</v>
      </c>
      <c r="E163" s="923">
        <f>SUM(E154:E162)</f>
        <v>4876673056.559999</v>
      </c>
      <c r="F163" s="924">
        <f>SUM(F154:F162)</f>
        <v>15959837.350000532</v>
      </c>
      <c r="G163" s="853"/>
      <c r="H163" s="853"/>
      <c r="I163" s="853"/>
      <c r="J163" s="853"/>
      <c r="K163" s="853"/>
      <c r="L163" s="853"/>
      <c r="M163" s="853"/>
      <c r="N163" s="853"/>
      <c r="O163" s="853"/>
      <c r="P163" s="853"/>
      <c r="Q163" s="853"/>
      <c r="R163" s="853"/>
      <c r="S163" s="853"/>
      <c r="T163" s="853"/>
      <c r="U163" s="853"/>
      <c r="V163" s="853"/>
      <c r="W163" s="853"/>
      <c r="X163" s="853"/>
      <c r="Y163" s="853"/>
      <c r="Z163" s="853"/>
      <c r="AA163" s="853"/>
      <c r="AB163" s="853"/>
      <c r="AC163" s="853"/>
      <c r="AD163" s="853"/>
      <c r="AE163" s="853"/>
      <c r="AF163" s="853"/>
      <c r="AG163" s="853"/>
      <c r="AH163" s="853"/>
      <c r="AI163" s="853"/>
      <c r="AJ163" s="853"/>
      <c r="AK163" s="853"/>
      <c r="AL163" s="853"/>
      <c r="AM163" s="853"/>
      <c r="AN163" s="853"/>
      <c r="AO163" s="853"/>
      <c r="AP163" s="853"/>
      <c r="AQ163" s="853"/>
      <c r="AR163" s="853"/>
      <c r="AS163" s="853"/>
      <c r="AT163" s="853"/>
      <c r="AU163" s="853"/>
      <c r="AV163" s="853"/>
      <c r="AW163" s="853"/>
      <c r="AX163" s="853"/>
      <c r="AY163" s="853"/>
      <c r="AZ163" s="853"/>
      <c r="BA163" s="853"/>
      <c r="BB163" s="853"/>
      <c r="BC163" s="853"/>
      <c r="BD163" s="853"/>
      <c r="BE163" s="853"/>
      <c r="BF163" s="853"/>
      <c r="BG163" s="853"/>
      <c r="BH163" s="853"/>
      <c r="BI163" s="853"/>
      <c r="BJ163" s="853"/>
      <c r="BK163" s="853"/>
      <c r="BL163" s="853"/>
      <c r="BM163" s="853"/>
      <c r="BN163" s="853"/>
      <c r="BO163" s="853"/>
      <c r="BP163" s="853"/>
      <c r="BQ163" s="853"/>
      <c r="BR163" s="853"/>
      <c r="BS163" s="853"/>
      <c r="BT163" s="853"/>
      <c r="BU163" s="853"/>
      <c r="BV163" s="853"/>
      <c r="BW163" s="853"/>
      <c r="BX163" s="853"/>
      <c r="BY163" s="853"/>
      <c r="BZ163" s="853"/>
      <c r="CA163" s="853"/>
      <c r="CB163" s="853"/>
      <c r="CC163" s="853"/>
      <c r="CD163" s="853"/>
      <c r="CE163" s="853"/>
      <c r="CF163" s="853"/>
      <c r="CG163" s="853"/>
      <c r="CH163" s="853"/>
      <c r="CI163" s="853"/>
      <c r="CJ163" s="853"/>
      <c r="CK163" s="853"/>
      <c r="CL163" s="853"/>
      <c r="CM163" s="853"/>
      <c r="CN163" s="853"/>
      <c r="CO163" s="853"/>
      <c r="CP163" s="853"/>
      <c r="CQ163" s="853"/>
      <c r="CR163" s="853"/>
      <c r="CS163" s="853"/>
      <c r="CT163" s="853"/>
      <c r="CU163" s="853"/>
      <c r="CV163" s="853"/>
      <c r="CW163" s="853"/>
      <c r="CX163" s="853"/>
      <c r="CY163" s="853"/>
      <c r="CZ163" s="853"/>
      <c r="DA163" s="853"/>
      <c r="DB163" s="853"/>
      <c r="DC163" s="853"/>
      <c r="DD163" s="853"/>
      <c r="DE163" s="853"/>
      <c r="DF163" s="853"/>
      <c r="DG163" s="853"/>
      <c r="DH163" s="853"/>
      <c r="DI163" s="853"/>
      <c r="DJ163" s="853"/>
      <c r="DK163" s="853"/>
      <c r="DL163" s="853"/>
      <c r="DM163" s="853"/>
      <c r="DN163" s="853"/>
      <c r="DO163" s="853"/>
      <c r="DP163" s="853"/>
      <c r="DQ163" s="853"/>
      <c r="DR163" s="853"/>
      <c r="DS163" s="853"/>
      <c r="DT163" s="853"/>
      <c r="DU163" s="853"/>
      <c r="DV163" s="853"/>
      <c r="DW163" s="853"/>
      <c r="DX163" s="853"/>
      <c r="DY163" s="853"/>
      <c r="DZ163" s="853"/>
      <c r="EA163" s="853"/>
      <c r="EB163" s="853"/>
      <c r="EC163" s="853"/>
      <c r="ED163" s="853"/>
      <c r="EE163" s="853"/>
      <c r="EF163" s="853"/>
      <c r="EG163" s="853"/>
      <c r="EH163" s="853"/>
      <c r="EI163" s="853"/>
      <c r="EJ163" s="853"/>
      <c r="EK163" s="853"/>
      <c r="EL163" s="853"/>
      <c r="EM163" s="853"/>
      <c r="EN163" s="853"/>
      <c r="EO163" s="853"/>
      <c r="EP163" s="853"/>
      <c r="EQ163" s="853"/>
      <c r="ER163" s="853"/>
      <c r="ES163" s="853"/>
      <c r="ET163" s="853"/>
      <c r="EU163" s="853"/>
      <c r="EV163" s="853"/>
      <c r="EW163" s="853"/>
      <c r="EX163" s="853"/>
      <c r="EY163" s="853"/>
      <c r="EZ163" s="853"/>
      <c r="FA163" s="853"/>
      <c r="FB163" s="853"/>
      <c r="FC163" s="853"/>
      <c r="FD163" s="853"/>
      <c r="FE163" s="853"/>
      <c r="FF163" s="853"/>
      <c r="FG163" s="853"/>
      <c r="FH163" s="853"/>
      <c r="FI163" s="853"/>
      <c r="FJ163" s="853"/>
      <c r="FK163" s="853"/>
      <c r="FL163" s="853"/>
      <c r="FM163" s="853"/>
      <c r="FN163" s="853"/>
      <c r="FO163" s="853"/>
      <c r="FP163" s="853"/>
      <c r="FQ163" s="853"/>
      <c r="FR163" s="853"/>
      <c r="FS163" s="853"/>
      <c r="FT163" s="853"/>
      <c r="FU163" s="853"/>
      <c r="FV163" s="853"/>
      <c r="FW163" s="853"/>
      <c r="FX163" s="853"/>
      <c r="FY163" s="853"/>
      <c r="FZ163" s="853"/>
      <c r="GA163" s="853"/>
      <c r="GB163" s="853"/>
      <c r="GC163" s="853"/>
      <c r="GD163" s="853"/>
      <c r="GE163" s="853"/>
      <c r="GF163" s="853"/>
      <c r="GG163" s="853"/>
      <c r="GH163" s="853"/>
      <c r="GI163" s="853"/>
      <c r="GJ163" s="853"/>
      <c r="GK163" s="853"/>
      <c r="GL163" s="853"/>
      <c r="GM163" s="853"/>
      <c r="GN163" s="853"/>
      <c r="GO163" s="853"/>
      <c r="GP163" s="853"/>
      <c r="GQ163" s="853"/>
      <c r="GR163" s="853"/>
      <c r="GS163" s="853"/>
      <c r="GT163" s="853"/>
      <c r="GU163" s="853"/>
      <c r="GV163" s="853"/>
      <c r="GW163" s="853"/>
      <c r="GX163" s="853"/>
      <c r="GY163" s="853"/>
      <c r="GZ163" s="853"/>
      <c r="HA163" s="853"/>
      <c r="HB163" s="853"/>
      <c r="HC163" s="853"/>
      <c r="HD163" s="853"/>
      <c r="HE163" s="853"/>
      <c r="HF163" s="853"/>
      <c r="HG163" s="853"/>
      <c r="HH163" s="853"/>
      <c r="HI163" s="853"/>
      <c r="HJ163" s="853"/>
      <c r="HK163" s="853"/>
      <c r="HL163" s="853"/>
      <c r="HM163" s="853"/>
      <c r="HN163" s="853"/>
      <c r="HO163" s="853"/>
      <c r="HP163" s="853"/>
      <c r="HQ163" s="853"/>
      <c r="HR163" s="853"/>
      <c r="HS163" s="853"/>
      <c r="HT163" s="853"/>
      <c r="HU163" s="853"/>
      <c r="HV163" s="853"/>
      <c r="HW163" s="853"/>
      <c r="HX163" s="853"/>
      <c r="HY163" s="853"/>
      <c r="HZ163" s="853"/>
      <c r="IA163" s="853"/>
      <c r="IB163" s="853"/>
      <c r="IC163" s="853"/>
      <c r="ID163" s="853"/>
      <c r="IE163" s="853"/>
      <c r="IF163" s="853"/>
      <c r="IG163" s="853"/>
      <c r="IH163" s="853"/>
      <c r="II163" s="853"/>
      <c r="IJ163" s="853"/>
      <c r="IK163" s="853"/>
      <c r="IL163" s="853"/>
      <c r="IM163" s="853"/>
      <c r="IN163" s="853"/>
      <c r="IO163" s="853"/>
      <c r="IP163" s="853"/>
      <c r="IQ163" s="853"/>
      <c r="IR163" s="853"/>
      <c r="IS163" s="853"/>
      <c r="IT163" s="853"/>
      <c r="IU163" s="853"/>
      <c r="IV163" s="853"/>
    </row>
    <row r="164" spans="1:256" ht="12.75">
      <c r="A164" s="853"/>
      <c r="B164" s="853"/>
      <c r="C164" s="853"/>
      <c r="E164" s="853"/>
      <c r="F164" s="853"/>
      <c r="G164" s="853"/>
      <c r="H164" s="853"/>
      <c r="I164" s="853"/>
      <c r="J164" s="853"/>
      <c r="K164" s="853"/>
      <c r="L164" s="853"/>
      <c r="M164" s="853"/>
      <c r="N164" s="853"/>
      <c r="O164" s="853"/>
      <c r="P164" s="853"/>
      <c r="Q164" s="853"/>
      <c r="R164" s="853"/>
      <c r="S164" s="853"/>
      <c r="T164" s="853"/>
      <c r="U164" s="853"/>
      <c r="V164" s="853"/>
      <c r="W164" s="853"/>
      <c r="X164" s="853"/>
      <c r="Y164" s="853"/>
      <c r="Z164" s="853"/>
      <c r="AA164" s="853"/>
      <c r="AB164" s="853"/>
      <c r="AC164" s="853"/>
      <c r="AD164" s="853"/>
      <c r="AE164" s="853"/>
      <c r="AF164" s="853"/>
      <c r="AG164" s="853"/>
      <c r="AH164" s="853"/>
      <c r="AI164" s="853"/>
      <c r="AJ164" s="853"/>
      <c r="AK164" s="853"/>
      <c r="AL164" s="853"/>
      <c r="AM164" s="853"/>
      <c r="AN164" s="853"/>
      <c r="AO164" s="853"/>
      <c r="AP164" s="853"/>
      <c r="AQ164" s="853"/>
      <c r="AR164" s="853"/>
      <c r="AS164" s="853"/>
      <c r="AT164" s="853"/>
      <c r="AU164" s="853"/>
      <c r="AV164" s="853"/>
      <c r="AW164" s="853"/>
      <c r="AX164" s="853"/>
      <c r="AY164" s="853"/>
      <c r="AZ164" s="853"/>
      <c r="BA164" s="853"/>
      <c r="BB164" s="853"/>
      <c r="BC164" s="853"/>
      <c r="BD164" s="853"/>
      <c r="BE164" s="853"/>
      <c r="BF164" s="853"/>
      <c r="BG164" s="853"/>
      <c r="BH164" s="853"/>
      <c r="BI164" s="853"/>
      <c r="BJ164" s="853"/>
      <c r="BK164" s="853"/>
      <c r="BL164" s="853"/>
      <c r="BM164" s="853"/>
      <c r="BN164" s="853"/>
      <c r="BO164" s="853"/>
      <c r="BP164" s="853"/>
      <c r="BQ164" s="853"/>
      <c r="BR164" s="853"/>
      <c r="BS164" s="853"/>
      <c r="BT164" s="853"/>
      <c r="BU164" s="853"/>
      <c r="BV164" s="853"/>
      <c r="BW164" s="853"/>
      <c r="BX164" s="853"/>
      <c r="BY164" s="853"/>
      <c r="BZ164" s="853"/>
      <c r="CA164" s="853"/>
      <c r="CB164" s="853"/>
      <c r="CC164" s="853"/>
      <c r="CD164" s="853"/>
      <c r="CE164" s="853"/>
      <c r="CF164" s="853"/>
      <c r="CG164" s="853"/>
      <c r="CH164" s="853"/>
      <c r="CI164" s="853"/>
      <c r="CJ164" s="853"/>
      <c r="CK164" s="853"/>
      <c r="CL164" s="853"/>
      <c r="CM164" s="853"/>
      <c r="CN164" s="853"/>
      <c r="CO164" s="853"/>
      <c r="CP164" s="853"/>
      <c r="CQ164" s="853"/>
      <c r="CR164" s="853"/>
      <c r="CS164" s="853"/>
      <c r="CT164" s="853"/>
      <c r="CU164" s="853"/>
      <c r="CV164" s="853"/>
      <c r="CW164" s="853"/>
      <c r="CX164" s="853"/>
      <c r="CY164" s="853"/>
      <c r="CZ164" s="853"/>
      <c r="DA164" s="853"/>
      <c r="DB164" s="853"/>
      <c r="DC164" s="853"/>
      <c r="DD164" s="853"/>
      <c r="DE164" s="853"/>
      <c r="DF164" s="853"/>
      <c r="DG164" s="853"/>
      <c r="DH164" s="853"/>
      <c r="DI164" s="853"/>
      <c r="DJ164" s="853"/>
      <c r="DK164" s="853"/>
      <c r="DL164" s="853"/>
      <c r="DM164" s="853"/>
      <c r="DN164" s="853"/>
      <c r="DO164" s="853"/>
      <c r="DP164" s="853"/>
      <c r="DQ164" s="853"/>
      <c r="DR164" s="853"/>
      <c r="DS164" s="853"/>
      <c r="DT164" s="853"/>
      <c r="DU164" s="853"/>
      <c r="DV164" s="853"/>
      <c r="DW164" s="853"/>
      <c r="DX164" s="853"/>
      <c r="DY164" s="853"/>
      <c r="DZ164" s="853"/>
      <c r="EA164" s="853"/>
      <c r="EB164" s="853"/>
      <c r="EC164" s="853"/>
      <c r="ED164" s="853"/>
      <c r="EE164" s="853"/>
      <c r="EF164" s="853"/>
      <c r="EG164" s="853"/>
      <c r="EH164" s="853"/>
      <c r="EI164" s="853"/>
      <c r="EJ164" s="853"/>
      <c r="EK164" s="853"/>
      <c r="EL164" s="853"/>
      <c r="EM164" s="853"/>
      <c r="EN164" s="853"/>
      <c r="EO164" s="853"/>
      <c r="EP164" s="853"/>
      <c r="EQ164" s="853"/>
      <c r="ER164" s="853"/>
      <c r="ES164" s="853"/>
      <c r="ET164" s="853"/>
      <c r="EU164" s="853"/>
      <c r="EV164" s="853"/>
      <c r="EW164" s="853"/>
      <c r="EX164" s="853"/>
      <c r="EY164" s="853"/>
      <c r="EZ164" s="853"/>
      <c r="FA164" s="853"/>
      <c r="FB164" s="853"/>
      <c r="FC164" s="853"/>
      <c r="FD164" s="853"/>
      <c r="FE164" s="853"/>
      <c r="FF164" s="853"/>
      <c r="FG164" s="853"/>
      <c r="FH164" s="853"/>
      <c r="FI164" s="853"/>
      <c r="FJ164" s="853"/>
      <c r="FK164" s="853"/>
      <c r="FL164" s="853"/>
      <c r="FM164" s="853"/>
      <c r="FN164" s="853"/>
      <c r="FO164" s="853"/>
      <c r="FP164" s="853"/>
      <c r="FQ164" s="853"/>
      <c r="FR164" s="853"/>
      <c r="FS164" s="853"/>
      <c r="FT164" s="853"/>
      <c r="FU164" s="853"/>
      <c r="FV164" s="853"/>
      <c r="FW164" s="853"/>
      <c r="FX164" s="853"/>
      <c r="FY164" s="853"/>
      <c r="FZ164" s="853"/>
      <c r="GA164" s="853"/>
      <c r="GB164" s="853"/>
      <c r="GC164" s="853"/>
      <c r="GD164" s="853"/>
      <c r="GE164" s="853"/>
      <c r="GF164" s="853"/>
      <c r="GG164" s="853"/>
      <c r="GH164" s="853"/>
      <c r="GI164" s="853"/>
      <c r="GJ164" s="853"/>
      <c r="GK164" s="853"/>
      <c r="GL164" s="853"/>
      <c r="GM164" s="853"/>
      <c r="GN164" s="853"/>
      <c r="GO164" s="853"/>
      <c r="GP164" s="853"/>
      <c r="GQ164" s="853"/>
      <c r="GR164" s="853"/>
      <c r="GS164" s="853"/>
      <c r="GT164" s="853"/>
      <c r="GU164" s="853"/>
      <c r="GV164" s="853"/>
      <c r="GW164" s="853"/>
      <c r="GX164" s="853"/>
      <c r="GY164" s="853"/>
      <c r="GZ164" s="853"/>
      <c r="HA164" s="853"/>
      <c r="HB164" s="853"/>
      <c r="HC164" s="853"/>
      <c r="HD164" s="853"/>
      <c r="HE164" s="853"/>
      <c r="HF164" s="853"/>
      <c r="HG164" s="853"/>
      <c r="HH164" s="853"/>
      <c r="HI164" s="853"/>
      <c r="HJ164" s="853"/>
      <c r="HK164" s="853"/>
      <c r="HL164" s="853"/>
      <c r="HM164" s="853"/>
      <c r="HN164" s="853"/>
      <c r="HO164" s="853"/>
      <c r="HP164" s="853"/>
      <c r="HQ164" s="853"/>
      <c r="HR164" s="853"/>
      <c r="HS164" s="853"/>
      <c r="HT164" s="853"/>
      <c r="HU164" s="853"/>
      <c r="HV164" s="853"/>
      <c r="HW164" s="853"/>
      <c r="HX164" s="853"/>
      <c r="HY164" s="853"/>
      <c r="HZ164" s="853"/>
      <c r="IA164" s="853"/>
      <c r="IB164" s="853"/>
      <c r="IC164" s="853"/>
      <c r="ID164" s="853"/>
      <c r="IE164" s="853"/>
      <c r="IF164" s="853"/>
      <c r="IG164" s="853"/>
      <c r="IH164" s="853"/>
      <c r="II164" s="853"/>
      <c r="IJ164" s="853"/>
      <c r="IK164" s="853"/>
      <c r="IL164" s="853"/>
      <c r="IM164" s="853"/>
      <c r="IN164" s="853"/>
      <c r="IO164" s="853"/>
      <c r="IP164" s="853"/>
      <c r="IQ164" s="853"/>
      <c r="IR164" s="853"/>
      <c r="IS164" s="853"/>
      <c r="IT164" s="853"/>
      <c r="IU164" s="853"/>
      <c r="IV164" s="853"/>
    </row>
    <row r="166" spans="1:6" ht="12.75">
      <c r="A166" s="890"/>
      <c r="B166" s="891"/>
      <c r="C166" s="891"/>
      <c r="D166" s="892"/>
      <c r="E166" s="893"/>
      <c r="F166" s="893"/>
    </row>
    <row r="167" ht="12.75">
      <c r="D167" s="1464"/>
    </row>
    <row r="169" ht="12.75">
      <c r="D169" s="1464"/>
    </row>
  </sheetData>
  <sheetProtection/>
  <mergeCells count="28">
    <mergeCell ref="B126:C126"/>
    <mergeCell ref="A129:F129"/>
    <mergeCell ref="A143:F143"/>
    <mergeCell ref="A151:F151"/>
    <mergeCell ref="B105:C105"/>
    <mergeCell ref="A108:F108"/>
    <mergeCell ref="B113:C113"/>
    <mergeCell ref="E114:F114"/>
    <mergeCell ref="A115:F115"/>
    <mergeCell ref="A117:F117"/>
    <mergeCell ref="E56:F56"/>
    <mergeCell ref="A57:F57"/>
    <mergeCell ref="A59:F59"/>
    <mergeCell ref="B85:C85"/>
    <mergeCell ref="A86:F87"/>
    <mergeCell ref="A90:F90"/>
    <mergeCell ref="A21:F21"/>
    <mergeCell ref="B25:C25"/>
    <mergeCell ref="A28:F28"/>
    <mergeCell ref="B32:C32"/>
    <mergeCell ref="A35:F35"/>
    <mergeCell ref="B39:C39"/>
    <mergeCell ref="E1:F1"/>
    <mergeCell ref="A2:F2"/>
    <mergeCell ref="A4:F4"/>
    <mergeCell ref="B8:C8"/>
    <mergeCell ref="A11:F11"/>
    <mergeCell ref="B18:C1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113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4.7109375" style="853" customWidth="1"/>
    <col min="2" max="2" width="7.421875" style="853" customWidth="1"/>
    <col min="3" max="3" width="37.00390625" style="853" customWidth="1"/>
    <col min="4" max="4" width="14.7109375" style="853" customWidth="1"/>
    <col min="5" max="5" width="11.28125" style="853" customWidth="1"/>
    <col min="6" max="6" width="9.28125" style="853" customWidth="1"/>
    <col min="7" max="255" width="9.140625" style="853" customWidth="1"/>
    <col min="256" max="16384" width="4.7109375" style="853" customWidth="1"/>
  </cols>
  <sheetData>
    <row r="1" spans="5:6" ht="12.75">
      <c r="E1" s="1702" t="s">
        <v>919</v>
      </c>
      <c r="F1" s="1702"/>
    </row>
    <row r="2" spans="1:6" ht="49.5" customHeight="1">
      <c r="A2" s="1703" t="s">
        <v>1923</v>
      </c>
      <c r="B2" s="1703"/>
      <c r="C2" s="1703"/>
      <c r="D2" s="1703"/>
      <c r="E2" s="1703"/>
      <c r="F2" s="1703"/>
    </row>
    <row r="3" spans="1:6" ht="12.75" customHeight="1">
      <c r="A3" s="856"/>
      <c r="B3" s="856"/>
      <c r="C3" s="856"/>
      <c r="D3" s="856"/>
      <c r="E3" s="856"/>
      <c r="F3" s="856"/>
    </row>
    <row r="4" spans="1:6" ht="12.75" customHeight="1">
      <c r="A4" s="856"/>
      <c r="B4" s="856"/>
      <c r="C4" s="856"/>
      <c r="D4" s="856"/>
      <c r="E4" s="856"/>
      <c r="F4" s="856"/>
    </row>
    <row r="5" spans="1:6" ht="12.75">
      <c r="A5" s="1701" t="s">
        <v>864</v>
      </c>
      <c r="B5" s="1701"/>
      <c r="C5" s="1701"/>
      <c r="D5" s="1701"/>
      <c r="E5" s="1701"/>
      <c r="F5" s="1701"/>
    </row>
    <row r="6" spans="1:6" ht="13.5" thickBot="1">
      <c r="A6" s="858"/>
      <c r="B6" s="858"/>
      <c r="C6" s="858"/>
      <c r="D6" s="858"/>
      <c r="E6" s="858"/>
      <c r="F6" s="858"/>
    </row>
    <row r="7" spans="1:6" ht="13.5" thickBot="1">
      <c r="A7" s="932" t="s">
        <v>855</v>
      </c>
      <c r="B7" s="876" t="s">
        <v>856</v>
      </c>
      <c r="C7" s="933" t="s">
        <v>857</v>
      </c>
      <c r="D7" s="876" t="s">
        <v>858</v>
      </c>
      <c r="E7" s="1704" t="s">
        <v>920</v>
      </c>
      <c r="F7" s="1705"/>
    </row>
    <row r="8" spans="1:6" ht="12.75">
      <c r="A8" s="914">
        <v>1</v>
      </c>
      <c r="B8" s="934">
        <v>13013</v>
      </c>
      <c r="C8" s="935" t="s">
        <v>921</v>
      </c>
      <c r="D8" s="888">
        <f>114702.11+227133.95</f>
        <v>341836.06</v>
      </c>
      <c r="E8" s="1706"/>
      <c r="F8" s="1707"/>
    </row>
    <row r="9" spans="1:6" ht="12.75">
      <c r="A9" s="914">
        <v>2</v>
      </c>
      <c r="B9" s="934">
        <v>13013</v>
      </c>
      <c r="C9" s="935" t="s">
        <v>922</v>
      </c>
      <c r="D9" s="888">
        <f>974968.03+1930638.52</f>
        <v>2905606.55</v>
      </c>
      <c r="E9" s="1706"/>
      <c r="F9" s="1707"/>
    </row>
    <row r="10" spans="1:6" ht="12.75">
      <c r="A10" s="914">
        <v>3</v>
      </c>
      <c r="B10" s="934">
        <v>13014</v>
      </c>
      <c r="C10" s="935" t="s">
        <v>923</v>
      </c>
      <c r="D10" s="888">
        <v>745818.1</v>
      </c>
      <c r="E10" s="1706"/>
      <c r="F10" s="1707"/>
    </row>
    <row r="11" spans="1:6" ht="13.5" thickBot="1">
      <c r="A11" s="914">
        <v>4</v>
      </c>
      <c r="B11" s="934">
        <v>13014</v>
      </c>
      <c r="C11" s="935" t="s">
        <v>924</v>
      </c>
      <c r="D11" s="888">
        <v>4226302.55</v>
      </c>
      <c r="E11" s="1706"/>
      <c r="F11" s="1707"/>
    </row>
    <row r="12" spans="1:6" ht="13.5" thickBot="1">
      <c r="A12" s="907">
        <v>313</v>
      </c>
      <c r="B12" s="1710" t="s">
        <v>868</v>
      </c>
      <c r="C12" s="1711"/>
      <c r="D12" s="870">
        <f>SUM(D8:D11)</f>
        <v>8219563.26</v>
      </c>
      <c r="E12" s="1708"/>
      <c r="F12" s="1709"/>
    </row>
    <row r="13" spans="1:6" ht="12.75">
      <c r="A13" s="925"/>
      <c r="B13" s="926"/>
      <c r="C13" s="926"/>
      <c r="D13" s="892"/>
      <c r="E13" s="892"/>
      <c r="F13" s="892"/>
    </row>
    <row r="14" spans="1:6" ht="12.75">
      <c r="A14" s="925"/>
      <c r="B14" s="926"/>
      <c r="C14" s="926"/>
      <c r="D14" s="892"/>
      <c r="E14" s="892"/>
      <c r="F14" s="892"/>
    </row>
    <row r="15" spans="1:6" ht="12.75">
      <c r="A15" s="1701" t="s">
        <v>925</v>
      </c>
      <c r="B15" s="1701"/>
      <c r="C15" s="1701"/>
      <c r="D15" s="1701"/>
      <c r="E15" s="1701"/>
      <c r="F15" s="1701"/>
    </row>
    <row r="16" spans="1:6" ht="13.5" thickBot="1">
      <c r="A16" s="858"/>
      <c r="B16" s="858"/>
      <c r="C16" s="858"/>
      <c r="D16" s="858"/>
      <c r="E16" s="858"/>
      <c r="F16" s="858"/>
    </row>
    <row r="17" spans="1:6" ht="13.5" thickBot="1">
      <c r="A17" s="907" t="s">
        <v>855</v>
      </c>
      <c r="B17" s="862" t="s">
        <v>856</v>
      </c>
      <c r="C17" s="908" t="s">
        <v>857</v>
      </c>
      <c r="D17" s="862" t="s">
        <v>858</v>
      </c>
      <c r="E17" s="1704" t="s">
        <v>920</v>
      </c>
      <c r="F17" s="1705"/>
    </row>
    <row r="18" spans="1:6" ht="12.75">
      <c r="A18" s="936">
        <v>1</v>
      </c>
      <c r="B18" s="937">
        <v>15011</v>
      </c>
      <c r="C18" s="938" t="s">
        <v>926</v>
      </c>
      <c r="D18" s="880">
        <v>5244049.49</v>
      </c>
      <c r="E18" s="1706"/>
      <c r="F18" s="1707"/>
    </row>
    <row r="19" spans="1:6" ht="13.5" thickBot="1">
      <c r="A19" s="936">
        <v>2</v>
      </c>
      <c r="B19" s="911">
        <v>15974</v>
      </c>
      <c r="C19" s="938" t="s">
        <v>927</v>
      </c>
      <c r="D19" s="899">
        <v>149392428</v>
      </c>
      <c r="E19" s="1706"/>
      <c r="F19" s="1707"/>
    </row>
    <row r="20" spans="1:6" ht="13.5" thickBot="1">
      <c r="A20" s="907">
        <v>315</v>
      </c>
      <c r="B20" s="1710" t="s">
        <v>928</v>
      </c>
      <c r="C20" s="1711"/>
      <c r="D20" s="870">
        <f>SUM(D18:D19)</f>
        <v>154636477.49</v>
      </c>
      <c r="E20" s="1708"/>
      <c r="F20" s="1709"/>
    </row>
    <row r="21" spans="1:6" ht="12.75">
      <c r="A21" s="925"/>
      <c r="B21" s="926"/>
      <c r="C21" s="926"/>
      <c r="D21" s="892"/>
      <c r="E21" s="892"/>
      <c r="F21" s="892"/>
    </row>
    <row r="22" spans="1:6" ht="12.75">
      <c r="A22" s="925"/>
      <c r="B22" s="926"/>
      <c r="C22" s="926"/>
      <c r="D22" s="892"/>
      <c r="E22" s="892"/>
      <c r="F22" s="892"/>
    </row>
    <row r="23" spans="1:6" ht="12.75">
      <c r="A23" s="1701" t="s">
        <v>929</v>
      </c>
      <c r="B23" s="1701"/>
      <c r="C23" s="1701"/>
      <c r="D23" s="1701"/>
      <c r="E23" s="1701"/>
      <c r="F23" s="1701"/>
    </row>
    <row r="24" spans="1:6" ht="13.5" thickBot="1">
      <c r="A24" s="858"/>
      <c r="B24" s="858"/>
      <c r="C24" s="858"/>
      <c r="D24" s="858"/>
      <c r="E24" s="858"/>
      <c r="F24" s="858"/>
    </row>
    <row r="25" spans="1:6" ht="13.5" thickBot="1">
      <c r="A25" s="932" t="s">
        <v>855</v>
      </c>
      <c r="B25" s="876" t="s">
        <v>856</v>
      </c>
      <c r="C25" s="933" t="s">
        <v>857</v>
      </c>
      <c r="D25" s="876" t="s">
        <v>858</v>
      </c>
      <c r="E25" s="1704" t="s">
        <v>920</v>
      </c>
      <c r="F25" s="1705"/>
    </row>
    <row r="26" spans="1:6" ht="12.75">
      <c r="A26" s="936">
        <v>1</v>
      </c>
      <c r="B26" s="937">
        <v>17017</v>
      </c>
      <c r="C26" s="916" t="s">
        <v>930</v>
      </c>
      <c r="D26" s="880">
        <f>174750.21</f>
        <v>174750.21</v>
      </c>
      <c r="E26" s="1706"/>
      <c r="F26" s="1707"/>
    </row>
    <row r="27" spans="1:6" ht="12.75">
      <c r="A27" s="936">
        <v>2</v>
      </c>
      <c r="B27" s="937">
        <v>17018</v>
      </c>
      <c r="C27" s="916" t="s">
        <v>931</v>
      </c>
      <c r="D27" s="880">
        <v>990251.17</v>
      </c>
      <c r="E27" s="1706"/>
      <c r="F27" s="1707"/>
    </row>
    <row r="28" spans="1:6" ht="12.75">
      <c r="A28" s="936">
        <v>3</v>
      </c>
      <c r="B28" s="937">
        <v>17051</v>
      </c>
      <c r="C28" s="916" t="s">
        <v>932</v>
      </c>
      <c r="D28" s="880">
        <f>35707.37+43452.14+7579.9+29093.6</f>
        <v>115833.01000000001</v>
      </c>
      <c r="E28" s="1706"/>
      <c r="F28" s="1707"/>
    </row>
    <row r="29" spans="1:6" ht="12.75">
      <c r="A29" s="936">
        <v>4</v>
      </c>
      <c r="B29" s="937">
        <v>17051</v>
      </c>
      <c r="C29" s="916" t="s">
        <v>1924</v>
      </c>
      <c r="D29" s="880">
        <f>128824.72</f>
        <v>128824.72</v>
      </c>
      <c r="E29" s="1706"/>
      <c r="F29" s="1707"/>
    </row>
    <row r="30" spans="1:6" ht="12.75">
      <c r="A30" s="936">
        <v>5</v>
      </c>
      <c r="B30" s="937">
        <v>17968</v>
      </c>
      <c r="C30" s="916" t="s">
        <v>1925</v>
      </c>
      <c r="D30" s="880">
        <f>2452426.18+242929.69</f>
        <v>2695355.87</v>
      </c>
      <c r="E30" s="1706"/>
      <c r="F30" s="1707"/>
    </row>
    <row r="31" spans="1:6" ht="12.75">
      <c r="A31" s="936">
        <v>6</v>
      </c>
      <c r="B31" s="937">
        <v>17969</v>
      </c>
      <c r="C31" s="916" t="s">
        <v>1926</v>
      </c>
      <c r="D31" s="880">
        <f>41691244.84+4129804.73</f>
        <v>45821049.57</v>
      </c>
      <c r="E31" s="1706"/>
      <c r="F31" s="1707"/>
    </row>
    <row r="32" spans="1:6" ht="12.75">
      <c r="A32" s="936">
        <v>7</v>
      </c>
      <c r="B32" s="937">
        <v>17988</v>
      </c>
      <c r="C32" s="916" t="s">
        <v>1927</v>
      </c>
      <c r="D32" s="880">
        <v>242523.26</v>
      </c>
      <c r="E32" s="1706"/>
      <c r="F32" s="1707"/>
    </row>
    <row r="33" spans="1:6" ht="13.5" thickBot="1">
      <c r="A33" s="936">
        <v>8</v>
      </c>
      <c r="B33" s="937">
        <v>17988</v>
      </c>
      <c r="C33" s="916" t="s">
        <v>1928</v>
      </c>
      <c r="D33" s="880">
        <v>4121317.41</v>
      </c>
      <c r="E33" s="1706"/>
      <c r="F33" s="1707"/>
    </row>
    <row r="34" spans="1:6" ht="13.5" thickBot="1">
      <c r="A34" s="907">
        <v>317</v>
      </c>
      <c r="B34" s="1710" t="s">
        <v>933</v>
      </c>
      <c r="C34" s="1711"/>
      <c r="D34" s="870">
        <f>SUM(D26:D33)</f>
        <v>54289905.22</v>
      </c>
      <c r="E34" s="1708"/>
      <c r="F34" s="1709"/>
    </row>
    <row r="35" spans="1:6" ht="12.75">
      <c r="A35" s="925"/>
      <c r="B35" s="926"/>
      <c r="C35" s="926"/>
      <c r="D35" s="892"/>
      <c r="E35" s="892"/>
      <c r="F35" s="892"/>
    </row>
    <row r="36" spans="1:6" ht="12.75">
      <c r="A36" s="925"/>
      <c r="B36" s="926"/>
      <c r="C36" s="926"/>
      <c r="D36" s="892"/>
      <c r="E36" s="892"/>
      <c r="F36" s="892"/>
    </row>
    <row r="37" spans="1:6" ht="12.75">
      <c r="A37" s="1712" t="s">
        <v>875</v>
      </c>
      <c r="B37" s="1712"/>
      <c r="C37" s="1712"/>
      <c r="D37" s="1712"/>
      <c r="E37" s="1712"/>
      <c r="F37" s="1712"/>
    </row>
    <row r="38" spans="1:6" ht="13.5" thickBot="1">
      <c r="A38" s="897"/>
      <c r="B38" s="897"/>
      <c r="C38" s="897"/>
      <c r="D38" s="897"/>
      <c r="E38" s="897"/>
      <c r="F38" s="897"/>
    </row>
    <row r="39" spans="1:6" ht="13.5" thickBot="1">
      <c r="A39" s="907" t="s">
        <v>855</v>
      </c>
      <c r="B39" s="862" t="s">
        <v>856</v>
      </c>
      <c r="C39" s="908" t="s">
        <v>857</v>
      </c>
      <c r="D39" s="862" t="s">
        <v>858</v>
      </c>
      <c r="E39" s="1704" t="s">
        <v>920</v>
      </c>
      <c r="F39" s="1705"/>
    </row>
    <row r="40" spans="1:6" ht="12.75">
      <c r="A40" s="936">
        <v>1</v>
      </c>
      <c r="B40" s="937">
        <v>33063</v>
      </c>
      <c r="C40" s="916" t="s">
        <v>934</v>
      </c>
      <c r="D40" s="880">
        <f>4781281.53+370000</f>
        <v>5151281.53</v>
      </c>
      <c r="E40" s="1706"/>
      <c r="F40" s="1707"/>
    </row>
    <row r="41" spans="1:6" ht="12.75">
      <c r="A41" s="936">
        <v>2</v>
      </c>
      <c r="B41" s="937">
        <v>33063</v>
      </c>
      <c r="C41" s="916" t="s">
        <v>935</v>
      </c>
      <c r="D41" s="880">
        <f>22753927.27+3145000</f>
        <v>25898927.27</v>
      </c>
      <c r="E41" s="1706"/>
      <c r="F41" s="1707"/>
    </row>
    <row r="42" spans="1:6" ht="13.5" thickBot="1">
      <c r="A42" s="936">
        <v>3</v>
      </c>
      <c r="B42" s="937">
        <v>33062</v>
      </c>
      <c r="C42" s="916" t="s">
        <v>1929</v>
      </c>
      <c r="D42" s="880">
        <v>4505000</v>
      </c>
      <c r="E42" s="1706"/>
      <c r="F42" s="1707"/>
    </row>
    <row r="43" spans="1:6" ht="13.5" thickBot="1">
      <c r="A43" s="907">
        <v>333</v>
      </c>
      <c r="B43" s="1710" t="s">
        <v>891</v>
      </c>
      <c r="C43" s="1711"/>
      <c r="D43" s="870">
        <f>SUM(D40:D42)</f>
        <v>35555208.8</v>
      </c>
      <c r="E43" s="1708"/>
      <c r="F43" s="1709"/>
    </row>
    <row r="44" spans="1:6" ht="12.75">
      <c r="A44" s="925"/>
      <c r="B44" s="926"/>
      <c r="C44" s="926"/>
      <c r="D44" s="892"/>
      <c r="E44" s="939"/>
      <c r="F44" s="939"/>
    </row>
    <row r="45" spans="1:6" ht="12.75">
      <c r="A45" s="925"/>
      <c r="B45" s="926"/>
      <c r="C45" s="926"/>
      <c r="D45" s="892"/>
      <c r="E45" s="939"/>
      <c r="F45" s="939"/>
    </row>
    <row r="46" spans="1:6" ht="12.75">
      <c r="A46" s="1701" t="s">
        <v>936</v>
      </c>
      <c r="B46" s="1701"/>
      <c r="C46" s="1701"/>
      <c r="D46" s="1701"/>
      <c r="E46" s="1701"/>
      <c r="F46" s="1701"/>
    </row>
    <row r="47" spans="1:6" ht="13.5" thickBot="1">
      <c r="A47" s="858"/>
      <c r="B47" s="858"/>
      <c r="C47" s="858"/>
      <c r="D47" s="858"/>
      <c r="E47" s="858"/>
      <c r="F47" s="858"/>
    </row>
    <row r="48" spans="1:6" ht="13.5" thickBot="1">
      <c r="A48" s="932" t="s">
        <v>855</v>
      </c>
      <c r="B48" s="876" t="s">
        <v>856</v>
      </c>
      <c r="C48" s="933" t="s">
        <v>857</v>
      </c>
      <c r="D48" s="876" t="s">
        <v>858</v>
      </c>
      <c r="E48" s="1704" t="s">
        <v>920</v>
      </c>
      <c r="F48" s="1705"/>
    </row>
    <row r="49" spans="1:6" ht="12.75">
      <c r="A49" s="914">
        <v>2</v>
      </c>
      <c r="B49" s="937">
        <v>85005</v>
      </c>
      <c r="C49" s="916" t="s">
        <v>937</v>
      </c>
      <c r="D49" s="880">
        <v>61550.68</v>
      </c>
      <c r="E49" s="1706"/>
      <c r="F49" s="1707"/>
    </row>
    <row r="50" spans="1:6" ht="13.5" thickBot="1">
      <c r="A50" s="936">
        <v>3</v>
      </c>
      <c r="B50" s="937">
        <v>85505</v>
      </c>
      <c r="C50" s="916" t="s">
        <v>938</v>
      </c>
      <c r="D50" s="880">
        <v>3579425.57</v>
      </c>
      <c r="E50" s="1706"/>
      <c r="F50" s="1707"/>
    </row>
    <row r="51" spans="1:6" ht="13.5" thickBot="1">
      <c r="A51" s="940" t="s">
        <v>939</v>
      </c>
      <c r="B51" s="1710" t="s">
        <v>940</v>
      </c>
      <c r="C51" s="1711"/>
      <c r="D51" s="870">
        <f>SUM(D49:D50)</f>
        <v>3640976.25</v>
      </c>
      <c r="E51" s="1708"/>
      <c r="F51" s="1709"/>
    </row>
    <row r="52" spans="1:6" ht="12.75">
      <c r="A52" s="941"/>
      <c r="B52" s="941"/>
      <c r="C52" s="941"/>
      <c r="D52" s="941"/>
      <c r="E52" s="941"/>
      <c r="F52" s="941"/>
    </row>
    <row r="53" spans="1:6" ht="12.75">
      <c r="A53" s="942"/>
      <c r="B53" s="942"/>
      <c r="C53" s="942"/>
      <c r="D53" s="942"/>
      <c r="E53" s="942"/>
      <c r="F53" s="942"/>
    </row>
    <row r="54" spans="1:6" ht="12.75">
      <c r="A54" s="942"/>
      <c r="B54" s="942"/>
      <c r="C54" s="942"/>
      <c r="D54" s="942"/>
      <c r="E54" s="942"/>
      <c r="F54" s="942"/>
    </row>
    <row r="55" spans="1:6" ht="12.75">
      <c r="A55" s="943"/>
      <c r="B55" s="943"/>
      <c r="C55" s="943"/>
      <c r="D55" s="943"/>
      <c r="E55" s="1702" t="s">
        <v>941</v>
      </c>
      <c r="F55" s="1702"/>
    </row>
    <row r="56" spans="1:6" ht="49.5" customHeight="1">
      <c r="A56" s="1703" t="s">
        <v>1923</v>
      </c>
      <c r="B56" s="1703"/>
      <c r="C56" s="1703"/>
      <c r="D56" s="1703"/>
      <c r="E56" s="1703"/>
      <c r="F56" s="1703"/>
    </row>
    <row r="57" spans="1:6" ht="12.75">
      <c r="A57" s="942"/>
      <c r="B57" s="942"/>
      <c r="C57" s="942"/>
      <c r="D57" s="942"/>
      <c r="E57" s="942"/>
      <c r="F57" s="942"/>
    </row>
    <row r="58" spans="1:6" ht="12.75">
      <c r="A58" s="942"/>
      <c r="B58" s="942"/>
      <c r="C58" s="942"/>
      <c r="D58" s="942"/>
      <c r="E58" s="942"/>
      <c r="F58" s="942"/>
    </row>
    <row r="59" spans="1:6" ht="12.75">
      <c r="A59" s="1701" t="s">
        <v>1930</v>
      </c>
      <c r="B59" s="1701"/>
      <c r="C59" s="1701"/>
      <c r="D59" s="1701"/>
      <c r="E59" s="1701"/>
      <c r="F59" s="1701"/>
    </row>
    <row r="60" spans="1:6" ht="13.5" thickBot="1">
      <c r="A60" s="858"/>
      <c r="B60" s="858"/>
      <c r="C60" s="858"/>
      <c r="D60" s="858"/>
      <c r="E60" s="858"/>
      <c r="F60" s="858"/>
    </row>
    <row r="61" spans="1:6" ht="13.5" thickBot="1">
      <c r="A61" s="907" t="s">
        <v>855</v>
      </c>
      <c r="B61" s="862" t="s">
        <v>856</v>
      </c>
      <c r="C61" s="908" t="s">
        <v>857</v>
      </c>
      <c r="D61" s="862" t="s">
        <v>858</v>
      </c>
      <c r="E61" s="1713" t="s">
        <v>920</v>
      </c>
      <c r="F61" s="1714"/>
    </row>
    <row r="62" spans="1:6" ht="13.5" thickBot="1">
      <c r="A62" s="944" t="s">
        <v>942</v>
      </c>
      <c r="B62" s="937">
        <v>95113</v>
      </c>
      <c r="C62" s="945" t="s">
        <v>1931</v>
      </c>
      <c r="D62" s="917">
        <v>607022.09</v>
      </c>
      <c r="E62" s="1715"/>
      <c r="F62" s="1716"/>
    </row>
    <row r="63" spans="1:6" ht="13.5" thickBot="1">
      <c r="A63" s="907" t="s">
        <v>1646</v>
      </c>
      <c r="B63" s="1710" t="s">
        <v>1932</v>
      </c>
      <c r="C63" s="1711"/>
      <c r="D63" s="922">
        <f>SUM(D62:D62)</f>
        <v>607022.09</v>
      </c>
      <c r="E63" s="1717"/>
      <c r="F63" s="1718"/>
    </row>
    <row r="64" spans="1:6" ht="12.75">
      <c r="A64" s="942"/>
      <c r="B64" s="942"/>
      <c r="C64" s="942"/>
      <c r="D64" s="942"/>
      <c r="E64" s="942"/>
      <c r="F64" s="942"/>
    </row>
    <row r="65" spans="1:6" ht="12.75">
      <c r="A65" s="942"/>
      <c r="B65" s="942"/>
      <c r="C65" s="942"/>
      <c r="D65" s="942"/>
      <c r="E65" s="942"/>
      <c r="F65" s="942"/>
    </row>
    <row r="66" spans="1:256" ht="12.75">
      <c r="A66" s="1694" t="s">
        <v>1933</v>
      </c>
      <c r="B66" s="1694"/>
      <c r="C66" s="1694"/>
      <c r="D66" s="1694"/>
      <c r="E66" s="1694"/>
      <c r="F66" s="1694"/>
      <c r="G66" s="852"/>
      <c r="H66" s="852"/>
      <c r="I66" s="852"/>
      <c r="J66" s="852"/>
      <c r="K66" s="852"/>
      <c r="L66" s="852"/>
      <c r="M66" s="852"/>
      <c r="N66" s="852"/>
      <c r="O66" s="852"/>
      <c r="P66" s="852"/>
      <c r="Q66" s="852"/>
      <c r="R66" s="852"/>
      <c r="S66" s="852"/>
      <c r="T66" s="852"/>
      <c r="U66" s="852"/>
      <c r="V66" s="852"/>
      <c r="W66" s="852"/>
      <c r="X66" s="852"/>
      <c r="Y66" s="852"/>
      <c r="Z66" s="852"/>
      <c r="AA66" s="852"/>
      <c r="AB66" s="852"/>
      <c r="AC66" s="852"/>
      <c r="AD66" s="852"/>
      <c r="AE66" s="852"/>
      <c r="AF66" s="852"/>
      <c r="AG66" s="852"/>
      <c r="AH66" s="852"/>
      <c r="AI66" s="852"/>
      <c r="AJ66" s="852"/>
      <c r="AK66" s="852"/>
      <c r="AL66" s="852"/>
      <c r="AM66" s="852"/>
      <c r="AN66" s="852"/>
      <c r="AO66" s="852"/>
      <c r="AP66" s="852"/>
      <c r="AQ66" s="852"/>
      <c r="AR66" s="852"/>
      <c r="AS66" s="852"/>
      <c r="AT66" s="852"/>
      <c r="AU66" s="852"/>
      <c r="AV66" s="852"/>
      <c r="AW66" s="852"/>
      <c r="AX66" s="852"/>
      <c r="AY66" s="852"/>
      <c r="AZ66" s="852"/>
      <c r="BA66" s="852"/>
      <c r="BB66" s="852"/>
      <c r="BC66" s="852"/>
      <c r="BD66" s="852"/>
      <c r="BE66" s="852"/>
      <c r="BF66" s="852"/>
      <c r="BG66" s="852"/>
      <c r="BH66" s="852"/>
      <c r="BI66" s="852"/>
      <c r="BJ66" s="852"/>
      <c r="BK66" s="852"/>
      <c r="BL66" s="852"/>
      <c r="BM66" s="852"/>
      <c r="BN66" s="852"/>
      <c r="BO66" s="852"/>
      <c r="BP66" s="852"/>
      <c r="BQ66" s="852"/>
      <c r="BR66" s="852"/>
      <c r="BS66" s="852"/>
      <c r="BT66" s="852"/>
      <c r="BU66" s="852"/>
      <c r="BV66" s="852"/>
      <c r="BW66" s="852"/>
      <c r="BX66" s="852"/>
      <c r="BY66" s="852"/>
      <c r="BZ66" s="852"/>
      <c r="CA66" s="852"/>
      <c r="CB66" s="852"/>
      <c r="CC66" s="852"/>
      <c r="CD66" s="852"/>
      <c r="CE66" s="852"/>
      <c r="CF66" s="852"/>
      <c r="CG66" s="852"/>
      <c r="CH66" s="852"/>
      <c r="CI66" s="852"/>
      <c r="CJ66" s="852"/>
      <c r="CK66" s="852"/>
      <c r="CL66" s="852"/>
      <c r="CM66" s="852"/>
      <c r="CN66" s="852"/>
      <c r="CO66" s="852"/>
      <c r="CP66" s="852"/>
      <c r="CQ66" s="852"/>
      <c r="CR66" s="852"/>
      <c r="CS66" s="852"/>
      <c r="CT66" s="852"/>
      <c r="CU66" s="852"/>
      <c r="CV66" s="852"/>
      <c r="CW66" s="852"/>
      <c r="CX66" s="852"/>
      <c r="CY66" s="852"/>
      <c r="CZ66" s="852"/>
      <c r="DA66" s="852"/>
      <c r="DB66" s="852"/>
      <c r="DC66" s="852"/>
      <c r="DD66" s="852"/>
      <c r="DE66" s="852"/>
      <c r="DF66" s="852"/>
      <c r="DG66" s="852"/>
      <c r="DH66" s="852"/>
      <c r="DI66" s="852"/>
      <c r="DJ66" s="852"/>
      <c r="DK66" s="852"/>
      <c r="DL66" s="852"/>
      <c r="DM66" s="852"/>
      <c r="DN66" s="852"/>
      <c r="DO66" s="852"/>
      <c r="DP66" s="852"/>
      <c r="DQ66" s="852"/>
      <c r="DR66" s="852"/>
      <c r="DS66" s="852"/>
      <c r="DT66" s="852"/>
      <c r="DU66" s="852"/>
      <c r="DV66" s="852"/>
      <c r="DW66" s="852"/>
      <c r="DX66" s="852"/>
      <c r="DY66" s="852"/>
      <c r="DZ66" s="852"/>
      <c r="EA66" s="852"/>
      <c r="EB66" s="852"/>
      <c r="EC66" s="852"/>
      <c r="ED66" s="852"/>
      <c r="EE66" s="852"/>
      <c r="EF66" s="852"/>
      <c r="EG66" s="852"/>
      <c r="EH66" s="852"/>
      <c r="EI66" s="852"/>
      <c r="EJ66" s="852"/>
      <c r="EK66" s="852"/>
      <c r="EL66" s="852"/>
      <c r="EM66" s="852"/>
      <c r="EN66" s="852"/>
      <c r="EO66" s="852"/>
      <c r="EP66" s="852"/>
      <c r="EQ66" s="852"/>
      <c r="ER66" s="852"/>
      <c r="ES66" s="852"/>
      <c r="ET66" s="852"/>
      <c r="EU66" s="852"/>
      <c r="EV66" s="852"/>
      <c r="EW66" s="852"/>
      <c r="EX66" s="852"/>
      <c r="EY66" s="852"/>
      <c r="EZ66" s="852"/>
      <c r="FA66" s="852"/>
      <c r="FB66" s="852"/>
      <c r="FC66" s="852"/>
      <c r="FD66" s="852"/>
      <c r="FE66" s="852"/>
      <c r="FF66" s="852"/>
      <c r="FG66" s="852"/>
      <c r="FH66" s="852"/>
      <c r="FI66" s="852"/>
      <c r="FJ66" s="852"/>
      <c r="FK66" s="852"/>
      <c r="FL66" s="852"/>
      <c r="FM66" s="852"/>
      <c r="FN66" s="852"/>
      <c r="FO66" s="852"/>
      <c r="FP66" s="852"/>
      <c r="FQ66" s="852"/>
      <c r="FR66" s="852"/>
      <c r="FS66" s="852"/>
      <c r="FT66" s="852"/>
      <c r="FU66" s="852"/>
      <c r="FV66" s="852"/>
      <c r="FW66" s="852"/>
      <c r="FX66" s="852"/>
      <c r="FY66" s="852"/>
      <c r="FZ66" s="852"/>
      <c r="GA66" s="852"/>
      <c r="GB66" s="852"/>
      <c r="GC66" s="852"/>
      <c r="GD66" s="852"/>
      <c r="GE66" s="852"/>
      <c r="GF66" s="852"/>
      <c r="GG66" s="852"/>
      <c r="GH66" s="852"/>
      <c r="GI66" s="852"/>
      <c r="GJ66" s="852"/>
      <c r="GK66" s="852"/>
      <c r="GL66" s="852"/>
      <c r="GM66" s="852"/>
      <c r="GN66" s="852"/>
      <c r="GO66" s="852"/>
      <c r="GP66" s="852"/>
      <c r="GQ66" s="852"/>
      <c r="GR66" s="852"/>
      <c r="GS66" s="852"/>
      <c r="GT66" s="852"/>
      <c r="GU66" s="852"/>
      <c r="GV66" s="852"/>
      <c r="GW66" s="852"/>
      <c r="GX66" s="852"/>
      <c r="GY66" s="852"/>
      <c r="GZ66" s="852"/>
      <c r="HA66" s="852"/>
      <c r="HB66" s="852"/>
      <c r="HC66" s="852"/>
      <c r="HD66" s="852"/>
      <c r="HE66" s="852"/>
      <c r="HF66" s="852"/>
      <c r="HG66" s="852"/>
      <c r="HH66" s="852"/>
      <c r="HI66" s="852"/>
      <c r="HJ66" s="852"/>
      <c r="HK66" s="852"/>
      <c r="HL66" s="852"/>
      <c r="HM66" s="852"/>
      <c r="HN66" s="852"/>
      <c r="HO66" s="852"/>
      <c r="HP66" s="852"/>
      <c r="HQ66" s="852"/>
      <c r="HR66" s="852"/>
      <c r="HS66" s="852"/>
      <c r="HT66" s="852"/>
      <c r="HU66" s="852"/>
      <c r="HV66" s="852"/>
      <c r="HW66" s="852"/>
      <c r="HX66" s="852"/>
      <c r="HY66" s="852"/>
      <c r="HZ66" s="852"/>
      <c r="IA66" s="852"/>
      <c r="IB66" s="852"/>
      <c r="IC66" s="852"/>
      <c r="ID66" s="852"/>
      <c r="IE66" s="852"/>
      <c r="IF66" s="852"/>
      <c r="IG66" s="852"/>
      <c r="IH66" s="852"/>
      <c r="II66" s="852"/>
      <c r="IJ66" s="852"/>
      <c r="IK66" s="852"/>
      <c r="IL66" s="852"/>
      <c r="IM66" s="852"/>
      <c r="IN66" s="852"/>
      <c r="IO66" s="852"/>
      <c r="IP66" s="852"/>
      <c r="IQ66" s="852"/>
      <c r="IR66" s="852"/>
      <c r="IS66" s="852"/>
      <c r="IT66" s="852"/>
      <c r="IU66" s="852"/>
      <c r="IV66" s="852"/>
    </row>
    <row r="67" spans="1:256" ht="13.5" thickBot="1">
      <c r="A67" s="857"/>
      <c r="B67" s="857"/>
      <c r="C67" s="857"/>
      <c r="D67" s="858"/>
      <c r="E67" s="857"/>
      <c r="F67" s="857"/>
      <c r="G67" s="852"/>
      <c r="H67" s="852"/>
      <c r="I67" s="852"/>
      <c r="J67" s="852"/>
      <c r="K67" s="852"/>
      <c r="L67" s="852"/>
      <c r="M67" s="852"/>
      <c r="N67" s="852"/>
      <c r="O67" s="852"/>
      <c r="P67" s="852"/>
      <c r="Q67" s="852"/>
      <c r="R67" s="852"/>
      <c r="S67" s="852"/>
      <c r="T67" s="852"/>
      <c r="U67" s="852"/>
      <c r="V67" s="852"/>
      <c r="W67" s="852"/>
      <c r="X67" s="852"/>
      <c r="Y67" s="852"/>
      <c r="Z67" s="852"/>
      <c r="AA67" s="852"/>
      <c r="AB67" s="852"/>
      <c r="AC67" s="852"/>
      <c r="AD67" s="852"/>
      <c r="AE67" s="852"/>
      <c r="AF67" s="852"/>
      <c r="AG67" s="852"/>
      <c r="AH67" s="852"/>
      <c r="AI67" s="852"/>
      <c r="AJ67" s="852"/>
      <c r="AK67" s="852"/>
      <c r="AL67" s="852"/>
      <c r="AM67" s="852"/>
      <c r="AN67" s="852"/>
      <c r="AO67" s="852"/>
      <c r="AP67" s="852"/>
      <c r="AQ67" s="852"/>
      <c r="AR67" s="852"/>
      <c r="AS67" s="852"/>
      <c r="AT67" s="852"/>
      <c r="AU67" s="852"/>
      <c r="AV67" s="852"/>
      <c r="AW67" s="852"/>
      <c r="AX67" s="852"/>
      <c r="AY67" s="852"/>
      <c r="AZ67" s="852"/>
      <c r="BA67" s="852"/>
      <c r="BB67" s="852"/>
      <c r="BC67" s="852"/>
      <c r="BD67" s="852"/>
      <c r="BE67" s="852"/>
      <c r="BF67" s="852"/>
      <c r="BG67" s="852"/>
      <c r="BH67" s="852"/>
      <c r="BI67" s="852"/>
      <c r="BJ67" s="852"/>
      <c r="BK67" s="852"/>
      <c r="BL67" s="852"/>
      <c r="BM67" s="852"/>
      <c r="BN67" s="852"/>
      <c r="BO67" s="852"/>
      <c r="BP67" s="852"/>
      <c r="BQ67" s="852"/>
      <c r="BR67" s="852"/>
      <c r="BS67" s="852"/>
      <c r="BT67" s="852"/>
      <c r="BU67" s="852"/>
      <c r="BV67" s="852"/>
      <c r="BW67" s="852"/>
      <c r="BX67" s="852"/>
      <c r="BY67" s="852"/>
      <c r="BZ67" s="852"/>
      <c r="CA67" s="852"/>
      <c r="CB67" s="852"/>
      <c r="CC67" s="852"/>
      <c r="CD67" s="852"/>
      <c r="CE67" s="852"/>
      <c r="CF67" s="852"/>
      <c r="CG67" s="852"/>
      <c r="CH67" s="852"/>
      <c r="CI67" s="852"/>
      <c r="CJ67" s="852"/>
      <c r="CK67" s="852"/>
      <c r="CL67" s="852"/>
      <c r="CM67" s="852"/>
      <c r="CN67" s="852"/>
      <c r="CO67" s="852"/>
      <c r="CP67" s="852"/>
      <c r="CQ67" s="852"/>
      <c r="CR67" s="852"/>
      <c r="CS67" s="852"/>
      <c r="CT67" s="852"/>
      <c r="CU67" s="852"/>
      <c r="CV67" s="852"/>
      <c r="CW67" s="852"/>
      <c r="CX67" s="852"/>
      <c r="CY67" s="852"/>
      <c r="CZ67" s="852"/>
      <c r="DA67" s="852"/>
      <c r="DB67" s="852"/>
      <c r="DC67" s="852"/>
      <c r="DD67" s="852"/>
      <c r="DE67" s="852"/>
      <c r="DF67" s="852"/>
      <c r="DG67" s="852"/>
      <c r="DH67" s="852"/>
      <c r="DI67" s="852"/>
      <c r="DJ67" s="852"/>
      <c r="DK67" s="852"/>
      <c r="DL67" s="852"/>
      <c r="DM67" s="852"/>
      <c r="DN67" s="852"/>
      <c r="DO67" s="852"/>
      <c r="DP67" s="852"/>
      <c r="DQ67" s="852"/>
      <c r="DR67" s="852"/>
      <c r="DS67" s="852"/>
      <c r="DT67" s="852"/>
      <c r="DU67" s="852"/>
      <c r="DV67" s="852"/>
      <c r="DW67" s="852"/>
      <c r="DX67" s="852"/>
      <c r="DY67" s="852"/>
      <c r="DZ67" s="852"/>
      <c r="EA67" s="852"/>
      <c r="EB67" s="852"/>
      <c r="EC67" s="852"/>
      <c r="ED67" s="852"/>
      <c r="EE67" s="852"/>
      <c r="EF67" s="852"/>
      <c r="EG67" s="852"/>
      <c r="EH67" s="852"/>
      <c r="EI67" s="852"/>
      <c r="EJ67" s="852"/>
      <c r="EK67" s="852"/>
      <c r="EL67" s="852"/>
      <c r="EM67" s="852"/>
      <c r="EN67" s="852"/>
      <c r="EO67" s="852"/>
      <c r="EP67" s="852"/>
      <c r="EQ67" s="852"/>
      <c r="ER67" s="852"/>
      <c r="ES67" s="852"/>
      <c r="ET67" s="852"/>
      <c r="EU67" s="852"/>
      <c r="EV67" s="852"/>
      <c r="EW67" s="852"/>
      <c r="EX67" s="852"/>
      <c r="EY67" s="852"/>
      <c r="EZ67" s="852"/>
      <c r="FA67" s="852"/>
      <c r="FB67" s="852"/>
      <c r="FC67" s="852"/>
      <c r="FD67" s="852"/>
      <c r="FE67" s="852"/>
      <c r="FF67" s="852"/>
      <c r="FG67" s="852"/>
      <c r="FH67" s="852"/>
      <c r="FI67" s="852"/>
      <c r="FJ67" s="852"/>
      <c r="FK67" s="852"/>
      <c r="FL67" s="852"/>
      <c r="FM67" s="852"/>
      <c r="FN67" s="852"/>
      <c r="FO67" s="852"/>
      <c r="FP67" s="852"/>
      <c r="FQ67" s="852"/>
      <c r="FR67" s="852"/>
      <c r="FS67" s="852"/>
      <c r="FT67" s="852"/>
      <c r="FU67" s="852"/>
      <c r="FV67" s="852"/>
      <c r="FW67" s="852"/>
      <c r="FX67" s="852"/>
      <c r="FY67" s="852"/>
      <c r="FZ67" s="852"/>
      <c r="GA67" s="852"/>
      <c r="GB67" s="852"/>
      <c r="GC67" s="852"/>
      <c r="GD67" s="852"/>
      <c r="GE67" s="852"/>
      <c r="GF67" s="852"/>
      <c r="GG67" s="852"/>
      <c r="GH67" s="852"/>
      <c r="GI67" s="852"/>
      <c r="GJ67" s="852"/>
      <c r="GK67" s="852"/>
      <c r="GL67" s="852"/>
      <c r="GM67" s="852"/>
      <c r="GN67" s="852"/>
      <c r="GO67" s="852"/>
      <c r="GP67" s="852"/>
      <c r="GQ67" s="852"/>
      <c r="GR67" s="852"/>
      <c r="GS67" s="852"/>
      <c r="GT67" s="852"/>
      <c r="GU67" s="852"/>
      <c r="GV67" s="852"/>
      <c r="GW67" s="852"/>
      <c r="GX67" s="852"/>
      <c r="GY67" s="852"/>
      <c r="GZ67" s="852"/>
      <c r="HA67" s="852"/>
      <c r="HB67" s="852"/>
      <c r="HC67" s="852"/>
      <c r="HD67" s="852"/>
      <c r="HE67" s="852"/>
      <c r="HF67" s="852"/>
      <c r="HG67" s="852"/>
      <c r="HH67" s="852"/>
      <c r="HI67" s="852"/>
      <c r="HJ67" s="852"/>
      <c r="HK67" s="852"/>
      <c r="HL67" s="852"/>
      <c r="HM67" s="852"/>
      <c r="HN67" s="852"/>
      <c r="HO67" s="852"/>
      <c r="HP67" s="852"/>
      <c r="HQ67" s="852"/>
      <c r="HR67" s="852"/>
      <c r="HS67" s="852"/>
      <c r="HT67" s="852"/>
      <c r="HU67" s="852"/>
      <c r="HV67" s="852"/>
      <c r="HW67" s="852"/>
      <c r="HX67" s="852"/>
      <c r="HY67" s="852"/>
      <c r="HZ67" s="852"/>
      <c r="IA67" s="852"/>
      <c r="IB67" s="852"/>
      <c r="IC67" s="852"/>
      <c r="ID67" s="852"/>
      <c r="IE67" s="852"/>
      <c r="IF67" s="852"/>
      <c r="IG67" s="852"/>
      <c r="IH67" s="852"/>
      <c r="II67" s="852"/>
      <c r="IJ67" s="852"/>
      <c r="IK67" s="852"/>
      <c r="IL67" s="852"/>
      <c r="IM67" s="852"/>
      <c r="IN67" s="852"/>
      <c r="IO67" s="852"/>
      <c r="IP67" s="852"/>
      <c r="IQ67" s="852"/>
      <c r="IR67" s="852"/>
      <c r="IS67" s="852"/>
      <c r="IT67" s="852"/>
      <c r="IU67" s="852"/>
      <c r="IV67" s="852"/>
    </row>
    <row r="68" spans="1:256" ht="13.5" thickBot="1">
      <c r="A68" s="859" t="s">
        <v>855</v>
      </c>
      <c r="B68" s="860" t="s">
        <v>856</v>
      </c>
      <c r="C68" s="861" t="s">
        <v>857</v>
      </c>
      <c r="D68" s="862" t="s">
        <v>858</v>
      </c>
      <c r="E68" s="1713" t="s">
        <v>920</v>
      </c>
      <c r="F68" s="1714"/>
      <c r="G68" s="852"/>
      <c r="H68" s="852"/>
      <c r="I68" s="852"/>
      <c r="J68" s="852"/>
      <c r="K68" s="852"/>
      <c r="L68" s="852"/>
      <c r="M68" s="852"/>
      <c r="N68" s="852"/>
      <c r="O68" s="852"/>
      <c r="P68" s="852"/>
      <c r="Q68" s="852"/>
      <c r="R68" s="852"/>
      <c r="S68" s="852"/>
      <c r="T68" s="852"/>
      <c r="U68" s="852"/>
      <c r="V68" s="852"/>
      <c r="W68" s="852"/>
      <c r="X68" s="852"/>
      <c r="Y68" s="852"/>
      <c r="Z68" s="852"/>
      <c r="AA68" s="852"/>
      <c r="AB68" s="852"/>
      <c r="AC68" s="852"/>
      <c r="AD68" s="852"/>
      <c r="AE68" s="852"/>
      <c r="AF68" s="852"/>
      <c r="AG68" s="852"/>
      <c r="AH68" s="852"/>
      <c r="AI68" s="852"/>
      <c r="AJ68" s="852"/>
      <c r="AK68" s="852"/>
      <c r="AL68" s="852"/>
      <c r="AM68" s="852"/>
      <c r="AN68" s="852"/>
      <c r="AO68" s="852"/>
      <c r="AP68" s="852"/>
      <c r="AQ68" s="852"/>
      <c r="AR68" s="852"/>
      <c r="AS68" s="852"/>
      <c r="AT68" s="852"/>
      <c r="AU68" s="852"/>
      <c r="AV68" s="852"/>
      <c r="AW68" s="852"/>
      <c r="AX68" s="852"/>
      <c r="AY68" s="852"/>
      <c r="AZ68" s="852"/>
      <c r="BA68" s="852"/>
      <c r="BB68" s="852"/>
      <c r="BC68" s="852"/>
      <c r="BD68" s="852"/>
      <c r="BE68" s="852"/>
      <c r="BF68" s="852"/>
      <c r="BG68" s="852"/>
      <c r="BH68" s="852"/>
      <c r="BI68" s="852"/>
      <c r="BJ68" s="852"/>
      <c r="BK68" s="852"/>
      <c r="BL68" s="852"/>
      <c r="BM68" s="852"/>
      <c r="BN68" s="852"/>
      <c r="BO68" s="852"/>
      <c r="BP68" s="852"/>
      <c r="BQ68" s="852"/>
      <c r="BR68" s="852"/>
      <c r="BS68" s="852"/>
      <c r="BT68" s="852"/>
      <c r="BU68" s="852"/>
      <c r="BV68" s="852"/>
      <c r="BW68" s="852"/>
      <c r="BX68" s="852"/>
      <c r="BY68" s="852"/>
      <c r="BZ68" s="852"/>
      <c r="CA68" s="852"/>
      <c r="CB68" s="852"/>
      <c r="CC68" s="852"/>
      <c r="CD68" s="852"/>
      <c r="CE68" s="852"/>
      <c r="CF68" s="852"/>
      <c r="CG68" s="852"/>
      <c r="CH68" s="852"/>
      <c r="CI68" s="852"/>
      <c r="CJ68" s="852"/>
      <c r="CK68" s="852"/>
      <c r="CL68" s="852"/>
      <c r="CM68" s="852"/>
      <c r="CN68" s="852"/>
      <c r="CO68" s="852"/>
      <c r="CP68" s="852"/>
      <c r="CQ68" s="852"/>
      <c r="CR68" s="852"/>
      <c r="CS68" s="852"/>
      <c r="CT68" s="852"/>
      <c r="CU68" s="852"/>
      <c r="CV68" s="852"/>
      <c r="CW68" s="852"/>
      <c r="CX68" s="852"/>
      <c r="CY68" s="852"/>
      <c r="CZ68" s="852"/>
      <c r="DA68" s="852"/>
      <c r="DB68" s="852"/>
      <c r="DC68" s="852"/>
      <c r="DD68" s="852"/>
      <c r="DE68" s="852"/>
      <c r="DF68" s="852"/>
      <c r="DG68" s="852"/>
      <c r="DH68" s="852"/>
      <c r="DI68" s="852"/>
      <c r="DJ68" s="852"/>
      <c r="DK68" s="852"/>
      <c r="DL68" s="852"/>
      <c r="DM68" s="852"/>
      <c r="DN68" s="852"/>
      <c r="DO68" s="852"/>
      <c r="DP68" s="852"/>
      <c r="DQ68" s="852"/>
      <c r="DR68" s="852"/>
      <c r="DS68" s="852"/>
      <c r="DT68" s="852"/>
      <c r="DU68" s="852"/>
      <c r="DV68" s="852"/>
      <c r="DW68" s="852"/>
      <c r="DX68" s="852"/>
      <c r="DY68" s="852"/>
      <c r="DZ68" s="852"/>
      <c r="EA68" s="852"/>
      <c r="EB68" s="852"/>
      <c r="EC68" s="852"/>
      <c r="ED68" s="852"/>
      <c r="EE68" s="852"/>
      <c r="EF68" s="852"/>
      <c r="EG68" s="852"/>
      <c r="EH68" s="852"/>
      <c r="EI68" s="852"/>
      <c r="EJ68" s="852"/>
      <c r="EK68" s="852"/>
      <c r="EL68" s="852"/>
      <c r="EM68" s="852"/>
      <c r="EN68" s="852"/>
      <c r="EO68" s="852"/>
      <c r="EP68" s="852"/>
      <c r="EQ68" s="852"/>
      <c r="ER68" s="852"/>
      <c r="ES68" s="852"/>
      <c r="ET68" s="852"/>
      <c r="EU68" s="852"/>
      <c r="EV68" s="852"/>
      <c r="EW68" s="852"/>
      <c r="EX68" s="852"/>
      <c r="EY68" s="852"/>
      <c r="EZ68" s="852"/>
      <c r="FA68" s="852"/>
      <c r="FB68" s="852"/>
      <c r="FC68" s="852"/>
      <c r="FD68" s="852"/>
      <c r="FE68" s="852"/>
      <c r="FF68" s="852"/>
      <c r="FG68" s="852"/>
      <c r="FH68" s="852"/>
      <c r="FI68" s="852"/>
      <c r="FJ68" s="852"/>
      <c r="FK68" s="852"/>
      <c r="FL68" s="852"/>
      <c r="FM68" s="852"/>
      <c r="FN68" s="852"/>
      <c r="FO68" s="852"/>
      <c r="FP68" s="852"/>
      <c r="FQ68" s="852"/>
      <c r="FR68" s="852"/>
      <c r="FS68" s="852"/>
      <c r="FT68" s="852"/>
      <c r="FU68" s="852"/>
      <c r="FV68" s="852"/>
      <c r="FW68" s="852"/>
      <c r="FX68" s="852"/>
      <c r="FY68" s="852"/>
      <c r="FZ68" s="852"/>
      <c r="GA68" s="852"/>
      <c r="GB68" s="852"/>
      <c r="GC68" s="852"/>
      <c r="GD68" s="852"/>
      <c r="GE68" s="852"/>
      <c r="GF68" s="852"/>
      <c r="GG68" s="852"/>
      <c r="GH68" s="852"/>
      <c r="GI68" s="852"/>
      <c r="GJ68" s="852"/>
      <c r="GK68" s="852"/>
      <c r="GL68" s="852"/>
      <c r="GM68" s="852"/>
      <c r="GN68" s="852"/>
      <c r="GO68" s="852"/>
      <c r="GP68" s="852"/>
      <c r="GQ68" s="852"/>
      <c r="GR68" s="852"/>
      <c r="GS68" s="852"/>
      <c r="GT68" s="852"/>
      <c r="GU68" s="852"/>
      <c r="GV68" s="852"/>
      <c r="GW68" s="852"/>
      <c r="GX68" s="852"/>
      <c r="GY68" s="852"/>
      <c r="GZ68" s="852"/>
      <c r="HA68" s="852"/>
      <c r="HB68" s="852"/>
      <c r="HC68" s="852"/>
      <c r="HD68" s="852"/>
      <c r="HE68" s="852"/>
      <c r="HF68" s="852"/>
      <c r="HG68" s="852"/>
      <c r="HH68" s="852"/>
      <c r="HI68" s="852"/>
      <c r="HJ68" s="852"/>
      <c r="HK68" s="852"/>
      <c r="HL68" s="852"/>
      <c r="HM68" s="852"/>
      <c r="HN68" s="852"/>
      <c r="HO68" s="852"/>
      <c r="HP68" s="852"/>
      <c r="HQ68" s="852"/>
      <c r="HR68" s="852"/>
      <c r="HS68" s="852"/>
      <c r="HT68" s="852"/>
      <c r="HU68" s="852"/>
      <c r="HV68" s="852"/>
      <c r="HW68" s="852"/>
      <c r="HX68" s="852"/>
      <c r="HY68" s="852"/>
      <c r="HZ68" s="852"/>
      <c r="IA68" s="852"/>
      <c r="IB68" s="852"/>
      <c r="IC68" s="852"/>
      <c r="ID68" s="852"/>
      <c r="IE68" s="852"/>
      <c r="IF68" s="852"/>
      <c r="IG68" s="852"/>
      <c r="IH68" s="852"/>
      <c r="II68" s="852"/>
      <c r="IJ68" s="852"/>
      <c r="IK68" s="852"/>
      <c r="IL68" s="852"/>
      <c r="IM68" s="852"/>
      <c r="IN68" s="852"/>
      <c r="IO68" s="852"/>
      <c r="IP68" s="852"/>
      <c r="IQ68" s="852"/>
      <c r="IR68" s="852"/>
      <c r="IS68" s="852"/>
      <c r="IT68" s="852"/>
      <c r="IU68" s="852"/>
      <c r="IV68" s="852"/>
    </row>
    <row r="69" spans="1:256" ht="13.5" thickBot="1">
      <c r="A69" s="903">
        <v>1</v>
      </c>
      <c r="B69" s="878"/>
      <c r="C69" s="879" t="s">
        <v>1934</v>
      </c>
      <c r="D69" s="880">
        <v>593224.23</v>
      </c>
      <c r="E69" s="1715"/>
      <c r="F69" s="1716"/>
      <c r="G69" s="852"/>
      <c r="H69" s="852"/>
      <c r="I69" s="852"/>
      <c r="J69" s="852"/>
      <c r="K69" s="852"/>
      <c r="L69" s="852"/>
      <c r="M69" s="852"/>
      <c r="N69" s="852"/>
      <c r="O69" s="852"/>
      <c r="P69" s="852"/>
      <c r="Q69" s="852"/>
      <c r="R69" s="852"/>
      <c r="S69" s="852"/>
      <c r="T69" s="852"/>
      <c r="U69" s="852"/>
      <c r="V69" s="852"/>
      <c r="W69" s="852"/>
      <c r="X69" s="852"/>
      <c r="Y69" s="852"/>
      <c r="Z69" s="852"/>
      <c r="AA69" s="852"/>
      <c r="AB69" s="852"/>
      <c r="AC69" s="852"/>
      <c r="AD69" s="852"/>
      <c r="AE69" s="852"/>
      <c r="AF69" s="852"/>
      <c r="AG69" s="852"/>
      <c r="AH69" s="852"/>
      <c r="AI69" s="852"/>
      <c r="AJ69" s="852"/>
      <c r="AK69" s="852"/>
      <c r="AL69" s="852"/>
      <c r="AM69" s="852"/>
      <c r="AN69" s="852"/>
      <c r="AO69" s="852"/>
      <c r="AP69" s="852"/>
      <c r="AQ69" s="852"/>
      <c r="AR69" s="852"/>
      <c r="AS69" s="852"/>
      <c r="AT69" s="852"/>
      <c r="AU69" s="852"/>
      <c r="AV69" s="852"/>
      <c r="AW69" s="852"/>
      <c r="AX69" s="852"/>
      <c r="AY69" s="852"/>
      <c r="AZ69" s="852"/>
      <c r="BA69" s="852"/>
      <c r="BB69" s="852"/>
      <c r="BC69" s="852"/>
      <c r="BD69" s="852"/>
      <c r="BE69" s="852"/>
      <c r="BF69" s="852"/>
      <c r="BG69" s="852"/>
      <c r="BH69" s="852"/>
      <c r="BI69" s="852"/>
      <c r="BJ69" s="852"/>
      <c r="BK69" s="852"/>
      <c r="BL69" s="852"/>
      <c r="BM69" s="852"/>
      <c r="BN69" s="852"/>
      <c r="BO69" s="852"/>
      <c r="BP69" s="852"/>
      <c r="BQ69" s="852"/>
      <c r="BR69" s="852"/>
      <c r="BS69" s="852"/>
      <c r="BT69" s="852"/>
      <c r="BU69" s="852"/>
      <c r="BV69" s="852"/>
      <c r="BW69" s="852"/>
      <c r="BX69" s="852"/>
      <c r="BY69" s="852"/>
      <c r="BZ69" s="852"/>
      <c r="CA69" s="852"/>
      <c r="CB69" s="852"/>
      <c r="CC69" s="852"/>
      <c r="CD69" s="852"/>
      <c r="CE69" s="852"/>
      <c r="CF69" s="852"/>
      <c r="CG69" s="852"/>
      <c r="CH69" s="852"/>
      <c r="CI69" s="852"/>
      <c r="CJ69" s="852"/>
      <c r="CK69" s="852"/>
      <c r="CL69" s="852"/>
      <c r="CM69" s="852"/>
      <c r="CN69" s="852"/>
      <c r="CO69" s="852"/>
      <c r="CP69" s="852"/>
      <c r="CQ69" s="852"/>
      <c r="CR69" s="852"/>
      <c r="CS69" s="852"/>
      <c r="CT69" s="852"/>
      <c r="CU69" s="852"/>
      <c r="CV69" s="852"/>
      <c r="CW69" s="852"/>
      <c r="CX69" s="852"/>
      <c r="CY69" s="852"/>
      <c r="CZ69" s="852"/>
      <c r="DA69" s="852"/>
      <c r="DB69" s="852"/>
      <c r="DC69" s="852"/>
      <c r="DD69" s="852"/>
      <c r="DE69" s="852"/>
      <c r="DF69" s="852"/>
      <c r="DG69" s="852"/>
      <c r="DH69" s="852"/>
      <c r="DI69" s="852"/>
      <c r="DJ69" s="852"/>
      <c r="DK69" s="852"/>
      <c r="DL69" s="852"/>
      <c r="DM69" s="852"/>
      <c r="DN69" s="852"/>
      <c r="DO69" s="852"/>
      <c r="DP69" s="852"/>
      <c r="DQ69" s="852"/>
      <c r="DR69" s="852"/>
      <c r="DS69" s="852"/>
      <c r="DT69" s="852"/>
      <c r="DU69" s="852"/>
      <c r="DV69" s="852"/>
      <c r="DW69" s="852"/>
      <c r="DX69" s="852"/>
      <c r="DY69" s="852"/>
      <c r="DZ69" s="852"/>
      <c r="EA69" s="852"/>
      <c r="EB69" s="852"/>
      <c r="EC69" s="852"/>
      <c r="ED69" s="852"/>
      <c r="EE69" s="852"/>
      <c r="EF69" s="852"/>
      <c r="EG69" s="852"/>
      <c r="EH69" s="852"/>
      <c r="EI69" s="852"/>
      <c r="EJ69" s="852"/>
      <c r="EK69" s="852"/>
      <c r="EL69" s="852"/>
      <c r="EM69" s="852"/>
      <c r="EN69" s="852"/>
      <c r="EO69" s="852"/>
      <c r="EP69" s="852"/>
      <c r="EQ69" s="852"/>
      <c r="ER69" s="852"/>
      <c r="ES69" s="852"/>
      <c r="ET69" s="852"/>
      <c r="EU69" s="852"/>
      <c r="EV69" s="852"/>
      <c r="EW69" s="852"/>
      <c r="EX69" s="852"/>
      <c r="EY69" s="852"/>
      <c r="EZ69" s="852"/>
      <c r="FA69" s="852"/>
      <c r="FB69" s="852"/>
      <c r="FC69" s="852"/>
      <c r="FD69" s="852"/>
      <c r="FE69" s="852"/>
      <c r="FF69" s="852"/>
      <c r="FG69" s="852"/>
      <c r="FH69" s="852"/>
      <c r="FI69" s="852"/>
      <c r="FJ69" s="852"/>
      <c r="FK69" s="852"/>
      <c r="FL69" s="852"/>
      <c r="FM69" s="852"/>
      <c r="FN69" s="852"/>
      <c r="FO69" s="852"/>
      <c r="FP69" s="852"/>
      <c r="FQ69" s="852"/>
      <c r="FR69" s="852"/>
      <c r="FS69" s="852"/>
      <c r="FT69" s="852"/>
      <c r="FU69" s="852"/>
      <c r="FV69" s="852"/>
      <c r="FW69" s="852"/>
      <c r="FX69" s="852"/>
      <c r="FY69" s="852"/>
      <c r="FZ69" s="852"/>
      <c r="GA69" s="852"/>
      <c r="GB69" s="852"/>
      <c r="GC69" s="852"/>
      <c r="GD69" s="852"/>
      <c r="GE69" s="852"/>
      <c r="GF69" s="852"/>
      <c r="GG69" s="852"/>
      <c r="GH69" s="852"/>
      <c r="GI69" s="852"/>
      <c r="GJ69" s="852"/>
      <c r="GK69" s="852"/>
      <c r="GL69" s="852"/>
      <c r="GM69" s="852"/>
      <c r="GN69" s="852"/>
      <c r="GO69" s="852"/>
      <c r="GP69" s="852"/>
      <c r="GQ69" s="852"/>
      <c r="GR69" s="852"/>
      <c r="GS69" s="852"/>
      <c r="GT69" s="852"/>
      <c r="GU69" s="852"/>
      <c r="GV69" s="852"/>
      <c r="GW69" s="852"/>
      <c r="GX69" s="852"/>
      <c r="GY69" s="852"/>
      <c r="GZ69" s="852"/>
      <c r="HA69" s="852"/>
      <c r="HB69" s="852"/>
      <c r="HC69" s="852"/>
      <c r="HD69" s="852"/>
      <c r="HE69" s="852"/>
      <c r="HF69" s="852"/>
      <c r="HG69" s="852"/>
      <c r="HH69" s="852"/>
      <c r="HI69" s="852"/>
      <c r="HJ69" s="852"/>
      <c r="HK69" s="852"/>
      <c r="HL69" s="852"/>
      <c r="HM69" s="852"/>
      <c r="HN69" s="852"/>
      <c r="HO69" s="852"/>
      <c r="HP69" s="852"/>
      <c r="HQ69" s="852"/>
      <c r="HR69" s="852"/>
      <c r="HS69" s="852"/>
      <c r="HT69" s="852"/>
      <c r="HU69" s="852"/>
      <c r="HV69" s="852"/>
      <c r="HW69" s="852"/>
      <c r="HX69" s="852"/>
      <c r="HY69" s="852"/>
      <c r="HZ69" s="852"/>
      <c r="IA69" s="852"/>
      <c r="IB69" s="852"/>
      <c r="IC69" s="852"/>
      <c r="ID69" s="852"/>
      <c r="IE69" s="852"/>
      <c r="IF69" s="852"/>
      <c r="IG69" s="852"/>
      <c r="IH69" s="852"/>
      <c r="II69" s="852"/>
      <c r="IJ69" s="852"/>
      <c r="IK69" s="852"/>
      <c r="IL69" s="852"/>
      <c r="IM69" s="852"/>
      <c r="IN69" s="852"/>
      <c r="IO69" s="852"/>
      <c r="IP69" s="852"/>
      <c r="IQ69" s="852"/>
      <c r="IR69" s="852"/>
      <c r="IS69" s="852"/>
      <c r="IT69" s="852"/>
      <c r="IU69" s="852"/>
      <c r="IV69" s="852"/>
    </row>
    <row r="70" spans="1:256" ht="13.5" thickBot="1">
      <c r="A70" s="859"/>
      <c r="B70" s="1695" t="s">
        <v>1935</v>
      </c>
      <c r="C70" s="1696"/>
      <c r="D70" s="870">
        <f>SUM(D69:D69)</f>
        <v>593224.23</v>
      </c>
      <c r="E70" s="1717"/>
      <c r="F70" s="1718"/>
      <c r="G70" s="852"/>
      <c r="H70" s="852"/>
      <c r="I70" s="852"/>
      <c r="J70" s="852"/>
      <c r="K70" s="852"/>
      <c r="L70" s="852"/>
      <c r="M70" s="852"/>
      <c r="N70" s="852"/>
      <c r="O70" s="852"/>
      <c r="P70" s="852"/>
      <c r="Q70" s="852"/>
      <c r="R70" s="852"/>
      <c r="S70" s="852"/>
      <c r="T70" s="852"/>
      <c r="U70" s="852"/>
      <c r="V70" s="852"/>
      <c r="W70" s="852"/>
      <c r="X70" s="852"/>
      <c r="Y70" s="852"/>
      <c r="Z70" s="852"/>
      <c r="AA70" s="852"/>
      <c r="AB70" s="852"/>
      <c r="AC70" s="852"/>
      <c r="AD70" s="852"/>
      <c r="AE70" s="852"/>
      <c r="AF70" s="852"/>
      <c r="AG70" s="852"/>
      <c r="AH70" s="852"/>
      <c r="AI70" s="852"/>
      <c r="AJ70" s="852"/>
      <c r="AK70" s="852"/>
      <c r="AL70" s="852"/>
      <c r="AM70" s="852"/>
      <c r="AN70" s="852"/>
      <c r="AO70" s="852"/>
      <c r="AP70" s="852"/>
      <c r="AQ70" s="852"/>
      <c r="AR70" s="852"/>
      <c r="AS70" s="852"/>
      <c r="AT70" s="852"/>
      <c r="AU70" s="852"/>
      <c r="AV70" s="852"/>
      <c r="AW70" s="852"/>
      <c r="AX70" s="852"/>
      <c r="AY70" s="852"/>
      <c r="AZ70" s="852"/>
      <c r="BA70" s="852"/>
      <c r="BB70" s="852"/>
      <c r="BC70" s="852"/>
      <c r="BD70" s="852"/>
      <c r="BE70" s="852"/>
      <c r="BF70" s="852"/>
      <c r="BG70" s="852"/>
      <c r="BH70" s="852"/>
      <c r="BI70" s="852"/>
      <c r="BJ70" s="852"/>
      <c r="BK70" s="852"/>
      <c r="BL70" s="852"/>
      <c r="BM70" s="852"/>
      <c r="BN70" s="852"/>
      <c r="BO70" s="852"/>
      <c r="BP70" s="852"/>
      <c r="BQ70" s="852"/>
      <c r="BR70" s="852"/>
      <c r="BS70" s="852"/>
      <c r="BT70" s="852"/>
      <c r="BU70" s="852"/>
      <c r="BV70" s="852"/>
      <c r="BW70" s="852"/>
      <c r="BX70" s="852"/>
      <c r="BY70" s="852"/>
      <c r="BZ70" s="852"/>
      <c r="CA70" s="852"/>
      <c r="CB70" s="852"/>
      <c r="CC70" s="852"/>
      <c r="CD70" s="852"/>
      <c r="CE70" s="852"/>
      <c r="CF70" s="852"/>
      <c r="CG70" s="852"/>
      <c r="CH70" s="852"/>
      <c r="CI70" s="852"/>
      <c r="CJ70" s="852"/>
      <c r="CK70" s="852"/>
      <c r="CL70" s="852"/>
      <c r="CM70" s="852"/>
      <c r="CN70" s="852"/>
      <c r="CO70" s="852"/>
      <c r="CP70" s="852"/>
      <c r="CQ70" s="852"/>
      <c r="CR70" s="852"/>
      <c r="CS70" s="852"/>
      <c r="CT70" s="852"/>
      <c r="CU70" s="852"/>
      <c r="CV70" s="852"/>
      <c r="CW70" s="852"/>
      <c r="CX70" s="852"/>
      <c r="CY70" s="852"/>
      <c r="CZ70" s="852"/>
      <c r="DA70" s="852"/>
      <c r="DB70" s="852"/>
      <c r="DC70" s="852"/>
      <c r="DD70" s="852"/>
      <c r="DE70" s="852"/>
      <c r="DF70" s="852"/>
      <c r="DG70" s="852"/>
      <c r="DH70" s="852"/>
      <c r="DI70" s="852"/>
      <c r="DJ70" s="852"/>
      <c r="DK70" s="852"/>
      <c r="DL70" s="852"/>
      <c r="DM70" s="852"/>
      <c r="DN70" s="852"/>
      <c r="DO70" s="852"/>
      <c r="DP70" s="852"/>
      <c r="DQ70" s="852"/>
      <c r="DR70" s="852"/>
      <c r="DS70" s="852"/>
      <c r="DT70" s="852"/>
      <c r="DU70" s="852"/>
      <c r="DV70" s="852"/>
      <c r="DW70" s="852"/>
      <c r="DX70" s="852"/>
      <c r="DY70" s="852"/>
      <c r="DZ70" s="852"/>
      <c r="EA70" s="852"/>
      <c r="EB70" s="852"/>
      <c r="EC70" s="852"/>
      <c r="ED70" s="852"/>
      <c r="EE70" s="852"/>
      <c r="EF70" s="852"/>
      <c r="EG70" s="852"/>
      <c r="EH70" s="852"/>
      <c r="EI70" s="852"/>
      <c r="EJ70" s="852"/>
      <c r="EK70" s="852"/>
      <c r="EL70" s="852"/>
      <c r="EM70" s="852"/>
      <c r="EN70" s="852"/>
      <c r="EO70" s="852"/>
      <c r="EP70" s="852"/>
      <c r="EQ70" s="852"/>
      <c r="ER70" s="852"/>
      <c r="ES70" s="852"/>
      <c r="ET70" s="852"/>
      <c r="EU70" s="852"/>
      <c r="EV70" s="852"/>
      <c r="EW70" s="852"/>
      <c r="EX70" s="852"/>
      <c r="EY70" s="852"/>
      <c r="EZ70" s="852"/>
      <c r="FA70" s="852"/>
      <c r="FB70" s="852"/>
      <c r="FC70" s="852"/>
      <c r="FD70" s="852"/>
      <c r="FE70" s="852"/>
      <c r="FF70" s="852"/>
      <c r="FG70" s="852"/>
      <c r="FH70" s="852"/>
      <c r="FI70" s="852"/>
      <c r="FJ70" s="852"/>
      <c r="FK70" s="852"/>
      <c r="FL70" s="852"/>
      <c r="FM70" s="852"/>
      <c r="FN70" s="852"/>
      <c r="FO70" s="852"/>
      <c r="FP70" s="852"/>
      <c r="FQ70" s="852"/>
      <c r="FR70" s="852"/>
      <c r="FS70" s="852"/>
      <c r="FT70" s="852"/>
      <c r="FU70" s="852"/>
      <c r="FV70" s="852"/>
      <c r="FW70" s="852"/>
      <c r="FX70" s="852"/>
      <c r="FY70" s="852"/>
      <c r="FZ70" s="852"/>
      <c r="GA70" s="852"/>
      <c r="GB70" s="852"/>
      <c r="GC70" s="852"/>
      <c r="GD70" s="852"/>
      <c r="GE70" s="852"/>
      <c r="GF70" s="852"/>
      <c r="GG70" s="852"/>
      <c r="GH70" s="852"/>
      <c r="GI70" s="852"/>
      <c r="GJ70" s="852"/>
      <c r="GK70" s="852"/>
      <c r="GL70" s="852"/>
      <c r="GM70" s="852"/>
      <c r="GN70" s="852"/>
      <c r="GO70" s="852"/>
      <c r="GP70" s="852"/>
      <c r="GQ70" s="852"/>
      <c r="GR70" s="852"/>
      <c r="GS70" s="852"/>
      <c r="GT70" s="852"/>
      <c r="GU70" s="852"/>
      <c r="GV70" s="852"/>
      <c r="GW70" s="852"/>
      <c r="GX70" s="852"/>
      <c r="GY70" s="852"/>
      <c r="GZ70" s="852"/>
      <c r="HA70" s="852"/>
      <c r="HB70" s="852"/>
      <c r="HC70" s="852"/>
      <c r="HD70" s="852"/>
      <c r="HE70" s="852"/>
      <c r="HF70" s="852"/>
      <c r="HG70" s="852"/>
      <c r="HH70" s="852"/>
      <c r="HI70" s="852"/>
      <c r="HJ70" s="852"/>
      <c r="HK70" s="852"/>
      <c r="HL70" s="852"/>
      <c r="HM70" s="852"/>
      <c r="HN70" s="852"/>
      <c r="HO70" s="852"/>
      <c r="HP70" s="852"/>
      <c r="HQ70" s="852"/>
      <c r="HR70" s="852"/>
      <c r="HS70" s="852"/>
      <c r="HT70" s="852"/>
      <c r="HU70" s="852"/>
      <c r="HV70" s="852"/>
      <c r="HW70" s="852"/>
      <c r="HX70" s="852"/>
      <c r="HY70" s="852"/>
      <c r="HZ70" s="852"/>
      <c r="IA70" s="852"/>
      <c r="IB70" s="852"/>
      <c r="IC70" s="852"/>
      <c r="ID70" s="852"/>
      <c r="IE70" s="852"/>
      <c r="IF70" s="852"/>
      <c r="IG70" s="852"/>
      <c r="IH70" s="852"/>
      <c r="II70" s="852"/>
      <c r="IJ70" s="852"/>
      <c r="IK70" s="852"/>
      <c r="IL70" s="852"/>
      <c r="IM70" s="852"/>
      <c r="IN70" s="852"/>
      <c r="IO70" s="852"/>
      <c r="IP70" s="852"/>
      <c r="IQ70" s="852"/>
      <c r="IR70" s="852"/>
      <c r="IS70" s="852"/>
      <c r="IT70" s="852"/>
      <c r="IU70" s="852"/>
      <c r="IV70" s="852"/>
    </row>
    <row r="71" spans="1:6" ht="12.75">
      <c r="A71" s="942"/>
      <c r="B71" s="942"/>
      <c r="C71" s="942"/>
      <c r="D71" s="942"/>
      <c r="E71" s="942"/>
      <c r="F71" s="942"/>
    </row>
    <row r="72" spans="1:6" ht="12.75">
      <c r="A72" s="942"/>
      <c r="B72" s="942"/>
      <c r="C72" s="942"/>
      <c r="D72" s="942"/>
      <c r="E72" s="942"/>
      <c r="F72" s="942"/>
    </row>
    <row r="73" spans="1:6" ht="15.75">
      <c r="A73" s="1719" t="s">
        <v>1936</v>
      </c>
      <c r="B73" s="1719"/>
      <c r="C73" s="1719"/>
      <c r="D73" s="1719"/>
      <c r="E73" s="1719"/>
      <c r="F73" s="1719"/>
    </row>
    <row r="74" spans="1:6" ht="15.75">
      <c r="A74" s="856"/>
      <c r="B74" s="856"/>
      <c r="C74" s="856"/>
      <c r="D74" s="856"/>
      <c r="E74" s="856"/>
      <c r="F74" s="856"/>
    </row>
    <row r="75" spans="1:6" ht="12.75">
      <c r="A75" s="1701" t="s">
        <v>908</v>
      </c>
      <c r="B75" s="1701"/>
      <c r="C75" s="1701"/>
      <c r="D75" s="1701"/>
      <c r="E75" s="1701"/>
      <c r="F75" s="1701"/>
    </row>
    <row r="76" spans="1:6" ht="16.5" thickBot="1">
      <c r="A76" s="856"/>
      <c r="B76" s="856"/>
      <c r="C76" s="856"/>
      <c r="D76" s="856"/>
      <c r="E76" s="856"/>
      <c r="F76" s="856"/>
    </row>
    <row r="77" spans="1:6" ht="13.5" thickBot="1">
      <c r="A77" s="907" t="s">
        <v>909</v>
      </c>
      <c r="B77" s="862" t="s">
        <v>910</v>
      </c>
      <c r="C77" s="908" t="s">
        <v>944</v>
      </c>
      <c r="D77" s="862" t="s">
        <v>858</v>
      </c>
      <c r="E77" s="1704" t="s">
        <v>920</v>
      </c>
      <c r="F77" s="1705"/>
    </row>
    <row r="78" spans="1:6" ht="12.75">
      <c r="A78" s="914">
        <v>313</v>
      </c>
      <c r="B78" s="915" t="s">
        <v>237</v>
      </c>
      <c r="C78" s="916" t="s">
        <v>195</v>
      </c>
      <c r="D78" s="880">
        <f>D12</f>
        <v>8219563.26</v>
      </c>
      <c r="E78" s="1706"/>
      <c r="F78" s="1707"/>
    </row>
    <row r="79" spans="1:6" ht="12.75">
      <c r="A79" s="914">
        <v>315</v>
      </c>
      <c r="B79" s="915" t="s">
        <v>240</v>
      </c>
      <c r="C79" s="916" t="s">
        <v>300</v>
      </c>
      <c r="D79" s="880">
        <f>D18</f>
        <v>5244049.49</v>
      </c>
      <c r="E79" s="1706"/>
      <c r="F79" s="1707"/>
    </row>
    <row r="80" spans="1:6" ht="12.75">
      <c r="A80" s="914">
        <v>317</v>
      </c>
      <c r="B80" s="915" t="s">
        <v>239</v>
      </c>
      <c r="C80" s="916" t="s">
        <v>945</v>
      </c>
      <c r="D80" s="880" t="e">
        <f>D26+D27+D28+D29+#REF!</f>
        <v>#REF!</v>
      </c>
      <c r="E80" s="1706"/>
      <c r="F80" s="1707"/>
    </row>
    <row r="81" spans="1:6" ht="12.75">
      <c r="A81" s="914">
        <v>333</v>
      </c>
      <c r="B81" s="915" t="s">
        <v>236</v>
      </c>
      <c r="C81" s="916" t="s">
        <v>914</v>
      </c>
      <c r="D81" s="880">
        <f>D43</f>
        <v>35555208.8</v>
      </c>
      <c r="E81" s="1706"/>
      <c r="F81" s="1707"/>
    </row>
    <row r="82" spans="1:6" ht="12.75">
      <c r="A82" s="914" t="s">
        <v>87</v>
      </c>
      <c r="B82" s="915" t="s">
        <v>939</v>
      </c>
      <c r="C82" s="916" t="s">
        <v>936</v>
      </c>
      <c r="D82" s="899">
        <f>D49</f>
        <v>61550.68</v>
      </c>
      <c r="E82" s="1706"/>
      <c r="F82" s="1707"/>
    </row>
    <row r="83" spans="1:6" ht="12.75">
      <c r="A83" s="914" t="s">
        <v>87</v>
      </c>
      <c r="B83" s="946" t="s">
        <v>1646</v>
      </c>
      <c r="C83" s="916" t="s">
        <v>1930</v>
      </c>
      <c r="D83" s="880">
        <f>D63</f>
        <v>607022.09</v>
      </c>
      <c r="E83" s="1706"/>
      <c r="F83" s="1707"/>
    </row>
    <row r="84" spans="1:6" ht="13.5" thickBot="1">
      <c r="A84" s="910" t="s">
        <v>87</v>
      </c>
      <c r="B84" s="947"/>
      <c r="C84" s="912" t="s">
        <v>1937</v>
      </c>
      <c r="D84" s="880">
        <f>D70</f>
        <v>593224.23</v>
      </c>
      <c r="E84" s="1706"/>
      <c r="F84" s="1707"/>
    </row>
    <row r="85" spans="1:6" ht="13.5" thickBot="1">
      <c r="A85" s="907" t="s">
        <v>87</v>
      </c>
      <c r="B85" s="908" t="s">
        <v>337</v>
      </c>
      <c r="C85" s="921" t="s">
        <v>915</v>
      </c>
      <c r="D85" s="922" t="e">
        <f>SUM(D78:D84)</f>
        <v>#REF!</v>
      </c>
      <c r="E85" s="1708"/>
      <c r="F85" s="1709"/>
    </row>
    <row r="86" spans="1:6" ht="15.75">
      <c r="A86" s="856"/>
      <c r="B86" s="856"/>
      <c r="C86" s="856"/>
      <c r="D86" s="856"/>
      <c r="E86" s="856"/>
      <c r="F86" s="856"/>
    </row>
    <row r="87" spans="1:6" ht="12.75">
      <c r="A87" s="1701" t="s">
        <v>916</v>
      </c>
      <c r="B87" s="1701"/>
      <c r="C87" s="1701"/>
      <c r="D87" s="1701"/>
      <c r="E87" s="1701"/>
      <c r="F87" s="1701"/>
    </row>
    <row r="88" spans="1:6" ht="13.5" thickBot="1">
      <c r="A88" s="948"/>
      <c r="B88" s="948"/>
      <c r="C88" s="948"/>
      <c r="D88" s="949"/>
      <c r="E88" s="949"/>
      <c r="F88" s="949"/>
    </row>
    <row r="89" spans="1:6" ht="13.5" thickBot="1">
      <c r="A89" s="907" t="s">
        <v>909</v>
      </c>
      <c r="B89" s="862" t="s">
        <v>910</v>
      </c>
      <c r="C89" s="908" t="s">
        <v>944</v>
      </c>
      <c r="D89" s="862" t="s">
        <v>858</v>
      </c>
      <c r="E89" s="1704" t="s">
        <v>920</v>
      </c>
      <c r="F89" s="1705"/>
    </row>
    <row r="90" spans="1:6" ht="12.75">
      <c r="A90" s="914">
        <v>315</v>
      </c>
      <c r="B90" s="915" t="s">
        <v>240</v>
      </c>
      <c r="C90" s="916" t="s">
        <v>300</v>
      </c>
      <c r="D90" s="899">
        <f>D19</f>
        <v>149392428</v>
      </c>
      <c r="E90" s="1706"/>
      <c r="F90" s="1707"/>
    </row>
    <row r="91" spans="1:6" ht="12.75">
      <c r="A91" s="914">
        <v>317</v>
      </c>
      <c r="B91" s="915" t="s">
        <v>239</v>
      </c>
      <c r="C91" s="916" t="s">
        <v>945</v>
      </c>
      <c r="D91" s="899">
        <f>D30+D31+D32+D33</f>
        <v>52880246.11</v>
      </c>
      <c r="E91" s="1706"/>
      <c r="F91" s="1707"/>
    </row>
    <row r="92" spans="1:6" ht="13.5" thickBot="1">
      <c r="A92" s="914" t="s">
        <v>87</v>
      </c>
      <c r="B92" s="915" t="s">
        <v>939</v>
      </c>
      <c r="C92" s="916" t="s">
        <v>936</v>
      </c>
      <c r="D92" s="880">
        <f>D50</f>
        <v>3579425.57</v>
      </c>
      <c r="E92" s="1706"/>
      <c r="F92" s="1707"/>
    </row>
    <row r="93" spans="1:6" ht="13.5" thickBot="1">
      <c r="A93" s="907" t="s">
        <v>87</v>
      </c>
      <c r="B93" s="908" t="s">
        <v>337</v>
      </c>
      <c r="C93" s="921" t="s">
        <v>915</v>
      </c>
      <c r="D93" s="922">
        <f>SUM(D90:D92)</f>
        <v>205852099.68</v>
      </c>
      <c r="E93" s="1708"/>
      <c r="F93" s="1709"/>
    </row>
    <row r="94" spans="1:6" ht="15.75" customHeight="1">
      <c r="A94" s="925"/>
      <c r="B94" s="925"/>
      <c r="C94" s="950"/>
      <c r="D94" s="951"/>
      <c r="E94" s="939"/>
      <c r="F94" s="939"/>
    </row>
    <row r="95" spans="1:6" ht="12.75">
      <c r="A95" s="1701" t="s">
        <v>918</v>
      </c>
      <c r="B95" s="1701"/>
      <c r="C95" s="1701"/>
      <c r="D95" s="1701"/>
      <c r="E95" s="1701"/>
      <c r="F95" s="1701"/>
    </row>
    <row r="96" spans="1:6" ht="13.5" thickBot="1">
      <c r="A96" s="948"/>
      <c r="B96" s="948"/>
      <c r="C96" s="948"/>
      <c r="D96" s="949"/>
      <c r="E96" s="949"/>
      <c r="F96" s="949"/>
    </row>
    <row r="97" spans="1:6" ht="13.5" thickBot="1">
      <c r="A97" s="907" t="s">
        <v>909</v>
      </c>
      <c r="B97" s="862" t="s">
        <v>910</v>
      </c>
      <c r="C97" s="908" t="s">
        <v>944</v>
      </c>
      <c r="D97" s="862" t="s">
        <v>858</v>
      </c>
      <c r="E97" s="1704" t="s">
        <v>920</v>
      </c>
      <c r="F97" s="1705"/>
    </row>
    <row r="98" spans="1:6" ht="12.75">
      <c r="A98" s="914">
        <v>313</v>
      </c>
      <c r="B98" s="915" t="s">
        <v>237</v>
      </c>
      <c r="C98" s="916" t="s">
        <v>195</v>
      </c>
      <c r="D98" s="880">
        <f>D12</f>
        <v>8219563.26</v>
      </c>
      <c r="E98" s="1706"/>
      <c r="F98" s="1707"/>
    </row>
    <row r="99" spans="1:6" ht="12.75">
      <c r="A99" s="914">
        <v>315</v>
      </c>
      <c r="B99" s="915" t="s">
        <v>240</v>
      </c>
      <c r="C99" s="916" t="s">
        <v>300</v>
      </c>
      <c r="D99" s="880">
        <f>D20</f>
        <v>154636477.49</v>
      </c>
      <c r="E99" s="1706"/>
      <c r="F99" s="1707"/>
    </row>
    <row r="100" spans="1:6" ht="12.75">
      <c r="A100" s="914">
        <v>317</v>
      </c>
      <c r="B100" s="915" t="s">
        <v>239</v>
      </c>
      <c r="C100" s="916" t="s">
        <v>945</v>
      </c>
      <c r="D100" s="880">
        <f>D34</f>
        <v>54289905.22</v>
      </c>
      <c r="E100" s="1706"/>
      <c r="F100" s="1707"/>
    </row>
    <row r="101" spans="1:6" ht="12.75">
      <c r="A101" s="914">
        <v>333</v>
      </c>
      <c r="B101" s="915" t="s">
        <v>236</v>
      </c>
      <c r="C101" s="916" t="s">
        <v>914</v>
      </c>
      <c r="D101" s="880">
        <f>D43</f>
        <v>35555208.8</v>
      </c>
      <c r="E101" s="1706"/>
      <c r="F101" s="1707"/>
    </row>
    <row r="102" spans="1:6" ht="12.75">
      <c r="A102" s="914" t="s">
        <v>87</v>
      </c>
      <c r="B102" s="915" t="s">
        <v>939</v>
      </c>
      <c r="C102" s="916" t="s">
        <v>936</v>
      </c>
      <c r="D102" s="880">
        <f>D51</f>
        <v>3640976.25</v>
      </c>
      <c r="E102" s="1706"/>
      <c r="F102" s="1707"/>
    </row>
    <row r="103" spans="1:6" ht="12.75">
      <c r="A103" s="914" t="s">
        <v>87</v>
      </c>
      <c r="B103" s="946" t="s">
        <v>1646</v>
      </c>
      <c r="C103" s="916" t="s">
        <v>1930</v>
      </c>
      <c r="D103" s="880">
        <f>D63</f>
        <v>607022.09</v>
      </c>
      <c r="E103" s="1706"/>
      <c r="F103" s="1707"/>
    </row>
    <row r="104" spans="1:6" ht="13.5" thickBot="1">
      <c r="A104" s="910" t="s">
        <v>87</v>
      </c>
      <c r="B104" s="947"/>
      <c r="C104" s="912" t="s">
        <v>1937</v>
      </c>
      <c r="D104" s="880">
        <f>D70</f>
        <v>593224.23</v>
      </c>
      <c r="E104" s="1706"/>
      <c r="F104" s="1707"/>
    </row>
    <row r="105" spans="1:6" ht="13.5" thickBot="1">
      <c r="A105" s="907" t="s">
        <v>87</v>
      </c>
      <c r="B105" s="908" t="s">
        <v>337</v>
      </c>
      <c r="C105" s="921" t="s">
        <v>915</v>
      </c>
      <c r="D105" s="922">
        <f>SUM(D98:D104)</f>
        <v>257542377.33999997</v>
      </c>
      <c r="E105" s="1708"/>
      <c r="F105" s="1709"/>
    </row>
    <row r="107" ht="12.75">
      <c r="C107" s="952"/>
    </row>
    <row r="108" ht="12.75">
      <c r="D108" s="952"/>
    </row>
    <row r="110" ht="12.75">
      <c r="C110" s="952"/>
    </row>
    <row r="112" ht="12.75">
      <c r="C112" s="952"/>
    </row>
    <row r="113" ht="12.75">
      <c r="C113" s="952"/>
    </row>
  </sheetData>
  <sheetProtection/>
  <mergeCells count="32">
    <mergeCell ref="E97:F105"/>
    <mergeCell ref="A73:F73"/>
    <mergeCell ref="A75:F75"/>
    <mergeCell ref="E77:F85"/>
    <mergeCell ref="A87:F87"/>
    <mergeCell ref="E89:F93"/>
    <mergeCell ref="A95:F95"/>
    <mergeCell ref="A56:F56"/>
    <mergeCell ref="A59:F59"/>
    <mergeCell ref="E61:F63"/>
    <mergeCell ref="B63:C63"/>
    <mergeCell ref="A66:F66"/>
    <mergeCell ref="E68:F70"/>
    <mergeCell ref="B70:C70"/>
    <mergeCell ref="E39:F43"/>
    <mergeCell ref="B43:C43"/>
    <mergeCell ref="A46:F46"/>
    <mergeCell ref="E48:F51"/>
    <mergeCell ref="B51:C51"/>
    <mergeCell ref="E55:F55"/>
    <mergeCell ref="E17:F20"/>
    <mergeCell ref="B20:C20"/>
    <mergeCell ref="A23:F23"/>
    <mergeCell ref="E25:F34"/>
    <mergeCell ref="B34:C34"/>
    <mergeCell ref="A37:F37"/>
    <mergeCell ref="E1:F1"/>
    <mergeCell ref="A2:F2"/>
    <mergeCell ref="A5:F5"/>
    <mergeCell ref="E7:F12"/>
    <mergeCell ref="B12:C12"/>
    <mergeCell ref="A15:F1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113"/>
  <sheetViews>
    <sheetView zoomScalePageLayoutView="0" workbookViewId="0" topLeftCell="A1">
      <selection activeCell="A1" sqref="A1:K2"/>
    </sheetView>
  </sheetViews>
  <sheetFormatPr defaultColWidth="9.140625" defaultRowHeight="12.75"/>
  <cols>
    <col min="1" max="1" width="6.140625" style="0" customWidth="1"/>
    <col min="4" max="4" width="6.28125" style="0" customWidth="1"/>
    <col min="5" max="5" width="5.00390625" style="0" customWidth="1"/>
    <col min="6" max="6" width="12.421875" style="0" customWidth="1"/>
    <col min="7" max="7" width="12.00390625" style="0" customWidth="1"/>
    <col min="8" max="8" width="8.7109375" style="0" customWidth="1"/>
    <col min="9" max="9" width="3.8515625" style="0" customWidth="1"/>
    <col min="10" max="10" width="5.8515625" style="0" customWidth="1"/>
    <col min="15" max="15" width="10.28125" style="0" customWidth="1"/>
  </cols>
  <sheetData>
    <row r="1" spans="2:11" ht="12.75" customHeight="1">
      <c r="B1" s="88"/>
      <c r="C1" s="88"/>
      <c r="D1" s="1636"/>
      <c r="E1" s="1636"/>
      <c r="F1" s="1636"/>
      <c r="G1" s="89"/>
      <c r="H1" s="1636"/>
      <c r="I1" s="1636"/>
      <c r="J1" s="1720" t="s">
        <v>946</v>
      </c>
      <c r="K1" s="1720"/>
    </row>
    <row r="2" spans="1:11" ht="17.25" customHeight="1">
      <c r="A2" s="1721" t="s">
        <v>1938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</row>
    <row r="3" spans="1:11" ht="13.5" customHeight="1">
      <c r="A3" s="775"/>
      <c r="B3" s="775"/>
      <c r="C3" s="775"/>
      <c r="D3" s="775"/>
      <c r="E3" s="775"/>
      <c r="F3" s="775"/>
      <c r="G3" s="775"/>
      <c r="H3" s="775"/>
      <c r="I3" s="775"/>
      <c r="J3" s="775"/>
      <c r="K3" s="775"/>
    </row>
    <row r="4" spans="1:15" ht="13.5" customHeight="1">
      <c r="A4" s="1577" t="s">
        <v>1939</v>
      </c>
      <c r="B4" s="1577"/>
      <c r="C4" s="1577"/>
      <c r="D4" s="1577"/>
      <c r="E4" s="1577"/>
      <c r="F4" s="1577"/>
      <c r="G4" s="1577"/>
      <c r="H4" s="1577"/>
      <c r="I4" s="1577"/>
      <c r="J4" s="1577"/>
      <c r="K4" s="1577"/>
      <c r="L4" s="76"/>
      <c r="M4" s="76"/>
      <c r="N4" s="76"/>
      <c r="O4" s="76"/>
    </row>
    <row r="5" spans="1:15" ht="13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7" ht="12.75" customHeight="1" thickBot="1">
      <c r="B6" s="1722" t="s">
        <v>454</v>
      </c>
      <c r="C6" s="1723"/>
      <c r="D6" s="1724"/>
      <c r="E6" s="1723"/>
      <c r="F6" s="953" t="s">
        <v>82</v>
      </c>
      <c r="G6" s="3" t="s">
        <v>267</v>
      </c>
    </row>
    <row r="7" spans="2:7" ht="12.75" customHeight="1">
      <c r="B7" s="1725" t="s">
        <v>947</v>
      </c>
      <c r="C7" s="1726"/>
      <c r="D7" s="1726"/>
      <c r="E7" s="954">
        <v>1</v>
      </c>
      <c r="F7" s="955">
        <v>22786.78</v>
      </c>
      <c r="G7" s="956">
        <f>+F7/F22*100</f>
        <v>0.5785974525225699</v>
      </c>
    </row>
    <row r="8" spans="2:7" ht="12.75" customHeight="1">
      <c r="B8" s="1727" t="s">
        <v>948</v>
      </c>
      <c r="C8" s="1728"/>
      <c r="D8" s="1728"/>
      <c r="E8" s="958">
        <v>2</v>
      </c>
      <c r="F8" s="959">
        <v>239205.88</v>
      </c>
      <c r="G8" s="960">
        <f>+F8/F22*100</f>
        <v>6.073868830805386</v>
      </c>
    </row>
    <row r="9" spans="2:7" ht="12.75" customHeight="1">
      <c r="B9" s="1727" t="s">
        <v>663</v>
      </c>
      <c r="C9" s="1728"/>
      <c r="D9" s="1729"/>
      <c r="E9" s="961">
        <v>3</v>
      </c>
      <c r="F9" s="959">
        <v>81344.02</v>
      </c>
      <c r="G9" s="960">
        <f>+F9/F22*100</f>
        <v>2.0654714158799523</v>
      </c>
    </row>
    <row r="10" spans="2:7" ht="12.75" customHeight="1">
      <c r="B10" s="111" t="s">
        <v>949</v>
      </c>
      <c r="C10" s="957"/>
      <c r="D10" s="957"/>
      <c r="E10" s="958">
        <v>4</v>
      </c>
      <c r="F10" s="962">
        <v>1009180.99</v>
      </c>
      <c r="G10" s="960">
        <f>+F10/F22*100</f>
        <v>25.624925941629535</v>
      </c>
    </row>
    <row r="11" spans="2:7" ht="12.75" customHeight="1">
      <c r="B11" s="111" t="s">
        <v>950</v>
      </c>
      <c r="C11" s="957"/>
      <c r="D11" s="957"/>
      <c r="E11" s="961">
        <v>5</v>
      </c>
      <c r="F11" s="959">
        <v>793864.75</v>
      </c>
      <c r="G11" s="960">
        <f>+F11/F22*100</f>
        <v>20.157658168353176</v>
      </c>
    </row>
    <row r="12" spans="2:7" ht="12.75" customHeight="1">
      <c r="B12" s="1727" t="s">
        <v>475</v>
      </c>
      <c r="C12" s="1728"/>
      <c r="D12" s="1728"/>
      <c r="E12" s="958">
        <v>6</v>
      </c>
      <c r="F12" s="963">
        <v>619543.54</v>
      </c>
      <c r="G12" s="960">
        <f>+F12/F22*100</f>
        <v>15.731328163558647</v>
      </c>
    </row>
    <row r="13" spans="2:7" ht="12.75" customHeight="1">
      <c r="B13" s="964" t="s">
        <v>951</v>
      </c>
      <c r="C13" s="965"/>
      <c r="D13" s="966"/>
      <c r="E13" s="961">
        <v>7</v>
      </c>
      <c r="F13" s="962">
        <v>0</v>
      </c>
      <c r="G13" s="960">
        <f>+F13/F22*100</f>
        <v>0</v>
      </c>
    </row>
    <row r="14" spans="2:7" ht="12.75" customHeight="1">
      <c r="B14" s="964" t="s">
        <v>952</v>
      </c>
      <c r="C14" s="965"/>
      <c r="D14" s="966"/>
      <c r="E14" s="958">
        <v>8</v>
      </c>
      <c r="F14" s="962">
        <v>570247.61</v>
      </c>
      <c r="G14" s="960">
        <f>+F14/F22*100</f>
        <v>14.479615568899334</v>
      </c>
    </row>
    <row r="15" spans="2:7" ht="12.75" customHeight="1">
      <c r="B15" s="1727" t="s">
        <v>953</v>
      </c>
      <c r="C15" s="1728"/>
      <c r="D15" s="1728"/>
      <c r="E15" s="961">
        <v>9</v>
      </c>
      <c r="F15" s="959">
        <v>447792.16</v>
      </c>
      <c r="G15" s="960">
        <f>F15/F22*100</f>
        <v>11.37025077854699</v>
      </c>
    </row>
    <row r="16" spans="2:7" ht="12.75" customHeight="1">
      <c r="B16" s="1727" t="s">
        <v>954</v>
      </c>
      <c r="C16" s="1728"/>
      <c r="D16" s="1728"/>
      <c r="E16" s="958">
        <v>10</v>
      </c>
      <c r="F16" s="959">
        <v>9990.17</v>
      </c>
      <c r="G16" s="960">
        <f>+F16/F22*100</f>
        <v>0.2536684389925826</v>
      </c>
    </row>
    <row r="17" spans="2:7" ht="12.75" customHeight="1">
      <c r="B17" s="1727" t="s">
        <v>955</v>
      </c>
      <c r="C17" s="1728"/>
      <c r="D17" s="1728"/>
      <c r="E17" s="961">
        <v>11</v>
      </c>
      <c r="F17" s="959">
        <v>5928.03</v>
      </c>
      <c r="G17" s="960">
        <f>+F17/F22*100</f>
        <v>0.15052337611884478</v>
      </c>
    </row>
    <row r="18" spans="2:7" ht="12.75" customHeight="1">
      <c r="B18" s="1727" t="s">
        <v>419</v>
      </c>
      <c r="C18" s="1728"/>
      <c r="D18" s="1729"/>
      <c r="E18" s="958">
        <v>12</v>
      </c>
      <c r="F18" s="959">
        <v>95369.2</v>
      </c>
      <c r="G18" s="960">
        <f>+F18/F22*100</f>
        <v>2.421596038102596</v>
      </c>
    </row>
    <row r="19" spans="2:7" ht="12.75" customHeight="1">
      <c r="B19" s="1727" t="s">
        <v>956</v>
      </c>
      <c r="C19" s="1728"/>
      <c r="D19" s="1728"/>
      <c r="E19" s="961">
        <v>13</v>
      </c>
      <c r="F19" s="959">
        <v>2958.19</v>
      </c>
      <c r="G19" s="960">
        <f>+F19/F22*100</f>
        <v>0.07511378080087407</v>
      </c>
    </row>
    <row r="20" spans="2:7" ht="12.75" customHeight="1">
      <c r="B20" s="1727" t="s">
        <v>957</v>
      </c>
      <c r="C20" s="1728"/>
      <c r="D20" s="1728"/>
      <c r="E20" s="958">
        <v>14</v>
      </c>
      <c r="F20" s="959">
        <v>34942.61</v>
      </c>
      <c r="G20" s="960">
        <f>+F20/F22*100</f>
        <v>0.8872559058581194</v>
      </c>
    </row>
    <row r="21" spans="2:7" ht="12.75" customHeight="1" thickBot="1">
      <c r="B21" s="1727" t="s">
        <v>958</v>
      </c>
      <c r="C21" s="1728"/>
      <c r="D21" s="1728"/>
      <c r="E21" s="967">
        <v>15</v>
      </c>
      <c r="F21" s="959">
        <v>5124.73</v>
      </c>
      <c r="G21" s="501">
        <f>F21/F22*100</f>
        <v>0.13012613993139835</v>
      </c>
    </row>
    <row r="22" spans="2:7" ht="12.75" customHeight="1" thickBot="1">
      <c r="B22" s="1574" t="s">
        <v>1940</v>
      </c>
      <c r="C22" s="1730"/>
      <c r="D22" s="1731"/>
      <c r="E22" s="1730"/>
      <c r="F22" s="968">
        <f>SUM(F7:F21)</f>
        <v>3938278.6599999997</v>
      </c>
      <c r="G22" s="969">
        <f>SUM(G7:G21)</f>
        <v>99.99999999999999</v>
      </c>
    </row>
    <row r="23" spans="2:7" ht="12.75" customHeight="1">
      <c r="B23" s="133"/>
      <c r="C23" s="133"/>
      <c r="D23" s="133"/>
      <c r="E23" s="133"/>
      <c r="F23" s="85"/>
      <c r="G23" s="970"/>
    </row>
    <row r="24" spans="2:15" ht="12.75" customHeight="1">
      <c r="B24" s="133"/>
      <c r="C24" s="133"/>
      <c r="D24" s="133"/>
      <c r="E24" s="133"/>
      <c r="F24" s="85"/>
      <c r="G24" s="970"/>
      <c r="N24" s="79"/>
      <c r="O24" s="79"/>
    </row>
    <row r="25" spans="2:15" ht="12.75" customHeight="1">
      <c r="B25" s="133"/>
      <c r="C25" s="133"/>
      <c r="D25" s="133"/>
      <c r="E25" s="133"/>
      <c r="F25" s="85"/>
      <c r="G25" s="970"/>
      <c r="N25" s="79"/>
      <c r="O25" s="79"/>
    </row>
    <row r="26" spans="2:15" ht="12.75" customHeight="1">
      <c r="B26" s="133"/>
      <c r="C26" s="133"/>
      <c r="D26" s="133"/>
      <c r="E26" s="133"/>
      <c r="F26" s="85"/>
      <c r="G26" s="970"/>
      <c r="N26" s="79"/>
      <c r="O26" s="79"/>
    </row>
    <row r="27" spans="2:15" ht="12.75" customHeight="1">
      <c r="B27" s="133"/>
      <c r="C27" s="133"/>
      <c r="D27" s="133"/>
      <c r="E27" s="133"/>
      <c r="F27" s="85"/>
      <c r="G27" s="970"/>
      <c r="N27" s="79"/>
      <c r="O27" s="79"/>
    </row>
    <row r="28" spans="2:15" ht="12.75" customHeight="1">
      <c r="B28" s="133"/>
      <c r="C28" s="133"/>
      <c r="D28" s="133"/>
      <c r="E28" s="133"/>
      <c r="F28" s="85"/>
      <c r="G28" s="970"/>
      <c r="N28" s="79"/>
      <c r="O28" s="79"/>
    </row>
    <row r="29" spans="2:15" ht="12.75" customHeight="1">
      <c r="B29" s="133"/>
      <c r="C29" s="133"/>
      <c r="D29" s="133"/>
      <c r="E29" s="133"/>
      <c r="F29" s="85"/>
      <c r="G29" s="970"/>
      <c r="N29" s="79"/>
      <c r="O29" s="79"/>
    </row>
    <row r="30" spans="2:15" ht="12.75" customHeight="1">
      <c r="B30" s="133"/>
      <c r="C30" s="133"/>
      <c r="D30" s="133"/>
      <c r="E30" s="133"/>
      <c r="F30" s="85"/>
      <c r="G30" s="970"/>
      <c r="N30" s="79"/>
      <c r="O30" s="79"/>
    </row>
    <row r="31" spans="2:15" ht="12.75" customHeight="1">
      <c r="B31" s="133"/>
      <c r="C31" s="133"/>
      <c r="D31" s="133"/>
      <c r="E31" s="133"/>
      <c r="F31" s="85"/>
      <c r="G31" s="970"/>
      <c r="N31" s="79"/>
      <c r="O31" s="79"/>
    </row>
    <row r="32" spans="2:15" ht="12.75" customHeight="1">
      <c r="B32" s="133"/>
      <c r="C32" s="133"/>
      <c r="D32" s="133"/>
      <c r="E32" s="133"/>
      <c r="F32" s="85"/>
      <c r="G32" s="970"/>
      <c r="N32" s="79"/>
      <c r="O32" s="79"/>
    </row>
    <row r="33" spans="2:15" ht="12.75" customHeight="1">
      <c r="B33" s="133"/>
      <c r="C33" s="133"/>
      <c r="D33" s="133"/>
      <c r="E33" s="133"/>
      <c r="F33" s="85"/>
      <c r="G33" s="970"/>
      <c r="N33" s="79"/>
      <c r="O33" s="79"/>
    </row>
    <row r="34" spans="2:15" ht="12.75" customHeight="1">
      <c r="B34" s="133"/>
      <c r="C34" s="133"/>
      <c r="D34" s="133"/>
      <c r="E34" s="133"/>
      <c r="F34" s="85"/>
      <c r="G34" s="970"/>
      <c r="N34" s="79"/>
      <c r="O34" s="79"/>
    </row>
    <row r="35" spans="2:15" ht="12.75" customHeight="1">
      <c r="B35" s="133"/>
      <c r="C35" s="133"/>
      <c r="D35" s="133"/>
      <c r="E35" s="133"/>
      <c r="F35" s="85"/>
      <c r="G35" s="970"/>
      <c r="N35" s="79"/>
      <c r="O35" s="79"/>
    </row>
    <row r="36" spans="2:15" ht="12.75" customHeight="1">
      <c r="B36" s="133"/>
      <c r="C36" s="133"/>
      <c r="D36" s="133"/>
      <c r="E36" s="133"/>
      <c r="F36" s="85"/>
      <c r="G36" s="970"/>
      <c r="N36" s="79"/>
      <c r="O36" s="79"/>
    </row>
    <row r="37" spans="2:15" ht="12.75" customHeight="1">
      <c r="B37" s="133"/>
      <c r="C37" s="133"/>
      <c r="D37" s="133"/>
      <c r="E37" s="133"/>
      <c r="F37" s="85"/>
      <c r="G37" s="970"/>
      <c r="N37" s="79"/>
      <c r="O37" s="79"/>
    </row>
    <row r="38" spans="2:15" ht="12.75" customHeight="1">
      <c r="B38" s="133"/>
      <c r="C38" s="133"/>
      <c r="D38" s="133"/>
      <c r="E38" s="133"/>
      <c r="F38" s="85"/>
      <c r="G38" s="970"/>
      <c r="N38" s="79"/>
      <c r="O38" s="79"/>
    </row>
    <row r="39" spans="2:15" ht="12.75" customHeight="1">
      <c r="B39" s="133"/>
      <c r="C39" s="133"/>
      <c r="D39" s="133"/>
      <c r="E39" s="133"/>
      <c r="F39" s="85"/>
      <c r="G39" s="970"/>
      <c r="N39" s="79"/>
      <c r="O39" s="79"/>
    </row>
    <row r="40" spans="2:15" ht="12.75" customHeight="1">
      <c r="B40" s="133"/>
      <c r="C40" s="133"/>
      <c r="D40" s="133"/>
      <c r="E40" s="133"/>
      <c r="F40" s="85"/>
      <c r="G40" s="970"/>
      <c r="N40" s="79"/>
      <c r="O40" s="79"/>
    </row>
    <row r="41" spans="2:15" ht="12.75" customHeight="1">
      <c r="B41" s="133"/>
      <c r="C41" s="133"/>
      <c r="D41" s="133"/>
      <c r="E41" s="133"/>
      <c r="F41" s="85"/>
      <c r="G41" s="970"/>
      <c r="N41" s="79"/>
      <c r="O41" s="79"/>
    </row>
    <row r="42" spans="2:15" ht="12.75" customHeight="1">
      <c r="B42" s="133"/>
      <c r="C42" s="133"/>
      <c r="D42" s="133"/>
      <c r="E42" s="133"/>
      <c r="F42" s="85"/>
      <c r="G42" s="970"/>
      <c r="N42" s="79"/>
      <c r="O42" s="79"/>
    </row>
    <row r="43" spans="2:15" ht="12.75" customHeight="1">
      <c r="B43" s="133"/>
      <c r="C43" s="133"/>
      <c r="D43" s="133"/>
      <c r="E43" s="133"/>
      <c r="F43" s="85"/>
      <c r="G43" s="970"/>
      <c r="N43" s="79"/>
      <c r="O43" s="79"/>
    </row>
    <row r="44" spans="2:15" ht="12.75" customHeight="1">
      <c r="B44" s="133"/>
      <c r="C44" s="133"/>
      <c r="D44" s="133"/>
      <c r="E44" s="133"/>
      <c r="F44" s="85"/>
      <c r="G44" s="970"/>
      <c r="N44" s="79"/>
      <c r="O44" s="79"/>
    </row>
    <row r="45" spans="2:15" ht="12.75" customHeight="1">
      <c r="B45" s="133"/>
      <c r="C45" s="133"/>
      <c r="D45" s="133"/>
      <c r="E45" s="133"/>
      <c r="F45" s="85"/>
      <c r="G45" s="970"/>
      <c r="N45" s="79"/>
      <c r="O45" s="79"/>
    </row>
    <row r="46" spans="2:15" ht="12.75" customHeight="1">
      <c r="B46" s="133"/>
      <c r="C46" s="133"/>
      <c r="D46" s="133"/>
      <c r="E46" s="133"/>
      <c r="F46" s="85"/>
      <c r="G46" s="970"/>
      <c r="N46" s="79"/>
      <c r="O46" s="79"/>
    </row>
    <row r="47" spans="2:15" ht="12.75" customHeight="1">
      <c r="B47" s="133"/>
      <c r="C47" s="133"/>
      <c r="D47" s="133"/>
      <c r="E47" s="133"/>
      <c r="F47" s="85"/>
      <c r="G47" s="970"/>
      <c r="N47" s="79"/>
      <c r="O47" s="79"/>
    </row>
    <row r="48" spans="2:15" ht="12.75" customHeight="1">
      <c r="B48" s="133"/>
      <c r="C48" s="133"/>
      <c r="D48" s="133"/>
      <c r="E48" s="133"/>
      <c r="F48" s="85"/>
      <c r="G48" s="970"/>
      <c r="N48" s="79"/>
      <c r="O48" s="79"/>
    </row>
    <row r="49" spans="2:15" ht="12.75" customHeight="1">
      <c r="B49" s="133"/>
      <c r="C49" s="133"/>
      <c r="D49" s="133"/>
      <c r="E49" s="133"/>
      <c r="F49" s="85"/>
      <c r="G49" s="970"/>
      <c r="N49" s="79"/>
      <c r="O49" s="79"/>
    </row>
    <row r="50" spans="2:15" ht="12.75" customHeight="1">
      <c r="B50" s="133"/>
      <c r="C50" s="133"/>
      <c r="D50" s="133"/>
      <c r="E50" s="133"/>
      <c r="F50" s="85"/>
      <c r="G50" s="970"/>
      <c r="N50" s="79"/>
      <c r="O50" s="79"/>
    </row>
    <row r="51" spans="2:15" ht="12.75" customHeight="1">
      <c r="B51" s="133"/>
      <c r="C51" s="133"/>
      <c r="D51" s="133"/>
      <c r="E51" s="133"/>
      <c r="F51" s="85"/>
      <c r="G51" s="970"/>
      <c r="N51" s="79"/>
      <c r="O51" s="79"/>
    </row>
    <row r="52" spans="2:15" ht="12.75" customHeight="1">
      <c r="B52" s="133"/>
      <c r="C52" s="133"/>
      <c r="D52" s="133"/>
      <c r="E52" s="133"/>
      <c r="F52" s="85"/>
      <c r="G52" s="970"/>
      <c r="N52" s="79"/>
      <c r="O52" s="79"/>
    </row>
    <row r="53" spans="2:15" ht="12.75" customHeight="1">
      <c r="B53" s="133"/>
      <c r="C53" s="133"/>
      <c r="D53" s="133"/>
      <c r="E53" s="133"/>
      <c r="F53" s="85"/>
      <c r="G53" s="970"/>
      <c r="N53" s="79"/>
      <c r="O53" s="79"/>
    </row>
    <row r="54" spans="2:15" ht="12.75" customHeight="1">
      <c r="B54" s="133"/>
      <c r="C54" s="133"/>
      <c r="D54" s="133"/>
      <c r="E54" s="133"/>
      <c r="F54" s="85"/>
      <c r="G54" s="970"/>
      <c r="N54" s="79"/>
      <c r="O54" s="79"/>
    </row>
    <row r="55" spans="2:15" ht="12.75" customHeight="1">
      <c r="B55" s="133"/>
      <c r="C55" s="133"/>
      <c r="D55" s="133"/>
      <c r="E55" s="133"/>
      <c r="F55" s="85"/>
      <c r="G55" s="970"/>
      <c r="N55" s="79"/>
      <c r="O55" s="79"/>
    </row>
    <row r="56" spans="2:15" ht="12.75" customHeight="1">
      <c r="B56" s="133"/>
      <c r="C56" s="133"/>
      <c r="D56" s="133"/>
      <c r="E56" s="133"/>
      <c r="F56" s="85"/>
      <c r="G56" s="970"/>
      <c r="N56" s="79"/>
      <c r="O56" s="79"/>
    </row>
    <row r="57" spans="2:15" ht="12.75" customHeight="1">
      <c r="B57" s="133"/>
      <c r="C57" s="133"/>
      <c r="D57" s="133"/>
      <c r="E57" s="133"/>
      <c r="F57" s="85"/>
      <c r="G57" s="970"/>
      <c r="N57" s="79"/>
      <c r="O57" s="79"/>
    </row>
    <row r="58" spans="2:15" ht="12.75" customHeight="1">
      <c r="B58" s="133"/>
      <c r="C58" s="133"/>
      <c r="D58" s="133"/>
      <c r="E58" s="133"/>
      <c r="F58" s="85"/>
      <c r="G58" s="970"/>
      <c r="N58" s="79"/>
      <c r="O58" s="79"/>
    </row>
    <row r="59" spans="2:15" ht="13.5" customHeight="1">
      <c r="B59" s="88"/>
      <c r="C59" s="88"/>
      <c r="D59" s="89"/>
      <c r="E59" s="89"/>
      <c r="F59" s="89"/>
      <c r="G59" s="89"/>
      <c r="H59" s="89"/>
      <c r="I59" s="89"/>
      <c r="J59" s="1720" t="s">
        <v>959</v>
      </c>
      <c r="K59" s="1720"/>
      <c r="N59" s="79"/>
      <c r="O59" s="79"/>
    </row>
    <row r="60" spans="1:15" ht="17.25" customHeight="1">
      <c r="A60" s="1721" t="s">
        <v>1938</v>
      </c>
      <c r="B60" s="1721"/>
      <c r="C60" s="1721"/>
      <c r="D60" s="1721"/>
      <c r="E60" s="1721"/>
      <c r="F60" s="1721"/>
      <c r="G60" s="1721"/>
      <c r="H60" s="1721"/>
      <c r="I60" s="1721"/>
      <c r="J60" s="1721"/>
      <c r="K60" s="1721"/>
      <c r="N60" s="79"/>
      <c r="O60" s="79"/>
    </row>
    <row r="61" spans="1:15" ht="12.75" customHeight="1">
      <c r="A61" s="775"/>
      <c r="B61" s="775"/>
      <c r="C61" s="775"/>
      <c r="D61" s="775"/>
      <c r="E61" s="775"/>
      <c r="F61" s="775"/>
      <c r="G61" s="775"/>
      <c r="H61" s="775"/>
      <c r="I61" s="775"/>
      <c r="J61" s="775"/>
      <c r="K61" s="775"/>
      <c r="N61" s="79"/>
      <c r="O61" s="79"/>
    </row>
    <row r="62" spans="1:15" ht="13.5" customHeight="1">
      <c r="A62" s="1577" t="s">
        <v>1941</v>
      </c>
      <c r="B62" s="1577"/>
      <c r="C62" s="1577"/>
      <c r="D62" s="1577"/>
      <c r="E62" s="1577"/>
      <c r="F62" s="1577"/>
      <c r="G62" s="1577"/>
      <c r="H62" s="1577"/>
      <c r="I62" s="1577"/>
      <c r="J62" s="1577"/>
      <c r="K62" s="1577"/>
      <c r="L62" s="76"/>
      <c r="M62" s="76"/>
      <c r="N62" s="76"/>
      <c r="O62" s="76"/>
    </row>
    <row r="63" spans="1:15" ht="12.7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2:7" ht="12.75" customHeight="1" thickBot="1">
      <c r="B64" s="1722" t="s">
        <v>454</v>
      </c>
      <c r="C64" s="1723"/>
      <c r="D64" s="1723"/>
      <c r="E64" s="1732"/>
      <c r="F64" s="24" t="s">
        <v>82</v>
      </c>
      <c r="G64" s="118" t="s">
        <v>267</v>
      </c>
    </row>
    <row r="65" spans="2:7" ht="12.75" customHeight="1">
      <c r="B65" s="1733" t="s">
        <v>960</v>
      </c>
      <c r="C65" s="1734"/>
      <c r="D65" s="1735"/>
      <c r="E65" s="971">
        <v>1</v>
      </c>
      <c r="F65" s="972">
        <v>3938278.66</v>
      </c>
      <c r="G65" s="976">
        <f>+F65/F67*100</f>
        <v>47.67102249927216</v>
      </c>
    </row>
    <row r="66" spans="2:7" ht="12.75" customHeight="1" thickBot="1">
      <c r="B66" s="1727" t="s">
        <v>961</v>
      </c>
      <c r="C66" s="1728"/>
      <c r="D66" s="1729"/>
      <c r="E66" s="973">
        <v>2</v>
      </c>
      <c r="F66" s="974">
        <v>4323089.47</v>
      </c>
      <c r="G66" s="977">
        <f>+F66/F67*100</f>
        <v>52.32897750072784</v>
      </c>
    </row>
    <row r="67" spans="2:15" ht="12.75" customHeight="1" thickBot="1">
      <c r="B67" s="1574" t="s">
        <v>1940</v>
      </c>
      <c r="C67" s="1730"/>
      <c r="D67" s="1730"/>
      <c r="E67" s="1575"/>
      <c r="F67" s="968">
        <f>SUM(F65:F66)</f>
        <v>8261368.13</v>
      </c>
      <c r="G67" s="978">
        <f>SUM(G65:G66)</f>
        <v>100</v>
      </c>
      <c r="N67" s="79"/>
      <c r="O67" s="79"/>
    </row>
    <row r="68" spans="2:15" ht="13.5" customHeight="1">
      <c r="B68" s="133"/>
      <c r="C68" s="133"/>
      <c r="D68" s="133"/>
      <c r="E68" s="133"/>
      <c r="F68" s="85"/>
      <c r="G68" s="970"/>
      <c r="N68" s="79"/>
      <c r="O68" s="79"/>
    </row>
    <row r="69" spans="2:15" ht="13.5" customHeight="1">
      <c r="B69" s="133"/>
      <c r="C69" s="133"/>
      <c r="D69" s="133"/>
      <c r="E69" s="133"/>
      <c r="F69" s="85"/>
      <c r="G69" s="970"/>
      <c r="N69" s="79"/>
      <c r="O69" s="79"/>
    </row>
    <row r="70" spans="2:15" ht="13.5" customHeight="1">
      <c r="B70" s="133"/>
      <c r="C70" s="133"/>
      <c r="D70" s="133"/>
      <c r="E70" s="133"/>
      <c r="F70" s="85"/>
      <c r="G70" s="970"/>
      <c r="N70" s="79"/>
      <c r="O70" s="79"/>
    </row>
    <row r="71" spans="2:15" ht="13.5" customHeight="1">
      <c r="B71" s="133"/>
      <c r="C71" s="133"/>
      <c r="D71" s="133"/>
      <c r="E71" s="133"/>
      <c r="F71" s="85"/>
      <c r="G71" s="970"/>
      <c r="N71" s="79"/>
      <c r="O71" s="79"/>
    </row>
    <row r="72" spans="2:15" ht="13.5" customHeight="1">
      <c r="B72" s="133"/>
      <c r="C72" s="133"/>
      <c r="D72" s="133"/>
      <c r="E72" s="133"/>
      <c r="F72" s="85"/>
      <c r="G72" s="970"/>
      <c r="N72" s="79"/>
      <c r="O72" s="79"/>
    </row>
    <row r="73" spans="2:15" ht="13.5" customHeight="1">
      <c r="B73" s="133"/>
      <c r="C73" s="133"/>
      <c r="D73" s="133"/>
      <c r="E73" s="133"/>
      <c r="F73" s="85"/>
      <c r="G73" s="970"/>
      <c r="N73" s="79"/>
      <c r="O73" s="79"/>
    </row>
    <row r="74" spans="2:15" ht="13.5" customHeight="1">
      <c r="B74" s="133"/>
      <c r="C74" s="133"/>
      <c r="D74" s="133"/>
      <c r="E74" s="133"/>
      <c r="F74" s="85"/>
      <c r="G74" s="970"/>
      <c r="N74" s="79"/>
      <c r="O74" s="79"/>
    </row>
    <row r="75" spans="2:15" ht="13.5" customHeight="1">
      <c r="B75" s="133"/>
      <c r="C75" s="133"/>
      <c r="D75" s="133"/>
      <c r="E75" s="133"/>
      <c r="F75" s="85"/>
      <c r="G75" s="970"/>
      <c r="N75" s="79"/>
      <c r="O75" s="79"/>
    </row>
    <row r="76" spans="2:15" ht="13.5" customHeight="1">
      <c r="B76" s="133"/>
      <c r="C76" s="133"/>
      <c r="D76" s="133"/>
      <c r="E76" s="133"/>
      <c r="F76" s="85"/>
      <c r="G76" s="970"/>
      <c r="N76" s="79"/>
      <c r="O76" s="79"/>
    </row>
    <row r="77" spans="2:15" ht="13.5" customHeight="1">
      <c r="B77" s="133"/>
      <c r="C77" s="133"/>
      <c r="D77" s="133"/>
      <c r="E77" s="133"/>
      <c r="F77" s="85"/>
      <c r="G77" s="970"/>
      <c r="N77" s="79"/>
      <c r="O77" s="79"/>
    </row>
    <row r="78" spans="2:15" ht="13.5" customHeight="1">
      <c r="B78" s="133"/>
      <c r="C78" s="133"/>
      <c r="D78" s="133"/>
      <c r="E78" s="133"/>
      <c r="F78" s="85"/>
      <c r="G78" s="970"/>
      <c r="N78" s="79"/>
      <c r="O78" s="79"/>
    </row>
    <row r="79" spans="2:15" ht="13.5" customHeight="1">
      <c r="B79" s="133"/>
      <c r="C79" s="133"/>
      <c r="D79" s="133"/>
      <c r="E79" s="133"/>
      <c r="F79" s="85"/>
      <c r="G79" s="970"/>
      <c r="N79" s="79"/>
      <c r="O79" s="79"/>
    </row>
    <row r="80" spans="2:15" ht="13.5" customHeight="1">
      <c r="B80" s="133"/>
      <c r="C80" s="133"/>
      <c r="D80" s="133"/>
      <c r="E80" s="133"/>
      <c r="F80" s="85"/>
      <c r="G80" s="970"/>
      <c r="N80" s="79"/>
      <c r="O80" s="79"/>
    </row>
    <row r="81" spans="2:15" ht="13.5" customHeight="1">
      <c r="B81" s="133"/>
      <c r="C81" s="133"/>
      <c r="D81" s="133"/>
      <c r="E81" s="133"/>
      <c r="F81" s="85"/>
      <c r="G81" s="970"/>
      <c r="N81" s="79"/>
      <c r="O81" s="79"/>
    </row>
    <row r="82" spans="2:15" ht="13.5" customHeight="1">
      <c r="B82" s="133"/>
      <c r="C82" s="133"/>
      <c r="D82" s="133"/>
      <c r="E82" s="133"/>
      <c r="F82" s="85"/>
      <c r="G82" s="970"/>
      <c r="N82" s="79"/>
      <c r="O82" s="79"/>
    </row>
    <row r="83" spans="2:15" ht="13.5" customHeight="1">
      <c r="B83" s="133"/>
      <c r="C83" s="133"/>
      <c r="D83" s="133"/>
      <c r="E83" s="133"/>
      <c r="F83" s="85"/>
      <c r="G83" s="970"/>
      <c r="N83" s="79"/>
      <c r="O83" s="79"/>
    </row>
    <row r="84" spans="2:15" ht="13.5" customHeight="1">
      <c r="B84" s="133"/>
      <c r="C84" s="133"/>
      <c r="D84" s="133"/>
      <c r="E84" s="133"/>
      <c r="F84" s="85"/>
      <c r="G84" s="970"/>
      <c r="N84" s="79"/>
      <c r="O84" s="79"/>
    </row>
    <row r="85" spans="2:15" ht="13.5" customHeight="1">
      <c r="B85" s="133"/>
      <c r="C85" s="133"/>
      <c r="D85" s="133"/>
      <c r="E85" s="133"/>
      <c r="F85" s="85"/>
      <c r="G85" s="970"/>
      <c r="N85" s="79"/>
      <c r="O85" s="79"/>
    </row>
    <row r="86" spans="2:15" ht="13.5" customHeight="1">
      <c r="B86" s="133"/>
      <c r="C86" s="133"/>
      <c r="D86" s="133"/>
      <c r="E86" s="133"/>
      <c r="F86" s="85"/>
      <c r="G86" s="970"/>
      <c r="N86" s="79"/>
      <c r="O86" s="79"/>
    </row>
    <row r="87" spans="2:15" ht="13.5" customHeight="1">
      <c r="B87" s="133"/>
      <c r="C87" s="133"/>
      <c r="D87" s="133"/>
      <c r="E87" s="133"/>
      <c r="F87" s="85"/>
      <c r="G87" s="970"/>
      <c r="N87" s="79"/>
      <c r="O87" s="79"/>
    </row>
    <row r="88" spans="2:15" ht="13.5" customHeight="1">
      <c r="B88" s="133"/>
      <c r="C88" s="133"/>
      <c r="D88" s="133"/>
      <c r="E88" s="133"/>
      <c r="F88" s="85"/>
      <c r="G88" s="970"/>
      <c r="N88" s="79"/>
      <c r="O88" s="79"/>
    </row>
    <row r="89" spans="2:15" ht="13.5" customHeight="1">
      <c r="B89" s="133"/>
      <c r="C89" s="133"/>
      <c r="D89" s="133"/>
      <c r="E89" s="133"/>
      <c r="F89" s="85"/>
      <c r="G89" s="970"/>
      <c r="N89" s="79"/>
      <c r="O89" s="79"/>
    </row>
    <row r="90" spans="2:15" ht="13.5" customHeight="1">
      <c r="B90" s="133"/>
      <c r="C90" s="133"/>
      <c r="D90" s="133"/>
      <c r="E90" s="133"/>
      <c r="F90" s="85"/>
      <c r="G90" s="970"/>
      <c r="N90" s="79"/>
      <c r="O90" s="79"/>
    </row>
    <row r="91" spans="2:15" ht="13.5" customHeight="1">
      <c r="B91" s="133"/>
      <c r="C91" s="133"/>
      <c r="D91" s="133"/>
      <c r="E91" s="133"/>
      <c r="F91" s="85"/>
      <c r="G91" s="970"/>
      <c r="N91" s="79"/>
      <c r="O91" s="79"/>
    </row>
    <row r="92" spans="2:15" ht="13.5" customHeight="1">
      <c r="B92" s="133"/>
      <c r="C92" s="133"/>
      <c r="D92" s="133"/>
      <c r="E92" s="133"/>
      <c r="F92" s="85"/>
      <c r="G92" s="970"/>
      <c r="N92" s="79"/>
      <c r="O92" s="79"/>
    </row>
    <row r="93" spans="2:15" ht="13.5" customHeight="1">
      <c r="B93" s="133"/>
      <c r="C93" s="133"/>
      <c r="D93" s="133"/>
      <c r="E93" s="133"/>
      <c r="F93" s="85"/>
      <c r="G93" s="970"/>
      <c r="N93" s="79"/>
      <c r="O93" s="79"/>
    </row>
    <row r="94" spans="2:15" ht="13.5" customHeight="1">
      <c r="B94" s="133"/>
      <c r="C94" s="133"/>
      <c r="D94" s="133"/>
      <c r="E94" s="133"/>
      <c r="F94" s="85"/>
      <c r="G94" s="970"/>
      <c r="N94" s="79"/>
      <c r="O94" s="79"/>
    </row>
    <row r="95" spans="2:15" ht="13.5" customHeight="1">
      <c r="B95" s="133"/>
      <c r="C95" s="133"/>
      <c r="D95" s="133"/>
      <c r="E95" s="133"/>
      <c r="F95" s="85"/>
      <c r="G95" s="970"/>
      <c r="N95" s="79"/>
      <c r="O95" s="79"/>
    </row>
    <row r="96" ht="13.5" customHeight="1"/>
    <row r="98" spans="8:15" ht="12.75">
      <c r="H98" s="6"/>
      <c r="I98" s="6"/>
      <c r="J98" s="6"/>
      <c r="K98" s="6"/>
      <c r="L98" s="6"/>
      <c r="M98" s="6"/>
      <c r="N98" s="6"/>
      <c r="O98" s="6"/>
    </row>
    <row r="99" spans="8:15" ht="12.75">
      <c r="H99" s="6"/>
      <c r="I99" s="6"/>
      <c r="J99" s="6"/>
      <c r="K99" s="6"/>
      <c r="L99" s="6"/>
      <c r="M99" s="6"/>
      <c r="N99" s="6"/>
      <c r="O99" s="6"/>
    </row>
    <row r="100" ht="12.75">
      <c r="H100" s="6"/>
    </row>
    <row r="113" ht="12.75">
      <c r="R113" s="975"/>
    </row>
  </sheetData>
  <sheetProtection/>
  <mergeCells count="25">
    <mergeCell ref="B67:E67"/>
    <mergeCell ref="J59:K59"/>
    <mergeCell ref="A60:K60"/>
    <mergeCell ref="A62:K62"/>
    <mergeCell ref="B64:E64"/>
    <mergeCell ref="B65:D65"/>
    <mergeCell ref="B66:D66"/>
    <mergeCell ref="B17:D17"/>
    <mergeCell ref="B18:D18"/>
    <mergeCell ref="B19:D19"/>
    <mergeCell ref="B20:D20"/>
    <mergeCell ref="B21:D21"/>
    <mergeCell ref="B22:E22"/>
    <mergeCell ref="B7:D7"/>
    <mergeCell ref="B8:D8"/>
    <mergeCell ref="B9:D9"/>
    <mergeCell ref="B12:D12"/>
    <mergeCell ref="B15:D15"/>
    <mergeCell ref="B16:D16"/>
    <mergeCell ref="D1:F1"/>
    <mergeCell ref="H1:I1"/>
    <mergeCell ref="J1:K1"/>
    <mergeCell ref="A2:K2"/>
    <mergeCell ref="A4:K4"/>
    <mergeCell ref="B6:E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76.421875" style="0" customWidth="1"/>
    <col min="3" max="3" width="12.00390625" style="0" customWidth="1"/>
    <col min="4" max="4" width="10.421875" style="0" customWidth="1"/>
    <col min="5" max="6" width="12.28125" style="0" customWidth="1"/>
    <col min="7" max="8" width="12.140625" style="0" customWidth="1"/>
    <col min="9" max="9" width="18.00390625" style="0" customWidth="1"/>
  </cols>
  <sheetData>
    <row r="1" ht="12.75">
      <c r="H1" s="979" t="s">
        <v>713</v>
      </c>
    </row>
    <row r="3" spans="1:7" ht="18">
      <c r="A3" s="1765" t="s">
        <v>1845</v>
      </c>
      <c r="B3" s="1765"/>
      <c r="C3" s="1765"/>
      <c r="D3" s="1765"/>
      <c r="E3" s="1765"/>
      <c r="F3" s="1765"/>
      <c r="G3" s="1765"/>
    </row>
    <row r="4" spans="1:7" ht="15.75" thickBot="1">
      <c r="A4" s="628"/>
      <c r="B4" s="628"/>
      <c r="C4" s="628"/>
      <c r="D4" s="628"/>
      <c r="E4" s="628"/>
      <c r="F4" s="628"/>
      <c r="G4" s="628"/>
    </row>
    <row r="5" spans="1:8" ht="13.5" customHeight="1" thickBot="1">
      <c r="A5" s="1746" t="s">
        <v>714</v>
      </c>
      <c r="B5" s="1749" t="s">
        <v>111</v>
      </c>
      <c r="C5" s="629" t="s">
        <v>715</v>
      </c>
      <c r="D5" s="1752" t="s">
        <v>716</v>
      </c>
      <c r="E5" s="1755" t="s">
        <v>1846</v>
      </c>
      <c r="F5" s="1758" t="s">
        <v>1847</v>
      </c>
      <c r="G5" s="1759"/>
      <c r="H5" s="1760"/>
    </row>
    <row r="6" spans="1:8" ht="12.75" customHeight="1">
      <c r="A6" s="1747"/>
      <c r="B6" s="1750"/>
      <c r="C6" s="630" t="s">
        <v>1848</v>
      </c>
      <c r="D6" s="1753"/>
      <c r="E6" s="1756"/>
      <c r="F6" s="1761" t="s">
        <v>717</v>
      </c>
      <c r="G6" s="1752" t="s">
        <v>718</v>
      </c>
      <c r="H6" s="1763" t="s">
        <v>719</v>
      </c>
    </row>
    <row r="7" spans="1:8" ht="13.5" thickBot="1">
      <c r="A7" s="1748"/>
      <c r="B7" s="1751"/>
      <c r="C7" s="631" t="s">
        <v>720</v>
      </c>
      <c r="D7" s="1754"/>
      <c r="E7" s="1757"/>
      <c r="F7" s="1762"/>
      <c r="G7" s="1754"/>
      <c r="H7" s="1764"/>
    </row>
    <row r="8" spans="1:9" ht="12.75" customHeight="1">
      <c r="A8" s="632">
        <v>1</v>
      </c>
      <c r="B8" s="1425" t="s">
        <v>721</v>
      </c>
      <c r="C8" s="634">
        <v>43193</v>
      </c>
      <c r="D8" s="635" t="s">
        <v>1849</v>
      </c>
      <c r="E8" s="636">
        <v>111076.49</v>
      </c>
      <c r="F8" s="637">
        <v>111076.49</v>
      </c>
      <c r="G8" s="638">
        <v>0</v>
      </c>
      <c r="H8" s="639">
        <v>0</v>
      </c>
      <c r="I8" s="5"/>
    </row>
    <row r="9" spans="1:9" ht="12.75" customHeight="1">
      <c r="A9" s="754">
        <v>1</v>
      </c>
      <c r="B9" s="647" t="s">
        <v>821</v>
      </c>
      <c r="C9" s="634">
        <v>43193</v>
      </c>
      <c r="D9" s="641" t="s">
        <v>1849</v>
      </c>
      <c r="E9" s="642">
        <v>8148.41</v>
      </c>
      <c r="F9" s="643">
        <v>8148.41</v>
      </c>
      <c r="G9" s="644">
        <v>0</v>
      </c>
      <c r="H9" s="645">
        <v>0</v>
      </c>
      <c r="I9" s="5"/>
    </row>
    <row r="10" spans="1:9" ht="12.75" customHeight="1">
      <c r="A10" s="640">
        <v>2</v>
      </c>
      <c r="B10" s="633" t="s">
        <v>722</v>
      </c>
      <c r="C10" s="634">
        <v>43193</v>
      </c>
      <c r="D10" s="641" t="s">
        <v>1849</v>
      </c>
      <c r="E10" s="642">
        <v>59658.59</v>
      </c>
      <c r="F10" s="643">
        <v>59658.59</v>
      </c>
      <c r="G10" s="644">
        <v>0</v>
      </c>
      <c r="H10" s="645">
        <v>0</v>
      </c>
      <c r="I10" s="5"/>
    </row>
    <row r="11" spans="1:9" ht="12.75" customHeight="1">
      <c r="A11" s="646">
        <v>3</v>
      </c>
      <c r="B11" s="633" t="s">
        <v>1850</v>
      </c>
      <c r="C11" s="634">
        <v>43193</v>
      </c>
      <c r="D11" s="641" t="s">
        <v>1849</v>
      </c>
      <c r="E11" s="642">
        <v>139561.57</v>
      </c>
      <c r="F11" s="643">
        <v>131733.57</v>
      </c>
      <c r="G11" s="644">
        <v>7828</v>
      </c>
      <c r="H11" s="645">
        <v>0</v>
      </c>
      <c r="I11" s="5"/>
    </row>
    <row r="12" spans="1:9" ht="12.75">
      <c r="A12" s="632">
        <v>4</v>
      </c>
      <c r="B12" s="647" t="s">
        <v>723</v>
      </c>
      <c r="C12" s="634">
        <v>43193</v>
      </c>
      <c r="D12" s="641" t="s">
        <v>1849</v>
      </c>
      <c r="E12" s="648">
        <v>132673.54</v>
      </c>
      <c r="F12" s="649">
        <v>106673.54</v>
      </c>
      <c r="G12" s="638">
        <v>26000</v>
      </c>
      <c r="H12" s="650">
        <v>0</v>
      </c>
      <c r="I12" s="5"/>
    </row>
    <row r="13" spans="1:9" ht="12.75">
      <c r="A13" s="640">
        <v>5</v>
      </c>
      <c r="B13" s="633" t="s">
        <v>724</v>
      </c>
      <c r="C13" s="634">
        <v>43193</v>
      </c>
      <c r="D13" s="641" t="s">
        <v>1849</v>
      </c>
      <c r="E13" s="651">
        <v>61071.32</v>
      </c>
      <c r="F13" s="652">
        <v>61071.32</v>
      </c>
      <c r="G13" s="653">
        <v>0</v>
      </c>
      <c r="H13" s="645">
        <v>0</v>
      </c>
      <c r="I13" s="5"/>
    </row>
    <row r="14" spans="1:9" ht="12.75" customHeight="1">
      <c r="A14" s="640">
        <v>6</v>
      </c>
      <c r="B14" s="633" t="s">
        <v>725</v>
      </c>
      <c r="C14" s="634">
        <v>43193</v>
      </c>
      <c r="D14" s="641" t="s">
        <v>1849</v>
      </c>
      <c r="E14" s="651">
        <v>85352.46</v>
      </c>
      <c r="F14" s="654">
        <v>68281.97</v>
      </c>
      <c r="G14" s="644">
        <v>17070.49</v>
      </c>
      <c r="H14" s="645">
        <v>0</v>
      </c>
      <c r="I14" s="5"/>
    </row>
    <row r="15" spans="1:9" ht="12.75" customHeight="1">
      <c r="A15" s="632">
        <v>7</v>
      </c>
      <c r="B15" s="633" t="s">
        <v>726</v>
      </c>
      <c r="C15" s="634">
        <v>43193</v>
      </c>
      <c r="D15" s="641" t="s">
        <v>1849</v>
      </c>
      <c r="E15" s="651">
        <v>49758.24</v>
      </c>
      <c r="F15" s="655">
        <v>40758.24</v>
      </c>
      <c r="G15" s="644">
        <v>9000</v>
      </c>
      <c r="H15" s="645">
        <v>0</v>
      </c>
      <c r="I15" s="5"/>
    </row>
    <row r="16" spans="1:9" ht="12.75" customHeight="1">
      <c r="A16" s="640">
        <v>8</v>
      </c>
      <c r="B16" s="633" t="s">
        <v>1851</v>
      </c>
      <c r="C16" s="634">
        <v>43193</v>
      </c>
      <c r="D16" s="641" t="s">
        <v>1849</v>
      </c>
      <c r="E16" s="651">
        <v>159104.18</v>
      </c>
      <c r="F16" s="655">
        <v>127304.18</v>
      </c>
      <c r="G16" s="644">
        <v>31800</v>
      </c>
      <c r="H16" s="645">
        <v>0</v>
      </c>
      <c r="I16" s="5"/>
    </row>
    <row r="17" spans="1:9" ht="12.75">
      <c r="A17" s="632">
        <v>10</v>
      </c>
      <c r="B17" s="633" t="s">
        <v>728</v>
      </c>
      <c r="C17" s="634">
        <v>43193</v>
      </c>
      <c r="D17" s="641" t="s">
        <v>1849</v>
      </c>
      <c r="E17" s="651">
        <v>338043.07</v>
      </c>
      <c r="F17" s="654">
        <v>278043.07</v>
      </c>
      <c r="G17" s="644">
        <v>60000</v>
      </c>
      <c r="H17" s="645">
        <v>0</v>
      </c>
      <c r="I17" s="5"/>
    </row>
    <row r="18" spans="1:9" ht="12.75">
      <c r="A18" s="640">
        <v>11</v>
      </c>
      <c r="B18" s="633" t="s">
        <v>729</v>
      </c>
      <c r="C18" s="634">
        <v>43193</v>
      </c>
      <c r="D18" s="641" t="s">
        <v>1849</v>
      </c>
      <c r="E18" s="651">
        <v>21082.74</v>
      </c>
      <c r="F18" s="654">
        <v>21082.74</v>
      </c>
      <c r="G18" s="644">
        <v>0</v>
      </c>
      <c r="H18" s="645">
        <v>0</v>
      </c>
      <c r="I18" s="5"/>
    </row>
    <row r="19" spans="1:9" ht="12.75">
      <c r="A19" s="640">
        <v>12</v>
      </c>
      <c r="B19" s="633" t="s">
        <v>730</v>
      </c>
      <c r="C19" s="634">
        <v>43193</v>
      </c>
      <c r="D19" s="641" t="s">
        <v>1849</v>
      </c>
      <c r="E19" s="651">
        <v>103404.22</v>
      </c>
      <c r="F19" s="654">
        <v>82723.38</v>
      </c>
      <c r="G19" s="644">
        <v>20680.84</v>
      </c>
      <c r="H19" s="645">
        <v>0</v>
      </c>
      <c r="I19" s="5"/>
    </row>
    <row r="20" spans="1:9" ht="12.75">
      <c r="A20" s="632">
        <v>13</v>
      </c>
      <c r="B20" s="633" t="s">
        <v>731</v>
      </c>
      <c r="C20" s="634">
        <v>43193</v>
      </c>
      <c r="D20" s="641" t="s">
        <v>1849</v>
      </c>
      <c r="E20" s="651">
        <v>256792.8</v>
      </c>
      <c r="F20" s="654">
        <v>205442.8</v>
      </c>
      <c r="G20" s="644">
        <v>51350</v>
      </c>
      <c r="H20" s="645">
        <v>0</v>
      </c>
      <c r="I20" s="5"/>
    </row>
    <row r="21" spans="1:9" ht="12.75">
      <c r="A21" s="640">
        <v>14</v>
      </c>
      <c r="B21" s="633" t="s">
        <v>732</v>
      </c>
      <c r="C21" s="634">
        <v>43193</v>
      </c>
      <c r="D21" s="641" t="s">
        <v>1849</v>
      </c>
      <c r="E21" s="651">
        <v>95421.52</v>
      </c>
      <c r="F21" s="654">
        <v>95421.52</v>
      </c>
      <c r="G21" s="644">
        <v>0</v>
      </c>
      <c r="H21" s="645">
        <v>0</v>
      </c>
      <c r="I21" s="5"/>
    </row>
    <row r="22" spans="1:9" ht="12.75">
      <c r="A22" s="640">
        <v>15</v>
      </c>
      <c r="B22" s="633" t="s">
        <v>733</v>
      </c>
      <c r="C22" s="634">
        <v>43193</v>
      </c>
      <c r="D22" s="641" t="s">
        <v>1849</v>
      </c>
      <c r="E22" s="651">
        <v>174360.13</v>
      </c>
      <c r="F22" s="654">
        <v>174360.13</v>
      </c>
      <c r="G22" s="644">
        <v>0</v>
      </c>
      <c r="H22" s="645">
        <v>0</v>
      </c>
      <c r="I22" s="5"/>
    </row>
    <row r="23" spans="1:9" ht="12.75">
      <c r="A23" s="632">
        <v>16</v>
      </c>
      <c r="B23" s="633" t="s">
        <v>734</v>
      </c>
      <c r="C23" s="634">
        <v>43193</v>
      </c>
      <c r="D23" s="641" t="s">
        <v>1849</v>
      </c>
      <c r="E23" s="651">
        <v>335157.58</v>
      </c>
      <c r="F23" s="654">
        <v>285157.58</v>
      </c>
      <c r="G23" s="644">
        <v>50000</v>
      </c>
      <c r="H23" s="645">
        <v>0</v>
      </c>
      <c r="I23" s="5"/>
    </row>
    <row r="24" spans="1:9" ht="12.75" customHeight="1">
      <c r="A24" s="640">
        <v>17</v>
      </c>
      <c r="B24" s="633" t="s">
        <v>735</v>
      </c>
      <c r="C24" s="634">
        <v>43193</v>
      </c>
      <c r="D24" s="641" t="s">
        <v>1849</v>
      </c>
      <c r="E24" s="651">
        <v>147.23</v>
      </c>
      <c r="F24" s="654">
        <v>147.23</v>
      </c>
      <c r="G24" s="644">
        <v>0</v>
      </c>
      <c r="H24" s="645">
        <v>0</v>
      </c>
      <c r="I24" s="5"/>
    </row>
    <row r="25" spans="1:9" ht="12.75">
      <c r="A25" s="640">
        <v>18</v>
      </c>
      <c r="B25" s="633" t="s">
        <v>736</v>
      </c>
      <c r="C25" s="634">
        <v>43193</v>
      </c>
      <c r="D25" s="641" t="s">
        <v>1849</v>
      </c>
      <c r="E25" s="651">
        <v>355370.56</v>
      </c>
      <c r="F25" s="654">
        <v>355370.56</v>
      </c>
      <c r="G25" s="644">
        <v>0</v>
      </c>
      <c r="H25" s="645">
        <v>0</v>
      </c>
      <c r="I25" s="5"/>
    </row>
    <row r="26" spans="1:9" ht="12.75">
      <c r="A26" s="632">
        <v>19</v>
      </c>
      <c r="B26" s="633" t="s">
        <v>737</v>
      </c>
      <c r="C26" s="634">
        <v>43193</v>
      </c>
      <c r="D26" s="641" t="s">
        <v>1849</v>
      </c>
      <c r="E26" s="651">
        <v>21014.07</v>
      </c>
      <c r="F26" s="654">
        <v>0</v>
      </c>
      <c r="G26" s="644">
        <v>0</v>
      </c>
      <c r="H26" s="645">
        <v>21014.07</v>
      </c>
      <c r="I26" s="5"/>
    </row>
    <row r="27" spans="1:9" ht="12.75">
      <c r="A27" s="640">
        <v>20</v>
      </c>
      <c r="B27" s="633" t="s">
        <v>738</v>
      </c>
      <c r="C27" s="634">
        <v>43193</v>
      </c>
      <c r="D27" s="641" t="s">
        <v>1849</v>
      </c>
      <c r="E27" s="651">
        <v>338725.09</v>
      </c>
      <c r="F27" s="654">
        <v>338725.09</v>
      </c>
      <c r="G27" s="656">
        <v>0</v>
      </c>
      <c r="H27" s="645">
        <v>0</v>
      </c>
      <c r="I27" s="5"/>
    </row>
    <row r="28" spans="1:9" ht="12.75" customHeight="1">
      <c r="A28" s="640">
        <v>21</v>
      </c>
      <c r="B28" s="633" t="s">
        <v>739</v>
      </c>
      <c r="C28" s="634">
        <v>43193</v>
      </c>
      <c r="D28" s="641" t="s">
        <v>1849</v>
      </c>
      <c r="E28" s="651">
        <v>764916.9</v>
      </c>
      <c r="F28" s="654">
        <v>611933.52</v>
      </c>
      <c r="G28" s="644">
        <v>152983.38</v>
      </c>
      <c r="H28" s="645">
        <v>0</v>
      </c>
      <c r="I28" s="5"/>
    </row>
    <row r="29" spans="1:9" ht="12.75" customHeight="1">
      <c r="A29" s="632">
        <v>22</v>
      </c>
      <c r="B29" s="633" t="s">
        <v>740</v>
      </c>
      <c r="C29" s="634">
        <v>43193</v>
      </c>
      <c r="D29" s="641" t="s">
        <v>1849</v>
      </c>
      <c r="E29" s="648">
        <v>341488.58</v>
      </c>
      <c r="F29" s="655">
        <v>341488.58</v>
      </c>
      <c r="G29" s="644">
        <v>0</v>
      </c>
      <c r="H29" s="645">
        <v>0</v>
      </c>
      <c r="I29" s="5"/>
    </row>
    <row r="30" spans="1:9" ht="12.75">
      <c r="A30" s="640">
        <v>23</v>
      </c>
      <c r="B30" s="633" t="s">
        <v>741</v>
      </c>
      <c r="C30" s="634">
        <v>43193</v>
      </c>
      <c r="D30" s="641" t="s">
        <v>1849</v>
      </c>
      <c r="E30" s="651">
        <v>145204.29</v>
      </c>
      <c r="F30" s="654">
        <v>117204.29</v>
      </c>
      <c r="G30" s="644">
        <v>28000</v>
      </c>
      <c r="H30" s="645">
        <v>0</v>
      </c>
      <c r="I30" s="5"/>
    </row>
    <row r="31" spans="1:9" ht="12.75">
      <c r="A31" s="640">
        <v>24</v>
      </c>
      <c r="B31" s="633" t="s">
        <v>742</v>
      </c>
      <c r="C31" s="634">
        <v>43193</v>
      </c>
      <c r="D31" s="641" t="s">
        <v>1849</v>
      </c>
      <c r="E31" s="657">
        <v>311390.23</v>
      </c>
      <c r="F31" s="654">
        <v>311390.23</v>
      </c>
      <c r="G31" s="644">
        <v>0</v>
      </c>
      <c r="H31" s="645">
        <v>0</v>
      </c>
      <c r="I31" s="5"/>
    </row>
    <row r="32" spans="1:9" ht="12.75">
      <c r="A32" s="632">
        <v>25</v>
      </c>
      <c r="B32" s="633" t="s">
        <v>1852</v>
      </c>
      <c r="C32" s="634">
        <v>43193</v>
      </c>
      <c r="D32" s="641" t="s">
        <v>1849</v>
      </c>
      <c r="E32" s="657">
        <v>737333.22</v>
      </c>
      <c r="F32" s="654">
        <v>737333.22</v>
      </c>
      <c r="G32" s="644">
        <v>0</v>
      </c>
      <c r="H32" s="645">
        <v>0</v>
      </c>
      <c r="I32" s="5"/>
    </row>
    <row r="33" spans="1:9" ht="12.75">
      <c r="A33" s="640">
        <v>26</v>
      </c>
      <c r="B33" s="633" t="s">
        <v>743</v>
      </c>
      <c r="C33" s="634">
        <v>43193</v>
      </c>
      <c r="D33" s="641" t="s">
        <v>1849</v>
      </c>
      <c r="E33" s="651">
        <v>214013.84</v>
      </c>
      <c r="F33" s="654">
        <v>171210.84</v>
      </c>
      <c r="G33" s="644">
        <v>42803</v>
      </c>
      <c r="H33" s="645">
        <v>0</v>
      </c>
      <c r="I33" s="5"/>
    </row>
    <row r="34" spans="1:9" ht="12.75">
      <c r="A34" s="640">
        <v>27</v>
      </c>
      <c r="B34" s="633" t="s">
        <v>744</v>
      </c>
      <c r="C34" s="634">
        <v>43193</v>
      </c>
      <c r="D34" s="641" t="s">
        <v>1849</v>
      </c>
      <c r="E34" s="648">
        <v>123084.25</v>
      </c>
      <c r="F34" s="655">
        <v>98467.4</v>
      </c>
      <c r="G34" s="644">
        <v>24616.85</v>
      </c>
      <c r="H34" s="645">
        <v>0</v>
      </c>
      <c r="I34" s="5"/>
    </row>
    <row r="35" spans="1:9" ht="12.75">
      <c r="A35" s="632">
        <v>28</v>
      </c>
      <c r="B35" s="633" t="s">
        <v>745</v>
      </c>
      <c r="C35" s="634">
        <v>43193</v>
      </c>
      <c r="D35" s="641" t="s">
        <v>1849</v>
      </c>
      <c r="E35" s="642">
        <v>408231.45</v>
      </c>
      <c r="F35" s="654">
        <v>408231.45</v>
      </c>
      <c r="G35" s="644">
        <v>0</v>
      </c>
      <c r="H35" s="645">
        <v>0</v>
      </c>
      <c r="I35" s="5"/>
    </row>
    <row r="36" spans="1:9" ht="12.75">
      <c r="A36" s="640">
        <v>29</v>
      </c>
      <c r="B36" s="633" t="s">
        <v>746</v>
      </c>
      <c r="C36" s="634">
        <v>43193</v>
      </c>
      <c r="D36" s="641" t="s">
        <v>1849</v>
      </c>
      <c r="E36" s="642">
        <v>145956.08</v>
      </c>
      <c r="F36" s="654">
        <v>116764.86</v>
      </c>
      <c r="G36" s="644">
        <v>29191.22</v>
      </c>
      <c r="H36" s="645">
        <v>0</v>
      </c>
      <c r="I36" s="5"/>
    </row>
    <row r="37" spans="1:9" ht="12.75">
      <c r="A37" s="640">
        <v>30</v>
      </c>
      <c r="B37" s="633" t="s">
        <v>747</v>
      </c>
      <c r="C37" s="634">
        <v>43193</v>
      </c>
      <c r="D37" s="641" t="s">
        <v>1849</v>
      </c>
      <c r="E37" s="651">
        <v>255225.8</v>
      </c>
      <c r="F37" s="654">
        <v>255225.8</v>
      </c>
      <c r="G37" s="656">
        <v>0</v>
      </c>
      <c r="H37" s="645">
        <v>0</v>
      </c>
      <c r="I37" s="5"/>
    </row>
    <row r="38" spans="1:9" ht="12.75">
      <c r="A38" s="1426"/>
      <c r="B38" s="687" t="s">
        <v>822</v>
      </c>
      <c r="C38" s="634">
        <v>43193</v>
      </c>
      <c r="D38" s="641" t="s">
        <v>1849</v>
      </c>
      <c r="E38" s="651">
        <v>368785.59</v>
      </c>
      <c r="F38" s="654">
        <v>295028.59</v>
      </c>
      <c r="G38" s="656">
        <v>73757</v>
      </c>
      <c r="H38" s="645">
        <v>0</v>
      </c>
      <c r="I38" s="5"/>
    </row>
    <row r="39" spans="1:9" ht="12.75">
      <c r="A39" s="658">
        <v>31</v>
      </c>
      <c r="B39" s="633" t="s">
        <v>748</v>
      </c>
      <c r="C39" s="634">
        <v>43193</v>
      </c>
      <c r="D39" s="641" t="s">
        <v>1849</v>
      </c>
      <c r="E39" s="657">
        <v>1118483.35</v>
      </c>
      <c r="F39" s="659">
        <v>894883.35</v>
      </c>
      <c r="G39" s="660">
        <v>223600</v>
      </c>
      <c r="H39" s="645">
        <v>0</v>
      </c>
      <c r="I39" s="5"/>
    </row>
    <row r="40" spans="1:9" ht="13.5" thickBot="1">
      <c r="A40" s="661">
        <v>32</v>
      </c>
      <c r="B40" s="662" t="s">
        <v>749</v>
      </c>
      <c r="C40" s="634">
        <v>43193</v>
      </c>
      <c r="D40" s="641" t="s">
        <v>1849</v>
      </c>
      <c r="E40" s="651">
        <v>137039.8</v>
      </c>
      <c r="F40" s="659">
        <v>109631.84</v>
      </c>
      <c r="G40" s="660">
        <v>27407.96</v>
      </c>
      <c r="H40" s="663">
        <v>0</v>
      </c>
      <c r="I40" s="5"/>
    </row>
    <row r="41" spans="1:9" ht="13.5" thickBot="1">
      <c r="A41" s="1770" t="s">
        <v>750</v>
      </c>
      <c r="B41" s="1771"/>
      <c r="C41" s="1771"/>
      <c r="D41" s="1772"/>
      <c r="E41" s="664">
        <f>SUM(E8:E40)</f>
        <v>7917077.19</v>
      </c>
      <c r="F41" s="665">
        <f>SUM(F8:F40)</f>
        <v>7019974.38</v>
      </c>
      <c r="G41" s="666">
        <f>SUM(G8:G40)</f>
        <v>876088.7399999999</v>
      </c>
      <c r="H41" s="667">
        <f>SUM(H8:H40)</f>
        <v>21014.07</v>
      </c>
      <c r="I41" s="5"/>
    </row>
    <row r="42" spans="1:9" s="9" customFormat="1" ht="12.75">
      <c r="A42" s="768"/>
      <c r="B42" s="768"/>
      <c r="C42" s="768"/>
      <c r="D42" s="768"/>
      <c r="E42" s="735"/>
      <c r="F42" s="735"/>
      <c r="G42" s="735"/>
      <c r="H42" s="735"/>
      <c r="I42" s="769"/>
    </row>
    <row r="43" ht="12.75">
      <c r="H43" s="979" t="s">
        <v>751</v>
      </c>
    </row>
    <row r="44" ht="12.75">
      <c r="H44" s="79"/>
    </row>
    <row r="45" spans="1:7" ht="18">
      <c r="A45" s="1765" t="s">
        <v>1845</v>
      </c>
      <c r="B45" s="1765"/>
      <c r="C45" s="1765"/>
      <c r="D45" s="1765"/>
      <c r="E45" s="1765"/>
      <c r="F45" s="1765"/>
      <c r="G45" s="1765"/>
    </row>
    <row r="46" spans="1:7" ht="15.75" thickBot="1">
      <c r="A46" s="628"/>
      <c r="B46" s="628"/>
      <c r="C46" s="628"/>
      <c r="D46" s="628"/>
      <c r="E46" s="628"/>
      <c r="F46" s="628"/>
      <c r="G46" s="628"/>
    </row>
    <row r="47" spans="1:8" ht="13.5" customHeight="1" thickBot="1">
      <c r="A47" s="1746" t="s">
        <v>714</v>
      </c>
      <c r="B47" s="1749" t="s">
        <v>111</v>
      </c>
      <c r="C47" s="629" t="s">
        <v>715</v>
      </c>
      <c r="D47" s="1752" t="s">
        <v>716</v>
      </c>
      <c r="E47" s="1755" t="s">
        <v>1846</v>
      </c>
      <c r="F47" s="1758" t="s">
        <v>1847</v>
      </c>
      <c r="G47" s="1759"/>
      <c r="H47" s="1760"/>
    </row>
    <row r="48" spans="1:8" ht="12.75" customHeight="1">
      <c r="A48" s="1747"/>
      <c r="B48" s="1750"/>
      <c r="C48" s="630" t="s">
        <v>1848</v>
      </c>
      <c r="D48" s="1753"/>
      <c r="E48" s="1756"/>
      <c r="F48" s="1761" t="s">
        <v>717</v>
      </c>
      <c r="G48" s="1752" t="s">
        <v>718</v>
      </c>
      <c r="H48" s="1763" t="s">
        <v>719</v>
      </c>
    </row>
    <row r="49" spans="1:8" ht="13.5" thickBot="1">
      <c r="A49" s="1748"/>
      <c r="B49" s="1751"/>
      <c r="C49" s="631" t="s">
        <v>720</v>
      </c>
      <c r="D49" s="1754"/>
      <c r="E49" s="1757"/>
      <c r="F49" s="1762"/>
      <c r="G49" s="1754"/>
      <c r="H49" s="1764"/>
    </row>
    <row r="50" spans="1:8" ht="12.75" customHeight="1">
      <c r="A50" s="1766" t="s">
        <v>752</v>
      </c>
      <c r="B50" s="1767"/>
      <c r="C50" s="1767"/>
      <c r="D50" s="1768"/>
      <c r="E50" s="668">
        <f>E41</f>
        <v>7917077.19</v>
      </c>
      <c r="F50" s="669">
        <f>F41</f>
        <v>7019974.38</v>
      </c>
      <c r="G50" s="670">
        <f>G41</f>
        <v>876088.7399999999</v>
      </c>
      <c r="H50" s="671">
        <f>H41</f>
        <v>21014.07</v>
      </c>
    </row>
    <row r="51" spans="1:9" ht="12.75" customHeight="1">
      <c r="A51" s="658">
        <v>33</v>
      </c>
      <c r="B51" s="647" t="s">
        <v>753</v>
      </c>
      <c r="C51" s="634">
        <v>43193</v>
      </c>
      <c r="D51" s="672" t="s">
        <v>1849</v>
      </c>
      <c r="E51" s="648">
        <v>904213.45</v>
      </c>
      <c r="F51" s="655">
        <v>724213.45</v>
      </c>
      <c r="G51" s="644">
        <v>180000</v>
      </c>
      <c r="H51" s="645">
        <v>0</v>
      </c>
      <c r="I51" s="5"/>
    </row>
    <row r="52" spans="1:9" ht="12.75" customHeight="1">
      <c r="A52" s="661">
        <v>34</v>
      </c>
      <c r="B52" s="633" t="s">
        <v>754</v>
      </c>
      <c r="C52" s="634">
        <v>43193</v>
      </c>
      <c r="D52" s="673" t="s">
        <v>1849</v>
      </c>
      <c r="E52" s="651">
        <v>2149182.99</v>
      </c>
      <c r="F52" s="654">
        <v>1719346.39</v>
      </c>
      <c r="G52" s="644">
        <v>429836.6</v>
      </c>
      <c r="H52" s="645">
        <v>0</v>
      </c>
      <c r="I52" s="5"/>
    </row>
    <row r="53" spans="1:9" ht="12.75" customHeight="1">
      <c r="A53" s="674">
        <v>35</v>
      </c>
      <c r="B53" s="675" t="s">
        <v>755</v>
      </c>
      <c r="C53" s="676" t="s">
        <v>369</v>
      </c>
      <c r="D53" s="677"/>
      <c r="E53" s="678">
        <v>2934471.04</v>
      </c>
      <c r="F53" s="679">
        <v>2934471.04</v>
      </c>
      <c r="G53" s="680">
        <v>0</v>
      </c>
      <c r="H53" s="681">
        <v>0</v>
      </c>
      <c r="I53" s="5"/>
    </row>
    <row r="54" spans="1:9" ht="12.75" customHeight="1">
      <c r="A54" s="661">
        <v>36</v>
      </c>
      <c r="B54" s="633" t="s">
        <v>756</v>
      </c>
      <c r="C54" s="634">
        <v>43193</v>
      </c>
      <c r="D54" s="673" t="s">
        <v>1849</v>
      </c>
      <c r="E54" s="651">
        <v>102976.8</v>
      </c>
      <c r="F54" s="682">
        <v>82976.8</v>
      </c>
      <c r="G54" s="644">
        <v>20000</v>
      </c>
      <c r="H54" s="645">
        <v>0</v>
      </c>
      <c r="I54" s="5"/>
    </row>
    <row r="55" spans="1:9" ht="12.75" customHeight="1">
      <c r="A55" s="658">
        <v>37</v>
      </c>
      <c r="B55" s="633" t="s">
        <v>757</v>
      </c>
      <c r="C55" s="634">
        <v>43193</v>
      </c>
      <c r="D55" s="673" t="s">
        <v>1849</v>
      </c>
      <c r="E55" s="651">
        <v>156865.26</v>
      </c>
      <c r="F55" s="682">
        <v>156865.26</v>
      </c>
      <c r="G55" s="644">
        <v>0</v>
      </c>
      <c r="H55" s="645">
        <v>0</v>
      </c>
      <c r="I55" s="5"/>
    </row>
    <row r="56" spans="1:9" ht="12.75" customHeight="1">
      <c r="A56" s="658">
        <v>38</v>
      </c>
      <c r="B56" s="633" t="s">
        <v>758</v>
      </c>
      <c r="C56" s="634">
        <v>43193</v>
      </c>
      <c r="D56" s="673" t="s">
        <v>1849</v>
      </c>
      <c r="E56" s="651">
        <v>7406.31</v>
      </c>
      <c r="F56" s="682">
        <v>7406.31</v>
      </c>
      <c r="G56" s="644">
        <v>0</v>
      </c>
      <c r="H56" s="645">
        <v>0</v>
      </c>
      <c r="I56" s="5"/>
    </row>
    <row r="57" spans="1:9" ht="12.75" customHeight="1">
      <c r="A57" s="661">
        <v>39</v>
      </c>
      <c r="B57" s="633" t="s">
        <v>759</v>
      </c>
      <c r="C57" s="634">
        <v>43193</v>
      </c>
      <c r="D57" s="673" t="s">
        <v>1849</v>
      </c>
      <c r="E57" s="651">
        <v>524.51</v>
      </c>
      <c r="F57" s="682">
        <v>524.51</v>
      </c>
      <c r="G57" s="644">
        <v>0</v>
      </c>
      <c r="H57" s="645">
        <v>0</v>
      </c>
      <c r="I57" s="5"/>
    </row>
    <row r="58" spans="1:9" ht="12.75" customHeight="1">
      <c r="A58" s="658">
        <v>40</v>
      </c>
      <c r="B58" s="633" t="s">
        <v>760</v>
      </c>
      <c r="C58" s="634">
        <v>43193</v>
      </c>
      <c r="D58" s="673" t="s">
        <v>1849</v>
      </c>
      <c r="E58" s="651">
        <v>4389</v>
      </c>
      <c r="F58" s="682">
        <v>4389</v>
      </c>
      <c r="G58" s="644">
        <v>0</v>
      </c>
      <c r="H58" s="645">
        <v>0</v>
      </c>
      <c r="I58" s="5"/>
    </row>
    <row r="59" spans="1:9" ht="12.75">
      <c r="A59" s="661">
        <v>41</v>
      </c>
      <c r="B59" s="633" t="s">
        <v>761</v>
      </c>
      <c r="C59" s="634">
        <v>43193</v>
      </c>
      <c r="D59" s="673" t="s">
        <v>1849</v>
      </c>
      <c r="E59" s="683">
        <v>6440</v>
      </c>
      <c r="F59" s="684">
        <v>6440</v>
      </c>
      <c r="G59" s="685">
        <v>0</v>
      </c>
      <c r="H59" s="686">
        <v>0</v>
      </c>
      <c r="I59" s="5"/>
    </row>
    <row r="60" spans="1:9" ht="12.75" customHeight="1">
      <c r="A60" s="658">
        <v>43</v>
      </c>
      <c r="B60" s="633" t="s">
        <v>763</v>
      </c>
      <c r="C60" s="634">
        <v>43193</v>
      </c>
      <c r="D60" s="673" t="s">
        <v>1849</v>
      </c>
      <c r="E60" s="651">
        <v>0</v>
      </c>
      <c r="F60" s="682">
        <v>0</v>
      </c>
      <c r="G60" s="644">
        <v>0</v>
      </c>
      <c r="H60" s="645">
        <v>0</v>
      </c>
      <c r="I60" s="5"/>
    </row>
    <row r="61" spans="1:9" ht="12.75" customHeight="1">
      <c r="A61" s="658">
        <v>45</v>
      </c>
      <c r="B61" s="633" t="s">
        <v>765</v>
      </c>
      <c r="C61" s="634">
        <v>43193</v>
      </c>
      <c r="D61" s="673" t="s">
        <v>1849</v>
      </c>
      <c r="E61" s="651">
        <v>84361.73</v>
      </c>
      <c r="F61" s="682">
        <v>84361.73</v>
      </c>
      <c r="G61" s="644">
        <v>0</v>
      </c>
      <c r="H61" s="645">
        <v>0</v>
      </c>
      <c r="I61" s="5"/>
    </row>
    <row r="62" spans="1:9" ht="12.75" customHeight="1">
      <c r="A62" s="661">
        <v>46</v>
      </c>
      <c r="B62" s="633" t="s">
        <v>766</v>
      </c>
      <c r="C62" s="634">
        <v>43193</v>
      </c>
      <c r="D62" s="673" t="s">
        <v>1849</v>
      </c>
      <c r="E62" s="651">
        <v>155967.22</v>
      </c>
      <c r="F62" s="682">
        <v>124777.22</v>
      </c>
      <c r="G62" s="644">
        <v>31190</v>
      </c>
      <c r="H62" s="645">
        <v>0</v>
      </c>
      <c r="I62" s="5"/>
    </row>
    <row r="63" spans="1:9" ht="12.75" customHeight="1">
      <c r="A63" s="658">
        <v>47</v>
      </c>
      <c r="B63" s="633" t="s">
        <v>767</v>
      </c>
      <c r="C63" s="634">
        <v>43193</v>
      </c>
      <c r="D63" s="673" t="s">
        <v>1849</v>
      </c>
      <c r="E63" s="651">
        <v>299821.81</v>
      </c>
      <c r="F63" s="682">
        <v>299821.81</v>
      </c>
      <c r="G63" s="644">
        <v>0</v>
      </c>
      <c r="H63" s="645">
        <v>0</v>
      </c>
      <c r="I63" s="5"/>
    </row>
    <row r="64" spans="1:9" ht="12.75" customHeight="1">
      <c r="A64" s="661">
        <v>48</v>
      </c>
      <c r="B64" s="633" t="s">
        <v>768</v>
      </c>
      <c r="C64" s="634">
        <v>43193</v>
      </c>
      <c r="D64" s="673" t="s">
        <v>1849</v>
      </c>
      <c r="E64" s="651">
        <v>1908.74</v>
      </c>
      <c r="F64" s="682">
        <v>1908.74</v>
      </c>
      <c r="G64" s="644">
        <v>0</v>
      </c>
      <c r="H64" s="645">
        <v>0</v>
      </c>
      <c r="I64" s="5"/>
    </row>
    <row r="65" spans="1:9" ht="12.75" customHeight="1">
      <c r="A65" s="658">
        <v>49</v>
      </c>
      <c r="B65" s="633" t="s">
        <v>769</v>
      </c>
      <c r="C65" s="634">
        <v>43193</v>
      </c>
      <c r="D65" s="673" t="s">
        <v>1849</v>
      </c>
      <c r="E65" s="651">
        <v>0</v>
      </c>
      <c r="F65" s="682">
        <v>0</v>
      </c>
      <c r="G65" s="644">
        <v>0</v>
      </c>
      <c r="H65" s="645">
        <v>0</v>
      </c>
      <c r="I65" s="5"/>
    </row>
    <row r="66" spans="1:9" ht="12.75" customHeight="1">
      <c r="A66" s="661">
        <v>50</v>
      </c>
      <c r="B66" s="633" t="s">
        <v>770</v>
      </c>
      <c r="C66" s="634">
        <v>43193</v>
      </c>
      <c r="D66" s="673" t="s">
        <v>1849</v>
      </c>
      <c r="E66" s="651">
        <v>0</v>
      </c>
      <c r="F66" s="682">
        <v>0</v>
      </c>
      <c r="G66" s="644">
        <v>0</v>
      </c>
      <c r="H66" s="645">
        <v>0</v>
      </c>
      <c r="I66" s="5"/>
    </row>
    <row r="67" spans="1:9" ht="12.75" customHeight="1">
      <c r="A67" s="658">
        <v>51</v>
      </c>
      <c r="B67" s="633" t="s">
        <v>771</v>
      </c>
      <c r="C67" s="634">
        <v>43193</v>
      </c>
      <c r="D67" s="673" t="s">
        <v>1849</v>
      </c>
      <c r="E67" s="651">
        <v>528.77</v>
      </c>
      <c r="F67" s="682">
        <v>528.77</v>
      </c>
      <c r="G67" s="644">
        <v>0</v>
      </c>
      <c r="H67" s="645">
        <v>0</v>
      </c>
      <c r="I67" s="5"/>
    </row>
    <row r="68" spans="1:9" ht="12.75" customHeight="1">
      <c r="A68" s="661">
        <v>53</v>
      </c>
      <c r="B68" s="633" t="s">
        <v>772</v>
      </c>
      <c r="C68" s="634">
        <v>43193</v>
      </c>
      <c r="D68" s="673" t="s">
        <v>1849</v>
      </c>
      <c r="E68" s="651">
        <v>383.67</v>
      </c>
      <c r="F68" s="682">
        <v>383.67</v>
      </c>
      <c r="G68" s="644">
        <v>0</v>
      </c>
      <c r="H68" s="645">
        <v>0</v>
      </c>
      <c r="I68" s="5"/>
    </row>
    <row r="69" spans="1:9" ht="12.75" customHeight="1">
      <c r="A69" s="658">
        <v>54</v>
      </c>
      <c r="B69" s="633" t="s">
        <v>773</v>
      </c>
      <c r="C69" s="634">
        <v>43193</v>
      </c>
      <c r="D69" s="673" t="s">
        <v>1849</v>
      </c>
      <c r="E69" s="651">
        <v>57086.99</v>
      </c>
      <c r="F69" s="682">
        <v>45686.99</v>
      </c>
      <c r="G69" s="644">
        <v>11400</v>
      </c>
      <c r="H69" s="645">
        <v>0</v>
      </c>
      <c r="I69" s="5"/>
    </row>
    <row r="70" spans="1:9" ht="12.75" customHeight="1">
      <c r="A70" s="661">
        <v>55</v>
      </c>
      <c r="B70" s="633" t="s">
        <v>774</v>
      </c>
      <c r="C70" s="634">
        <v>43193</v>
      </c>
      <c r="D70" s="673" t="s">
        <v>1849</v>
      </c>
      <c r="E70" s="651">
        <v>3906.58</v>
      </c>
      <c r="F70" s="682">
        <v>3906.58</v>
      </c>
      <c r="G70" s="644">
        <v>0</v>
      </c>
      <c r="H70" s="645">
        <v>0</v>
      </c>
      <c r="I70" s="5"/>
    </row>
    <row r="71" spans="1:9" ht="13.5" thickBot="1">
      <c r="A71" s="658">
        <v>56</v>
      </c>
      <c r="B71" s="687" t="s">
        <v>1853</v>
      </c>
      <c r="C71" s="634">
        <v>43193</v>
      </c>
      <c r="D71" s="673" t="s">
        <v>1849</v>
      </c>
      <c r="E71" s="651">
        <v>250.67</v>
      </c>
      <c r="F71" s="682">
        <v>250.67</v>
      </c>
      <c r="G71" s="644">
        <v>0</v>
      </c>
      <c r="H71" s="645">
        <v>0</v>
      </c>
      <c r="I71" s="5"/>
    </row>
    <row r="72" spans="1:9" ht="13.5" customHeight="1" thickBot="1">
      <c r="A72" s="1736" t="s">
        <v>775</v>
      </c>
      <c r="B72" s="1737"/>
      <c r="C72" s="1419"/>
      <c r="D72" s="1419"/>
      <c r="E72" s="664">
        <f>SUM(E50:E71)</f>
        <v>14787762.730000004</v>
      </c>
      <c r="F72" s="665">
        <f>SUM(F50:F71)</f>
        <v>13218233.320000004</v>
      </c>
      <c r="G72" s="666">
        <f>SUM(G50:G71)</f>
        <v>1548515.3399999999</v>
      </c>
      <c r="H72" s="667">
        <f>SUM(H50:H71)</f>
        <v>21014.07</v>
      </c>
      <c r="I72" s="5"/>
    </row>
    <row r="73" spans="1:8" ht="13.5" customHeight="1" thickBot="1">
      <c r="A73" s="1738" t="s">
        <v>776</v>
      </c>
      <c r="B73" s="1739"/>
      <c r="C73" s="1739"/>
      <c r="D73" s="1740"/>
      <c r="E73" s="664">
        <v>100</v>
      </c>
      <c r="F73" s="665">
        <f>F72/(E72)*100</f>
        <v>89.38629569153224</v>
      </c>
      <c r="G73" s="666">
        <f>G72/(E72)*100</f>
        <v>10.471599850993819</v>
      </c>
      <c r="H73" s="667">
        <f>H72/E72*100</f>
        <v>0.14210445747393996</v>
      </c>
    </row>
    <row r="74" spans="1:9" ht="20.25" customHeight="1">
      <c r="A74" s="1769" t="s">
        <v>1854</v>
      </c>
      <c r="B74" s="1769"/>
      <c r="C74" s="1769"/>
      <c r="D74" s="1769"/>
      <c r="E74" s="1769"/>
      <c r="F74" s="1769"/>
      <c r="G74" s="1769"/>
      <c r="H74" s="1769"/>
      <c r="I74" s="5"/>
    </row>
    <row r="75" spans="1:8" ht="12.75" customHeight="1">
      <c r="A75" s="688"/>
      <c r="B75" s="688"/>
      <c r="C75" s="688"/>
      <c r="D75" s="688"/>
      <c r="E75" s="688"/>
      <c r="F75" s="688"/>
      <c r="G75" s="688"/>
      <c r="H75" s="688"/>
    </row>
    <row r="76" spans="1:8" ht="12.75" customHeight="1">
      <c r="A76" s="688"/>
      <c r="B76" s="688"/>
      <c r="C76" s="688"/>
      <c r="D76" s="688"/>
      <c r="E76" s="688"/>
      <c r="F76" s="688"/>
      <c r="G76" s="688"/>
      <c r="H76" s="688"/>
    </row>
    <row r="77" spans="1:8" ht="12.75" customHeight="1">
      <c r="A77" s="688"/>
      <c r="B77" s="688"/>
      <c r="C77" s="688"/>
      <c r="D77" s="688"/>
      <c r="E77" s="688"/>
      <c r="F77" s="688"/>
      <c r="G77" s="688"/>
      <c r="H77" s="688"/>
    </row>
    <row r="78" spans="1:8" ht="12.75" customHeight="1">
      <c r="A78" s="688"/>
      <c r="B78" s="688"/>
      <c r="C78" s="688"/>
      <c r="D78" s="688"/>
      <c r="E78" s="688"/>
      <c r="F78" s="688"/>
      <c r="G78" s="688"/>
      <c r="H78" s="688"/>
    </row>
    <row r="79" spans="1:8" ht="12.75" customHeight="1">
      <c r="A79" s="688"/>
      <c r="B79" s="688"/>
      <c r="C79" s="688"/>
      <c r="D79" s="688"/>
      <c r="E79" s="688"/>
      <c r="F79" s="688"/>
      <c r="G79" s="688"/>
      <c r="H79" s="688"/>
    </row>
    <row r="80" spans="1:8" ht="12.75" customHeight="1">
      <c r="A80" s="688"/>
      <c r="B80" s="688"/>
      <c r="C80" s="688"/>
      <c r="D80" s="688"/>
      <c r="E80" s="688"/>
      <c r="F80" s="688"/>
      <c r="G80" s="688"/>
      <c r="H80" s="688"/>
    </row>
    <row r="81" spans="1:8" ht="12.75" customHeight="1">
      <c r="A81" s="688"/>
      <c r="B81" s="688"/>
      <c r="C81" s="688"/>
      <c r="D81" s="688"/>
      <c r="E81" s="688"/>
      <c r="F81" s="688"/>
      <c r="G81" s="688"/>
      <c r="H81" s="688"/>
    </row>
    <row r="82" spans="1:8" ht="12.75" customHeight="1">
      <c r="A82" s="688"/>
      <c r="B82" s="688"/>
      <c r="C82" s="688"/>
      <c r="D82" s="688"/>
      <c r="E82" s="688"/>
      <c r="F82" s="688"/>
      <c r="G82" s="688"/>
      <c r="H82" s="688"/>
    </row>
    <row r="84" ht="12.75">
      <c r="H84" s="979" t="s">
        <v>777</v>
      </c>
    </row>
    <row r="85" ht="12.75">
      <c r="H85" s="14"/>
    </row>
    <row r="86" spans="1:7" ht="18">
      <c r="A86" s="1765" t="s">
        <v>1845</v>
      </c>
      <c r="B86" s="1765"/>
      <c r="C86" s="1765"/>
      <c r="D86" s="1765"/>
      <c r="E86" s="1765"/>
      <c r="F86" s="1765"/>
      <c r="G86" s="1765"/>
    </row>
    <row r="87" spans="1:7" ht="15.75" thickBot="1">
      <c r="A87" s="628"/>
      <c r="B87" s="628"/>
      <c r="C87" s="628"/>
      <c r="D87" s="628"/>
      <c r="E87" s="628"/>
      <c r="F87" s="628"/>
      <c r="G87" s="628"/>
    </row>
    <row r="88" spans="1:8" ht="13.5" customHeight="1" thickBot="1">
      <c r="A88" s="1746" t="s">
        <v>714</v>
      </c>
      <c r="B88" s="1749" t="s">
        <v>111</v>
      </c>
      <c r="C88" s="629" t="s">
        <v>715</v>
      </c>
      <c r="D88" s="1752" t="s">
        <v>716</v>
      </c>
      <c r="E88" s="1755" t="s">
        <v>1846</v>
      </c>
      <c r="F88" s="1758" t="s">
        <v>1847</v>
      </c>
      <c r="G88" s="1759"/>
      <c r="H88" s="1760"/>
    </row>
    <row r="89" spans="1:8" ht="12.75" customHeight="1">
      <c r="A89" s="1747"/>
      <c r="B89" s="1750"/>
      <c r="C89" s="630" t="s">
        <v>1848</v>
      </c>
      <c r="D89" s="1753"/>
      <c r="E89" s="1756"/>
      <c r="F89" s="1761" t="s">
        <v>717</v>
      </c>
      <c r="G89" s="1752" t="s">
        <v>718</v>
      </c>
      <c r="H89" s="1763" t="s">
        <v>719</v>
      </c>
    </row>
    <row r="90" spans="1:8" ht="13.5" thickBot="1">
      <c r="A90" s="1748"/>
      <c r="B90" s="1751"/>
      <c r="C90" s="631" t="s">
        <v>720</v>
      </c>
      <c r="D90" s="1754"/>
      <c r="E90" s="1757"/>
      <c r="F90" s="1762"/>
      <c r="G90" s="1754"/>
      <c r="H90" s="1764"/>
    </row>
    <row r="91" spans="1:9" ht="12.75">
      <c r="A91" s="689">
        <v>57</v>
      </c>
      <c r="B91" s="690" t="s">
        <v>778</v>
      </c>
      <c r="C91" s="691">
        <v>43207</v>
      </c>
      <c r="D91" s="692" t="s">
        <v>1855</v>
      </c>
      <c r="E91" s="642">
        <v>98379.59</v>
      </c>
      <c r="F91" s="693">
        <v>98379.59</v>
      </c>
      <c r="G91" s="694">
        <v>0</v>
      </c>
      <c r="H91" s="695">
        <v>0</v>
      </c>
      <c r="I91" s="5"/>
    </row>
    <row r="92" spans="1:9" ht="12.75">
      <c r="A92" s="689">
        <v>58</v>
      </c>
      <c r="B92" s="690" t="s">
        <v>779</v>
      </c>
      <c r="C92" s="696">
        <v>43207</v>
      </c>
      <c r="D92" s="673" t="s">
        <v>1855</v>
      </c>
      <c r="E92" s="642">
        <v>96808.44</v>
      </c>
      <c r="F92" s="693">
        <v>26808.44</v>
      </c>
      <c r="G92" s="694">
        <v>70000</v>
      </c>
      <c r="H92" s="697">
        <v>0</v>
      </c>
      <c r="I92" s="5"/>
    </row>
    <row r="93" spans="1:9" ht="12.75">
      <c r="A93" s="689">
        <v>59</v>
      </c>
      <c r="B93" s="690" t="s">
        <v>1856</v>
      </c>
      <c r="C93" s="696">
        <v>43207</v>
      </c>
      <c r="D93" s="673" t="s">
        <v>1855</v>
      </c>
      <c r="E93" s="698">
        <v>0</v>
      </c>
      <c r="F93" s="699">
        <v>0</v>
      </c>
      <c r="G93" s="700">
        <v>0</v>
      </c>
      <c r="H93" s="701">
        <v>0</v>
      </c>
      <c r="I93" s="5"/>
    </row>
    <row r="94" spans="1:9" ht="12.75">
      <c r="A94" s="689">
        <v>60</v>
      </c>
      <c r="B94" s="690" t="s">
        <v>780</v>
      </c>
      <c r="C94" s="696">
        <v>43207</v>
      </c>
      <c r="D94" s="673" t="s">
        <v>1855</v>
      </c>
      <c r="E94" s="698">
        <v>291464.09</v>
      </c>
      <c r="F94" s="699">
        <v>191464.09</v>
      </c>
      <c r="G94" s="700">
        <v>100000</v>
      </c>
      <c r="H94" s="701">
        <v>0</v>
      </c>
      <c r="I94" s="5"/>
    </row>
    <row r="95" spans="1:9" ht="12.75" customHeight="1">
      <c r="A95" s="689">
        <v>62</v>
      </c>
      <c r="B95" s="702" t="s">
        <v>782</v>
      </c>
      <c r="C95" s="696">
        <v>43207</v>
      </c>
      <c r="D95" s="673" t="s">
        <v>1855</v>
      </c>
      <c r="E95" s="698">
        <v>4602.29</v>
      </c>
      <c r="F95" s="699">
        <v>2520.29</v>
      </c>
      <c r="G95" s="700">
        <v>2082</v>
      </c>
      <c r="H95" s="701">
        <v>0</v>
      </c>
      <c r="I95" s="5"/>
    </row>
    <row r="96" spans="1:9" ht="12.75" customHeight="1">
      <c r="A96" s="689">
        <v>63</v>
      </c>
      <c r="B96" s="702" t="s">
        <v>783</v>
      </c>
      <c r="C96" s="696">
        <v>43207</v>
      </c>
      <c r="D96" s="673" t="s">
        <v>1855</v>
      </c>
      <c r="E96" s="698">
        <v>61459.17</v>
      </c>
      <c r="F96" s="699">
        <v>61459.17</v>
      </c>
      <c r="G96" s="700">
        <v>0</v>
      </c>
      <c r="H96" s="701">
        <v>0</v>
      </c>
      <c r="I96" s="5"/>
    </row>
    <row r="97" spans="1:9" ht="12.75" customHeight="1">
      <c r="A97" s="689">
        <v>64</v>
      </c>
      <c r="B97" s="690" t="s">
        <v>784</v>
      </c>
      <c r="C97" s="696">
        <v>43207</v>
      </c>
      <c r="D97" s="673" t="s">
        <v>1855</v>
      </c>
      <c r="E97" s="698">
        <v>242475.85</v>
      </c>
      <c r="F97" s="699">
        <v>221695.18</v>
      </c>
      <c r="G97" s="700">
        <v>20780.67</v>
      </c>
      <c r="H97" s="701">
        <v>0</v>
      </c>
      <c r="I97" s="5"/>
    </row>
    <row r="98" spans="1:9" ht="12.75" customHeight="1">
      <c r="A98" s="689">
        <v>65</v>
      </c>
      <c r="B98" s="690" t="s">
        <v>785</v>
      </c>
      <c r="C98" s="696">
        <v>43207</v>
      </c>
      <c r="D98" s="673" t="s">
        <v>1855</v>
      </c>
      <c r="E98" s="698">
        <v>3386.25</v>
      </c>
      <c r="F98" s="699">
        <v>3386.25</v>
      </c>
      <c r="G98" s="700">
        <v>0</v>
      </c>
      <c r="H98" s="701">
        <v>0</v>
      </c>
      <c r="I98" s="5"/>
    </row>
    <row r="99" spans="1:9" ht="12.75" customHeight="1">
      <c r="A99" s="689">
        <v>66</v>
      </c>
      <c r="B99" s="703" t="s">
        <v>786</v>
      </c>
      <c r="C99" s="696">
        <v>43207</v>
      </c>
      <c r="D99" s="673" t="s">
        <v>1855</v>
      </c>
      <c r="E99" s="698">
        <v>32571.69</v>
      </c>
      <c r="F99" s="699">
        <v>32571.69</v>
      </c>
      <c r="G99" s="700">
        <v>0</v>
      </c>
      <c r="H99" s="701">
        <v>0</v>
      </c>
      <c r="I99" s="5"/>
    </row>
    <row r="100" spans="1:9" ht="12.75" customHeight="1">
      <c r="A100" s="689">
        <v>67</v>
      </c>
      <c r="B100" s="704" t="s">
        <v>787</v>
      </c>
      <c r="C100" s="696">
        <v>43207</v>
      </c>
      <c r="D100" s="673" t="s">
        <v>1855</v>
      </c>
      <c r="E100" s="698">
        <v>24779.65</v>
      </c>
      <c r="F100" s="699">
        <v>24779.65</v>
      </c>
      <c r="G100" s="700">
        <v>0</v>
      </c>
      <c r="H100" s="701">
        <v>0</v>
      </c>
      <c r="I100" s="5"/>
    </row>
    <row r="101" spans="1:9" ht="12.75" customHeight="1">
      <c r="A101" s="689">
        <v>68</v>
      </c>
      <c r="B101" s="690" t="s">
        <v>788</v>
      </c>
      <c r="C101" s="696">
        <v>43207</v>
      </c>
      <c r="D101" s="673" t="s">
        <v>1855</v>
      </c>
      <c r="E101" s="698">
        <v>28644.71</v>
      </c>
      <c r="F101" s="699">
        <v>5744.71</v>
      </c>
      <c r="G101" s="700">
        <v>22900</v>
      </c>
      <c r="H101" s="701">
        <v>0</v>
      </c>
      <c r="I101" s="5"/>
    </row>
    <row r="102" spans="1:9" ht="12.75" customHeight="1">
      <c r="A102" s="689">
        <v>69</v>
      </c>
      <c r="B102" s="690" t="s">
        <v>789</v>
      </c>
      <c r="C102" s="696">
        <v>43207</v>
      </c>
      <c r="D102" s="673" t="s">
        <v>1855</v>
      </c>
      <c r="E102" s="698">
        <v>27020.8</v>
      </c>
      <c r="F102" s="699">
        <v>7020.8</v>
      </c>
      <c r="G102" s="700">
        <v>20000</v>
      </c>
      <c r="H102" s="701">
        <v>0</v>
      </c>
      <c r="I102" s="5"/>
    </row>
    <row r="103" spans="1:9" ht="12.75" customHeight="1">
      <c r="A103" s="689">
        <v>70</v>
      </c>
      <c r="B103" s="702" t="s">
        <v>790</v>
      </c>
      <c r="C103" s="696">
        <v>43207</v>
      </c>
      <c r="D103" s="673" t="s">
        <v>1855</v>
      </c>
      <c r="E103" s="642">
        <v>97480.77</v>
      </c>
      <c r="F103" s="705">
        <v>19500.77</v>
      </c>
      <c r="G103" s="694">
        <v>77980</v>
      </c>
      <c r="H103" s="697">
        <v>0</v>
      </c>
      <c r="I103" s="5"/>
    </row>
    <row r="104" spans="1:9" ht="12.75" customHeight="1">
      <c r="A104" s="689">
        <v>71</v>
      </c>
      <c r="B104" s="706" t="s">
        <v>791</v>
      </c>
      <c r="C104" s="696">
        <v>43207</v>
      </c>
      <c r="D104" s="673" t="s">
        <v>1855</v>
      </c>
      <c r="E104" s="709">
        <v>51882.31</v>
      </c>
      <c r="F104" s="710">
        <v>31882.31</v>
      </c>
      <c r="G104" s="711">
        <v>20000</v>
      </c>
      <c r="H104" s="712">
        <v>0</v>
      </c>
      <c r="I104" s="5"/>
    </row>
    <row r="105" spans="1:9" ht="12.75" customHeight="1" thickBot="1">
      <c r="A105" s="689">
        <v>73</v>
      </c>
      <c r="B105" s="713" t="s">
        <v>793</v>
      </c>
      <c r="C105" s="714">
        <v>43207</v>
      </c>
      <c r="D105" s="715" t="s">
        <v>1855</v>
      </c>
      <c r="E105" s="716">
        <v>5074.56</v>
      </c>
      <c r="F105" s="717">
        <v>5074.56</v>
      </c>
      <c r="G105" s="718">
        <v>0</v>
      </c>
      <c r="H105" s="719">
        <v>0</v>
      </c>
      <c r="I105" s="5"/>
    </row>
    <row r="106" spans="1:9" ht="13.5" thickBot="1">
      <c r="A106" s="1736" t="s">
        <v>794</v>
      </c>
      <c r="B106" s="1737"/>
      <c r="C106" s="720"/>
      <c r="D106" s="721"/>
      <c r="E106" s="722">
        <f>SUM(E91:E105)</f>
        <v>1066030.17</v>
      </c>
      <c r="F106" s="723">
        <f>SUM(F91:F105)</f>
        <v>732287.5000000001</v>
      </c>
      <c r="G106" s="724">
        <f>SUM(G91:G105)</f>
        <v>333742.67</v>
      </c>
      <c r="H106" s="725">
        <f>SUM(H91:H105)</f>
        <v>0</v>
      </c>
      <c r="I106" s="5"/>
    </row>
    <row r="107" spans="1:9" ht="13.5" thickBot="1">
      <c r="A107" s="1738" t="s">
        <v>795</v>
      </c>
      <c r="B107" s="1739"/>
      <c r="C107" s="1739"/>
      <c r="D107" s="1740"/>
      <c r="E107" s="664">
        <v>100</v>
      </c>
      <c r="F107" s="665">
        <f>F106/(E106)*100</f>
        <v>68.69294327758098</v>
      </c>
      <c r="G107" s="666">
        <f>G106/(E106)*100</f>
        <v>31.30705672241903</v>
      </c>
      <c r="H107" s="667">
        <f>H106/E106*100</f>
        <v>0</v>
      </c>
      <c r="I107" s="5"/>
    </row>
    <row r="108" spans="1:9" ht="13.5" thickBot="1">
      <c r="A108" s="726">
        <v>74</v>
      </c>
      <c r="B108" s="704" t="s">
        <v>796</v>
      </c>
      <c r="C108" s="727">
        <v>43193</v>
      </c>
      <c r="D108" s="672" t="s">
        <v>1857</v>
      </c>
      <c r="E108" s="683">
        <v>1450443.18</v>
      </c>
      <c r="F108" s="728">
        <v>450443.18</v>
      </c>
      <c r="G108" s="685">
        <v>1000000</v>
      </c>
      <c r="H108" s="686">
        <v>0</v>
      </c>
      <c r="I108" s="5"/>
    </row>
    <row r="109" spans="1:9" ht="13.5" thickBot="1">
      <c r="A109" s="1736" t="s">
        <v>797</v>
      </c>
      <c r="B109" s="1737"/>
      <c r="C109" s="720"/>
      <c r="D109" s="721"/>
      <c r="E109" s="722">
        <f>E108</f>
        <v>1450443.18</v>
      </c>
      <c r="F109" s="723">
        <f>F108</f>
        <v>450443.18</v>
      </c>
      <c r="G109" s="724">
        <f>SUM(G108)</f>
        <v>1000000</v>
      </c>
      <c r="H109" s="725">
        <f>SUM(H108)</f>
        <v>0</v>
      </c>
      <c r="I109" s="5"/>
    </row>
    <row r="110" spans="1:9" ht="13.5" thickBot="1">
      <c r="A110" s="1738" t="s">
        <v>798</v>
      </c>
      <c r="B110" s="1739"/>
      <c r="C110" s="1739"/>
      <c r="D110" s="1740"/>
      <c r="E110" s="664">
        <v>100</v>
      </c>
      <c r="F110" s="665">
        <f>F109/(E109)*100</f>
        <v>31.055555033875926</v>
      </c>
      <c r="G110" s="666">
        <f>G109/(E109)*100</f>
        <v>68.94444496612408</v>
      </c>
      <c r="H110" s="667">
        <v>0</v>
      </c>
      <c r="I110" s="5"/>
    </row>
    <row r="111" spans="1:9" ht="12.75">
      <c r="A111" s="729">
        <v>75</v>
      </c>
      <c r="B111" s="706" t="s">
        <v>799</v>
      </c>
      <c r="C111" s="707">
        <v>43193</v>
      </c>
      <c r="D111" s="708" t="s">
        <v>1858</v>
      </c>
      <c r="E111" s="648">
        <v>2561.02</v>
      </c>
      <c r="F111" s="649">
        <v>2561.02</v>
      </c>
      <c r="G111" s="638">
        <v>0</v>
      </c>
      <c r="H111" s="650">
        <v>0</v>
      </c>
      <c r="I111" s="5"/>
    </row>
    <row r="112" spans="1:9" ht="12.75">
      <c r="A112" s="729">
        <v>76</v>
      </c>
      <c r="B112" s="703" t="s">
        <v>801</v>
      </c>
      <c r="C112" s="696">
        <v>43193</v>
      </c>
      <c r="D112" s="673" t="s">
        <v>1859</v>
      </c>
      <c r="E112" s="648">
        <v>207513.89</v>
      </c>
      <c r="F112" s="649">
        <v>166011.11</v>
      </c>
      <c r="G112" s="638">
        <v>41502.78</v>
      </c>
      <c r="H112" s="650">
        <v>0</v>
      </c>
      <c r="I112" s="5"/>
    </row>
    <row r="113" spans="1:9" ht="12.75" customHeight="1">
      <c r="A113" s="729">
        <v>77</v>
      </c>
      <c r="B113" s="702" t="s">
        <v>802</v>
      </c>
      <c r="C113" s="696">
        <v>43193</v>
      </c>
      <c r="D113" s="673" t="s">
        <v>1858</v>
      </c>
      <c r="E113" s="651">
        <v>0</v>
      </c>
      <c r="F113" s="655">
        <v>0</v>
      </c>
      <c r="G113" s="644">
        <v>0</v>
      </c>
      <c r="H113" s="645">
        <v>0</v>
      </c>
      <c r="I113" s="5"/>
    </row>
    <row r="114" spans="1:9" ht="12.75" customHeight="1">
      <c r="A114" s="689">
        <v>78</v>
      </c>
      <c r="B114" s="703" t="s">
        <v>803</v>
      </c>
      <c r="C114" s="696">
        <v>43193</v>
      </c>
      <c r="D114" s="673" t="s">
        <v>1858</v>
      </c>
      <c r="E114" s="651">
        <v>0</v>
      </c>
      <c r="F114" s="643">
        <v>0</v>
      </c>
      <c r="G114" s="644">
        <v>0</v>
      </c>
      <c r="H114" s="645">
        <v>0</v>
      </c>
      <c r="I114" s="5"/>
    </row>
    <row r="115" spans="1:9" ht="12.75" customHeight="1" thickBot="1">
      <c r="A115" s="729">
        <v>79</v>
      </c>
      <c r="B115" s="704" t="s">
        <v>804</v>
      </c>
      <c r="C115" s="730">
        <v>42801</v>
      </c>
      <c r="D115" s="731" t="s">
        <v>800</v>
      </c>
      <c r="E115" s="683">
        <v>31752.44</v>
      </c>
      <c r="F115" s="728">
        <v>31752.44</v>
      </c>
      <c r="G115" s="685">
        <v>0</v>
      </c>
      <c r="H115" s="686">
        <v>0</v>
      </c>
      <c r="I115" s="5"/>
    </row>
    <row r="116" spans="1:9" ht="13.5" thickBot="1">
      <c r="A116" s="1736" t="s">
        <v>805</v>
      </c>
      <c r="B116" s="1737"/>
      <c r="C116" s="720"/>
      <c r="D116" s="721"/>
      <c r="E116" s="722">
        <f>SUM(E111:E115)</f>
        <v>241827.35</v>
      </c>
      <c r="F116" s="723">
        <f>SUM(F111:F115)</f>
        <v>200324.56999999998</v>
      </c>
      <c r="G116" s="724">
        <f>SUM(G111:G115)</f>
        <v>41502.78</v>
      </c>
      <c r="H116" s="725">
        <f>SUM(H111:H115)</f>
        <v>0</v>
      </c>
      <c r="I116" s="5"/>
    </row>
    <row r="117" spans="1:9" ht="13.5" thickBot="1">
      <c r="A117" s="1738" t="s">
        <v>806</v>
      </c>
      <c r="B117" s="1739"/>
      <c r="C117" s="1739"/>
      <c r="D117" s="1740"/>
      <c r="E117" s="664">
        <v>100</v>
      </c>
      <c r="F117" s="665">
        <f>F116/(E116)*100</f>
        <v>82.83784691847302</v>
      </c>
      <c r="G117" s="666">
        <f>G116/(E116)*100</f>
        <v>17.162153081526967</v>
      </c>
      <c r="H117" s="667">
        <v>0</v>
      </c>
      <c r="I117" s="5"/>
    </row>
    <row r="118" spans="1:9" ht="13.5" thickBot="1">
      <c r="A118" s="726">
        <v>80</v>
      </c>
      <c r="B118" s="732" t="s">
        <v>807</v>
      </c>
      <c r="C118" s="727">
        <v>43165</v>
      </c>
      <c r="D118" s="672" t="s">
        <v>1860</v>
      </c>
      <c r="E118" s="683">
        <v>174665.23</v>
      </c>
      <c r="F118" s="728">
        <v>174665.23</v>
      </c>
      <c r="G118" s="685">
        <v>0</v>
      </c>
      <c r="H118" s="686">
        <v>0</v>
      </c>
      <c r="I118" s="5"/>
    </row>
    <row r="119" spans="1:9" ht="13.5" thickBot="1">
      <c r="A119" s="1736" t="s">
        <v>808</v>
      </c>
      <c r="B119" s="1737"/>
      <c r="C119" s="720"/>
      <c r="D119" s="721"/>
      <c r="E119" s="722">
        <f>E118</f>
        <v>174665.23</v>
      </c>
      <c r="F119" s="733">
        <f>F118</f>
        <v>174665.23</v>
      </c>
      <c r="G119" s="724">
        <f>G118</f>
        <v>0</v>
      </c>
      <c r="H119" s="725">
        <f>H118</f>
        <v>0</v>
      </c>
      <c r="I119" s="5"/>
    </row>
    <row r="120" spans="1:9" ht="13.5" thickBot="1">
      <c r="A120" s="1738" t="s">
        <v>809</v>
      </c>
      <c r="B120" s="1739"/>
      <c r="C120" s="1739"/>
      <c r="D120" s="1740"/>
      <c r="E120" s="664">
        <v>100</v>
      </c>
      <c r="F120" s="665">
        <f>F119/(E119)*100</f>
        <v>100</v>
      </c>
      <c r="G120" s="666">
        <f>G119/(E119)*100</f>
        <v>0</v>
      </c>
      <c r="H120" s="667">
        <v>0</v>
      </c>
      <c r="I120" s="5"/>
    </row>
    <row r="121" spans="1:9" s="737" customFormat="1" ht="12.75">
      <c r="A121" s="734"/>
      <c r="B121" s="734"/>
      <c r="C121" s="734"/>
      <c r="D121" s="734"/>
      <c r="E121" s="735"/>
      <c r="F121" s="735"/>
      <c r="G121" s="735"/>
      <c r="H121" s="735"/>
      <c r="I121" s="736"/>
    </row>
    <row r="122" spans="1:9" s="737" customFormat="1" ht="12.75">
      <c r="A122" s="734"/>
      <c r="B122" s="734"/>
      <c r="C122" s="734"/>
      <c r="D122" s="734"/>
      <c r="E122" s="735"/>
      <c r="F122" s="735"/>
      <c r="G122" s="735"/>
      <c r="H122" s="735"/>
      <c r="I122" s="736"/>
    </row>
    <row r="123" spans="1:9" s="737" customFormat="1" ht="12.75">
      <c r="A123" s="734"/>
      <c r="B123" s="734"/>
      <c r="C123" s="734"/>
      <c r="D123" s="734"/>
      <c r="E123" s="735"/>
      <c r="F123" s="735"/>
      <c r="G123" s="735"/>
      <c r="H123" s="735"/>
      <c r="I123" s="736"/>
    </row>
    <row r="124" spans="1:9" s="737" customFormat="1" ht="12.75">
      <c r="A124" s="734"/>
      <c r="B124" s="734"/>
      <c r="C124" s="734"/>
      <c r="D124" s="734"/>
      <c r="E124" s="735"/>
      <c r="F124" s="735"/>
      <c r="G124" s="735"/>
      <c r="H124" s="735"/>
      <c r="I124" s="736"/>
    </row>
    <row r="125" ht="12.75">
      <c r="H125" s="979" t="s">
        <v>810</v>
      </c>
    </row>
    <row r="126" ht="12.75">
      <c r="H126" s="14"/>
    </row>
    <row r="127" spans="1:7" ht="18">
      <c r="A127" s="1765" t="s">
        <v>1845</v>
      </c>
      <c r="B127" s="1765"/>
      <c r="C127" s="1765"/>
      <c r="D127" s="1765"/>
      <c r="E127" s="1765"/>
      <c r="F127" s="1765"/>
      <c r="G127" s="1765"/>
    </row>
    <row r="128" spans="1:7" ht="15.75" thickBot="1">
      <c r="A128" s="628"/>
      <c r="B128" s="628"/>
      <c r="C128" s="628"/>
      <c r="D128" s="628"/>
      <c r="E128" s="628"/>
      <c r="F128" s="628"/>
      <c r="G128" s="628"/>
    </row>
    <row r="129" spans="1:8" ht="13.5" customHeight="1" thickBot="1">
      <c r="A129" s="1746" t="s">
        <v>714</v>
      </c>
      <c r="B129" s="1749" t="s">
        <v>111</v>
      </c>
      <c r="C129" s="629" t="s">
        <v>715</v>
      </c>
      <c r="D129" s="1752" t="s">
        <v>716</v>
      </c>
      <c r="E129" s="1755" t="s">
        <v>1846</v>
      </c>
      <c r="F129" s="1758" t="s">
        <v>1847</v>
      </c>
      <c r="G129" s="1759"/>
      <c r="H129" s="1760"/>
    </row>
    <row r="130" spans="1:8" ht="12.75" customHeight="1">
      <c r="A130" s="1747"/>
      <c r="B130" s="1750"/>
      <c r="C130" s="630" t="s">
        <v>1848</v>
      </c>
      <c r="D130" s="1753"/>
      <c r="E130" s="1756"/>
      <c r="F130" s="1761" t="s">
        <v>717</v>
      </c>
      <c r="G130" s="1752" t="s">
        <v>718</v>
      </c>
      <c r="H130" s="1763" t="s">
        <v>719</v>
      </c>
    </row>
    <row r="131" spans="1:8" ht="13.5" thickBot="1">
      <c r="A131" s="1748"/>
      <c r="B131" s="1751"/>
      <c r="C131" s="631" t="s">
        <v>720</v>
      </c>
      <c r="D131" s="1754"/>
      <c r="E131" s="1757"/>
      <c r="F131" s="1762"/>
      <c r="G131" s="1754"/>
      <c r="H131" s="1764"/>
    </row>
    <row r="132" spans="1:9" ht="12.75">
      <c r="A132" s="729">
        <v>81</v>
      </c>
      <c r="B132" s="703" t="s">
        <v>811</v>
      </c>
      <c r="C132" s="707">
        <v>43179</v>
      </c>
      <c r="D132" s="708" t="s">
        <v>1861</v>
      </c>
      <c r="E132" s="683">
        <v>3312804.61</v>
      </c>
      <c r="F132" s="684">
        <v>3312804.61</v>
      </c>
      <c r="G132" s="685">
        <v>0</v>
      </c>
      <c r="H132" s="686">
        <v>0</v>
      </c>
      <c r="I132" s="5"/>
    </row>
    <row r="133" spans="1:9" ht="13.5" thickBot="1">
      <c r="A133" s="738">
        <v>82</v>
      </c>
      <c r="B133" s="739" t="s">
        <v>812</v>
      </c>
      <c r="C133" s="730">
        <v>43179</v>
      </c>
      <c r="D133" s="731" t="s">
        <v>1862</v>
      </c>
      <c r="E133" s="657">
        <v>456106.67</v>
      </c>
      <c r="F133" s="740">
        <v>456106.67</v>
      </c>
      <c r="G133" s="741">
        <v>0</v>
      </c>
      <c r="H133" s="742">
        <v>0</v>
      </c>
      <c r="I133" s="5"/>
    </row>
    <row r="134" spans="1:9" ht="13.5" thickBot="1">
      <c r="A134" s="1736" t="s">
        <v>813</v>
      </c>
      <c r="B134" s="1737"/>
      <c r="C134" s="720"/>
      <c r="D134" s="721"/>
      <c r="E134" s="722">
        <f>SUM(E132:E133)</f>
        <v>3768911.28</v>
      </c>
      <c r="F134" s="723">
        <f>SUM(F132:F133)</f>
        <v>3768911.28</v>
      </c>
      <c r="G134" s="724">
        <f>SUM(G132:G133)</f>
        <v>0</v>
      </c>
      <c r="H134" s="725">
        <f>SUM(H132:H133)</f>
        <v>0</v>
      </c>
      <c r="I134" s="5"/>
    </row>
    <row r="135" spans="1:9" ht="13.5" thickBot="1">
      <c r="A135" s="1738" t="s">
        <v>814</v>
      </c>
      <c r="B135" s="1739"/>
      <c r="C135" s="1739"/>
      <c r="D135" s="1740"/>
      <c r="E135" s="664">
        <v>100</v>
      </c>
      <c r="F135" s="665">
        <f>F134/(E134)*100</f>
        <v>100</v>
      </c>
      <c r="G135" s="666">
        <f>G134/(E134)*100</f>
        <v>0</v>
      </c>
      <c r="H135" s="667">
        <v>0</v>
      </c>
      <c r="I135" s="5"/>
    </row>
    <row r="136" spans="1:9" ht="13.5" thickBot="1">
      <c r="A136" s="1741" t="s">
        <v>815</v>
      </c>
      <c r="B136" s="1742"/>
      <c r="C136" s="1742"/>
      <c r="D136" s="1743"/>
      <c r="E136" s="743">
        <f>E134+E119+E116+E109+E106+E72</f>
        <v>21489639.940000005</v>
      </c>
      <c r="F136" s="744">
        <f>F134+F119+F116+F109+F106+F72</f>
        <v>18544865.080000006</v>
      </c>
      <c r="G136" s="745">
        <f>G134+G119+G116+G109+G106+G72</f>
        <v>2923760.79</v>
      </c>
      <c r="H136" s="746">
        <f>H134+H119+H116+H109+H106+H72</f>
        <v>21014.07</v>
      </c>
      <c r="I136" s="5"/>
    </row>
    <row r="137" spans="1:9" ht="13.5" thickBot="1">
      <c r="A137" s="1744" t="s">
        <v>816</v>
      </c>
      <c r="B137" s="1745"/>
      <c r="C137" s="747"/>
      <c r="D137" s="748"/>
      <c r="E137" s="749">
        <v>100</v>
      </c>
      <c r="F137" s="750">
        <f>F136/(E136)*100</f>
        <v>86.29676966099973</v>
      </c>
      <c r="G137" s="751">
        <f>G136/(E136)*100</f>
        <v>13.605443358582392</v>
      </c>
      <c r="H137" s="752">
        <f>H136/E136*100</f>
        <v>0.09778698041787662</v>
      </c>
      <c r="I137" s="5"/>
    </row>
    <row r="138" ht="12.75">
      <c r="H138" s="79"/>
    </row>
    <row r="139" s="6" customFormat="1" ht="13.5" customHeight="1">
      <c r="B139" s="7"/>
    </row>
    <row r="140" ht="12.75">
      <c r="H140" s="12"/>
    </row>
    <row r="141" spans="5:8" ht="12.75">
      <c r="E141" s="5"/>
      <c r="H141" s="12"/>
    </row>
    <row r="142" ht="12.75">
      <c r="H142" s="12"/>
    </row>
    <row r="143" ht="12.75">
      <c r="H143" s="12"/>
    </row>
    <row r="144" spans="5:8" ht="12.75">
      <c r="E144" s="5"/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</sheetData>
  <sheetProtection/>
  <mergeCells count="53">
    <mergeCell ref="A3:G3"/>
    <mergeCell ref="A5:A7"/>
    <mergeCell ref="B5:B7"/>
    <mergeCell ref="D5:D7"/>
    <mergeCell ref="E5:E7"/>
    <mergeCell ref="F5:H5"/>
    <mergeCell ref="F6:F7"/>
    <mergeCell ref="G6:G7"/>
    <mergeCell ref="H6:H7"/>
    <mergeCell ref="A41:D41"/>
    <mergeCell ref="A45:G45"/>
    <mergeCell ref="A47:A49"/>
    <mergeCell ref="B47:B49"/>
    <mergeCell ref="D47:D49"/>
    <mergeCell ref="E47:E49"/>
    <mergeCell ref="F47:H47"/>
    <mergeCell ref="F48:F49"/>
    <mergeCell ref="G48:G49"/>
    <mergeCell ref="H48:H49"/>
    <mergeCell ref="A50:D50"/>
    <mergeCell ref="A72:B72"/>
    <mergeCell ref="A73:D73"/>
    <mergeCell ref="A74:H74"/>
    <mergeCell ref="A86:G86"/>
    <mergeCell ref="A88:A90"/>
    <mergeCell ref="B88:B90"/>
    <mergeCell ref="D88:D90"/>
    <mergeCell ref="E88:E90"/>
    <mergeCell ref="F88:H88"/>
    <mergeCell ref="A127:G127"/>
    <mergeCell ref="F89:F90"/>
    <mergeCell ref="G89:G90"/>
    <mergeCell ref="H89:H90"/>
    <mergeCell ref="A106:B106"/>
    <mergeCell ref="A107:D107"/>
    <mergeCell ref="A109:B109"/>
    <mergeCell ref="E129:E131"/>
    <mergeCell ref="F129:H129"/>
    <mergeCell ref="F130:F131"/>
    <mergeCell ref="G130:G131"/>
    <mergeCell ref="H130:H131"/>
    <mergeCell ref="A110:D110"/>
    <mergeCell ref="A116:B116"/>
    <mergeCell ref="A117:D117"/>
    <mergeCell ref="A119:B119"/>
    <mergeCell ref="A120:D120"/>
    <mergeCell ref="A134:B134"/>
    <mergeCell ref="A135:D135"/>
    <mergeCell ref="A136:D136"/>
    <mergeCell ref="A137:B137"/>
    <mergeCell ref="A129:A131"/>
    <mergeCell ref="B129:B131"/>
    <mergeCell ref="D129:D13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76.421875" style="0" customWidth="1"/>
    <col min="3" max="3" width="12.00390625" style="0" customWidth="1"/>
    <col min="4" max="4" width="10.421875" style="0" customWidth="1"/>
    <col min="5" max="5" width="12.28125" style="0" customWidth="1"/>
    <col min="6" max="6" width="12.00390625" style="0" customWidth="1"/>
    <col min="7" max="7" width="13.57421875" style="0" customWidth="1"/>
    <col min="8" max="8" width="11.00390625" style="0" customWidth="1"/>
    <col min="9" max="10" width="10.140625" style="0" bestFit="1" customWidth="1"/>
  </cols>
  <sheetData>
    <row r="1" ht="12.75">
      <c r="H1" s="981">
        <v>17</v>
      </c>
    </row>
    <row r="2" spans="1:7" ht="18" customHeight="1">
      <c r="A2" s="1782" t="s">
        <v>1863</v>
      </c>
      <c r="B2" s="1782"/>
      <c r="C2" s="1782"/>
      <c r="D2" s="1782"/>
      <c r="E2" s="1782"/>
      <c r="F2" s="1782"/>
      <c r="G2" s="1782"/>
    </row>
    <row r="3" spans="1:7" ht="12.75" customHeight="1" thickBot="1">
      <c r="A3" s="12"/>
      <c r="B3" s="12"/>
      <c r="C3" s="12"/>
      <c r="D3" s="12"/>
      <c r="E3" s="12"/>
      <c r="F3" s="12"/>
      <c r="G3" s="753"/>
    </row>
    <row r="4" spans="1:8" ht="12" customHeight="1" thickBot="1">
      <c r="A4" s="1746" t="s">
        <v>714</v>
      </c>
      <c r="B4" s="1749" t="s">
        <v>111</v>
      </c>
      <c r="C4" s="629" t="s">
        <v>715</v>
      </c>
      <c r="D4" s="1783" t="s">
        <v>716</v>
      </c>
      <c r="E4" s="1786" t="s">
        <v>1864</v>
      </c>
      <c r="F4" s="1758" t="s">
        <v>817</v>
      </c>
      <c r="G4" s="1759"/>
      <c r="H4" s="1760"/>
    </row>
    <row r="5" spans="1:8" ht="12" customHeight="1">
      <c r="A5" s="1747"/>
      <c r="B5" s="1750"/>
      <c r="C5" s="630" t="s">
        <v>1848</v>
      </c>
      <c r="D5" s="1784"/>
      <c r="E5" s="1787"/>
      <c r="F5" s="1773" t="s">
        <v>818</v>
      </c>
      <c r="G5" s="1775" t="s">
        <v>819</v>
      </c>
      <c r="H5" s="1777" t="s">
        <v>820</v>
      </c>
    </row>
    <row r="6" spans="1:8" ht="12" customHeight="1" thickBot="1">
      <c r="A6" s="1748"/>
      <c r="B6" s="1751"/>
      <c r="C6" s="631" t="s">
        <v>720</v>
      </c>
      <c r="D6" s="1785"/>
      <c r="E6" s="1788"/>
      <c r="F6" s="1774"/>
      <c r="G6" s="1776"/>
      <c r="H6" s="1778"/>
    </row>
    <row r="7" spans="1:8" ht="12.75" customHeight="1">
      <c r="A7" s="640">
        <v>1</v>
      </c>
      <c r="B7" s="633" t="s">
        <v>727</v>
      </c>
      <c r="C7" s="634">
        <v>43193</v>
      </c>
      <c r="D7" s="641" t="s">
        <v>1849</v>
      </c>
      <c r="E7" s="755">
        <v>-35833.14</v>
      </c>
      <c r="F7" s="756">
        <v>35833.14</v>
      </c>
      <c r="G7" s="757">
        <v>0</v>
      </c>
      <c r="H7" s="695">
        <v>0</v>
      </c>
    </row>
    <row r="8" spans="1:8" ht="12.75" customHeight="1">
      <c r="A8" s="754">
        <v>2</v>
      </c>
      <c r="B8" s="633" t="s">
        <v>762</v>
      </c>
      <c r="C8" s="634">
        <v>43193</v>
      </c>
      <c r="D8" s="673" t="s">
        <v>1849</v>
      </c>
      <c r="E8" s="709">
        <v>-277.02</v>
      </c>
      <c r="F8" s="710">
        <v>277.02</v>
      </c>
      <c r="G8" s="711">
        <v>0</v>
      </c>
      <c r="H8" s="712">
        <v>0</v>
      </c>
    </row>
    <row r="9" spans="1:8" ht="12.75" customHeight="1" thickBot="1">
      <c r="A9" s="754">
        <v>3</v>
      </c>
      <c r="B9" s="633" t="s">
        <v>764</v>
      </c>
      <c r="C9" s="634">
        <v>43193</v>
      </c>
      <c r="D9" s="673" t="s">
        <v>1849</v>
      </c>
      <c r="E9" s="709">
        <v>-6057.76</v>
      </c>
      <c r="F9" s="710">
        <v>6057.76</v>
      </c>
      <c r="G9" s="711">
        <v>0</v>
      </c>
      <c r="H9" s="712">
        <v>0</v>
      </c>
    </row>
    <row r="10" spans="1:10" ht="13.5" customHeight="1" thickBot="1">
      <c r="A10" s="1736" t="s">
        <v>775</v>
      </c>
      <c r="B10" s="1737"/>
      <c r="C10" s="1422"/>
      <c r="D10" s="758"/>
      <c r="E10" s="722">
        <f>SUM(E7:E9)</f>
        <v>-42167.92</v>
      </c>
      <c r="F10" s="723">
        <f>SUM(F7:F9)</f>
        <v>42167.92</v>
      </c>
      <c r="G10" s="724">
        <f>SUM(G7:G9)</f>
        <v>0</v>
      </c>
      <c r="H10" s="725">
        <f>SUM(H7:H9)</f>
        <v>0</v>
      </c>
      <c r="J10" s="5"/>
    </row>
    <row r="11" spans="1:10" ht="13.5" customHeight="1">
      <c r="A11" s="689">
        <v>4</v>
      </c>
      <c r="B11" s="690" t="s">
        <v>781</v>
      </c>
      <c r="C11" s="696">
        <v>43207</v>
      </c>
      <c r="D11" s="673" t="s">
        <v>1855</v>
      </c>
      <c r="E11" s="698">
        <v>-1.45</v>
      </c>
      <c r="F11" s="699">
        <v>1.45</v>
      </c>
      <c r="G11" s="700">
        <v>0</v>
      </c>
      <c r="H11" s="701">
        <v>0</v>
      </c>
      <c r="J11" s="5"/>
    </row>
    <row r="12" spans="1:10" ht="12.75" customHeight="1">
      <c r="A12" s="689">
        <v>5</v>
      </c>
      <c r="B12" s="690" t="s">
        <v>823</v>
      </c>
      <c r="C12" s="696" t="s">
        <v>1865</v>
      </c>
      <c r="D12" s="673" t="s">
        <v>1855</v>
      </c>
      <c r="E12" s="651">
        <v>-39.22</v>
      </c>
      <c r="F12" s="655">
        <v>39.22</v>
      </c>
      <c r="G12" s="644">
        <v>0</v>
      </c>
      <c r="H12" s="645">
        <v>0</v>
      </c>
      <c r="I12" s="736"/>
      <c r="J12" s="736"/>
    </row>
    <row r="13" spans="1:10" ht="12.75" customHeight="1">
      <c r="A13" s="729">
        <v>6</v>
      </c>
      <c r="B13" s="759" t="s">
        <v>824</v>
      </c>
      <c r="C13" s="696">
        <v>43207</v>
      </c>
      <c r="D13" s="673" t="s">
        <v>1855</v>
      </c>
      <c r="E13" s="698">
        <v>-62.92</v>
      </c>
      <c r="F13" s="699">
        <v>62.92</v>
      </c>
      <c r="G13" s="700">
        <v>0</v>
      </c>
      <c r="H13" s="701">
        <v>0</v>
      </c>
      <c r="I13" s="736"/>
      <c r="J13" s="736"/>
    </row>
    <row r="14" spans="1:10" ht="12.75" customHeight="1" thickBot="1">
      <c r="A14" s="689">
        <v>7</v>
      </c>
      <c r="B14" s="690" t="s">
        <v>792</v>
      </c>
      <c r="C14" s="696">
        <v>43207</v>
      </c>
      <c r="D14" s="673" t="s">
        <v>1855</v>
      </c>
      <c r="E14" s="642">
        <v>-57179.26</v>
      </c>
      <c r="F14" s="705">
        <v>57179.26</v>
      </c>
      <c r="G14" s="694">
        <v>0</v>
      </c>
      <c r="H14" s="697">
        <v>0</v>
      </c>
      <c r="I14" s="736"/>
      <c r="J14" s="736"/>
    </row>
    <row r="15" spans="1:8" ht="13.5" customHeight="1" thickBot="1">
      <c r="A15" s="1779" t="s">
        <v>794</v>
      </c>
      <c r="B15" s="1780"/>
      <c r="C15" s="1422"/>
      <c r="D15" s="758"/>
      <c r="E15" s="722">
        <f>SUM(E11:E14)</f>
        <v>-57282.85</v>
      </c>
      <c r="F15" s="723">
        <f>SUM(F11:F14)</f>
        <v>57282.85</v>
      </c>
      <c r="G15" s="724">
        <f>SUM(G11:G14)</f>
        <v>0</v>
      </c>
      <c r="H15" s="725">
        <f>SUM(H11:H14)</f>
        <v>0</v>
      </c>
    </row>
    <row r="16" spans="1:8" ht="13.5" customHeight="1" thickBot="1">
      <c r="A16" s="1741" t="s">
        <v>815</v>
      </c>
      <c r="B16" s="1742"/>
      <c r="C16" s="1420"/>
      <c r="D16" s="760"/>
      <c r="E16" s="761">
        <f>E10+E15</f>
        <v>-99450.76999999999</v>
      </c>
      <c r="F16" s="761">
        <f>F10+F15</f>
        <v>99450.76999999999</v>
      </c>
      <c r="G16" s="762">
        <f>G10+G15</f>
        <v>0</v>
      </c>
      <c r="H16" s="763">
        <f>H10+H15</f>
        <v>0</v>
      </c>
    </row>
    <row r="17" spans="1:8" ht="13.5" customHeight="1" thickBot="1">
      <c r="A17" s="1744" t="s">
        <v>825</v>
      </c>
      <c r="B17" s="1745"/>
      <c r="C17" s="1421"/>
      <c r="D17" s="764"/>
      <c r="E17" s="749">
        <v>100</v>
      </c>
      <c r="F17" s="750">
        <f>F16/(-E16)*100</f>
        <v>100</v>
      </c>
      <c r="G17" s="765">
        <f>+G16/(-E16)*100</f>
        <v>0</v>
      </c>
      <c r="H17" s="766">
        <f>+H16/(-E16)*100</f>
        <v>0</v>
      </c>
    </row>
    <row r="18" spans="1:4" ht="13.5" customHeight="1">
      <c r="A18" s="1781"/>
      <c r="B18" s="1781"/>
      <c r="C18" s="767"/>
      <c r="D18" s="767"/>
    </row>
    <row r="19" ht="12.75">
      <c r="F19" s="5"/>
    </row>
    <row r="20" ht="12.75">
      <c r="G20" s="5"/>
    </row>
    <row r="21" spans="6:7" ht="12.75">
      <c r="F21" s="5"/>
      <c r="G21" s="5"/>
    </row>
  </sheetData>
  <sheetProtection/>
  <mergeCells count="14">
    <mergeCell ref="A16:B16"/>
    <mergeCell ref="A17:B17"/>
    <mergeCell ref="A18:B18"/>
    <mergeCell ref="A2:G2"/>
    <mergeCell ref="A4:A6"/>
    <mergeCell ref="B4:B6"/>
    <mergeCell ref="D4:D6"/>
    <mergeCell ref="E4:E6"/>
    <mergeCell ref="F4:H4"/>
    <mergeCell ref="F5:F6"/>
    <mergeCell ref="G5:G6"/>
    <mergeCell ref="H5:H6"/>
    <mergeCell ref="A10:B10"/>
    <mergeCell ref="A15:B1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28125" style="291" customWidth="1"/>
    <col min="2" max="2" width="10.7109375" style="291" customWidth="1"/>
    <col min="3" max="3" width="10.421875" style="291" customWidth="1"/>
    <col min="4" max="4" width="10.140625" style="291" customWidth="1"/>
    <col min="5" max="5" width="8.57421875" style="291" customWidth="1"/>
    <col min="6" max="16384" width="9.140625" style="291" customWidth="1"/>
  </cols>
  <sheetData>
    <row r="1" spans="4:5" ht="12.75">
      <c r="D1" s="1789">
        <v>18</v>
      </c>
      <c r="E1" s="1789"/>
    </row>
    <row r="3" spans="1:5" ht="18">
      <c r="A3" s="1790" t="s">
        <v>350</v>
      </c>
      <c r="B3" s="1790"/>
      <c r="C3" s="1790"/>
      <c r="D3" s="1790"/>
      <c r="E3" s="1790"/>
    </row>
    <row r="5" spans="1:5" ht="15.75">
      <c r="A5" s="1791" t="s">
        <v>1812</v>
      </c>
      <c r="B5" s="1791"/>
      <c r="C5" s="1791"/>
      <c r="D5" s="1791"/>
      <c r="E5" s="1791"/>
    </row>
    <row r="6" spans="1:5" ht="12.75" customHeight="1">
      <c r="A6" s="509"/>
      <c r="B6" s="509"/>
      <c r="C6" s="509"/>
      <c r="D6" s="509"/>
      <c r="E6" s="509"/>
    </row>
    <row r="7" ht="13.5" thickBot="1">
      <c r="E7" s="510" t="s">
        <v>82</v>
      </c>
    </row>
    <row r="8" spans="1:5" ht="13.5" thickBot="1">
      <c r="A8" s="511" t="s">
        <v>83</v>
      </c>
      <c r="B8" s="512" t="s">
        <v>964</v>
      </c>
      <c r="C8" s="513" t="s">
        <v>605</v>
      </c>
      <c r="D8" s="513" t="s">
        <v>84</v>
      </c>
      <c r="E8" s="514" t="s">
        <v>85</v>
      </c>
    </row>
    <row r="9" spans="1:5" ht="12.75" customHeight="1">
      <c r="A9" s="515" t="s">
        <v>1813</v>
      </c>
      <c r="B9" s="1427">
        <v>0</v>
      </c>
      <c r="C9" s="1428">
        <v>3333.5</v>
      </c>
      <c r="D9" s="516">
        <v>3333.5</v>
      </c>
      <c r="E9" s="517">
        <f>D9/C9</f>
        <v>1</v>
      </c>
    </row>
    <row r="10" spans="1:5" ht="25.5" customHeight="1">
      <c r="A10" s="518" t="s">
        <v>1814</v>
      </c>
      <c r="B10" s="519">
        <v>6207.75</v>
      </c>
      <c r="C10" s="1429">
        <v>6207.75</v>
      </c>
      <c r="D10" s="520">
        <v>6207.75</v>
      </c>
      <c r="E10" s="517">
        <f>D10/C10</f>
        <v>1</v>
      </c>
    </row>
    <row r="11" spans="1:5" ht="12.75" customHeight="1">
      <c r="A11" s="521" t="s">
        <v>229</v>
      </c>
      <c r="B11" s="519">
        <v>0</v>
      </c>
      <c r="C11" s="1429">
        <v>0</v>
      </c>
      <c r="D11" s="520">
        <v>5</v>
      </c>
      <c r="E11" s="522" t="s">
        <v>87</v>
      </c>
    </row>
    <row r="12" spans="1:5" ht="12.75" customHeight="1" thickBot="1">
      <c r="A12" s="523" t="s">
        <v>86</v>
      </c>
      <c r="B12" s="524">
        <v>0</v>
      </c>
      <c r="C12" s="1430">
        <v>0</v>
      </c>
      <c r="D12" s="525">
        <v>0.4</v>
      </c>
      <c r="E12" s="526" t="s">
        <v>87</v>
      </c>
    </row>
    <row r="13" spans="1:5" ht="13.5" thickBot="1">
      <c r="A13" s="527" t="s">
        <v>1866</v>
      </c>
      <c r="B13" s="528">
        <f>SUM(B9:B12)</f>
        <v>6207.75</v>
      </c>
      <c r="C13" s="529">
        <f>SUM(C9:C12)</f>
        <v>9541.25</v>
      </c>
      <c r="D13" s="530">
        <f>SUM(D9:D12)</f>
        <v>9546.65</v>
      </c>
      <c r="E13" s="531">
        <f>D13/C13</f>
        <v>1.0005659635791955</v>
      </c>
    </row>
    <row r="14" spans="1:5" ht="12.75">
      <c r="A14" s="346"/>
      <c r="B14" s="532"/>
      <c r="C14" s="532"/>
      <c r="D14" s="532"/>
      <c r="E14" s="348"/>
    </row>
    <row r="15" spans="1:5" ht="12.75">
      <c r="A15" s="346"/>
      <c r="B15" s="532"/>
      <c r="C15" s="532"/>
      <c r="D15" s="532"/>
      <c r="E15" s="348"/>
    </row>
    <row r="16" spans="1:5" ht="15.75">
      <c r="A16" s="1791" t="s">
        <v>1815</v>
      </c>
      <c r="B16" s="1791"/>
      <c r="C16" s="1791"/>
      <c r="D16" s="1791"/>
      <c r="E16" s="1791"/>
    </row>
    <row r="17" spans="1:5" ht="12.75" customHeight="1">
      <c r="A17" s="509"/>
      <c r="B17" s="509"/>
      <c r="C17" s="509"/>
      <c r="D17" s="509"/>
      <c r="E17" s="509"/>
    </row>
    <row r="18" spans="1:5" ht="12.75" customHeight="1" thickBot="1">
      <c r="A18" s="509"/>
      <c r="B18" s="509"/>
      <c r="C18" s="509"/>
      <c r="D18" s="509"/>
      <c r="E18" s="510" t="s">
        <v>82</v>
      </c>
    </row>
    <row r="19" spans="1:5" ht="12.75" customHeight="1" thickBot="1">
      <c r="A19" s="511" t="s">
        <v>83</v>
      </c>
      <c r="B19" s="512" t="s">
        <v>964</v>
      </c>
      <c r="C19" s="513" t="s">
        <v>605</v>
      </c>
      <c r="D19" s="513" t="s">
        <v>84</v>
      </c>
      <c r="E19" s="514" t="s">
        <v>85</v>
      </c>
    </row>
    <row r="20" spans="1:5" ht="12.75" customHeight="1">
      <c r="A20" s="515" t="s">
        <v>351</v>
      </c>
      <c r="B20" s="1431">
        <v>2237.75</v>
      </c>
      <c r="C20" s="516">
        <v>2541.25</v>
      </c>
      <c r="D20" s="516">
        <v>1209.98</v>
      </c>
      <c r="E20" s="533">
        <f aca="true" t="shared" si="0" ref="E20:E30">D20/C20</f>
        <v>0.4761357599606493</v>
      </c>
    </row>
    <row r="21" spans="1:5" ht="12.75" customHeight="1">
      <c r="A21" s="534" t="s">
        <v>352</v>
      </c>
      <c r="B21" s="1432">
        <v>350</v>
      </c>
      <c r="C21" s="535">
        <v>550</v>
      </c>
      <c r="D21" s="535">
        <v>208.7</v>
      </c>
      <c r="E21" s="536">
        <f t="shared" si="0"/>
        <v>0.37945454545454543</v>
      </c>
    </row>
    <row r="22" spans="1:5" ht="12.75" customHeight="1">
      <c r="A22" s="534" t="s">
        <v>353</v>
      </c>
      <c r="B22" s="1432">
        <v>2150</v>
      </c>
      <c r="C22" s="535">
        <v>3950</v>
      </c>
      <c r="D22" s="535">
        <v>3296.1</v>
      </c>
      <c r="E22" s="536">
        <f t="shared" si="0"/>
        <v>0.8344556962025316</v>
      </c>
    </row>
    <row r="23" spans="1:5" ht="12.75" customHeight="1">
      <c r="A23" s="534" t="s">
        <v>695</v>
      </c>
      <c r="B23" s="1432">
        <v>1000</v>
      </c>
      <c r="C23" s="535">
        <v>1070</v>
      </c>
      <c r="D23" s="535">
        <v>869.5</v>
      </c>
      <c r="E23" s="536">
        <f t="shared" si="0"/>
        <v>0.8126168224299065</v>
      </c>
    </row>
    <row r="24" spans="1:5" ht="12.75" customHeight="1">
      <c r="A24" s="534" t="s">
        <v>354</v>
      </c>
      <c r="B24" s="1432">
        <v>100</v>
      </c>
      <c r="C24" s="535">
        <v>150</v>
      </c>
      <c r="D24" s="535">
        <v>27.83</v>
      </c>
      <c r="E24" s="536">
        <f t="shared" si="0"/>
        <v>0.18553333333333333</v>
      </c>
    </row>
    <row r="25" spans="1:5" ht="12.75" customHeight="1">
      <c r="A25" s="534" t="s">
        <v>355</v>
      </c>
      <c r="B25" s="1432">
        <v>250</v>
      </c>
      <c r="C25" s="535">
        <v>600</v>
      </c>
      <c r="D25" s="535">
        <v>295.92</v>
      </c>
      <c r="E25" s="536">
        <f t="shared" si="0"/>
        <v>0.4932</v>
      </c>
    </row>
    <row r="26" spans="1:5" ht="12.75" customHeight="1">
      <c r="A26" s="534" t="s">
        <v>356</v>
      </c>
      <c r="B26" s="1432">
        <v>100</v>
      </c>
      <c r="C26" s="535">
        <v>300</v>
      </c>
      <c r="D26" s="535">
        <v>0</v>
      </c>
      <c r="E26" s="536">
        <f t="shared" si="0"/>
        <v>0</v>
      </c>
    </row>
    <row r="27" spans="1:5" ht="12.75" customHeight="1">
      <c r="A27" s="534" t="s">
        <v>357</v>
      </c>
      <c r="B27" s="1432">
        <v>10</v>
      </c>
      <c r="C27" s="535">
        <v>70</v>
      </c>
      <c r="D27" s="535">
        <v>20</v>
      </c>
      <c r="E27" s="536">
        <f t="shared" si="0"/>
        <v>0.2857142857142857</v>
      </c>
    </row>
    <row r="28" spans="1:5" ht="12.75" customHeight="1">
      <c r="A28" s="534" t="s">
        <v>541</v>
      </c>
      <c r="B28" s="1423">
        <v>10</v>
      </c>
      <c r="C28" s="537">
        <v>10</v>
      </c>
      <c r="D28" s="537">
        <v>0</v>
      </c>
      <c r="E28" s="538" t="s">
        <v>87</v>
      </c>
    </row>
    <row r="29" spans="1:5" ht="12.75" customHeight="1" thickBot="1">
      <c r="A29" s="539" t="s">
        <v>358</v>
      </c>
      <c r="B29" s="1433">
        <v>0</v>
      </c>
      <c r="C29" s="540">
        <v>300</v>
      </c>
      <c r="D29" s="540">
        <v>0</v>
      </c>
      <c r="E29" s="541">
        <f t="shared" si="0"/>
        <v>0</v>
      </c>
    </row>
    <row r="30" spans="1:5" ht="12.75" customHeight="1" thickBot="1">
      <c r="A30" s="527" t="s">
        <v>1816</v>
      </c>
      <c r="B30" s="542">
        <f>SUM(B20:B29)</f>
        <v>6207.75</v>
      </c>
      <c r="C30" s="529">
        <f>SUM(C20:C29)</f>
        <v>9541.25</v>
      </c>
      <c r="D30" s="529">
        <f>SUM(D20:D29)</f>
        <v>5928.03</v>
      </c>
      <c r="E30" s="531">
        <f t="shared" si="0"/>
        <v>0.6213053845146076</v>
      </c>
    </row>
    <row r="31" spans="1:5" ht="12.75">
      <c r="A31" s="543"/>
      <c r="B31" s="544"/>
      <c r="C31" s="544"/>
      <c r="D31" s="544"/>
      <c r="E31" s="545"/>
    </row>
    <row r="32" spans="1:5" ht="12.75">
      <c r="A32" s="543"/>
      <c r="B32" s="544"/>
      <c r="C32" s="544"/>
      <c r="D32" s="544"/>
      <c r="E32" s="545"/>
    </row>
    <row r="33" spans="1:5" ht="15.75">
      <c r="A33" s="1792" t="s">
        <v>1817</v>
      </c>
      <c r="B33" s="1792"/>
      <c r="C33" s="1792"/>
      <c r="D33" s="1792"/>
      <c r="E33" s="1792"/>
    </row>
    <row r="34" spans="1:5" ht="12.75">
      <c r="A34" s="543"/>
      <c r="B34" s="544"/>
      <c r="C34" s="544"/>
      <c r="D34" s="544"/>
      <c r="E34" s="545"/>
    </row>
    <row r="35" spans="2:5" ht="13.5" thickBot="1">
      <c r="B35" s="546"/>
      <c r="C35" s="546"/>
      <c r="D35" s="546"/>
      <c r="E35" s="510" t="s">
        <v>82</v>
      </c>
    </row>
    <row r="36" spans="1:5" ht="34.5" thickBot="1">
      <c r="A36" s="547" t="s">
        <v>88</v>
      </c>
      <c r="B36" s="548" t="s">
        <v>1818</v>
      </c>
      <c r="C36" s="549" t="s">
        <v>1819</v>
      </c>
      <c r="D36" s="550" t="s">
        <v>1820</v>
      </c>
      <c r="E36" s="551" t="s">
        <v>89</v>
      </c>
    </row>
    <row r="37" spans="1:5" ht="13.5" thickBot="1">
      <c r="A37" s="552" t="s">
        <v>1821</v>
      </c>
      <c r="B37" s="553">
        <f>D13</f>
        <v>9546.65</v>
      </c>
      <c r="C37" s="554">
        <f>D30</f>
        <v>5928.03</v>
      </c>
      <c r="D37" s="554">
        <f>+D13-D30</f>
        <v>3618.62</v>
      </c>
      <c r="E37" s="555" t="s">
        <v>369</v>
      </c>
    </row>
    <row r="38" ht="9" customHeight="1">
      <c r="E38" s="556"/>
    </row>
    <row r="39" spans="1:5" ht="39.75" customHeight="1">
      <c r="A39" s="1793" t="s">
        <v>1867</v>
      </c>
      <c r="B39" s="1793"/>
      <c r="C39" s="1793"/>
      <c r="D39" s="1793"/>
      <c r="E39" s="1793"/>
    </row>
    <row r="40" spans="1:5" ht="12.75" customHeight="1">
      <c r="A40" s="1434"/>
      <c r="B40" s="1434"/>
      <c r="C40" s="1434"/>
      <c r="D40" s="1434"/>
      <c r="E40" s="1434"/>
    </row>
    <row r="41" spans="1:5" ht="12.75" customHeight="1">
      <c r="A41" s="1435"/>
      <c r="B41" s="1435"/>
      <c r="C41" s="1435"/>
      <c r="D41" s="1435"/>
      <c r="E41" s="1435"/>
    </row>
    <row r="42" spans="1:5" ht="12.75">
      <c r="A42" s="1435"/>
      <c r="B42" s="1435"/>
      <c r="C42" s="1435"/>
      <c r="D42" s="1435"/>
      <c r="E42" s="1435"/>
    </row>
    <row r="43" ht="12.75">
      <c r="B43" s="546"/>
    </row>
  </sheetData>
  <sheetProtection/>
  <mergeCells count="6">
    <mergeCell ref="D1:E1"/>
    <mergeCell ref="A3:E3"/>
    <mergeCell ref="A5:E5"/>
    <mergeCell ref="A16:E16"/>
    <mergeCell ref="A33:E33"/>
    <mergeCell ref="A39:E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40" customWidth="1"/>
    <col min="2" max="4" width="5.7109375" style="140" customWidth="1"/>
    <col min="5" max="5" width="49.28125" style="140" customWidth="1"/>
    <col min="6" max="6" width="12.421875" style="140" customWidth="1"/>
    <col min="7" max="7" width="3.7109375" style="140" customWidth="1"/>
    <col min="8" max="16384" width="9.140625" style="140" customWidth="1"/>
  </cols>
  <sheetData>
    <row r="1" spans="1:10" ht="12.75">
      <c r="A1" s="138"/>
      <c r="B1" s="139"/>
      <c r="C1" s="139"/>
      <c r="D1" s="139"/>
      <c r="E1" s="139"/>
      <c r="F1" s="1502">
        <v>1</v>
      </c>
      <c r="G1" s="1502"/>
      <c r="H1" s="138"/>
      <c r="I1" s="138"/>
      <c r="J1" s="138"/>
    </row>
    <row r="2" spans="1:10" ht="12.75">
      <c r="A2" s="138"/>
      <c r="B2" s="139"/>
      <c r="C2" s="139"/>
      <c r="D2" s="139"/>
      <c r="E2" s="139"/>
      <c r="F2" s="138"/>
      <c r="G2" s="138"/>
      <c r="H2" s="138"/>
      <c r="I2" s="138"/>
      <c r="J2" s="138"/>
    </row>
    <row r="3" spans="1:10" ht="15.75">
      <c r="A3" s="138"/>
      <c r="B3" s="1503" t="s">
        <v>996</v>
      </c>
      <c r="C3" s="1503"/>
      <c r="D3" s="1503"/>
      <c r="E3" s="1503"/>
      <c r="F3" s="1503"/>
      <c r="G3" s="138"/>
      <c r="H3" s="138"/>
      <c r="I3" s="138"/>
      <c r="J3" s="138"/>
    </row>
    <row r="4" spans="1:10" ht="12.75">
      <c r="A4" s="138"/>
      <c r="B4" s="141"/>
      <c r="C4" s="141"/>
      <c r="D4" s="141"/>
      <c r="E4" s="141"/>
      <c r="F4" s="138"/>
      <c r="G4" s="138"/>
      <c r="H4" s="138"/>
      <c r="I4" s="138"/>
      <c r="J4" s="138"/>
    </row>
    <row r="5" spans="1:10" ht="15.75">
      <c r="A5" s="138"/>
      <c r="B5" s="1504" t="s">
        <v>997</v>
      </c>
      <c r="C5" s="1504"/>
      <c r="D5" s="1504"/>
      <c r="E5" s="1504"/>
      <c r="F5" s="1504"/>
      <c r="G5" s="138"/>
      <c r="H5" s="138"/>
      <c r="I5" s="138"/>
      <c r="J5" s="138"/>
    </row>
    <row r="6" spans="1:10" ht="12.75">
      <c r="A6" s="138"/>
      <c r="B6" s="142"/>
      <c r="C6" s="142"/>
      <c r="D6" s="142"/>
      <c r="E6" s="142"/>
      <c r="F6" s="138"/>
      <c r="G6" s="138"/>
      <c r="H6" s="138"/>
      <c r="I6" s="138"/>
      <c r="J6" s="138"/>
    </row>
    <row r="7" spans="1:10" ht="12.75">
      <c r="A7" s="138"/>
      <c r="B7" s="1505" t="s">
        <v>998</v>
      </c>
      <c r="C7" s="1505"/>
      <c r="D7" s="1505"/>
      <c r="E7" s="1505"/>
      <c r="F7" s="1505"/>
      <c r="G7" s="138"/>
      <c r="H7" s="138"/>
      <c r="I7" s="138"/>
      <c r="J7" s="138"/>
    </row>
    <row r="8" spans="1:10" ht="13.5" thickBot="1">
      <c r="A8" s="138"/>
      <c r="B8" s="143"/>
      <c r="C8" s="144"/>
      <c r="D8" s="144"/>
      <c r="E8" s="144"/>
      <c r="F8" s="138"/>
      <c r="G8" s="138"/>
      <c r="H8" s="138"/>
      <c r="I8" s="138"/>
      <c r="J8" s="138"/>
    </row>
    <row r="9" spans="1:10" ht="12" customHeight="1" thickBot="1">
      <c r="A9" s="138"/>
      <c r="B9" s="1506" t="s">
        <v>454</v>
      </c>
      <c r="C9" s="1507"/>
      <c r="D9" s="1507"/>
      <c r="E9" s="1507"/>
      <c r="F9" s="145" t="s">
        <v>82</v>
      </c>
      <c r="G9" s="138"/>
      <c r="H9" s="138"/>
      <c r="I9" s="138"/>
      <c r="J9" s="138"/>
    </row>
    <row r="10" spans="1:10" ht="12.75" customHeight="1" thickBot="1">
      <c r="A10" s="146"/>
      <c r="B10" s="1508" t="s">
        <v>227</v>
      </c>
      <c r="C10" s="1509"/>
      <c r="D10" s="1509"/>
      <c r="E10" s="1509"/>
      <c r="F10" s="160">
        <f>+F11+F18+F25</f>
        <v>2729120</v>
      </c>
      <c r="G10" s="138"/>
      <c r="H10" s="138"/>
      <c r="I10" s="138"/>
      <c r="J10" s="147"/>
    </row>
    <row r="11" spans="1:10" ht="12.75" customHeight="1">
      <c r="A11" s="138"/>
      <c r="B11" s="1510" t="s">
        <v>456</v>
      </c>
      <c r="C11" s="1513" t="s">
        <v>457</v>
      </c>
      <c r="D11" s="1514"/>
      <c r="E11" s="1515"/>
      <c r="F11" s="161">
        <f>SUM(F12:F17)</f>
        <v>2661000</v>
      </c>
      <c r="G11" s="138"/>
      <c r="H11" s="138"/>
      <c r="I11" s="138"/>
      <c r="J11" s="138"/>
    </row>
    <row r="12" spans="1:10" ht="12.75" customHeight="1">
      <c r="A12" s="138"/>
      <c r="B12" s="1511"/>
      <c r="C12" s="94" t="s">
        <v>458</v>
      </c>
      <c r="D12" s="1516" t="s">
        <v>459</v>
      </c>
      <c r="E12" s="1517"/>
      <c r="F12" s="162">
        <v>1400000</v>
      </c>
      <c r="G12" s="138"/>
      <c r="H12" s="138"/>
      <c r="I12" s="138"/>
      <c r="J12" s="138"/>
    </row>
    <row r="13" spans="1:10" ht="12.75" customHeight="1">
      <c r="A13" s="138"/>
      <c r="B13" s="1511"/>
      <c r="C13" s="95"/>
      <c r="D13" s="1518" t="s">
        <v>460</v>
      </c>
      <c r="E13" s="1519"/>
      <c r="F13" s="163">
        <v>55000</v>
      </c>
      <c r="G13" s="138"/>
      <c r="H13" s="138"/>
      <c r="I13" s="138"/>
      <c r="J13" s="138"/>
    </row>
    <row r="14" spans="1:10" ht="12.75" customHeight="1">
      <c r="A14" s="138"/>
      <c r="B14" s="1511"/>
      <c r="C14" s="95"/>
      <c r="D14" s="1518" t="s">
        <v>461</v>
      </c>
      <c r="E14" s="1519"/>
      <c r="F14" s="163">
        <v>3000</v>
      </c>
      <c r="G14" s="138"/>
      <c r="H14" s="138"/>
      <c r="I14" s="138"/>
      <c r="J14" s="138"/>
    </row>
    <row r="15" spans="1:10" ht="12.75" customHeight="1">
      <c r="A15" s="138"/>
      <c r="B15" s="1511"/>
      <c r="C15" s="95"/>
      <c r="D15" s="1518" t="s">
        <v>462</v>
      </c>
      <c r="E15" s="1519"/>
      <c r="F15" s="163">
        <v>575000</v>
      </c>
      <c r="G15" s="138"/>
      <c r="H15" s="138"/>
      <c r="I15" s="138"/>
      <c r="J15" s="138"/>
    </row>
    <row r="16" spans="1:10" ht="12.75" customHeight="1">
      <c r="A16" s="138"/>
      <c r="B16" s="1511"/>
      <c r="C16" s="95"/>
      <c r="D16" s="1518" t="s">
        <v>463</v>
      </c>
      <c r="E16" s="1519"/>
      <c r="F16" s="163">
        <v>627000</v>
      </c>
      <c r="G16" s="138"/>
      <c r="H16" s="138"/>
      <c r="I16" s="138"/>
      <c r="J16" s="138"/>
    </row>
    <row r="17" spans="1:10" ht="12.75" customHeight="1">
      <c r="A17" s="138"/>
      <c r="B17" s="1512"/>
      <c r="C17" s="95"/>
      <c r="D17" s="1518" t="s">
        <v>464</v>
      </c>
      <c r="E17" s="1519"/>
      <c r="F17" s="163">
        <v>1000</v>
      </c>
      <c r="G17" s="138"/>
      <c r="H17" s="138"/>
      <c r="I17" s="138"/>
      <c r="J17" s="138"/>
    </row>
    <row r="18" spans="1:11" ht="12.75" customHeight="1">
      <c r="A18" s="138"/>
      <c r="B18" s="1520" t="s">
        <v>456</v>
      </c>
      <c r="C18" s="1521" t="s">
        <v>465</v>
      </c>
      <c r="D18" s="1521"/>
      <c r="E18" s="1522"/>
      <c r="F18" s="164">
        <f>SUM(F19:F24)</f>
        <v>68120</v>
      </c>
      <c r="G18" s="138"/>
      <c r="H18" s="138"/>
      <c r="I18" s="138"/>
      <c r="J18" s="138"/>
      <c r="K18" s="148"/>
    </row>
    <row r="19" spans="1:11" ht="12.75" customHeight="1">
      <c r="A19" s="138"/>
      <c r="B19" s="1511"/>
      <c r="C19" s="165" t="s">
        <v>458</v>
      </c>
      <c r="D19" s="1523" t="s">
        <v>467</v>
      </c>
      <c r="E19" s="1524"/>
      <c r="F19" s="166">
        <f>19500+7500+3700+120</f>
        <v>30820</v>
      </c>
      <c r="G19" s="138"/>
      <c r="H19" s="138"/>
      <c r="I19" s="138"/>
      <c r="J19" s="138"/>
      <c r="K19" s="148"/>
    </row>
    <row r="20" spans="1:11" ht="12.75" customHeight="1">
      <c r="A20" s="138"/>
      <c r="B20" s="1511"/>
      <c r="C20" s="87"/>
      <c r="D20" s="1523" t="s">
        <v>469</v>
      </c>
      <c r="E20" s="1524"/>
      <c r="F20" s="166">
        <v>500</v>
      </c>
      <c r="G20" s="138"/>
      <c r="H20" s="138"/>
      <c r="I20" s="138"/>
      <c r="J20" s="138"/>
      <c r="K20" s="148"/>
    </row>
    <row r="21" spans="1:11" ht="12.75" customHeight="1">
      <c r="A21" s="138"/>
      <c r="B21" s="1511"/>
      <c r="C21" s="87"/>
      <c r="D21" s="1524" t="s">
        <v>228</v>
      </c>
      <c r="E21" s="1525"/>
      <c r="F21" s="166">
        <v>18000</v>
      </c>
      <c r="G21" s="138"/>
      <c r="H21" s="138"/>
      <c r="I21" s="138"/>
      <c r="J21" s="138"/>
      <c r="K21" s="148"/>
    </row>
    <row r="22" spans="1:11" ht="12.75" customHeight="1">
      <c r="A22" s="138"/>
      <c r="B22" s="1511"/>
      <c r="C22" s="87"/>
      <c r="D22" s="1524" t="s">
        <v>247</v>
      </c>
      <c r="E22" s="1525"/>
      <c r="F22" s="166">
        <v>0</v>
      </c>
      <c r="G22" s="138"/>
      <c r="H22" s="138"/>
      <c r="I22" s="138"/>
      <c r="J22" s="138"/>
      <c r="K22" s="148"/>
    </row>
    <row r="23" spans="1:11" ht="12.75" customHeight="1">
      <c r="A23" s="138"/>
      <c r="B23" s="1511"/>
      <c r="C23" s="87"/>
      <c r="D23" s="97" t="s">
        <v>995</v>
      </c>
      <c r="E23" s="773"/>
      <c r="F23" s="166">
        <v>6000</v>
      </c>
      <c r="G23" s="138"/>
      <c r="H23" s="138"/>
      <c r="I23" s="138"/>
      <c r="J23" s="138"/>
      <c r="K23" s="148"/>
    </row>
    <row r="24" spans="1:11" ht="12.75" customHeight="1">
      <c r="A24" s="138"/>
      <c r="B24" s="1512"/>
      <c r="C24" s="87"/>
      <c r="D24" s="1523" t="s">
        <v>229</v>
      </c>
      <c r="E24" s="1524"/>
      <c r="F24" s="166">
        <f>6800+2000+4000</f>
        <v>12800</v>
      </c>
      <c r="G24" s="138"/>
      <c r="H24" s="138"/>
      <c r="I24" s="138"/>
      <c r="J24" s="138"/>
      <c r="K24" s="148"/>
    </row>
    <row r="25" spans="1:11" ht="12.75" customHeight="1">
      <c r="A25" s="138"/>
      <c r="B25" s="1511" t="s">
        <v>456</v>
      </c>
      <c r="C25" s="1521" t="s">
        <v>249</v>
      </c>
      <c r="D25" s="1521"/>
      <c r="E25" s="1522"/>
      <c r="F25" s="164">
        <f>+F26</f>
        <v>0</v>
      </c>
      <c r="G25" s="138"/>
      <c r="H25" s="138"/>
      <c r="I25" s="138"/>
      <c r="J25" s="138"/>
      <c r="K25" s="148"/>
    </row>
    <row r="26" spans="1:11" ht="12.75" customHeight="1" thickBot="1">
      <c r="A26" s="138"/>
      <c r="B26" s="1526"/>
      <c r="C26" s="98" t="s">
        <v>250</v>
      </c>
      <c r="D26" s="1527" t="s">
        <v>230</v>
      </c>
      <c r="E26" s="1528"/>
      <c r="F26" s="167">
        <v>0</v>
      </c>
      <c r="G26" s="138"/>
      <c r="H26" s="138"/>
      <c r="I26" s="138"/>
      <c r="J26" s="138"/>
      <c r="K26" s="148"/>
    </row>
    <row r="27" spans="1:11" ht="12.75" customHeight="1">
      <c r="A27" s="138"/>
      <c r="B27" s="149"/>
      <c r="C27" s="150"/>
      <c r="D27" s="150"/>
      <c r="E27" s="150"/>
      <c r="F27" s="151"/>
      <c r="G27" s="139"/>
      <c r="H27" s="138"/>
      <c r="I27" s="138"/>
      <c r="J27" s="138"/>
      <c r="K27" s="148"/>
    </row>
    <row r="28" spans="1:11" ht="12" customHeight="1" thickBot="1">
      <c r="A28" s="138"/>
      <c r="B28" s="149"/>
      <c r="C28" s="150"/>
      <c r="D28" s="150"/>
      <c r="E28" s="150"/>
      <c r="F28" s="152"/>
      <c r="G28" s="139"/>
      <c r="H28" s="138"/>
      <c r="I28" s="138"/>
      <c r="J28" s="138"/>
      <c r="K28" s="148"/>
    </row>
    <row r="29" spans="1:11" ht="12" customHeight="1" thickBot="1">
      <c r="A29" s="138"/>
      <c r="B29" s="1506" t="s">
        <v>454</v>
      </c>
      <c r="C29" s="1507"/>
      <c r="D29" s="1507"/>
      <c r="E29" s="1507"/>
      <c r="F29" s="145" t="s">
        <v>82</v>
      </c>
      <c r="G29" s="138"/>
      <c r="H29" s="138"/>
      <c r="I29" s="138"/>
      <c r="J29" s="138"/>
      <c r="K29" s="148"/>
    </row>
    <row r="30" spans="1:11" ht="12.75" customHeight="1" thickBot="1">
      <c r="A30" s="138"/>
      <c r="B30" s="1508" t="s">
        <v>231</v>
      </c>
      <c r="C30" s="1509"/>
      <c r="D30" s="1509"/>
      <c r="E30" s="1509"/>
      <c r="F30" s="160">
        <f>+F31+F33+F35</f>
        <v>98960.7</v>
      </c>
      <c r="G30" s="138"/>
      <c r="H30" s="138"/>
      <c r="I30" s="138"/>
      <c r="J30" s="138"/>
      <c r="K30" s="148"/>
    </row>
    <row r="31" spans="1:11" ht="12.75" customHeight="1">
      <c r="A31" s="138"/>
      <c r="B31" s="1510" t="s">
        <v>456</v>
      </c>
      <c r="C31" s="1513" t="s">
        <v>232</v>
      </c>
      <c r="D31" s="1514"/>
      <c r="E31" s="1514"/>
      <c r="F31" s="168">
        <f>F32</f>
        <v>67590.7</v>
      </c>
      <c r="G31" s="138"/>
      <c r="H31" s="138"/>
      <c r="I31" s="138"/>
      <c r="J31" s="138"/>
      <c r="K31" s="148"/>
    </row>
    <row r="32" spans="1:11" ht="12.75" customHeight="1">
      <c r="A32" s="138"/>
      <c r="B32" s="1511"/>
      <c r="C32" s="94" t="s">
        <v>458</v>
      </c>
      <c r="D32" s="1529" t="s">
        <v>252</v>
      </c>
      <c r="E32" s="1530"/>
      <c r="F32" s="166">
        <v>67590.7</v>
      </c>
      <c r="G32" s="138"/>
      <c r="H32" s="138"/>
      <c r="I32" s="138"/>
      <c r="J32" s="138"/>
      <c r="K32" s="148"/>
    </row>
    <row r="33" spans="1:11" ht="12.75" customHeight="1">
      <c r="A33" s="138"/>
      <c r="B33" s="1520" t="s">
        <v>456</v>
      </c>
      <c r="C33" s="1521" t="s">
        <v>233</v>
      </c>
      <c r="D33" s="1521"/>
      <c r="E33" s="1522"/>
      <c r="F33" s="164">
        <f>SUM(F34:F34)</f>
        <v>31370</v>
      </c>
      <c r="G33" s="138"/>
      <c r="H33" s="138"/>
      <c r="I33" s="138"/>
      <c r="J33" s="138"/>
      <c r="K33" s="148"/>
    </row>
    <row r="34" spans="1:11" ht="12.75" customHeight="1">
      <c r="A34" s="138"/>
      <c r="B34" s="1512"/>
      <c r="C34" s="100" t="s">
        <v>458</v>
      </c>
      <c r="D34" s="1518" t="s">
        <v>253</v>
      </c>
      <c r="E34" s="1519"/>
      <c r="F34" s="163">
        <v>31370</v>
      </c>
      <c r="G34" s="138"/>
      <c r="H34" s="138"/>
      <c r="I34" s="138"/>
      <c r="J34" s="138"/>
      <c r="K34" s="148"/>
    </row>
    <row r="35" spans="1:11" ht="12.75" customHeight="1">
      <c r="A35" s="138"/>
      <c r="B35" s="1520" t="s">
        <v>456</v>
      </c>
      <c r="C35" s="1521" t="s">
        <v>270</v>
      </c>
      <c r="D35" s="1521"/>
      <c r="E35" s="1522"/>
      <c r="F35" s="164">
        <f>SUM(F36:F36)</f>
        <v>0</v>
      </c>
      <c r="G35" s="138"/>
      <c r="H35" s="138"/>
      <c r="I35" s="138"/>
      <c r="J35" s="138"/>
      <c r="K35" s="148"/>
    </row>
    <row r="36" spans="1:11" ht="12.75" customHeight="1" thickBot="1">
      <c r="A36" s="138"/>
      <c r="B36" s="1526"/>
      <c r="C36" s="98" t="s">
        <v>458</v>
      </c>
      <c r="D36" s="1527" t="s">
        <v>49</v>
      </c>
      <c r="E36" s="1528"/>
      <c r="F36" s="169">
        <v>0</v>
      </c>
      <c r="G36" s="138"/>
      <c r="H36" s="138"/>
      <c r="I36" s="138"/>
      <c r="J36" s="138"/>
      <c r="K36" s="148"/>
    </row>
    <row r="37" spans="1:11" ht="12.75" customHeight="1" thickBot="1">
      <c r="A37" s="138"/>
      <c r="B37" s="1508" t="s">
        <v>319</v>
      </c>
      <c r="C37" s="1509"/>
      <c r="D37" s="1509"/>
      <c r="E37" s="1509"/>
      <c r="F37" s="170">
        <f>F38</f>
        <v>0</v>
      </c>
      <c r="G37" s="138"/>
      <c r="H37" s="138"/>
      <c r="I37" s="138"/>
      <c r="J37" s="138"/>
      <c r="K37" s="148"/>
    </row>
    <row r="38" spans="1:11" ht="12.75" customHeight="1" thickBot="1">
      <c r="A38" s="138"/>
      <c r="B38" s="171"/>
      <c r="C38" s="172" t="s">
        <v>458</v>
      </c>
      <c r="D38" s="1531" t="s">
        <v>50</v>
      </c>
      <c r="E38" s="1532"/>
      <c r="F38" s="167">
        <v>0</v>
      </c>
      <c r="G38" s="138"/>
      <c r="H38" s="138"/>
      <c r="I38" s="138"/>
      <c r="J38" s="138"/>
      <c r="K38" s="148"/>
    </row>
    <row r="39" spans="1:11" ht="12.75" customHeight="1">
      <c r="A39" s="138"/>
      <c r="B39" s="149"/>
      <c r="C39" s="150"/>
      <c r="D39" s="150"/>
      <c r="E39" s="150"/>
      <c r="F39" s="151"/>
      <c r="G39" s="138"/>
      <c r="H39" s="138"/>
      <c r="I39" s="138"/>
      <c r="J39" s="138"/>
      <c r="K39" s="148"/>
    </row>
    <row r="40" spans="1:10" ht="12" customHeight="1" thickBot="1">
      <c r="A40" s="139"/>
      <c r="B40" s="149"/>
      <c r="C40" s="150"/>
      <c r="D40" s="150"/>
      <c r="E40" s="150"/>
      <c r="F40" s="152"/>
      <c r="G40" s="139"/>
      <c r="H40" s="138"/>
      <c r="I40" s="138"/>
      <c r="J40" s="138"/>
    </row>
    <row r="41" spans="1:10" ht="12" customHeight="1" thickBot="1">
      <c r="A41" s="139"/>
      <c r="B41" s="1506" t="s">
        <v>454</v>
      </c>
      <c r="C41" s="1507"/>
      <c r="D41" s="1507"/>
      <c r="E41" s="1507"/>
      <c r="F41" s="145" t="s">
        <v>82</v>
      </c>
      <c r="G41" s="139"/>
      <c r="H41" s="138"/>
      <c r="I41" s="138"/>
      <c r="J41" s="138"/>
    </row>
    <row r="42" spans="1:10" s="996" customFormat="1" ht="17.25" customHeight="1" thickBot="1">
      <c r="A42" s="993"/>
      <c r="B42" s="1533" t="s">
        <v>999</v>
      </c>
      <c r="C42" s="1534"/>
      <c r="D42" s="1534"/>
      <c r="E42" s="1534"/>
      <c r="F42" s="994">
        <f>F10+F30+F37</f>
        <v>2828080.7</v>
      </c>
      <c r="G42" s="993"/>
      <c r="H42" s="995"/>
      <c r="I42" s="995"/>
      <c r="J42" s="995"/>
    </row>
    <row r="43" spans="1:10" ht="12" customHeight="1">
      <c r="A43" s="139"/>
      <c r="B43" s="149"/>
      <c r="C43" s="150"/>
      <c r="D43" s="150"/>
      <c r="E43" s="150"/>
      <c r="F43" s="138"/>
      <c r="G43" s="139"/>
      <c r="H43" s="138"/>
      <c r="I43" s="138"/>
      <c r="J43" s="138"/>
    </row>
    <row r="44" spans="1:10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</row>
    <row r="45" spans="1:10" ht="12.75">
      <c r="A45" s="138"/>
      <c r="B45" s="138"/>
      <c r="C45" s="138"/>
      <c r="D45" s="138"/>
      <c r="E45" s="138"/>
      <c r="F45" s="138"/>
      <c r="G45" s="138"/>
      <c r="H45" s="138"/>
      <c r="I45" s="138"/>
      <c r="J45" s="138"/>
    </row>
    <row r="46" spans="1:10" ht="12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</row>
    <row r="47" spans="1:10" ht="12.75">
      <c r="A47" s="138"/>
      <c r="B47" s="138"/>
      <c r="C47" s="138"/>
      <c r="D47" s="138"/>
      <c r="E47" s="138"/>
      <c r="F47" s="138"/>
      <c r="G47" s="138"/>
      <c r="H47" s="138"/>
      <c r="I47" s="138"/>
      <c r="J47" s="138"/>
    </row>
    <row r="48" spans="1:10" ht="12.75">
      <c r="A48" s="138"/>
      <c r="B48" s="138"/>
      <c r="C48" s="138"/>
      <c r="D48" s="138"/>
      <c r="E48" s="138"/>
      <c r="F48" s="138"/>
      <c r="G48" s="138"/>
      <c r="H48" s="138"/>
      <c r="I48" s="138"/>
      <c r="J48" s="138"/>
    </row>
    <row r="49" spans="1:10" ht="12.75">
      <c r="A49" s="138"/>
      <c r="B49" s="138"/>
      <c r="C49" s="138"/>
      <c r="D49" s="138"/>
      <c r="E49" s="138"/>
      <c r="F49" s="138"/>
      <c r="G49" s="138"/>
      <c r="H49" s="138"/>
      <c r="I49" s="138"/>
      <c r="J49" s="138"/>
    </row>
    <row r="50" spans="1:10" ht="12.75">
      <c r="A50" s="138"/>
      <c r="B50" s="138"/>
      <c r="C50" s="138"/>
      <c r="D50" s="138"/>
      <c r="E50" s="138"/>
      <c r="F50" s="138"/>
      <c r="G50" s="138"/>
      <c r="H50" s="138"/>
      <c r="I50" s="138"/>
      <c r="J50" s="138"/>
    </row>
    <row r="51" spans="1:10" ht="12.75">
      <c r="A51" s="138"/>
      <c r="B51" s="138"/>
      <c r="C51" s="138"/>
      <c r="D51" s="138"/>
      <c r="E51" s="138"/>
      <c r="F51" s="138"/>
      <c r="G51" s="138"/>
      <c r="H51" s="138"/>
      <c r="I51" s="138"/>
      <c r="J51" s="138"/>
    </row>
    <row r="52" spans="1:10" ht="12.75">
      <c r="A52" s="138"/>
      <c r="B52" s="138"/>
      <c r="C52" s="138"/>
      <c r="D52" s="138"/>
      <c r="E52" s="138"/>
      <c r="G52" s="138"/>
      <c r="H52" s="138"/>
      <c r="I52" s="138"/>
      <c r="J52" s="138"/>
    </row>
  </sheetData>
  <sheetProtection/>
  <mergeCells count="39">
    <mergeCell ref="B37:E37"/>
    <mergeCell ref="D38:E38"/>
    <mergeCell ref="B41:E41"/>
    <mergeCell ref="B42:E42"/>
    <mergeCell ref="B33:B34"/>
    <mergeCell ref="C33:E33"/>
    <mergeCell ref="D34:E34"/>
    <mergeCell ref="B35:B36"/>
    <mergeCell ref="C35:E35"/>
    <mergeCell ref="D36:E36"/>
    <mergeCell ref="B25:B26"/>
    <mergeCell ref="C25:E25"/>
    <mergeCell ref="D26:E26"/>
    <mergeCell ref="B29:E29"/>
    <mergeCell ref="B30:E30"/>
    <mergeCell ref="B31:B32"/>
    <mergeCell ref="C31:E31"/>
    <mergeCell ref="D32:E32"/>
    <mergeCell ref="B18:B24"/>
    <mergeCell ref="C18:E18"/>
    <mergeCell ref="D19:E19"/>
    <mergeCell ref="D20:E20"/>
    <mergeCell ref="D21:E21"/>
    <mergeCell ref="D22:E22"/>
    <mergeCell ref="D24:E24"/>
    <mergeCell ref="B11:B17"/>
    <mergeCell ref="C11:E11"/>
    <mergeCell ref="D12:E12"/>
    <mergeCell ref="D13:E13"/>
    <mergeCell ref="D14:E14"/>
    <mergeCell ref="D15:E15"/>
    <mergeCell ref="D16:E16"/>
    <mergeCell ref="D17:E17"/>
    <mergeCell ref="F1:G1"/>
    <mergeCell ref="B3:F3"/>
    <mergeCell ref="B5:F5"/>
    <mergeCell ref="B7:F7"/>
    <mergeCell ref="B9:E9"/>
    <mergeCell ref="B10:E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140625" style="291" customWidth="1"/>
    <col min="2" max="2" width="3.7109375" style="291" customWidth="1"/>
    <col min="3" max="3" width="8.8515625" style="291" customWidth="1"/>
    <col min="4" max="4" width="10.421875" style="291" customWidth="1"/>
    <col min="5" max="5" width="9.57421875" style="291" customWidth="1"/>
    <col min="6" max="6" width="8.140625" style="291" customWidth="1"/>
    <col min="7" max="16384" width="9.140625" style="291" customWidth="1"/>
  </cols>
  <sheetData>
    <row r="1" spans="5:6" ht="12.75">
      <c r="E1" s="1794" t="s">
        <v>696</v>
      </c>
      <c r="F1" s="1794"/>
    </row>
    <row r="3" spans="1:6" ht="18">
      <c r="A3" s="1790" t="s">
        <v>420</v>
      </c>
      <c r="B3" s="1790"/>
      <c r="C3" s="1790"/>
      <c r="D3" s="1790"/>
      <c r="E3" s="1790"/>
      <c r="F3" s="1790"/>
    </row>
    <row r="5" spans="1:6" ht="15.75">
      <c r="A5" s="1815" t="s">
        <v>1868</v>
      </c>
      <c r="B5" s="1815"/>
      <c r="C5" s="1815"/>
      <c r="D5" s="1815"/>
      <c r="E5" s="1815"/>
      <c r="F5" s="1815"/>
    </row>
    <row r="6" spans="1:6" ht="12.75" customHeight="1">
      <c r="A6" s="509"/>
      <c r="B6" s="509"/>
      <c r="C6" s="509"/>
      <c r="D6" s="509"/>
      <c r="E6" s="509"/>
      <c r="F6" s="509"/>
    </row>
    <row r="7" ht="12.75" customHeight="1" thickBot="1">
      <c r="F7" s="510" t="s">
        <v>82</v>
      </c>
    </row>
    <row r="8" spans="1:6" ht="12.75" customHeight="1" thickBot="1">
      <c r="A8" s="511" t="s">
        <v>83</v>
      </c>
      <c r="B8" s="1811" t="s">
        <v>964</v>
      </c>
      <c r="C8" s="1812"/>
      <c r="D8" s="513" t="s">
        <v>605</v>
      </c>
      <c r="E8" s="513" t="s">
        <v>84</v>
      </c>
      <c r="F8" s="514" t="s">
        <v>85</v>
      </c>
    </row>
    <row r="9" spans="1:6" ht="12.75" customHeight="1">
      <c r="A9" s="515" t="s">
        <v>1869</v>
      </c>
      <c r="B9" s="1813">
        <v>0</v>
      </c>
      <c r="C9" s="1814"/>
      <c r="D9" s="516">
        <v>29869.41</v>
      </c>
      <c r="E9" s="557">
        <v>29869.41</v>
      </c>
      <c r="F9" s="536">
        <f>E9/D9</f>
        <v>1</v>
      </c>
    </row>
    <row r="10" spans="1:6" ht="12.75" customHeight="1">
      <c r="A10" s="534" t="s">
        <v>1824</v>
      </c>
      <c r="B10" s="1801">
        <v>67000</v>
      </c>
      <c r="C10" s="1802"/>
      <c r="D10" s="535">
        <v>110300</v>
      </c>
      <c r="E10" s="535">
        <v>110300</v>
      </c>
      <c r="F10" s="536">
        <f>E10/D10</f>
        <v>1</v>
      </c>
    </row>
    <row r="11" spans="1:6" ht="12.75" customHeight="1">
      <c r="A11" s="534" t="s">
        <v>490</v>
      </c>
      <c r="B11" s="1801">
        <v>0</v>
      </c>
      <c r="C11" s="1802"/>
      <c r="D11" s="535">
        <v>111.7</v>
      </c>
      <c r="E11" s="535">
        <v>687.35</v>
      </c>
      <c r="F11" s="536">
        <f>E11/D11</f>
        <v>6.1535362578334825</v>
      </c>
    </row>
    <row r="12" spans="1:6" ht="12.75" customHeight="1" thickBot="1">
      <c r="A12" s="534" t="s">
        <v>86</v>
      </c>
      <c r="B12" s="1809">
        <v>0</v>
      </c>
      <c r="C12" s="1810"/>
      <c r="D12" s="535">
        <v>0</v>
      </c>
      <c r="E12" s="535">
        <v>0.5</v>
      </c>
      <c r="F12" s="538" t="s">
        <v>87</v>
      </c>
    </row>
    <row r="13" spans="1:8" ht="12.75" customHeight="1" thickBot="1">
      <c r="A13" s="527" t="s">
        <v>1870</v>
      </c>
      <c r="B13" s="1803">
        <f>SUM(B9:C12)</f>
        <v>67000</v>
      </c>
      <c r="C13" s="1804"/>
      <c r="D13" s="559">
        <f>SUM(D9:D12)</f>
        <v>140281.11000000002</v>
      </c>
      <c r="E13" s="529">
        <f>SUM(E9:E12)</f>
        <v>140857.26</v>
      </c>
      <c r="F13" s="531">
        <f>E13/D13</f>
        <v>1.004107110358622</v>
      </c>
      <c r="H13" s="556"/>
    </row>
    <row r="14" spans="1:6" ht="12.75">
      <c r="A14" s="346"/>
      <c r="B14" s="346"/>
      <c r="C14" s="532"/>
      <c r="D14" s="532"/>
      <c r="E14" s="532"/>
      <c r="F14" s="348"/>
    </row>
    <row r="15" spans="1:6" ht="12.75">
      <c r="A15" s="346"/>
      <c r="B15" s="346"/>
      <c r="C15" s="532"/>
      <c r="D15" s="532"/>
      <c r="E15" s="532"/>
      <c r="F15" s="348"/>
    </row>
    <row r="16" spans="1:6" ht="15.75">
      <c r="A16" s="1791" t="s">
        <v>1871</v>
      </c>
      <c r="B16" s="1791"/>
      <c r="C16" s="1791"/>
      <c r="D16" s="1791"/>
      <c r="E16" s="1791"/>
      <c r="F16" s="1791"/>
    </row>
    <row r="17" spans="1:6" ht="12.75" customHeight="1">
      <c r="A17" s="509"/>
      <c r="B17" s="509"/>
      <c r="C17" s="509"/>
      <c r="D17" s="509"/>
      <c r="E17" s="509"/>
      <c r="F17" s="509"/>
    </row>
    <row r="18" spans="1:6" ht="12.75" customHeight="1" thickBot="1">
      <c r="A18" s="509"/>
      <c r="B18" s="509"/>
      <c r="C18" s="509"/>
      <c r="D18" s="509"/>
      <c r="E18" s="509"/>
      <c r="F18" s="510" t="s">
        <v>82</v>
      </c>
    </row>
    <row r="19" spans="1:6" ht="12.75" customHeight="1" thickBot="1">
      <c r="A19" s="511" t="s">
        <v>83</v>
      </c>
      <c r="B19" s="1811" t="s">
        <v>964</v>
      </c>
      <c r="C19" s="1812"/>
      <c r="D19" s="513" t="s">
        <v>605</v>
      </c>
      <c r="E19" s="513" t="s">
        <v>84</v>
      </c>
      <c r="F19" s="514" t="s">
        <v>85</v>
      </c>
    </row>
    <row r="20" spans="1:6" ht="12.75" customHeight="1">
      <c r="A20" s="560" t="s">
        <v>370</v>
      </c>
      <c r="B20" s="1813">
        <v>15000</v>
      </c>
      <c r="C20" s="1814"/>
      <c r="D20" s="561">
        <v>18969.81</v>
      </c>
      <c r="E20" s="561">
        <v>14810.21</v>
      </c>
      <c r="F20" s="562">
        <f aca="true" t="shared" si="0" ref="F20:F29">E20/D20</f>
        <v>0.7807252682024753</v>
      </c>
    </row>
    <row r="21" spans="1:6" ht="12.75" customHeight="1">
      <c r="A21" s="563" t="s">
        <v>377</v>
      </c>
      <c r="B21" s="1801">
        <v>16000</v>
      </c>
      <c r="C21" s="1802"/>
      <c r="D21" s="535">
        <v>35375.8</v>
      </c>
      <c r="E21" s="535">
        <v>26217.44</v>
      </c>
      <c r="F21" s="562">
        <f>E21/D21</f>
        <v>0.741112285799897</v>
      </c>
    </row>
    <row r="22" spans="1:6" ht="12.75" customHeight="1">
      <c r="A22" s="564" t="s">
        <v>371</v>
      </c>
      <c r="B22" s="1801">
        <v>19000</v>
      </c>
      <c r="C22" s="1802"/>
      <c r="D22" s="535">
        <v>41346.9</v>
      </c>
      <c r="E22" s="535">
        <v>33857.24</v>
      </c>
      <c r="F22" s="562">
        <f t="shared" si="0"/>
        <v>0.8188580038648604</v>
      </c>
    </row>
    <row r="23" spans="1:6" ht="12.75" customHeight="1">
      <c r="A23" s="564" t="s">
        <v>284</v>
      </c>
      <c r="B23" s="1801">
        <v>0</v>
      </c>
      <c r="C23" s="1802"/>
      <c r="D23" s="535">
        <v>0</v>
      </c>
      <c r="E23" s="535">
        <v>0</v>
      </c>
      <c r="F23" s="565" t="s">
        <v>87</v>
      </c>
    </row>
    <row r="24" spans="1:6" ht="12.75" customHeight="1">
      <c r="A24" s="564" t="s">
        <v>372</v>
      </c>
      <c r="B24" s="1801">
        <v>5000</v>
      </c>
      <c r="C24" s="1802"/>
      <c r="D24" s="535">
        <v>11979.13</v>
      </c>
      <c r="E24" s="535">
        <v>2440.81</v>
      </c>
      <c r="F24" s="562">
        <f t="shared" si="0"/>
        <v>0.2037551975811265</v>
      </c>
    </row>
    <row r="25" spans="1:6" ht="12.75" customHeight="1">
      <c r="A25" s="564" t="s">
        <v>373</v>
      </c>
      <c r="B25" s="1801">
        <v>5500</v>
      </c>
      <c r="C25" s="1802"/>
      <c r="D25" s="535">
        <v>17780.1</v>
      </c>
      <c r="E25" s="535">
        <v>12238.59</v>
      </c>
      <c r="F25" s="562">
        <f t="shared" si="0"/>
        <v>0.6883307742926081</v>
      </c>
    </row>
    <row r="26" spans="1:6" ht="12.75" customHeight="1">
      <c r="A26" s="564" t="s">
        <v>374</v>
      </c>
      <c r="B26" s="1801">
        <v>4500</v>
      </c>
      <c r="C26" s="1802"/>
      <c r="D26" s="535">
        <v>11610.73</v>
      </c>
      <c r="E26" s="535">
        <v>4055.17</v>
      </c>
      <c r="F26" s="562">
        <f t="shared" si="0"/>
        <v>0.34926055467657935</v>
      </c>
    </row>
    <row r="27" spans="1:6" ht="12.75" customHeight="1">
      <c r="A27" s="534" t="s">
        <v>375</v>
      </c>
      <c r="B27" s="1801">
        <v>2000</v>
      </c>
      <c r="C27" s="1802"/>
      <c r="D27" s="535">
        <v>3218.64</v>
      </c>
      <c r="E27" s="535">
        <v>1749.74</v>
      </c>
      <c r="F27" s="536">
        <f t="shared" si="0"/>
        <v>0.5436271220142669</v>
      </c>
    </row>
    <row r="28" spans="1:6" ht="12.75" customHeight="1" thickBot="1">
      <c r="A28" s="566" t="s">
        <v>376</v>
      </c>
      <c r="B28" s="1801">
        <v>0</v>
      </c>
      <c r="C28" s="1802"/>
      <c r="D28" s="535">
        <v>0</v>
      </c>
      <c r="E28" s="535">
        <v>0</v>
      </c>
      <c r="F28" s="565" t="s">
        <v>87</v>
      </c>
    </row>
    <row r="29" spans="1:6" ht="12.75" customHeight="1" thickBot="1">
      <c r="A29" s="527" t="s">
        <v>1872</v>
      </c>
      <c r="B29" s="1803">
        <f>SUM(B20:C28)</f>
        <v>67000</v>
      </c>
      <c r="C29" s="1804"/>
      <c r="D29" s="529">
        <f>SUM(D20:D28)</f>
        <v>140281.11000000004</v>
      </c>
      <c r="E29" s="529">
        <f>SUM(E20:E28)</f>
        <v>95369.19999999998</v>
      </c>
      <c r="F29" s="531">
        <f t="shared" si="0"/>
        <v>0.6798434942523619</v>
      </c>
    </row>
    <row r="30" spans="1:6" ht="12.75">
      <c r="A30" s="543"/>
      <c r="B30" s="543"/>
      <c r="C30" s="544"/>
      <c r="D30" s="544"/>
      <c r="E30" s="544"/>
      <c r="F30" s="545"/>
    </row>
    <row r="31" spans="1:6" ht="12.75">
      <c r="A31" s="543"/>
      <c r="B31" s="543"/>
      <c r="C31" s="544"/>
      <c r="D31" s="544"/>
      <c r="E31" s="544"/>
      <c r="F31" s="545"/>
    </row>
    <row r="32" spans="1:6" ht="15.75">
      <c r="A32" s="1792" t="s">
        <v>1873</v>
      </c>
      <c r="B32" s="1792"/>
      <c r="C32" s="1792"/>
      <c r="D32" s="1792"/>
      <c r="E32" s="1792"/>
      <c r="F32" s="1792"/>
    </row>
    <row r="33" spans="1:6" ht="12.75" customHeight="1">
      <c r="A33" s="543"/>
      <c r="B33" s="543"/>
      <c r="C33" s="544"/>
      <c r="D33" s="544"/>
      <c r="E33" s="544"/>
      <c r="F33" s="545"/>
    </row>
    <row r="34" spans="3:6" ht="12.75" customHeight="1" thickBot="1">
      <c r="C34" s="546"/>
      <c r="D34" s="546"/>
      <c r="E34" s="546"/>
      <c r="F34" s="510" t="s">
        <v>82</v>
      </c>
    </row>
    <row r="35" spans="1:6" ht="35.25" customHeight="1" thickBot="1">
      <c r="A35" s="547" t="s">
        <v>88</v>
      </c>
      <c r="B35" s="1805" t="s">
        <v>1818</v>
      </c>
      <c r="C35" s="1806"/>
      <c r="D35" s="549" t="s">
        <v>1819</v>
      </c>
      <c r="E35" s="550" t="s">
        <v>1874</v>
      </c>
      <c r="F35" s="551" t="s">
        <v>89</v>
      </c>
    </row>
    <row r="36" spans="1:6" ht="12.75" customHeight="1" thickBot="1">
      <c r="A36" s="552" t="s">
        <v>1875</v>
      </c>
      <c r="B36" s="1807">
        <f>E13</f>
        <v>140857.26</v>
      </c>
      <c r="C36" s="1808"/>
      <c r="D36" s="554">
        <f>E29</f>
        <v>95369.19999999998</v>
      </c>
      <c r="E36" s="554">
        <f>+E13-E29</f>
        <v>45488.06000000003</v>
      </c>
      <c r="F36" s="555" t="s">
        <v>369</v>
      </c>
    </row>
    <row r="37" ht="12.75">
      <c r="F37" s="556"/>
    </row>
    <row r="38" spans="1:6" ht="12" customHeight="1">
      <c r="A38" s="1797" t="s">
        <v>1876</v>
      </c>
      <c r="B38" s="1797"/>
      <c r="C38" s="1798"/>
      <c r="D38" s="1798"/>
      <c r="E38" s="1798"/>
      <c r="F38" s="1798"/>
    </row>
    <row r="39" spans="1:6" ht="12.75" customHeight="1">
      <c r="A39" s="1799" t="s">
        <v>1877</v>
      </c>
      <c r="B39" s="1799"/>
      <c r="C39" s="1800"/>
      <c r="D39" s="1800"/>
      <c r="E39" s="1800"/>
      <c r="F39" s="1800"/>
    </row>
    <row r="40" spans="1:6" ht="32.25" customHeight="1">
      <c r="A40" s="1799" t="s">
        <v>1878</v>
      </c>
      <c r="B40" s="1799"/>
      <c r="C40" s="1800"/>
      <c r="D40" s="1800"/>
      <c r="E40" s="1800"/>
      <c r="F40" s="1800"/>
    </row>
    <row r="55" spans="1:6" ht="12.75" customHeight="1">
      <c r="A55" s="402"/>
      <c r="B55" s="402"/>
      <c r="C55" s="402"/>
      <c r="D55" s="402"/>
      <c r="E55" s="1794" t="s">
        <v>697</v>
      </c>
      <c r="F55" s="1794"/>
    </row>
    <row r="56" spans="1:6" ht="18">
      <c r="A56" s="1795" t="s">
        <v>420</v>
      </c>
      <c r="B56" s="1795"/>
      <c r="C56" s="1795"/>
      <c r="D56" s="1795"/>
      <c r="E56" s="1795"/>
      <c r="F56" s="1795"/>
    </row>
    <row r="57" spans="1:6" ht="11.25" customHeight="1">
      <c r="A57" s="402"/>
      <c r="B57" s="402"/>
      <c r="C57" s="402"/>
      <c r="D57" s="402"/>
      <c r="E57" s="402"/>
      <c r="F57" s="402"/>
    </row>
    <row r="58" spans="1:6" ht="15.75" customHeight="1">
      <c r="A58" s="1796" t="s">
        <v>1871</v>
      </c>
      <c r="B58" s="1796"/>
      <c r="C58" s="1796"/>
      <c r="D58" s="1796"/>
      <c r="E58" s="1796"/>
      <c r="F58" s="1796"/>
    </row>
    <row r="59" spans="1:6" ht="12" customHeight="1" thickBot="1">
      <c r="A59" s="402"/>
      <c r="B59" s="402"/>
      <c r="C59" s="402"/>
      <c r="D59" s="402"/>
      <c r="E59" s="402"/>
      <c r="F59" s="510" t="s">
        <v>82</v>
      </c>
    </row>
    <row r="60" spans="1:6" ht="12.75" customHeight="1" thickBot="1">
      <c r="A60" s="567" t="s">
        <v>421</v>
      </c>
      <c r="B60" s="568" t="s">
        <v>36</v>
      </c>
      <c r="C60" s="512" t="s">
        <v>964</v>
      </c>
      <c r="D60" s="513" t="s">
        <v>605</v>
      </c>
      <c r="E60" s="513" t="s">
        <v>84</v>
      </c>
      <c r="F60" s="514" t="s">
        <v>85</v>
      </c>
    </row>
    <row r="61" spans="1:6" ht="12.75" customHeight="1">
      <c r="A61" s="569" t="s">
        <v>422</v>
      </c>
      <c r="B61" s="570"/>
      <c r="C61" s="571">
        <f>SUM(C62:C64)</f>
        <v>15000</v>
      </c>
      <c r="D61" s="572">
        <f>SUM(D62:D64)</f>
        <v>18969.809999999998</v>
      </c>
      <c r="E61" s="572">
        <f>SUM(E62:E64)</f>
        <v>14810.21</v>
      </c>
      <c r="F61" s="573">
        <f aca="true" t="shared" si="1" ref="F61:F72">E61/D61</f>
        <v>0.7807252682024755</v>
      </c>
    </row>
    <row r="62" spans="1:6" ht="12.75" customHeight="1">
      <c r="A62" s="574" t="s">
        <v>423</v>
      </c>
      <c r="B62" s="575" t="s">
        <v>16</v>
      </c>
      <c r="C62" s="519">
        <v>10900</v>
      </c>
      <c r="D62" s="520">
        <v>14725.49</v>
      </c>
      <c r="E62" s="520">
        <v>13069.05</v>
      </c>
      <c r="F62" s="517">
        <f t="shared" si="1"/>
        <v>0.8875120624169383</v>
      </c>
    </row>
    <row r="63" spans="1:6" ht="12.75" customHeight="1">
      <c r="A63" s="576" t="s">
        <v>424</v>
      </c>
      <c r="B63" s="575" t="s">
        <v>16</v>
      </c>
      <c r="C63" s="519">
        <v>1100</v>
      </c>
      <c r="D63" s="520">
        <v>1244.32</v>
      </c>
      <c r="E63" s="520">
        <v>1021.16</v>
      </c>
      <c r="F63" s="517">
        <f t="shared" si="1"/>
        <v>0.8206570657065707</v>
      </c>
    </row>
    <row r="64" spans="1:6" ht="12.75" customHeight="1" thickBot="1">
      <c r="A64" s="576" t="s">
        <v>424</v>
      </c>
      <c r="B64" s="575" t="s">
        <v>16</v>
      </c>
      <c r="C64" s="519">
        <v>3000</v>
      </c>
      <c r="D64" s="520">
        <v>3000</v>
      </c>
      <c r="E64" s="520">
        <v>720</v>
      </c>
      <c r="F64" s="517">
        <f t="shared" si="1"/>
        <v>0.24</v>
      </c>
    </row>
    <row r="65" spans="1:6" ht="12.75" customHeight="1">
      <c r="A65" s="577" t="s">
        <v>425</v>
      </c>
      <c r="B65" s="578"/>
      <c r="C65" s="571">
        <f>SUM(C66:C70)</f>
        <v>16000</v>
      </c>
      <c r="D65" s="572">
        <f>SUM(D66:D70)</f>
        <v>35375.8</v>
      </c>
      <c r="E65" s="572">
        <f>SUM(E66:E70)</f>
        <v>26217.44</v>
      </c>
      <c r="F65" s="573">
        <f t="shared" si="1"/>
        <v>0.741112285799897</v>
      </c>
    </row>
    <row r="66" spans="1:6" ht="12.75" customHeight="1">
      <c r="A66" s="574" t="s">
        <v>426</v>
      </c>
      <c r="B66" s="575" t="s">
        <v>24</v>
      </c>
      <c r="C66" s="519">
        <v>14000</v>
      </c>
      <c r="D66" s="520">
        <v>25087.32</v>
      </c>
      <c r="E66" s="520">
        <v>19462</v>
      </c>
      <c r="F66" s="517">
        <f t="shared" si="1"/>
        <v>0.7757703891846558</v>
      </c>
    </row>
    <row r="67" spans="1:6" ht="12.75" customHeight="1">
      <c r="A67" s="574" t="s">
        <v>427</v>
      </c>
      <c r="B67" s="575" t="s">
        <v>24</v>
      </c>
      <c r="C67" s="519">
        <v>0</v>
      </c>
      <c r="D67" s="520">
        <v>3941.43</v>
      </c>
      <c r="E67" s="520">
        <v>2195.37</v>
      </c>
      <c r="F67" s="517">
        <f t="shared" si="1"/>
        <v>0.5569983483152053</v>
      </c>
    </row>
    <row r="68" spans="1:6" ht="12.75" customHeight="1">
      <c r="A68" s="574" t="s">
        <v>429</v>
      </c>
      <c r="B68" s="575" t="s">
        <v>24</v>
      </c>
      <c r="C68" s="519">
        <v>0</v>
      </c>
      <c r="D68" s="579">
        <v>2806.37</v>
      </c>
      <c r="E68" s="579">
        <v>1577.53</v>
      </c>
      <c r="F68" s="580">
        <f t="shared" si="1"/>
        <v>0.5621247376504167</v>
      </c>
    </row>
    <row r="69" spans="1:6" ht="12.75" customHeight="1">
      <c r="A69" s="581" t="s">
        <v>491</v>
      </c>
      <c r="B69" s="582" t="s">
        <v>24</v>
      </c>
      <c r="C69" s="519">
        <v>0</v>
      </c>
      <c r="D69" s="579">
        <v>1049.31</v>
      </c>
      <c r="E69" s="579">
        <v>853.23</v>
      </c>
      <c r="F69" s="580">
        <f t="shared" si="1"/>
        <v>0.8131343454269949</v>
      </c>
    </row>
    <row r="70" spans="1:6" ht="12.75" customHeight="1" thickBot="1">
      <c r="A70" s="583" t="s">
        <v>492</v>
      </c>
      <c r="B70" s="584" t="s">
        <v>24</v>
      </c>
      <c r="C70" s="519">
        <v>2000</v>
      </c>
      <c r="D70" s="579">
        <v>2491.37</v>
      </c>
      <c r="E70" s="579">
        <v>2129.31</v>
      </c>
      <c r="F70" s="580">
        <f t="shared" si="1"/>
        <v>0.8546743358072065</v>
      </c>
    </row>
    <row r="71" spans="1:6" ht="12.75" customHeight="1">
      <c r="A71" s="569" t="s">
        <v>431</v>
      </c>
      <c r="B71" s="570"/>
      <c r="C71" s="571">
        <f>SUM(C72:C89)</f>
        <v>19000</v>
      </c>
      <c r="D71" s="572">
        <f>SUM(D72:D89)</f>
        <v>41346.9</v>
      </c>
      <c r="E71" s="572">
        <f>SUM(E72:E89)</f>
        <v>33857.240000000005</v>
      </c>
      <c r="F71" s="573">
        <f t="shared" si="1"/>
        <v>0.8188580038648606</v>
      </c>
    </row>
    <row r="72" spans="1:6" ht="12.75" customHeight="1">
      <c r="A72" s="585" t="s">
        <v>432</v>
      </c>
      <c r="B72" s="586" t="s">
        <v>10</v>
      </c>
      <c r="C72" s="587">
        <v>2000</v>
      </c>
      <c r="D72" s="588">
        <v>2947</v>
      </c>
      <c r="E72" s="588">
        <v>2704.39</v>
      </c>
      <c r="F72" s="589">
        <f t="shared" si="1"/>
        <v>0.9176756023074313</v>
      </c>
    </row>
    <row r="73" spans="1:6" ht="12.75" customHeight="1">
      <c r="A73" s="585" t="s">
        <v>433</v>
      </c>
      <c r="B73" s="586" t="s">
        <v>10</v>
      </c>
      <c r="C73" s="587">
        <v>0</v>
      </c>
      <c r="D73" s="588">
        <v>0</v>
      </c>
      <c r="E73" s="588">
        <v>0</v>
      </c>
      <c r="F73" s="590" t="s">
        <v>87</v>
      </c>
    </row>
    <row r="74" spans="1:6" ht="12.75" customHeight="1">
      <c r="A74" s="585" t="s">
        <v>434</v>
      </c>
      <c r="B74" s="586" t="s">
        <v>10</v>
      </c>
      <c r="C74" s="587">
        <v>250</v>
      </c>
      <c r="D74" s="588">
        <v>491.28</v>
      </c>
      <c r="E74" s="588">
        <v>345.62</v>
      </c>
      <c r="F74" s="589">
        <f>E74/D74</f>
        <v>0.7035092004559519</v>
      </c>
    </row>
    <row r="75" spans="1:6" ht="12.75" customHeight="1">
      <c r="A75" s="585" t="s">
        <v>698</v>
      </c>
      <c r="B75" s="586" t="s">
        <v>10</v>
      </c>
      <c r="C75" s="587">
        <v>250</v>
      </c>
      <c r="D75" s="588">
        <v>293.8</v>
      </c>
      <c r="E75" s="588">
        <v>201.43</v>
      </c>
      <c r="F75" s="589">
        <f>E75/D75</f>
        <v>0.6856024506466984</v>
      </c>
    </row>
    <row r="76" spans="1:6" ht="12.75" customHeight="1">
      <c r="A76" s="585" t="s">
        <v>435</v>
      </c>
      <c r="B76" s="586" t="s">
        <v>10</v>
      </c>
      <c r="C76" s="587">
        <v>0</v>
      </c>
      <c r="D76" s="588">
        <v>316.16</v>
      </c>
      <c r="E76" s="588">
        <v>0</v>
      </c>
      <c r="F76" s="589">
        <f>E76/D76</f>
        <v>0</v>
      </c>
    </row>
    <row r="77" spans="1:6" ht="12.75" customHeight="1">
      <c r="A77" s="585" t="s">
        <v>436</v>
      </c>
      <c r="B77" s="586" t="s">
        <v>10</v>
      </c>
      <c r="C77" s="587">
        <v>0</v>
      </c>
      <c r="D77" s="588">
        <v>0</v>
      </c>
      <c r="E77" s="588">
        <v>0</v>
      </c>
      <c r="F77" s="590" t="s">
        <v>87</v>
      </c>
    </row>
    <row r="78" spans="1:6" ht="24" customHeight="1">
      <c r="A78" s="591" t="s">
        <v>699</v>
      </c>
      <c r="B78" s="586" t="s">
        <v>10</v>
      </c>
      <c r="C78" s="587">
        <v>1500</v>
      </c>
      <c r="D78" s="588">
        <v>2355.5</v>
      </c>
      <c r="E78" s="588">
        <v>314.47</v>
      </c>
      <c r="F78" s="589">
        <f aca="true" t="shared" si="2" ref="F78:F86">E78/D78</f>
        <v>0.13350456378688177</v>
      </c>
    </row>
    <row r="79" spans="1:6" ht="12.75" customHeight="1">
      <c r="A79" s="1436" t="s">
        <v>700</v>
      </c>
      <c r="B79" s="1437" t="s">
        <v>10</v>
      </c>
      <c r="C79" s="1438">
        <v>0</v>
      </c>
      <c r="D79" s="1439">
        <v>253.36</v>
      </c>
      <c r="E79" s="1439">
        <v>130.88</v>
      </c>
      <c r="F79" s="1440">
        <f t="shared" si="2"/>
        <v>0.5165772023997474</v>
      </c>
    </row>
    <row r="80" spans="1:6" ht="12.75" customHeight="1">
      <c r="A80" s="592" t="s">
        <v>543</v>
      </c>
      <c r="B80" s="593" t="s">
        <v>10</v>
      </c>
      <c r="C80" s="587">
        <v>0</v>
      </c>
      <c r="D80" s="588">
        <v>1346</v>
      </c>
      <c r="E80" s="588">
        <v>1164.22</v>
      </c>
      <c r="F80" s="589">
        <f t="shared" si="2"/>
        <v>0.8649479940564636</v>
      </c>
    </row>
    <row r="81" spans="1:6" ht="12.75" customHeight="1">
      <c r="A81" s="1436" t="s">
        <v>430</v>
      </c>
      <c r="B81" s="1437" t="s">
        <v>10</v>
      </c>
      <c r="C81" s="1438">
        <v>0</v>
      </c>
      <c r="D81" s="1439">
        <v>77.38</v>
      </c>
      <c r="E81" s="1439">
        <v>35</v>
      </c>
      <c r="F81" s="1440">
        <f t="shared" si="2"/>
        <v>0.45231325924011373</v>
      </c>
    </row>
    <row r="82" spans="1:6" ht="12.75" customHeight="1">
      <c r="A82" s="592" t="s">
        <v>544</v>
      </c>
      <c r="B82" s="593" t="s">
        <v>10</v>
      </c>
      <c r="C82" s="587">
        <v>0</v>
      </c>
      <c r="D82" s="588">
        <v>382.82</v>
      </c>
      <c r="E82" s="588">
        <v>248</v>
      </c>
      <c r="F82" s="589">
        <f t="shared" si="2"/>
        <v>0.6478240426310016</v>
      </c>
    </row>
    <row r="83" spans="1:6" ht="12.75" customHeight="1">
      <c r="A83" s="1436" t="s">
        <v>701</v>
      </c>
      <c r="B83" s="1437" t="s">
        <v>10</v>
      </c>
      <c r="C83" s="1438">
        <v>0</v>
      </c>
      <c r="D83" s="1439">
        <v>8</v>
      </c>
      <c r="E83" s="1439">
        <v>0</v>
      </c>
      <c r="F83" s="1440">
        <f t="shared" si="2"/>
        <v>0</v>
      </c>
    </row>
    <row r="84" spans="1:8" ht="12.75" customHeight="1">
      <c r="A84" s="592" t="s">
        <v>545</v>
      </c>
      <c r="B84" s="593" t="s">
        <v>10</v>
      </c>
      <c r="C84" s="587">
        <v>400</v>
      </c>
      <c r="D84" s="588">
        <v>554</v>
      </c>
      <c r="E84" s="588">
        <v>505</v>
      </c>
      <c r="F84" s="589">
        <f t="shared" si="2"/>
        <v>0.9115523465703971</v>
      </c>
      <c r="H84" s="556"/>
    </row>
    <row r="85" spans="1:6" ht="12.75" customHeight="1">
      <c r="A85" s="1436" t="s">
        <v>702</v>
      </c>
      <c r="B85" s="1437" t="s">
        <v>10</v>
      </c>
      <c r="C85" s="1438">
        <v>0</v>
      </c>
      <c r="D85" s="1439">
        <v>90.42</v>
      </c>
      <c r="E85" s="1439">
        <v>0</v>
      </c>
      <c r="F85" s="1440">
        <f t="shared" si="2"/>
        <v>0</v>
      </c>
    </row>
    <row r="86" spans="1:6" ht="12.75" customHeight="1">
      <c r="A86" s="592" t="s">
        <v>546</v>
      </c>
      <c r="B86" s="593" t="s">
        <v>10</v>
      </c>
      <c r="C86" s="587">
        <v>3000</v>
      </c>
      <c r="D86" s="588">
        <v>7963.18</v>
      </c>
      <c r="E86" s="588">
        <v>6942.6</v>
      </c>
      <c r="F86" s="589">
        <f t="shared" si="2"/>
        <v>0.8718376327045225</v>
      </c>
    </row>
    <row r="87" spans="1:6" ht="12.75" customHeight="1">
      <c r="A87" s="592" t="s">
        <v>547</v>
      </c>
      <c r="B87" s="593" t="s">
        <v>10</v>
      </c>
      <c r="C87" s="587">
        <v>0</v>
      </c>
      <c r="D87" s="588">
        <v>0</v>
      </c>
      <c r="E87" s="588">
        <v>0</v>
      </c>
      <c r="F87" s="590" t="s">
        <v>87</v>
      </c>
    </row>
    <row r="88" spans="1:6" ht="12.75" customHeight="1">
      <c r="A88" s="592" t="s">
        <v>548</v>
      </c>
      <c r="B88" s="593" t="s">
        <v>10</v>
      </c>
      <c r="C88" s="587">
        <v>0</v>
      </c>
      <c r="D88" s="588">
        <v>0</v>
      </c>
      <c r="E88" s="588">
        <v>0</v>
      </c>
      <c r="F88" s="590" t="s">
        <v>87</v>
      </c>
    </row>
    <row r="89" spans="1:6" ht="24" customHeight="1" thickBot="1">
      <c r="A89" s="591" t="s">
        <v>549</v>
      </c>
      <c r="B89" s="586" t="s">
        <v>10</v>
      </c>
      <c r="C89" s="587">
        <v>11600</v>
      </c>
      <c r="D89" s="588">
        <v>24268</v>
      </c>
      <c r="E89" s="588">
        <v>21265.63</v>
      </c>
      <c r="F89" s="590" t="s">
        <v>87</v>
      </c>
    </row>
    <row r="90" spans="1:6" ht="12.75" customHeight="1">
      <c r="A90" s="569" t="s">
        <v>437</v>
      </c>
      <c r="B90" s="570"/>
      <c r="C90" s="594">
        <f>SUM(C91:C94)</f>
        <v>5000</v>
      </c>
      <c r="D90" s="595">
        <f>SUM(D91:D94)</f>
        <v>11979.130000000001</v>
      </c>
      <c r="E90" s="572">
        <f>SUM(E91:E94)</f>
        <v>2440.81</v>
      </c>
      <c r="F90" s="573">
        <f>E90/D90</f>
        <v>0.20375519758112648</v>
      </c>
    </row>
    <row r="91" spans="1:6" ht="12.75" customHeight="1">
      <c r="A91" s="574" t="s">
        <v>438</v>
      </c>
      <c r="B91" s="575" t="s">
        <v>22</v>
      </c>
      <c r="C91" s="519">
        <v>3800</v>
      </c>
      <c r="D91" s="520">
        <v>6113.67</v>
      </c>
      <c r="E91" s="520">
        <v>1285.45</v>
      </c>
      <c r="F91" s="517">
        <f>E91/D91</f>
        <v>0.21025832274231354</v>
      </c>
    </row>
    <row r="92" spans="1:6" ht="24.75" customHeight="1">
      <c r="A92" s="1441" t="s">
        <v>439</v>
      </c>
      <c r="B92" s="582" t="s">
        <v>22</v>
      </c>
      <c r="C92" s="596">
        <v>0</v>
      </c>
      <c r="D92" s="579">
        <v>8.64</v>
      </c>
      <c r="E92" s="579">
        <v>0</v>
      </c>
      <c r="F92" s="580">
        <f>E92/D92</f>
        <v>0</v>
      </c>
    </row>
    <row r="93" spans="1:6" ht="12.75" customHeight="1">
      <c r="A93" s="574" t="s">
        <v>440</v>
      </c>
      <c r="B93" s="575" t="s">
        <v>22</v>
      </c>
      <c r="C93" s="519">
        <v>1200</v>
      </c>
      <c r="D93" s="520">
        <v>5856.82</v>
      </c>
      <c r="E93" s="520">
        <v>1155.36</v>
      </c>
      <c r="F93" s="517">
        <f>E93/D93</f>
        <v>0.1972674591331132</v>
      </c>
    </row>
    <row r="94" spans="1:6" ht="12.75" customHeight="1" thickBot="1">
      <c r="A94" s="583" t="s">
        <v>441</v>
      </c>
      <c r="B94" s="584" t="s">
        <v>22</v>
      </c>
      <c r="C94" s="596">
        <v>0</v>
      </c>
      <c r="D94" s="579">
        <v>0</v>
      </c>
      <c r="E94" s="579">
        <v>0</v>
      </c>
      <c r="F94" s="597" t="s">
        <v>87</v>
      </c>
    </row>
    <row r="95" spans="1:6" ht="12.75" customHeight="1">
      <c r="A95" s="577" t="s">
        <v>442</v>
      </c>
      <c r="B95" s="578"/>
      <c r="C95" s="594">
        <f>SUM(C96:C101)</f>
        <v>5500</v>
      </c>
      <c r="D95" s="595">
        <f>SUM(D96:D101)</f>
        <v>17780.1</v>
      </c>
      <c r="E95" s="572">
        <f>SUM(E96:E101)</f>
        <v>12238.59</v>
      </c>
      <c r="F95" s="573">
        <f aca="true" t="shared" si="3" ref="F95:F101">E95/D95</f>
        <v>0.6883307742926081</v>
      </c>
    </row>
    <row r="96" spans="1:6" ht="12.75" customHeight="1">
      <c r="A96" s="574" t="s">
        <v>443</v>
      </c>
      <c r="B96" s="575" t="s">
        <v>19</v>
      </c>
      <c r="C96" s="519">
        <v>1000</v>
      </c>
      <c r="D96" s="520">
        <v>2243.1</v>
      </c>
      <c r="E96" s="520">
        <v>1907.15</v>
      </c>
      <c r="F96" s="517">
        <f t="shared" si="3"/>
        <v>0.8502295929740092</v>
      </c>
    </row>
    <row r="97" spans="1:6" ht="12.75" customHeight="1">
      <c r="A97" s="574" t="s">
        <v>444</v>
      </c>
      <c r="B97" s="575" t="s">
        <v>19</v>
      </c>
      <c r="C97" s="519">
        <v>4000</v>
      </c>
      <c r="D97" s="520">
        <v>11838.7</v>
      </c>
      <c r="E97" s="520">
        <v>9441.83</v>
      </c>
      <c r="F97" s="517">
        <f t="shared" si="3"/>
        <v>0.7975394257815469</v>
      </c>
    </row>
    <row r="98" spans="1:6" ht="12.75" customHeight="1">
      <c r="A98" s="574" t="s">
        <v>445</v>
      </c>
      <c r="B98" s="575" t="s">
        <v>19</v>
      </c>
      <c r="C98" s="519">
        <v>300</v>
      </c>
      <c r="D98" s="520">
        <v>348.3</v>
      </c>
      <c r="E98" s="520">
        <v>300</v>
      </c>
      <c r="F98" s="517">
        <f t="shared" si="3"/>
        <v>0.8613264427217915</v>
      </c>
    </row>
    <row r="99" spans="1:6" ht="12.75" customHeight="1">
      <c r="A99" s="574" t="s">
        <v>446</v>
      </c>
      <c r="B99" s="575" t="s">
        <v>19</v>
      </c>
      <c r="C99" s="519">
        <v>200</v>
      </c>
      <c r="D99" s="520">
        <v>0</v>
      </c>
      <c r="E99" s="520">
        <v>0</v>
      </c>
      <c r="F99" s="522" t="s">
        <v>87</v>
      </c>
    </row>
    <row r="100" spans="1:6" ht="12.75" customHeight="1">
      <c r="A100" s="574" t="s">
        <v>703</v>
      </c>
      <c r="B100" s="575" t="s">
        <v>19</v>
      </c>
      <c r="C100" s="519">
        <v>0</v>
      </c>
      <c r="D100" s="520">
        <v>850</v>
      </c>
      <c r="E100" s="520">
        <v>99.01</v>
      </c>
      <c r="F100" s="517">
        <f>E100/D100</f>
        <v>0.11648235294117648</v>
      </c>
    </row>
    <row r="101" spans="1:6" ht="12.75" customHeight="1" thickBot="1">
      <c r="A101" s="598" t="s">
        <v>1879</v>
      </c>
      <c r="B101" s="599" t="s">
        <v>19</v>
      </c>
      <c r="C101" s="600">
        <v>0</v>
      </c>
      <c r="D101" s="601">
        <v>2500</v>
      </c>
      <c r="E101" s="601">
        <v>490.6</v>
      </c>
      <c r="F101" s="602">
        <f t="shared" si="3"/>
        <v>0.19624</v>
      </c>
    </row>
    <row r="102" spans="1:6" s="607" customFormat="1" ht="12.75" customHeight="1">
      <c r="A102" s="603"/>
      <c r="B102" s="604"/>
      <c r="C102" s="605"/>
      <c r="D102" s="605"/>
      <c r="E102" s="605"/>
      <c r="F102" s="606"/>
    </row>
    <row r="103" spans="1:6" s="607" customFormat="1" ht="12.75" customHeight="1">
      <c r="A103" s="603"/>
      <c r="B103" s="604"/>
      <c r="C103" s="605"/>
      <c r="D103" s="605"/>
      <c r="E103" s="605"/>
      <c r="F103" s="606"/>
    </row>
    <row r="104" spans="1:6" s="607" customFormat="1" ht="12.75" customHeight="1">
      <c r="A104" s="603"/>
      <c r="B104" s="604"/>
      <c r="C104" s="605"/>
      <c r="D104" s="605"/>
      <c r="E104" s="605"/>
      <c r="F104" s="606"/>
    </row>
    <row r="105" spans="1:6" s="607" customFormat="1" ht="12.75" customHeight="1">
      <c r="A105" s="603"/>
      <c r="B105" s="604"/>
      <c r="C105" s="605"/>
      <c r="D105" s="605"/>
      <c r="E105" s="605"/>
      <c r="F105" s="606"/>
    </row>
    <row r="106" spans="1:6" s="607" customFormat="1" ht="12.75" customHeight="1">
      <c r="A106" s="603"/>
      <c r="B106" s="604"/>
      <c r="C106" s="605"/>
      <c r="D106" s="605"/>
      <c r="E106" s="605"/>
      <c r="F106" s="606"/>
    </row>
    <row r="107" spans="1:6" s="607" customFormat="1" ht="12.75" customHeight="1">
      <c r="A107" s="603"/>
      <c r="B107" s="604"/>
      <c r="C107" s="605"/>
      <c r="D107" s="605"/>
      <c r="E107" s="605"/>
      <c r="F107" s="606"/>
    </row>
    <row r="108" spans="1:6" s="607" customFormat="1" ht="12.75" customHeight="1">
      <c r="A108" s="603"/>
      <c r="B108" s="604"/>
      <c r="C108" s="605"/>
      <c r="D108" s="605"/>
      <c r="E108" s="605"/>
      <c r="F108" s="606"/>
    </row>
    <row r="109" spans="1:6" s="607" customFormat="1" ht="12.75" customHeight="1">
      <c r="A109" s="603"/>
      <c r="B109" s="604"/>
      <c r="C109" s="605"/>
      <c r="D109" s="605"/>
      <c r="E109" s="605"/>
      <c r="F109" s="606"/>
    </row>
    <row r="110" spans="1:6" ht="12.75" customHeight="1">
      <c r="A110" s="402"/>
      <c r="B110" s="402"/>
      <c r="C110" s="402"/>
      <c r="D110" s="402"/>
      <c r="E110" s="1794" t="s">
        <v>704</v>
      </c>
      <c r="F110" s="1794"/>
    </row>
    <row r="111" spans="1:6" ht="18">
      <c r="A111" s="1795" t="s">
        <v>420</v>
      </c>
      <c r="B111" s="1795"/>
      <c r="C111" s="1795"/>
      <c r="D111" s="1795"/>
      <c r="E111" s="1795"/>
      <c r="F111" s="1795"/>
    </row>
    <row r="112" spans="1:6" ht="11.25" customHeight="1">
      <c r="A112" s="402"/>
      <c r="B112" s="402"/>
      <c r="C112" s="402"/>
      <c r="D112" s="402"/>
      <c r="E112" s="402"/>
      <c r="F112" s="402"/>
    </row>
    <row r="113" spans="1:6" ht="15.75" customHeight="1">
      <c r="A113" s="1796" t="s">
        <v>1871</v>
      </c>
      <c r="B113" s="1796"/>
      <c r="C113" s="1796"/>
      <c r="D113" s="1796"/>
      <c r="E113" s="1796"/>
      <c r="F113" s="1796"/>
    </row>
    <row r="114" spans="1:6" ht="12" customHeight="1" thickBot="1">
      <c r="A114" s="402"/>
      <c r="B114" s="402"/>
      <c r="C114" s="402"/>
      <c r="D114" s="402"/>
      <c r="E114" s="402"/>
      <c r="F114" s="510" t="s">
        <v>82</v>
      </c>
    </row>
    <row r="115" spans="1:6" ht="12.75" customHeight="1" thickBot="1">
      <c r="A115" s="608" t="s">
        <v>421</v>
      </c>
      <c r="B115" s="511" t="s">
        <v>36</v>
      </c>
      <c r="C115" s="512" t="s">
        <v>964</v>
      </c>
      <c r="D115" s="513" t="s">
        <v>605</v>
      </c>
      <c r="E115" s="513" t="s">
        <v>84</v>
      </c>
      <c r="F115" s="514" t="s">
        <v>85</v>
      </c>
    </row>
    <row r="116" spans="1:8" ht="12.75" customHeight="1">
      <c r="A116" s="609" t="s">
        <v>447</v>
      </c>
      <c r="B116" s="610"/>
      <c r="C116" s="611">
        <f>SUM(C117:C121)</f>
        <v>4500</v>
      </c>
      <c r="D116" s="612">
        <f>SUM(D117:D121)</f>
        <v>11610.730000000001</v>
      </c>
      <c r="E116" s="612">
        <f>SUM(E117:E121)</f>
        <v>4055.17</v>
      </c>
      <c r="F116" s="613">
        <f>E116/D116</f>
        <v>0.3492605546765793</v>
      </c>
      <c r="H116" s="556"/>
    </row>
    <row r="117" spans="1:6" ht="12.75" customHeight="1">
      <c r="A117" s="581" t="s">
        <v>448</v>
      </c>
      <c r="B117" s="582" t="s">
        <v>12</v>
      </c>
      <c r="C117" s="596">
        <v>1500</v>
      </c>
      <c r="D117" s="579">
        <v>3777.42</v>
      </c>
      <c r="E117" s="579">
        <v>2312.38</v>
      </c>
      <c r="F117" s="580">
        <f>E117/D117</f>
        <v>0.6121585632521669</v>
      </c>
    </row>
    <row r="118" spans="1:6" ht="12.75" customHeight="1">
      <c r="A118" s="574" t="s">
        <v>449</v>
      </c>
      <c r="B118" s="575" t="s">
        <v>12</v>
      </c>
      <c r="C118" s="519">
        <v>1500</v>
      </c>
      <c r="D118" s="520">
        <v>3559</v>
      </c>
      <c r="E118" s="520">
        <v>858.55</v>
      </c>
      <c r="F118" s="517">
        <f>E118/D118</f>
        <v>0.2412334925540882</v>
      </c>
    </row>
    <row r="119" spans="1:6" ht="12.75" customHeight="1">
      <c r="A119" s="574" t="s">
        <v>450</v>
      </c>
      <c r="B119" s="575" t="s">
        <v>12</v>
      </c>
      <c r="C119" s="519">
        <v>0</v>
      </c>
      <c r="D119" s="520">
        <v>1920.11</v>
      </c>
      <c r="E119" s="520">
        <v>594.27</v>
      </c>
      <c r="F119" s="517">
        <f>E119/D119</f>
        <v>0.30949789334986016</v>
      </c>
    </row>
    <row r="120" spans="1:6" ht="24.75" customHeight="1">
      <c r="A120" s="1442" t="s">
        <v>1880</v>
      </c>
      <c r="B120" s="575" t="s">
        <v>12</v>
      </c>
      <c r="C120" s="519">
        <v>400</v>
      </c>
      <c r="D120" s="520">
        <v>554.2</v>
      </c>
      <c r="E120" s="520">
        <v>289.97</v>
      </c>
      <c r="F120" s="517">
        <f aca="true" t="shared" si="4" ref="F120:F125">E120/D120</f>
        <v>0.5232226632984482</v>
      </c>
    </row>
    <row r="121" spans="1:6" ht="12.75" customHeight="1" thickBot="1">
      <c r="A121" s="574" t="s">
        <v>1881</v>
      </c>
      <c r="B121" s="575" t="s">
        <v>12</v>
      </c>
      <c r="C121" s="519">
        <v>1100</v>
      </c>
      <c r="D121" s="520">
        <v>1800</v>
      </c>
      <c r="E121" s="520">
        <v>0</v>
      </c>
      <c r="F121" s="517">
        <f>E121/D121</f>
        <v>0</v>
      </c>
    </row>
    <row r="122" spans="1:6" ht="12.75" customHeight="1">
      <c r="A122" s="614" t="s">
        <v>550</v>
      </c>
      <c r="B122" s="615"/>
      <c r="C122" s="571">
        <f>SUM(C123:C125)</f>
        <v>2000</v>
      </c>
      <c r="D122" s="572">
        <f>SUM(D123:D125)</f>
        <v>3218.6400000000003</v>
      </c>
      <c r="E122" s="572">
        <f>SUM(E123:E125)</f>
        <v>1749.74</v>
      </c>
      <c r="F122" s="573">
        <f t="shared" si="4"/>
        <v>0.5436271220142669</v>
      </c>
    </row>
    <row r="123" spans="1:6" ht="12.75" customHeight="1">
      <c r="A123" s="574" t="s">
        <v>705</v>
      </c>
      <c r="B123" s="575" t="s">
        <v>25</v>
      </c>
      <c r="C123" s="519">
        <v>950</v>
      </c>
      <c r="D123" s="520">
        <v>1243.34</v>
      </c>
      <c r="E123" s="520">
        <v>1077.33</v>
      </c>
      <c r="F123" s="517">
        <f t="shared" si="4"/>
        <v>0.8664806086830633</v>
      </c>
    </row>
    <row r="124" spans="1:6" ht="12.75" customHeight="1">
      <c r="A124" s="574" t="s">
        <v>706</v>
      </c>
      <c r="B124" s="575" t="s">
        <v>25</v>
      </c>
      <c r="C124" s="519">
        <v>550</v>
      </c>
      <c r="D124" s="520">
        <v>1324.83</v>
      </c>
      <c r="E124" s="520">
        <v>573.38</v>
      </c>
      <c r="F124" s="517">
        <f t="shared" si="4"/>
        <v>0.43279515107598715</v>
      </c>
    </row>
    <row r="125" spans="1:6" ht="12.75" customHeight="1" thickBot="1">
      <c r="A125" s="574" t="s">
        <v>707</v>
      </c>
      <c r="B125" s="575" t="s">
        <v>25</v>
      </c>
      <c r="C125" s="519">
        <v>500</v>
      </c>
      <c r="D125" s="579">
        <v>650.47</v>
      </c>
      <c r="E125" s="579">
        <v>99.03</v>
      </c>
      <c r="F125" s="580">
        <f t="shared" si="4"/>
        <v>0.15224376220271496</v>
      </c>
    </row>
    <row r="126" spans="1:6" ht="12.75" customHeight="1">
      <c r="A126" s="614" t="s">
        <v>551</v>
      </c>
      <c r="B126" s="615"/>
      <c r="C126" s="571">
        <f>C127</f>
        <v>0</v>
      </c>
      <c r="D126" s="572">
        <f>D127</f>
        <v>0</v>
      </c>
      <c r="E126" s="572">
        <f>E127</f>
        <v>0</v>
      </c>
      <c r="F126" s="1443" t="s">
        <v>87</v>
      </c>
    </row>
    <row r="127" spans="1:6" ht="12.75" customHeight="1" thickBot="1">
      <c r="A127" s="574" t="s">
        <v>428</v>
      </c>
      <c r="B127" s="575" t="s">
        <v>193</v>
      </c>
      <c r="C127" s="519">
        <v>0</v>
      </c>
      <c r="D127" s="520">
        <v>0</v>
      </c>
      <c r="E127" s="520">
        <v>0</v>
      </c>
      <c r="F127" s="522" t="s">
        <v>87</v>
      </c>
    </row>
    <row r="128" spans="1:6" ht="12.75" customHeight="1" thickBot="1">
      <c r="A128" s="616" t="s">
        <v>1872</v>
      </c>
      <c r="B128" s="617"/>
      <c r="C128" s="618">
        <f>C61+C65+C71+C90+C95+C116+C122+C126</f>
        <v>67000</v>
      </c>
      <c r="D128" s="619">
        <f>D61+D65+D71+D90+D95+D116+D122+D126</f>
        <v>140281.11000000004</v>
      </c>
      <c r="E128" s="619">
        <f>E61+E65+E71+E90+E95+E116+E122+E126</f>
        <v>95369.2</v>
      </c>
      <c r="F128" s="620">
        <f>E128/D128</f>
        <v>0.679843494252362</v>
      </c>
    </row>
    <row r="129" spans="1:6" ht="12.75" customHeight="1">
      <c r="A129" s="402"/>
      <c r="B129" s="402"/>
      <c r="C129" s="402"/>
      <c r="D129" s="402"/>
      <c r="E129" s="402"/>
      <c r="F129" s="402"/>
    </row>
    <row r="130" spans="1:6" ht="12.75" customHeight="1">
      <c r="A130" s="402"/>
      <c r="B130" s="402"/>
      <c r="C130" s="402"/>
      <c r="D130" s="402"/>
      <c r="E130" s="402"/>
      <c r="F130" s="402"/>
    </row>
    <row r="131" spans="1:6" ht="12.75" customHeight="1">
      <c r="A131" s="402"/>
      <c r="B131" s="402"/>
      <c r="C131" s="402"/>
      <c r="D131" s="402"/>
      <c r="E131" s="402"/>
      <c r="F131" s="402"/>
    </row>
    <row r="132" spans="1:6" ht="12.75" customHeight="1">
      <c r="A132" s="402"/>
      <c r="B132" s="402"/>
      <c r="C132" s="402"/>
      <c r="D132" s="402"/>
      <c r="E132" s="402"/>
      <c r="F132" s="402"/>
    </row>
  </sheetData>
  <sheetProtection/>
  <mergeCells count="33">
    <mergeCell ref="E1:F1"/>
    <mergeCell ref="A3:F3"/>
    <mergeCell ref="A5:F5"/>
    <mergeCell ref="B8:C8"/>
    <mergeCell ref="B9:C9"/>
    <mergeCell ref="B10:C10"/>
    <mergeCell ref="B11:C11"/>
    <mergeCell ref="B12:C12"/>
    <mergeCell ref="B13:C13"/>
    <mergeCell ref="A16:F1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2:F32"/>
    <mergeCell ref="B35:C35"/>
    <mergeCell ref="B36:C36"/>
    <mergeCell ref="E110:F110"/>
    <mergeCell ref="A111:F111"/>
    <mergeCell ref="A113:F113"/>
    <mergeCell ref="A38:F38"/>
    <mergeCell ref="A39:F39"/>
    <mergeCell ref="A40:F40"/>
    <mergeCell ref="E55:F55"/>
    <mergeCell ref="A56:F56"/>
    <mergeCell ref="A58:F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91" customWidth="1"/>
    <col min="2" max="2" width="11.140625" style="291" customWidth="1"/>
    <col min="3" max="3" width="10.140625" style="291" customWidth="1"/>
    <col min="4" max="4" width="8.7109375" style="291" customWidth="1"/>
    <col min="5" max="5" width="8.57421875" style="291" customWidth="1"/>
    <col min="6" max="16384" width="9.140625" style="291" customWidth="1"/>
  </cols>
  <sheetData>
    <row r="1" spans="4:5" ht="12.75">
      <c r="D1" s="1789">
        <v>20</v>
      </c>
      <c r="E1" s="1789"/>
    </row>
    <row r="3" spans="1:4" ht="18">
      <c r="A3" s="1790" t="s">
        <v>295</v>
      </c>
      <c r="B3" s="1790"/>
      <c r="C3" s="1790"/>
      <c r="D3" s="1790"/>
    </row>
    <row r="5" spans="1:4" ht="15.75">
      <c r="A5" s="1791" t="s">
        <v>1822</v>
      </c>
      <c r="B5" s="1791"/>
      <c r="C5" s="1791"/>
      <c r="D5" s="1791"/>
    </row>
    <row r="6" spans="1:4" ht="12.75" customHeight="1">
      <c r="A6" s="509"/>
      <c r="B6" s="509"/>
      <c r="C6" s="509"/>
      <c r="D6" s="509"/>
    </row>
    <row r="7" ht="12.75" customHeight="1" thickBot="1">
      <c r="E7" s="510" t="s">
        <v>82</v>
      </c>
    </row>
    <row r="8" spans="1:5" ht="12.75" customHeight="1" thickBot="1">
      <c r="A8" s="511" t="s">
        <v>83</v>
      </c>
      <c r="B8" s="512" t="s">
        <v>964</v>
      </c>
      <c r="C8" s="513" t="s">
        <v>605</v>
      </c>
      <c r="D8" s="513" t="s">
        <v>84</v>
      </c>
      <c r="E8" s="514" t="s">
        <v>85</v>
      </c>
    </row>
    <row r="9" spans="1:5" ht="12.75" customHeight="1">
      <c r="A9" s="515" t="s">
        <v>1823</v>
      </c>
      <c r="B9" s="1427">
        <v>0</v>
      </c>
      <c r="C9" s="516">
        <v>6471.73</v>
      </c>
      <c r="D9" s="516">
        <v>6471.73</v>
      </c>
      <c r="E9" s="538" t="s">
        <v>87</v>
      </c>
    </row>
    <row r="10" spans="1:5" ht="12.75" customHeight="1">
      <c r="A10" s="534" t="s">
        <v>1824</v>
      </c>
      <c r="B10" s="1444">
        <v>5000</v>
      </c>
      <c r="C10" s="535">
        <v>5000</v>
      </c>
      <c r="D10" s="535">
        <v>5000</v>
      </c>
      <c r="E10" s="536">
        <f>D10/C10</f>
        <v>1</v>
      </c>
    </row>
    <row r="11" spans="1:5" ht="12.75" customHeight="1">
      <c r="A11" s="534" t="s">
        <v>1882</v>
      </c>
      <c r="B11" s="1444">
        <v>0</v>
      </c>
      <c r="C11" s="535">
        <v>0</v>
      </c>
      <c r="D11" s="535">
        <v>1779.32</v>
      </c>
      <c r="E11" s="538" t="s">
        <v>87</v>
      </c>
    </row>
    <row r="12" spans="1:5" ht="12.75" customHeight="1" thickBot="1">
      <c r="A12" s="621" t="s">
        <v>86</v>
      </c>
      <c r="B12" s="1445">
        <v>0</v>
      </c>
      <c r="C12" s="1446">
        <v>0</v>
      </c>
      <c r="D12" s="1446">
        <v>0.5</v>
      </c>
      <c r="E12" s="622" t="s">
        <v>87</v>
      </c>
    </row>
    <row r="13" spans="1:5" ht="12.75" customHeight="1" thickBot="1">
      <c r="A13" s="527" t="s">
        <v>1825</v>
      </c>
      <c r="B13" s="528">
        <f>B9+B10+B12</f>
        <v>5000</v>
      </c>
      <c r="C13" s="529">
        <f>SUM(C9:C12)</f>
        <v>11471.73</v>
      </c>
      <c r="D13" s="529">
        <f>SUM(D9:D12)</f>
        <v>13251.55</v>
      </c>
      <c r="E13" s="531">
        <f>D13/C13</f>
        <v>1.155148351643562</v>
      </c>
    </row>
    <row r="14" spans="1:4" ht="12.75" customHeight="1">
      <c r="A14" s="346"/>
      <c r="B14" s="532"/>
      <c r="C14" s="532"/>
      <c r="D14" s="532"/>
    </row>
    <row r="15" spans="1:4" ht="15.75">
      <c r="A15" s="1791" t="s">
        <v>1826</v>
      </c>
      <c r="B15" s="1791"/>
      <c r="C15" s="1791"/>
      <c r="D15" s="1791"/>
    </row>
    <row r="16" spans="1:4" ht="12.75" customHeight="1">
      <c r="A16" s="509"/>
      <c r="B16" s="509"/>
      <c r="C16" s="509"/>
      <c r="D16" s="509"/>
    </row>
    <row r="17" spans="1:5" ht="12.75" customHeight="1" thickBot="1">
      <c r="A17" s="509"/>
      <c r="B17" s="509"/>
      <c r="C17" s="509"/>
      <c r="D17" s="509"/>
      <c r="E17" s="510" t="s">
        <v>82</v>
      </c>
    </row>
    <row r="18" spans="1:5" ht="12.75" customHeight="1" thickBot="1">
      <c r="A18" s="511" t="s">
        <v>83</v>
      </c>
      <c r="B18" s="512" t="s">
        <v>964</v>
      </c>
      <c r="C18" s="513" t="s">
        <v>605</v>
      </c>
      <c r="D18" s="623" t="s">
        <v>84</v>
      </c>
      <c r="E18" s="514" t="s">
        <v>85</v>
      </c>
    </row>
    <row r="19" spans="1:5" ht="12.75" customHeight="1">
      <c r="A19" s="624" t="s">
        <v>1883</v>
      </c>
      <c r="B19" s="1447">
        <v>0</v>
      </c>
      <c r="C19" s="1448">
        <v>750</v>
      </c>
      <c r="D19" s="1449">
        <v>750</v>
      </c>
      <c r="E19" s="536">
        <f>D19/C19</f>
        <v>1</v>
      </c>
    </row>
    <row r="20" spans="1:5" ht="12.75" customHeight="1">
      <c r="A20" s="624" t="s">
        <v>1884</v>
      </c>
      <c r="B20" s="1447">
        <v>0</v>
      </c>
      <c r="C20" s="1448">
        <v>2844</v>
      </c>
      <c r="D20" s="1449">
        <v>2208.19</v>
      </c>
      <c r="E20" s="536">
        <f>D20/C20</f>
        <v>0.7764381153305204</v>
      </c>
    </row>
    <row r="21" spans="1:5" ht="12.75" customHeight="1">
      <c r="A21" s="624" t="s">
        <v>489</v>
      </c>
      <c r="B21" s="1450">
        <v>4700</v>
      </c>
      <c r="C21" s="537">
        <v>7577.73</v>
      </c>
      <c r="D21" s="1451">
        <v>0</v>
      </c>
      <c r="E21" s="536">
        <f>D21/C21</f>
        <v>0</v>
      </c>
    </row>
    <row r="22" spans="1:5" ht="12.75" customHeight="1" thickBot="1">
      <c r="A22" s="534" t="s">
        <v>542</v>
      </c>
      <c r="B22" s="1452">
        <v>300</v>
      </c>
      <c r="C22" s="558">
        <v>300</v>
      </c>
      <c r="D22" s="1453">
        <v>0</v>
      </c>
      <c r="E22" s="541">
        <f>D22/C22</f>
        <v>0</v>
      </c>
    </row>
    <row r="23" spans="1:5" ht="12.75" customHeight="1" thickBot="1">
      <c r="A23" s="625" t="s">
        <v>1827</v>
      </c>
      <c r="B23" s="542">
        <f>SUM(B19:B22)</f>
        <v>5000</v>
      </c>
      <c r="C23" s="626">
        <f>SUM(C19:C22)</f>
        <v>11471.73</v>
      </c>
      <c r="D23" s="559">
        <f>SUM(D19:D22)</f>
        <v>2958.19</v>
      </c>
      <c r="E23" s="531">
        <f>D23/C23</f>
        <v>0.2578678194134625</v>
      </c>
    </row>
    <row r="24" spans="1:4" ht="12.75">
      <c r="A24" s="543"/>
      <c r="B24" s="544"/>
      <c r="C24" s="544"/>
      <c r="D24" s="544"/>
    </row>
    <row r="25" spans="1:4" ht="15.75">
      <c r="A25" s="1792" t="s">
        <v>1828</v>
      </c>
      <c r="B25" s="1792"/>
      <c r="C25" s="1792"/>
      <c r="D25" s="1792"/>
    </row>
    <row r="26" spans="1:4" ht="12.75" customHeight="1">
      <c r="A26" s="543"/>
      <c r="B26" s="544"/>
      <c r="C26" s="544"/>
      <c r="D26" s="544"/>
    </row>
    <row r="27" spans="2:5" ht="12.75" customHeight="1" thickBot="1">
      <c r="B27" s="546"/>
      <c r="C27" s="546"/>
      <c r="D27" s="546"/>
      <c r="E27" s="510" t="s">
        <v>82</v>
      </c>
    </row>
    <row r="28" spans="1:5" ht="33.75" customHeight="1" thickBot="1">
      <c r="A28" s="547" t="s">
        <v>88</v>
      </c>
      <c r="B28" s="548" t="s">
        <v>1818</v>
      </c>
      <c r="C28" s="549" t="s">
        <v>1819</v>
      </c>
      <c r="D28" s="550" t="s">
        <v>1829</v>
      </c>
      <c r="E28" s="551" t="s">
        <v>89</v>
      </c>
    </row>
    <row r="29" spans="1:5" ht="12.75" customHeight="1" thickBot="1">
      <c r="A29" s="552" t="s">
        <v>1830</v>
      </c>
      <c r="B29" s="553">
        <f>D13</f>
        <v>13251.55</v>
      </c>
      <c r="C29" s="554">
        <f>D23</f>
        <v>2958.19</v>
      </c>
      <c r="D29" s="554">
        <f>+D13-D23</f>
        <v>10293.359999999999</v>
      </c>
      <c r="E29" s="555" t="s">
        <v>369</v>
      </c>
    </row>
    <row r="30" ht="12.75" customHeight="1">
      <c r="E30" s="627"/>
    </row>
    <row r="31" spans="1:5" ht="51" customHeight="1">
      <c r="A31" s="1798" t="s">
        <v>1885</v>
      </c>
      <c r="B31" s="1798"/>
      <c r="C31" s="1798"/>
      <c r="D31" s="1798"/>
      <c r="E31" s="1798"/>
    </row>
    <row r="32" ht="12.75">
      <c r="G32" s="556"/>
    </row>
  </sheetData>
  <sheetProtection/>
  <mergeCells count="6">
    <mergeCell ref="D1:E1"/>
    <mergeCell ref="A3:D3"/>
    <mergeCell ref="A5:D5"/>
    <mergeCell ref="A15:D15"/>
    <mergeCell ref="A25:D25"/>
    <mergeCell ref="A31:E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291" customWidth="1"/>
    <col min="2" max="4" width="10.57421875" style="291" customWidth="1"/>
    <col min="5" max="16384" width="9.140625" style="291" customWidth="1"/>
  </cols>
  <sheetData>
    <row r="1" spans="4:5" ht="12.75">
      <c r="D1" s="1789">
        <v>21</v>
      </c>
      <c r="E1" s="1789"/>
    </row>
    <row r="3" spans="1:5" ht="18">
      <c r="A3" s="1790" t="s">
        <v>289</v>
      </c>
      <c r="B3" s="1790"/>
      <c r="C3" s="1790"/>
      <c r="D3" s="1790"/>
      <c r="E3" s="1790"/>
    </row>
    <row r="5" spans="1:5" ht="15.75">
      <c r="A5" s="1791" t="s">
        <v>1831</v>
      </c>
      <c r="B5" s="1791"/>
      <c r="C5" s="1791"/>
      <c r="D5" s="1791"/>
      <c r="E5" s="1791"/>
    </row>
    <row r="6" spans="1:5" ht="12.75" customHeight="1">
      <c r="A6" s="509"/>
      <c r="B6" s="509"/>
      <c r="C6" s="509"/>
      <c r="D6" s="509"/>
      <c r="E6" s="509"/>
    </row>
    <row r="7" ht="12.75" customHeight="1" thickBot="1">
      <c r="E7" s="510" t="s">
        <v>82</v>
      </c>
    </row>
    <row r="8" spans="1:5" ht="12.75" customHeight="1" thickBot="1">
      <c r="A8" s="511" t="s">
        <v>83</v>
      </c>
      <c r="B8" s="512" t="s">
        <v>964</v>
      </c>
      <c r="C8" s="513" t="s">
        <v>605</v>
      </c>
      <c r="D8" s="513" t="s">
        <v>84</v>
      </c>
      <c r="E8" s="514" t="s">
        <v>85</v>
      </c>
    </row>
    <row r="9" spans="1:5" ht="12.75" customHeight="1">
      <c r="A9" s="515" t="s">
        <v>1832</v>
      </c>
      <c r="B9" s="1427">
        <v>0</v>
      </c>
      <c r="C9" s="516">
        <v>54767.68</v>
      </c>
      <c r="D9" s="516">
        <v>54767.68</v>
      </c>
      <c r="E9" s="536">
        <f>D9/C9</f>
        <v>1</v>
      </c>
    </row>
    <row r="10" spans="1:5" ht="12.75" customHeight="1">
      <c r="A10" s="534" t="s">
        <v>1833</v>
      </c>
      <c r="B10" s="1444">
        <v>18000</v>
      </c>
      <c r="C10" s="535">
        <v>18000</v>
      </c>
      <c r="D10" s="535">
        <v>19339.87</v>
      </c>
      <c r="E10" s="536">
        <f>D10/C10</f>
        <v>1.0744372222222223</v>
      </c>
    </row>
    <row r="11" spans="1:5" ht="12.75" customHeight="1">
      <c r="A11" s="534" t="s">
        <v>1824</v>
      </c>
      <c r="B11" s="1444">
        <v>0</v>
      </c>
      <c r="C11" s="535">
        <v>7517.5</v>
      </c>
      <c r="D11" s="535">
        <v>7517.5</v>
      </c>
      <c r="E11" s="536">
        <f>D11/C11</f>
        <v>1</v>
      </c>
    </row>
    <row r="12" spans="1:5" ht="12.75" customHeight="1">
      <c r="A12" s="534" t="s">
        <v>490</v>
      </c>
      <c r="B12" s="1444">
        <v>0</v>
      </c>
      <c r="C12" s="535">
        <v>0</v>
      </c>
      <c r="D12" s="535">
        <v>698.89</v>
      </c>
      <c r="E12" s="565" t="s">
        <v>87</v>
      </c>
    </row>
    <row r="13" spans="1:5" ht="12.75" customHeight="1" thickBot="1">
      <c r="A13" s="523" t="s">
        <v>86</v>
      </c>
      <c r="B13" s="524">
        <v>0</v>
      </c>
      <c r="C13" s="525">
        <v>0</v>
      </c>
      <c r="D13" s="525">
        <v>0.5</v>
      </c>
      <c r="E13" s="565" t="s">
        <v>87</v>
      </c>
    </row>
    <row r="14" spans="1:5" ht="12.75" customHeight="1" thickBot="1">
      <c r="A14" s="527" t="s">
        <v>1886</v>
      </c>
      <c r="B14" s="542">
        <f>SUM(B9:B13)</f>
        <v>18000</v>
      </c>
      <c r="C14" s="559">
        <f>SUM(C9:C13)</f>
        <v>80285.18</v>
      </c>
      <c r="D14" s="529">
        <f>SUM(D9:D13)</f>
        <v>82324.44</v>
      </c>
      <c r="E14" s="531">
        <f>D14/C14</f>
        <v>1.025400204620579</v>
      </c>
    </row>
    <row r="15" spans="1:5" ht="12.75">
      <c r="A15" s="346"/>
      <c r="B15" s="532"/>
      <c r="C15" s="532"/>
      <c r="D15" s="532"/>
      <c r="E15" s="348"/>
    </row>
    <row r="16" spans="1:5" ht="12.75">
      <c r="A16" s="346"/>
      <c r="B16" s="532"/>
      <c r="C16" s="532"/>
      <c r="D16" s="532"/>
      <c r="E16" s="348"/>
    </row>
    <row r="17" spans="1:5" ht="15.75">
      <c r="A17" s="1791" t="s">
        <v>1834</v>
      </c>
      <c r="B17" s="1791"/>
      <c r="C17" s="1791"/>
      <c r="D17" s="1791"/>
      <c r="E17" s="1791"/>
    </row>
    <row r="18" spans="1:5" ht="12.75" customHeight="1">
      <c r="A18" s="509"/>
      <c r="B18" s="509"/>
      <c r="C18" s="509"/>
      <c r="D18" s="509"/>
      <c r="E18" s="509"/>
    </row>
    <row r="19" spans="1:5" ht="12.75" customHeight="1" thickBot="1">
      <c r="A19" s="509"/>
      <c r="B19" s="509"/>
      <c r="C19" s="509"/>
      <c r="D19" s="509"/>
      <c r="E19" s="510" t="s">
        <v>82</v>
      </c>
    </row>
    <row r="20" spans="1:5" ht="12.75" customHeight="1" thickBot="1">
      <c r="A20" s="511" t="s">
        <v>83</v>
      </c>
      <c r="B20" s="512" t="s">
        <v>964</v>
      </c>
      <c r="C20" s="513" t="s">
        <v>605</v>
      </c>
      <c r="D20" s="513" t="s">
        <v>84</v>
      </c>
      <c r="E20" s="514" t="s">
        <v>85</v>
      </c>
    </row>
    <row r="21" spans="1:5" ht="12.75" customHeight="1">
      <c r="A21" s="534" t="s">
        <v>552</v>
      </c>
      <c r="B21" s="1444">
        <v>5000</v>
      </c>
      <c r="C21" s="535">
        <v>5000</v>
      </c>
      <c r="D21" s="1454">
        <v>0</v>
      </c>
      <c r="E21" s="562">
        <f aca="true" t="shared" si="0" ref="E21:E30">D21/C21</f>
        <v>0</v>
      </c>
    </row>
    <row r="22" spans="1:5" ht="12.75" customHeight="1">
      <c r="A22" s="534" t="s">
        <v>453</v>
      </c>
      <c r="B22" s="1445">
        <v>5000</v>
      </c>
      <c r="C22" s="1446">
        <v>5000</v>
      </c>
      <c r="D22" s="1455">
        <v>0</v>
      </c>
      <c r="E22" s="562">
        <f t="shared" si="0"/>
        <v>0</v>
      </c>
    </row>
    <row r="23" spans="1:5" ht="12.75" customHeight="1">
      <c r="A23" s="534" t="s">
        <v>290</v>
      </c>
      <c r="B23" s="1445">
        <v>0</v>
      </c>
      <c r="C23" s="1446">
        <v>400</v>
      </c>
      <c r="D23" s="1455">
        <v>0</v>
      </c>
      <c r="E23" s="562">
        <f t="shared" si="0"/>
        <v>0</v>
      </c>
    </row>
    <row r="24" spans="1:5" ht="12.75" customHeight="1">
      <c r="A24" s="534" t="s">
        <v>291</v>
      </c>
      <c r="B24" s="1445">
        <v>0</v>
      </c>
      <c r="C24" s="1446">
        <v>0</v>
      </c>
      <c r="D24" s="1455">
        <v>0</v>
      </c>
      <c r="E24" s="565" t="s">
        <v>87</v>
      </c>
    </row>
    <row r="25" spans="1:5" ht="12.75" customHeight="1">
      <c r="A25" s="1456" t="s">
        <v>292</v>
      </c>
      <c r="B25" s="1445">
        <v>0</v>
      </c>
      <c r="C25" s="1446">
        <v>20000</v>
      </c>
      <c r="D25" s="1455">
        <v>0</v>
      </c>
      <c r="E25" s="562">
        <f t="shared" si="0"/>
        <v>0</v>
      </c>
    </row>
    <row r="26" spans="1:5" ht="12.75" customHeight="1">
      <c r="A26" s="1457" t="s">
        <v>293</v>
      </c>
      <c r="B26" s="1445">
        <v>0</v>
      </c>
      <c r="C26" s="1446">
        <v>20775.48</v>
      </c>
      <c r="D26" s="1455">
        <v>17541.25</v>
      </c>
      <c r="E26" s="562">
        <f t="shared" si="0"/>
        <v>0.8443246557961597</v>
      </c>
    </row>
    <row r="27" spans="1:5" ht="12.75" customHeight="1">
      <c r="A27" s="1458" t="s">
        <v>294</v>
      </c>
      <c r="B27" s="1445">
        <v>8000</v>
      </c>
      <c r="C27" s="1446">
        <v>11545.7</v>
      </c>
      <c r="D27" s="1455">
        <v>0</v>
      </c>
      <c r="E27" s="541">
        <f t="shared" si="0"/>
        <v>0</v>
      </c>
    </row>
    <row r="28" spans="1:5" ht="12.75" customHeight="1">
      <c r="A28" s="1457" t="s">
        <v>1887</v>
      </c>
      <c r="B28" s="1432">
        <v>0</v>
      </c>
      <c r="C28" s="1454">
        <v>0.49</v>
      </c>
      <c r="D28" s="1454">
        <v>0</v>
      </c>
      <c r="E28" s="536">
        <f t="shared" si="0"/>
        <v>0</v>
      </c>
    </row>
    <row r="29" spans="1:5" ht="12.75" customHeight="1" thickBot="1">
      <c r="A29" s="1459" t="s">
        <v>1888</v>
      </c>
      <c r="B29" s="1460">
        <v>0</v>
      </c>
      <c r="C29" s="1453">
        <v>17563.51</v>
      </c>
      <c r="D29" s="1453">
        <v>17401.36</v>
      </c>
      <c r="E29" s="541">
        <f t="shared" si="0"/>
        <v>0.9907677907206477</v>
      </c>
    </row>
    <row r="30" spans="1:5" ht="12.75" customHeight="1" thickBot="1">
      <c r="A30" s="527" t="s">
        <v>1835</v>
      </c>
      <c r="B30" s="542">
        <f>SUM(B21:B29)</f>
        <v>18000</v>
      </c>
      <c r="C30" s="559">
        <f>SUM(C21:C29)</f>
        <v>80285.18</v>
      </c>
      <c r="D30" s="529">
        <f>SUM(D21:D29)</f>
        <v>34942.61</v>
      </c>
      <c r="E30" s="531">
        <f t="shared" si="0"/>
        <v>0.43523113481217834</v>
      </c>
    </row>
    <row r="31" spans="1:5" ht="12.75">
      <c r="A31" s="543"/>
      <c r="B31" s="544"/>
      <c r="C31" s="544"/>
      <c r="D31" s="544"/>
      <c r="E31" s="545"/>
    </row>
    <row r="32" spans="1:5" ht="12.75">
      <c r="A32" s="543"/>
      <c r="B32" s="544"/>
      <c r="C32" s="544"/>
      <c r="D32" s="544"/>
      <c r="E32" s="545"/>
    </row>
    <row r="33" spans="1:5" ht="15.75">
      <c r="A33" s="1792" t="s">
        <v>1836</v>
      </c>
      <c r="B33" s="1792"/>
      <c r="C33" s="1792"/>
      <c r="D33" s="1792"/>
      <c r="E33" s="1792"/>
    </row>
    <row r="34" spans="1:5" ht="12.75" customHeight="1">
      <c r="A34" s="543"/>
      <c r="B34" s="544"/>
      <c r="C34" s="544"/>
      <c r="D34" s="544"/>
      <c r="E34" s="545"/>
    </row>
    <row r="35" spans="2:5" ht="12.75" customHeight="1" thickBot="1">
      <c r="B35" s="546"/>
      <c r="C35" s="546"/>
      <c r="D35" s="546"/>
      <c r="E35" s="510" t="s">
        <v>82</v>
      </c>
    </row>
    <row r="36" spans="1:5" ht="37.5" customHeight="1" thickBot="1">
      <c r="A36" s="547" t="s">
        <v>88</v>
      </c>
      <c r="B36" s="548" t="s">
        <v>1818</v>
      </c>
      <c r="C36" s="549" t="s">
        <v>1819</v>
      </c>
      <c r="D36" s="550" t="s">
        <v>1837</v>
      </c>
      <c r="E36" s="551" t="s">
        <v>89</v>
      </c>
    </row>
    <row r="37" spans="1:5" ht="12.75" customHeight="1" thickBot="1">
      <c r="A37" s="552" t="s">
        <v>1838</v>
      </c>
      <c r="B37" s="553">
        <f>D14</f>
        <v>82324.44</v>
      </c>
      <c r="C37" s="554">
        <f>D30</f>
        <v>34942.61</v>
      </c>
      <c r="D37" s="554">
        <f>+D14-D30</f>
        <v>47381.83</v>
      </c>
      <c r="E37" s="555" t="s">
        <v>369</v>
      </c>
    </row>
    <row r="38" ht="12.75">
      <c r="E38" s="556"/>
    </row>
    <row r="39" spans="1:5" ht="42.75" customHeight="1">
      <c r="A39" s="1816" t="s">
        <v>1889</v>
      </c>
      <c r="B39" s="1816"/>
      <c r="C39" s="1816"/>
      <c r="D39" s="1816"/>
      <c r="E39" s="1816"/>
    </row>
    <row r="40" spans="1:5" ht="15" customHeight="1">
      <c r="A40" s="1461"/>
      <c r="B40" s="1461"/>
      <c r="C40" s="1461"/>
      <c r="D40" s="1461"/>
      <c r="E40" s="1461"/>
    </row>
    <row r="41" spans="1:5" ht="12.75">
      <c r="A41" s="403"/>
      <c r="B41" s="403"/>
      <c r="C41" s="403"/>
      <c r="D41" s="403"/>
      <c r="E41" s="403"/>
    </row>
  </sheetData>
  <sheetProtection/>
  <mergeCells count="6">
    <mergeCell ref="D1:E1"/>
    <mergeCell ref="A3:E3"/>
    <mergeCell ref="A5:E5"/>
    <mergeCell ref="A17:E17"/>
    <mergeCell ref="A33:E33"/>
    <mergeCell ref="A39:E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291" customWidth="1"/>
    <col min="2" max="4" width="10.57421875" style="291" customWidth="1"/>
    <col min="5" max="16384" width="9.140625" style="291" customWidth="1"/>
  </cols>
  <sheetData>
    <row r="1" spans="4:5" ht="12.75">
      <c r="D1" s="1789">
        <v>22</v>
      </c>
      <c r="E1" s="1789"/>
    </row>
    <row r="3" spans="1:5" ht="18">
      <c r="A3" s="1790" t="s">
        <v>288</v>
      </c>
      <c r="B3" s="1790"/>
      <c r="C3" s="1790"/>
      <c r="D3" s="1790"/>
      <c r="E3" s="1790"/>
    </row>
    <row r="5" spans="1:5" ht="15.75">
      <c r="A5" s="1791" t="s">
        <v>1839</v>
      </c>
      <c r="B5" s="1791"/>
      <c r="C5" s="1791"/>
      <c r="D5" s="1791"/>
      <c r="E5" s="1791"/>
    </row>
    <row r="6" spans="1:5" ht="12.75" customHeight="1">
      <c r="A6" s="509"/>
      <c r="B6" s="509"/>
      <c r="C6" s="509"/>
      <c r="D6" s="509"/>
      <c r="E6" s="509"/>
    </row>
    <row r="7" ht="12.75" customHeight="1" thickBot="1">
      <c r="E7" s="510" t="s">
        <v>82</v>
      </c>
    </row>
    <row r="8" spans="1:5" ht="12.75" customHeight="1" thickBot="1">
      <c r="A8" s="511" t="s">
        <v>83</v>
      </c>
      <c r="B8" s="512" t="s">
        <v>964</v>
      </c>
      <c r="C8" s="513" t="s">
        <v>605</v>
      </c>
      <c r="D8" s="513" t="s">
        <v>84</v>
      </c>
      <c r="E8" s="514" t="s">
        <v>85</v>
      </c>
    </row>
    <row r="9" spans="1:5" ht="12.75" customHeight="1">
      <c r="A9" s="515" t="s">
        <v>1840</v>
      </c>
      <c r="B9" s="1427">
        <v>0</v>
      </c>
      <c r="C9" s="516">
        <v>6122.21</v>
      </c>
      <c r="D9" s="516">
        <v>6122.21</v>
      </c>
      <c r="E9" s="536">
        <f>D9/C9</f>
        <v>1</v>
      </c>
    </row>
    <row r="10" spans="1:5" ht="12.75" customHeight="1">
      <c r="A10" s="534" t="s">
        <v>1824</v>
      </c>
      <c r="B10" s="1444">
        <v>4000</v>
      </c>
      <c r="C10" s="535">
        <v>4000</v>
      </c>
      <c r="D10" s="535">
        <v>4000</v>
      </c>
      <c r="E10" s="536">
        <f>D10/C10</f>
        <v>1</v>
      </c>
    </row>
    <row r="11" spans="1:5" ht="12.75" customHeight="1" thickBot="1">
      <c r="A11" s="523" t="s">
        <v>86</v>
      </c>
      <c r="B11" s="524">
        <v>0</v>
      </c>
      <c r="C11" s="525">
        <v>0</v>
      </c>
      <c r="D11" s="525">
        <v>0.4</v>
      </c>
      <c r="E11" s="538" t="s">
        <v>87</v>
      </c>
    </row>
    <row r="12" spans="1:5" ht="12.75" customHeight="1" thickBot="1">
      <c r="A12" s="527" t="s">
        <v>1890</v>
      </c>
      <c r="B12" s="542">
        <f>SUM(B9:B11)</f>
        <v>4000</v>
      </c>
      <c r="C12" s="559">
        <f>SUM(C9:C11)</f>
        <v>10122.21</v>
      </c>
      <c r="D12" s="529">
        <f>SUM(D9:D11)</f>
        <v>10122.609999999999</v>
      </c>
      <c r="E12" s="531">
        <f>D12/C12</f>
        <v>1.0000395170619854</v>
      </c>
    </row>
    <row r="13" spans="1:5" ht="12.75">
      <c r="A13" s="346"/>
      <c r="B13" s="532"/>
      <c r="C13" s="532"/>
      <c r="D13" s="532"/>
      <c r="E13" s="348"/>
    </row>
    <row r="14" spans="1:5" ht="12.75">
      <c r="A14" s="346"/>
      <c r="B14" s="532"/>
      <c r="C14" s="532"/>
      <c r="D14" s="532"/>
      <c r="E14" s="348"/>
    </row>
    <row r="15" spans="1:5" ht="15.75">
      <c r="A15" s="1791" t="s">
        <v>1841</v>
      </c>
      <c r="B15" s="1791"/>
      <c r="C15" s="1791"/>
      <c r="D15" s="1791"/>
      <c r="E15" s="1791"/>
    </row>
    <row r="16" spans="1:5" ht="12.75" customHeight="1">
      <c r="A16" s="509"/>
      <c r="B16" s="509"/>
      <c r="C16" s="509"/>
      <c r="D16" s="509"/>
      <c r="E16" s="509"/>
    </row>
    <row r="17" spans="1:5" ht="12.75" customHeight="1" thickBot="1">
      <c r="A17" s="509"/>
      <c r="B17" s="509"/>
      <c r="C17" s="509"/>
      <c r="D17" s="509"/>
      <c r="E17" s="510" t="s">
        <v>82</v>
      </c>
    </row>
    <row r="18" spans="1:5" ht="12.75" customHeight="1" thickBot="1">
      <c r="A18" s="511" t="s">
        <v>83</v>
      </c>
      <c r="B18" s="512" t="s">
        <v>964</v>
      </c>
      <c r="C18" s="513" t="s">
        <v>605</v>
      </c>
      <c r="D18" s="513" t="s">
        <v>84</v>
      </c>
      <c r="E18" s="514" t="s">
        <v>85</v>
      </c>
    </row>
    <row r="19" spans="1:5" ht="12.75" customHeight="1">
      <c r="A19" s="534" t="s">
        <v>307</v>
      </c>
      <c r="B19" s="1444">
        <v>4000</v>
      </c>
      <c r="C19" s="535">
        <v>3059</v>
      </c>
      <c r="D19" s="1454">
        <v>0</v>
      </c>
      <c r="E19" s="565" t="s">
        <v>87</v>
      </c>
    </row>
    <row r="20" spans="1:5" ht="12.75" customHeight="1">
      <c r="A20" s="534" t="s">
        <v>308</v>
      </c>
      <c r="B20" s="1445">
        <v>0</v>
      </c>
      <c r="C20" s="1446">
        <v>5180.49</v>
      </c>
      <c r="D20" s="1455">
        <v>5124.74</v>
      </c>
      <c r="E20" s="562">
        <f>D20/C20</f>
        <v>0.9892384697200458</v>
      </c>
    </row>
    <row r="21" spans="1:5" ht="12.75" customHeight="1">
      <c r="A21" s="534" t="s">
        <v>708</v>
      </c>
      <c r="B21" s="1444">
        <v>0</v>
      </c>
      <c r="C21" s="535">
        <v>1882.72</v>
      </c>
      <c r="D21" s="1454">
        <v>0</v>
      </c>
      <c r="E21" s="565" t="s">
        <v>87</v>
      </c>
    </row>
    <row r="22" spans="1:5" ht="12.75" customHeight="1" thickBot="1">
      <c r="A22" s="534" t="s">
        <v>709</v>
      </c>
      <c r="B22" s="1445">
        <v>0</v>
      </c>
      <c r="C22" s="1446">
        <v>0</v>
      </c>
      <c r="D22" s="1455">
        <v>0</v>
      </c>
      <c r="E22" s="565" t="s">
        <v>87</v>
      </c>
    </row>
    <row r="23" spans="1:5" ht="12.75" customHeight="1" thickBot="1">
      <c r="A23" s="527" t="s">
        <v>1842</v>
      </c>
      <c r="B23" s="542">
        <f>SUM(B19:B22)</f>
        <v>4000</v>
      </c>
      <c r="C23" s="559">
        <f>SUM(C19:C22)</f>
        <v>10122.21</v>
      </c>
      <c r="D23" s="529">
        <f>SUM(D19:D22)</f>
        <v>5124.74</v>
      </c>
      <c r="E23" s="531">
        <f>D23/C23</f>
        <v>0.5062866705986143</v>
      </c>
    </row>
    <row r="24" spans="1:5" ht="12.75">
      <c r="A24" s="543"/>
      <c r="B24" s="544"/>
      <c r="C24" s="544"/>
      <c r="D24" s="544"/>
      <c r="E24" s="545"/>
    </row>
    <row r="25" spans="1:5" ht="12.75">
      <c r="A25" s="543"/>
      <c r="B25" s="544"/>
      <c r="C25" s="544"/>
      <c r="D25" s="544"/>
      <c r="E25" s="545"/>
    </row>
    <row r="26" spans="1:5" ht="15.75">
      <c r="A26" s="1792" t="s">
        <v>1891</v>
      </c>
      <c r="B26" s="1792"/>
      <c r="C26" s="1792"/>
      <c r="D26" s="1792"/>
      <c r="E26" s="1792"/>
    </row>
    <row r="27" spans="1:5" ht="12.75" customHeight="1">
      <c r="A27" s="543"/>
      <c r="B27" s="544"/>
      <c r="C27" s="544"/>
      <c r="D27" s="544"/>
      <c r="E27" s="545"/>
    </row>
    <row r="28" spans="2:5" ht="12.75" customHeight="1" thickBot="1">
      <c r="B28" s="546"/>
      <c r="C28" s="546"/>
      <c r="D28" s="546"/>
      <c r="E28" s="510" t="s">
        <v>82</v>
      </c>
    </row>
    <row r="29" spans="1:5" ht="37.5" customHeight="1" thickBot="1">
      <c r="A29" s="547" t="s">
        <v>88</v>
      </c>
      <c r="B29" s="548" t="s">
        <v>1818</v>
      </c>
      <c r="C29" s="549" t="s">
        <v>1819</v>
      </c>
      <c r="D29" s="550" t="s">
        <v>1843</v>
      </c>
      <c r="E29" s="551" t="s">
        <v>89</v>
      </c>
    </row>
    <row r="30" spans="1:5" ht="12.75" customHeight="1" thickBot="1">
      <c r="A30" s="552" t="s">
        <v>1844</v>
      </c>
      <c r="B30" s="553">
        <f>D12</f>
        <v>10122.609999999999</v>
      </c>
      <c r="C30" s="554">
        <f>D23</f>
        <v>5124.74</v>
      </c>
      <c r="D30" s="554">
        <f>+D12-D23</f>
        <v>4997.869999999999</v>
      </c>
      <c r="E30" s="555" t="s">
        <v>369</v>
      </c>
    </row>
    <row r="31" ht="12.75">
      <c r="E31" s="556"/>
    </row>
    <row r="32" spans="1:5" ht="54" customHeight="1">
      <c r="A32" s="1816" t="s">
        <v>1892</v>
      </c>
      <c r="B32" s="1816"/>
      <c r="C32" s="1816"/>
      <c r="D32" s="1816"/>
      <c r="E32" s="1816"/>
    </row>
    <row r="33" spans="1:5" ht="12.75" customHeight="1">
      <c r="A33" s="1435"/>
      <c r="B33" s="1435"/>
      <c r="C33" s="1435"/>
      <c r="D33" s="1435"/>
      <c r="E33" s="1435"/>
    </row>
    <row r="34" spans="1:5" ht="12.75" customHeight="1">
      <c r="A34" s="1435"/>
      <c r="B34" s="1435"/>
      <c r="C34" s="1435"/>
      <c r="D34" s="1435"/>
      <c r="E34" s="1435"/>
    </row>
    <row r="35" spans="1:5" ht="12.75" customHeight="1">
      <c r="A35" s="1462"/>
      <c r="B35" s="1462"/>
      <c r="C35" s="1462"/>
      <c r="D35" s="1462"/>
      <c r="E35" s="1462"/>
    </row>
    <row r="36" ht="12.75" customHeight="1"/>
    <row r="37" ht="12.75" customHeight="1"/>
  </sheetData>
  <sheetProtection/>
  <mergeCells count="6">
    <mergeCell ref="D1:E1"/>
    <mergeCell ref="A3:E3"/>
    <mergeCell ref="A5:E5"/>
    <mergeCell ref="A15:E15"/>
    <mergeCell ref="A26:E26"/>
    <mergeCell ref="A32:E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R1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70" customWidth="1"/>
    <col min="2" max="2" width="9.140625" style="283" customWidth="1"/>
    <col min="3" max="3" width="27.28125" style="283" customWidth="1"/>
    <col min="4" max="4" width="4.57421875" style="270" customWidth="1"/>
    <col min="5" max="5" width="3.140625" style="270" customWidth="1"/>
    <col min="6" max="6" width="16.421875" style="272" bestFit="1" customWidth="1"/>
    <col min="7" max="7" width="16.421875" style="270" bestFit="1" customWidth="1"/>
    <col min="8" max="8" width="7.00390625" style="270" customWidth="1"/>
    <col min="9" max="9" width="9.140625" style="270" customWidth="1"/>
    <col min="10" max="10" width="16.28125" style="270" customWidth="1"/>
    <col min="11" max="16384" width="9.140625" style="270" customWidth="1"/>
  </cols>
  <sheetData>
    <row r="1" spans="1:8" ht="12.75">
      <c r="A1" s="268"/>
      <c r="B1" s="281"/>
      <c r="C1" s="281"/>
      <c r="D1" s="268"/>
      <c r="E1" s="268"/>
      <c r="F1" s="269"/>
      <c r="G1" s="771"/>
      <c r="H1" s="772" t="s">
        <v>826</v>
      </c>
    </row>
    <row r="2" spans="1:8" ht="12.75" customHeight="1">
      <c r="A2" s="273"/>
      <c r="B2" s="282"/>
      <c r="C2" s="282"/>
      <c r="D2" s="273"/>
      <c r="E2" s="273"/>
      <c r="F2" s="273"/>
      <c r="G2" s="273"/>
      <c r="H2" s="273"/>
    </row>
    <row r="3" spans="1:8" ht="30.75" customHeight="1">
      <c r="A3" s="1853" t="s">
        <v>1024</v>
      </c>
      <c r="B3" s="1853"/>
      <c r="C3" s="1853"/>
      <c r="D3" s="1853"/>
      <c r="E3" s="1853"/>
      <c r="F3" s="1853"/>
      <c r="G3" s="1853"/>
      <c r="H3" s="1853"/>
    </row>
    <row r="4" spans="1:8" ht="5.25" customHeight="1">
      <c r="A4" s="274"/>
      <c r="B4" s="280"/>
      <c r="C4" s="280"/>
      <c r="D4" s="274"/>
      <c r="E4" s="274"/>
      <c r="F4" s="274"/>
      <c r="G4" s="274"/>
      <c r="H4" s="274"/>
    </row>
    <row r="5" spans="1:8" ht="13.5" thickBot="1">
      <c r="A5" s="274"/>
      <c r="B5" s="280"/>
      <c r="C5" s="280"/>
      <c r="D5" s="274"/>
      <c r="E5" s="274"/>
      <c r="F5" s="274"/>
      <c r="G5" s="274"/>
      <c r="H5" s="275" t="s">
        <v>158</v>
      </c>
    </row>
    <row r="6" spans="1:8" ht="12.75" customHeight="1">
      <c r="A6" s="1854" t="s">
        <v>594</v>
      </c>
      <c r="B6" s="1856" t="s">
        <v>159</v>
      </c>
      <c r="C6" s="1856"/>
      <c r="D6" s="1858" t="s">
        <v>140</v>
      </c>
      <c r="E6" s="1862" t="s">
        <v>160</v>
      </c>
      <c r="F6" s="1864" t="s">
        <v>161</v>
      </c>
      <c r="G6" s="1858" t="s">
        <v>162</v>
      </c>
      <c r="H6" s="1866" t="s">
        <v>163</v>
      </c>
    </row>
    <row r="7" spans="1:8" ht="27" customHeight="1" thickBot="1">
      <c r="A7" s="1855"/>
      <c r="B7" s="1857"/>
      <c r="C7" s="1857"/>
      <c r="D7" s="1859"/>
      <c r="E7" s="1863"/>
      <c r="F7" s="1865"/>
      <c r="G7" s="1859"/>
      <c r="H7" s="1867"/>
    </row>
    <row r="8" spans="1:8" s="263" customFormat="1" ht="12">
      <c r="A8" s="1106">
        <v>1</v>
      </c>
      <c r="B8" s="1832" t="s">
        <v>148</v>
      </c>
      <c r="C8" s="1833"/>
      <c r="D8" s="1107" t="s">
        <v>164</v>
      </c>
      <c r="E8" s="1108" t="s">
        <v>149</v>
      </c>
      <c r="F8" s="1109">
        <v>133688457.71</v>
      </c>
      <c r="G8" s="1109">
        <v>133688457.71</v>
      </c>
      <c r="H8" s="1110">
        <f aca="true" t="shared" si="0" ref="H8:H47">F8-G8</f>
        <v>0</v>
      </c>
    </row>
    <row r="9" spans="1:8" s="263" customFormat="1" ht="12">
      <c r="A9" s="1111">
        <v>2</v>
      </c>
      <c r="B9" s="1821" t="s">
        <v>165</v>
      </c>
      <c r="C9" s="1822"/>
      <c r="D9" s="1086" t="s">
        <v>166</v>
      </c>
      <c r="E9" s="1087" t="s">
        <v>149</v>
      </c>
      <c r="F9" s="1088">
        <v>80000</v>
      </c>
      <c r="G9" s="1088">
        <v>80000</v>
      </c>
      <c r="H9" s="1112">
        <f t="shared" si="0"/>
        <v>0</v>
      </c>
    </row>
    <row r="10" spans="1:8" s="263" customFormat="1" ht="12">
      <c r="A10" s="1111" t="s">
        <v>943</v>
      </c>
      <c r="B10" s="1821" t="s">
        <v>380</v>
      </c>
      <c r="C10" s="1822"/>
      <c r="D10" s="1089" t="s">
        <v>167</v>
      </c>
      <c r="E10" s="1087" t="s">
        <v>149</v>
      </c>
      <c r="F10" s="1088">
        <v>1602487.4</v>
      </c>
      <c r="G10" s="1088">
        <v>1602487.4</v>
      </c>
      <c r="H10" s="1112">
        <f t="shared" si="0"/>
        <v>0</v>
      </c>
    </row>
    <row r="11" spans="1:8" s="263" customFormat="1" ht="12">
      <c r="A11" s="1111" t="s">
        <v>1018</v>
      </c>
      <c r="B11" s="1821" t="s">
        <v>168</v>
      </c>
      <c r="C11" s="1822"/>
      <c r="D11" s="1089" t="s">
        <v>198</v>
      </c>
      <c r="E11" s="1087" t="s">
        <v>149</v>
      </c>
      <c r="F11" s="1088">
        <v>62413404.02</v>
      </c>
      <c r="G11" s="1088">
        <v>62413404.02</v>
      </c>
      <c r="H11" s="1112">
        <f t="shared" si="0"/>
        <v>0</v>
      </c>
    </row>
    <row r="12" spans="1:8" s="263" customFormat="1" ht="12">
      <c r="A12" s="1111" t="s">
        <v>1019</v>
      </c>
      <c r="B12" s="1821" t="s">
        <v>153</v>
      </c>
      <c r="C12" s="1822"/>
      <c r="D12" s="1089" t="s">
        <v>199</v>
      </c>
      <c r="E12" s="1087" t="s">
        <v>149</v>
      </c>
      <c r="F12" s="1088">
        <v>909369028.35</v>
      </c>
      <c r="G12" s="1088">
        <v>909369028.35</v>
      </c>
      <c r="H12" s="1112">
        <f t="shared" si="0"/>
        <v>0</v>
      </c>
    </row>
    <row r="13" spans="1:8" s="263" customFormat="1" ht="22.5" customHeight="1">
      <c r="A13" s="1111" t="s">
        <v>1020</v>
      </c>
      <c r="B13" s="1821" t="s">
        <v>493</v>
      </c>
      <c r="C13" s="1822"/>
      <c r="D13" s="1089" t="s">
        <v>200</v>
      </c>
      <c r="E13" s="1087" t="s">
        <v>149</v>
      </c>
      <c r="F13" s="1088">
        <v>192045678.62</v>
      </c>
      <c r="G13" s="1088">
        <v>192045678.62</v>
      </c>
      <c r="H13" s="1112">
        <f t="shared" si="0"/>
        <v>0</v>
      </c>
    </row>
    <row r="14" spans="1:8" s="263" customFormat="1" ht="12">
      <c r="A14" s="1111" t="s">
        <v>1021</v>
      </c>
      <c r="B14" s="1821" t="s">
        <v>201</v>
      </c>
      <c r="C14" s="1822"/>
      <c r="D14" s="1090" t="s">
        <v>202</v>
      </c>
      <c r="E14" s="1087" t="s">
        <v>149</v>
      </c>
      <c r="F14" s="1088">
        <v>70532765.56</v>
      </c>
      <c r="G14" s="1088">
        <v>70532765.56</v>
      </c>
      <c r="H14" s="1112">
        <f t="shared" si="0"/>
        <v>0</v>
      </c>
    </row>
    <row r="15" spans="1:8" s="263" customFormat="1" ht="12">
      <c r="A15" s="1111" t="s">
        <v>1022</v>
      </c>
      <c r="B15" s="1821" t="s">
        <v>119</v>
      </c>
      <c r="C15" s="1822"/>
      <c r="D15" s="1089" t="s">
        <v>203</v>
      </c>
      <c r="E15" s="1091" t="s">
        <v>149</v>
      </c>
      <c r="F15" s="1088">
        <v>32578560</v>
      </c>
      <c r="G15" s="1088">
        <v>32578560</v>
      </c>
      <c r="H15" s="1112">
        <f t="shared" si="0"/>
        <v>0</v>
      </c>
    </row>
    <row r="16" spans="1:8" s="263" customFormat="1" ht="12">
      <c r="A16" s="1111" t="s">
        <v>1023</v>
      </c>
      <c r="B16" s="1841" t="s">
        <v>381</v>
      </c>
      <c r="C16" s="1842"/>
      <c r="D16" s="1092" t="s">
        <v>204</v>
      </c>
      <c r="E16" s="1087" t="s">
        <v>149</v>
      </c>
      <c r="F16" s="1088">
        <v>534430</v>
      </c>
      <c r="G16" s="1088">
        <v>534430</v>
      </c>
      <c r="H16" s="1112">
        <f t="shared" si="0"/>
        <v>0</v>
      </c>
    </row>
    <row r="17" spans="1:8" s="263" customFormat="1" ht="15" customHeight="1">
      <c r="A17" s="1111" t="s">
        <v>29</v>
      </c>
      <c r="B17" s="1834" t="s">
        <v>382</v>
      </c>
      <c r="C17" s="1835"/>
      <c r="D17" s="1086" t="s">
        <v>205</v>
      </c>
      <c r="E17" s="1087" t="s">
        <v>152</v>
      </c>
      <c r="F17" s="1088">
        <v>44158317</v>
      </c>
      <c r="G17" s="1088">
        <v>44158317</v>
      </c>
      <c r="H17" s="1112">
        <f t="shared" si="0"/>
        <v>0</v>
      </c>
    </row>
    <row r="18" spans="1:8" s="263" customFormat="1" ht="15" customHeight="1">
      <c r="A18" s="1111" t="s">
        <v>193</v>
      </c>
      <c r="B18" s="1834" t="s">
        <v>383</v>
      </c>
      <c r="C18" s="1835"/>
      <c r="D18" s="1089" t="s">
        <v>206</v>
      </c>
      <c r="E18" s="1093" t="s">
        <v>152</v>
      </c>
      <c r="F18" s="1088">
        <v>557158072.62</v>
      </c>
      <c r="G18" s="1088">
        <v>557158072.62</v>
      </c>
      <c r="H18" s="1112">
        <f t="shared" si="0"/>
        <v>0</v>
      </c>
    </row>
    <row r="19" spans="1:9" s="263" customFormat="1" ht="26.25" customHeight="1">
      <c r="A19" s="1111" t="s">
        <v>114</v>
      </c>
      <c r="B19" s="1834" t="s">
        <v>384</v>
      </c>
      <c r="C19" s="1835"/>
      <c r="D19" s="1090" t="s">
        <v>207</v>
      </c>
      <c r="E19" s="1087" t="s">
        <v>147</v>
      </c>
      <c r="F19" s="1088">
        <v>1564210833.45</v>
      </c>
      <c r="G19" s="1088">
        <v>1564210833.45</v>
      </c>
      <c r="H19" s="1112">
        <f t="shared" si="0"/>
        <v>0</v>
      </c>
      <c r="I19" s="1094"/>
    </row>
    <row r="20" spans="1:8" s="1094" customFormat="1" ht="12">
      <c r="A20" s="1111">
        <v>13</v>
      </c>
      <c r="B20" s="1821" t="s">
        <v>208</v>
      </c>
      <c r="C20" s="1822"/>
      <c r="D20" s="1092" t="s">
        <v>209</v>
      </c>
      <c r="E20" s="1087" t="s">
        <v>149</v>
      </c>
      <c r="F20" s="1088">
        <v>2248502.01</v>
      </c>
      <c r="G20" s="1088">
        <v>2248502.01</v>
      </c>
      <c r="H20" s="1112">
        <f t="shared" si="0"/>
        <v>0</v>
      </c>
    </row>
    <row r="21" spans="1:8" s="263" customFormat="1" ht="22.5" customHeight="1">
      <c r="A21" s="1111">
        <v>14</v>
      </c>
      <c r="B21" s="1834" t="s">
        <v>385</v>
      </c>
      <c r="C21" s="1835"/>
      <c r="D21" s="1090" t="s">
        <v>210</v>
      </c>
      <c r="E21" s="1093" t="s">
        <v>152</v>
      </c>
      <c r="F21" s="1088">
        <v>1986769659.86</v>
      </c>
      <c r="G21" s="1088">
        <v>1986769659.86</v>
      </c>
      <c r="H21" s="1112">
        <f t="shared" si="0"/>
        <v>0</v>
      </c>
    </row>
    <row r="22" spans="1:8" s="263" customFormat="1" ht="23.25" customHeight="1">
      <c r="A22" s="1111">
        <v>15</v>
      </c>
      <c r="B22" s="1834" t="s">
        <v>386</v>
      </c>
      <c r="C22" s="1835"/>
      <c r="D22" s="1090" t="s">
        <v>211</v>
      </c>
      <c r="E22" s="1093" t="s">
        <v>152</v>
      </c>
      <c r="F22" s="1088">
        <v>111808393.36</v>
      </c>
      <c r="G22" s="1088">
        <v>111808393.36</v>
      </c>
      <c r="H22" s="1112">
        <f t="shared" si="0"/>
        <v>0</v>
      </c>
    </row>
    <row r="23" spans="1:8" s="263" customFormat="1" ht="12">
      <c r="A23" s="1111">
        <v>16</v>
      </c>
      <c r="B23" s="1834" t="s">
        <v>387</v>
      </c>
      <c r="C23" s="1835"/>
      <c r="D23" s="1092" t="s">
        <v>212</v>
      </c>
      <c r="E23" s="1093" t="s">
        <v>152</v>
      </c>
      <c r="F23" s="1088">
        <v>3096046.64</v>
      </c>
      <c r="G23" s="1088">
        <v>3096046.64</v>
      </c>
      <c r="H23" s="1112">
        <f t="shared" si="0"/>
        <v>0</v>
      </c>
    </row>
    <row r="24" spans="1:8" s="263" customFormat="1" ht="12">
      <c r="A24" s="1111">
        <v>17</v>
      </c>
      <c r="B24" s="1834" t="s">
        <v>316</v>
      </c>
      <c r="C24" s="1835"/>
      <c r="D24" s="1090" t="s">
        <v>317</v>
      </c>
      <c r="E24" s="1093" t="s">
        <v>152</v>
      </c>
      <c r="F24" s="1088">
        <v>0</v>
      </c>
      <c r="G24" s="1088">
        <v>0</v>
      </c>
      <c r="H24" s="1112">
        <f t="shared" si="0"/>
        <v>0</v>
      </c>
    </row>
    <row r="25" spans="1:8" s="263" customFormat="1" ht="12">
      <c r="A25" s="1111">
        <v>18</v>
      </c>
      <c r="B25" s="1821" t="s">
        <v>213</v>
      </c>
      <c r="C25" s="1822"/>
      <c r="D25" s="1092" t="s">
        <v>214</v>
      </c>
      <c r="E25" s="1091" t="s">
        <v>149</v>
      </c>
      <c r="F25" s="1088">
        <v>27114</v>
      </c>
      <c r="G25" s="1088">
        <v>27114</v>
      </c>
      <c r="H25" s="1112">
        <f t="shared" si="0"/>
        <v>0</v>
      </c>
    </row>
    <row r="26" spans="1:8" s="263" customFormat="1" ht="12">
      <c r="A26" s="1111">
        <v>19</v>
      </c>
      <c r="B26" s="1829" t="s">
        <v>215</v>
      </c>
      <c r="C26" s="1829"/>
      <c r="D26" s="1092" t="s">
        <v>216</v>
      </c>
      <c r="E26" s="1095" t="s">
        <v>152</v>
      </c>
      <c r="F26" s="1088">
        <v>3156463.39</v>
      </c>
      <c r="G26" s="1088">
        <v>3156463.39</v>
      </c>
      <c r="H26" s="1112">
        <f t="shared" si="0"/>
        <v>0</v>
      </c>
    </row>
    <row r="27" spans="1:8" s="263" customFormat="1" ht="12">
      <c r="A27" s="1111">
        <v>20</v>
      </c>
      <c r="B27" s="1829" t="s">
        <v>388</v>
      </c>
      <c r="C27" s="1829"/>
      <c r="D27" s="1092" t="s">
        <v>217</v>
      </c>
      <c r="E27" s="1095" t="s">
        <v>152</v>
      </c>
      <c r="F27" s="1088">
        <v>1599705.9</v>
      </c>
      <c r="G27" s="1088">
        <v>1599705.9</v>
      </c>
      <c r="H27" s="1112">
        <f t="shared" si="0"/>
        <v>0</v>
      </c>
    </row>
    <row r="28" spans="1:8" s="263" customFormat="1" ht="12">
      <c r="A28" s="1111">
        <v>21</v>
      </c>
      <c r="B28" s="1829" t="s">
        <v>389</v>
      </c>
      <c r="C28" s="1829"/>
      <c r="D28" s="1092" t="s">
        <v>218</v>
      </c>
      <c r="E28" s="1095" t="s">
        <v>152</v>
      </c>
      <c r="F28" s="1088">
        <v>22649950.91</v>
      </c>
      <c r="G28" s="1088">
        <v>22649950.91</v>
      </c>
      <c r="H28" s="1112">
        <f t="shared" si="0"/>
        <v>0</v>
      </c>
    </row>
    <row r="29" spans="1:8" s="263" customFormat="1" ht="12">
      <c r="A29" s="1111">
        <v>22</v>
      </c>
      <c r="B29" s="1829" t="s">
        <v>390</v>
      </c>
      <c r="C29" s="1829"/>
      <c r="D29" s="1092" t="s">
        <v>219</v>
      </c>
      <c r="E29" s="1095" t="s">
        <v>152</v>
      </c>
      <c r="F29" s="1088">
        <v>2058783</v>
      </c>
      <c r="G29" s="1088">
        <v>2058783</v>
      </c>
      <c r="H29" s="1112">
        <f t="shared" si="0"/>
        <v>0</v>
      </c>
    </row>
    <row r="30" spans="1:8" s="263" customFormat="1" ht="12">
      <c r="A30" s="1111">
        <v>23</v>
      </c>
      <c r="B30" s="1821" t="s">
        <v>495</v>
      </c>
      <c r="C30" s="1822"/>
      <c r="D30" s="1092" t="s">
        <v>391</v>
      </c>
      <c r="E30" s="1093" t="s">
        <v>152</v>
      </c>
      <c r="F30" s="1088">
        <v>0</v>
      </c>
      <c r="G30" s="1088">
        <v>0</v>
      </c>
      <c r="H30" s="1112">
        <f t="shared" si="0"/>
        <v>0</v>
      </c>
    </row>
    <row r="31" spans="1:8" s="263" customFormat="1" ht="12">
      <c r="A31" s="1111">
        <v>24</v>
      </c>
      <c r="B31" s="1834" t="s">
        <v>220</v>
      </c>
      <c r="C31" s="1835"/>
      <c r="D31" s="1092" t="s">
        <v>221</v>
      </c>
      <c r="E31" s="1093" t="s">
        <v>152</v>
      </c>
      <c r="F31" s="1088">
        <f>-38501029.28*-1</f>
        <v>38501029.28</v>
      </c>
      <c r="G31" s="1088">
        <f>-38501029.28*-1</f>
        <v>38501029.28</v>
      </c>
      <c r="H31" s="1112">
        <f t="shared" si="0"/>
        <v>0</v>
      </c>
    </row>
    <row r="32" spans="1:8" s="263" customFormat="1" ht="12">
      <c r="A32" s="1111">
        <v>25</v>
      </c>
      <c r="B32" s="1834" t="s">
        <v>392</v>
      </c>
      <c r="C32" s="1835"/>
      <c r="D32" s="1092" t="s">
        <v>222</v>
      </c>
      <c r="E32" s="1093" t="s">
        <v>152</v>
      </c>
      <c r="F32" s="1088">
        <v>18986363.97</v>
      </c>
      <c r="G32" s="1088">
        <v>18986363.97</v>
      </c>
      <c r="H32" s="1112">
        <f t="shared" si="0"/>
        <v>0</v>
      </c>
    </row>
    <row r="33" spans="1:8" s="263" customFormat="1" ht="12">
      <c r="A33" s="1111">
        <v>26</v>
      </c>
      <c r="B33" s="1834" t="s">
        <v>393</v>
      </c>
      <c r="C33" s="1835"/>
      <c r="D33" s="1092" t="s">
        <v>223</v>
      </c>
      <c r="E33" s="1093" t="s">
        <v>152</v>
      </c>
      <c r="F33" s="1088">
        <v>11160619</v>
      </c>
      <c r="G33" s="1088">
        <v>11160619</v>
      </c>
      <c r="H33" s="1112">
        <f t="shared" si="0"/>
        <v>0</v>
      </c>
    </row>
    <row r="34" spans="1:8" s="263" customFormat="1" ht="12">
      <c r="A34" s="1111">
        <v>27</v>
      </c>
      <c r="B34" s="1834" t="s">
        <v>394</v>
      </c>
      <c r="C34" s="1835"/>
      <c r="D34" s="1090" t="s">
        <v>224</v>
      </c>
      <c r="E34" s="1093" t="s">
        <v>152</v>
      </c>
      <c r="F34" s="1088">
        <v>15464</v>
      </c>
      <c r="G34" s="1088">
        <v>15464</v>
      </c>
      <c r="H34" s="1112">
        <f t="shared" si="0"/>
        <v>0</v>
      </c>
    </row>
    <row r="35" spans="1:8" s="263" customFormat="1" ht="12">
      <c r="A35" s="1111">
        <v>28</v>
      </c>
      <c r="B35" s="1834" t="s">
        <v>225</v>
      </c>
      <c r="C35" s="1835"/>
      <c r="D35" s="1092" t="s">
        <v>309</v>
      </c>
      <c r="E35" s="1093" t="s">
        <v>152</v>
      </c>
      <c r="F35" s="1088">
        <v>49</v>
      </c>
      <c r="G35" s="1088">
        <v>49</v>
      </c>
      <c r="H35" s="1112">
        <f t="shared" si="0"/>
        <v>0</v>
      </c>
    </row>
    <row r="36" spans="1:226" s="263" customFormat="1" ht="12">
      <c r="A36" s="1111">
        <v>29</v>
      </c>
      <c r="B36" s="1834" t="s">
        <v>496</v>
      </c>
      <c r="C36" s="1835"/>
      <c r="D36" s="1092" t="s">
        <v>310</v>
      </c>
      <c r="E36" s="1093" t="s">
        <v>152</v>
      </c>
      <c r="F36" s="1088">
        <v>4577500</v>
      </c>
      <c r="G36" s="1088">
        <v>4577500</v>
      </c>
      <c r="H36" s="1112">
        <f t="shared" si="0"/>
        <v>0</v>
      </c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1"/>
      <c r="DB36" s="401"/>
      <c r="DC36" s="401"/>
      <c r="DD36" s="401"/>
      <c r="DE36" s="401"/>
      <c r="DF36" s="401"/>
      <c r="DG36" s="401"/>
      <c r="DH36" s="401"/>
      <c r="DI36" s="401"/>
      <c r="DJ36" s="401"/>
      <c r="DK36" s="401"/>
      <c r="DL36" s="401"/>
      <c r="DM36" s="401"/>
      <c r="DN36" s="401"/>
      <c r="DO36" s="401"/>
      <c r="DP36" s="401"/>
      <c r="DQ36" s="401"/>
      <c r="DR36" s="401"/>
      <c r="DS36" s="401"/>
      <c r="DT36" s="401"/>
      <c r="DU36" s="401"/>
      <c r="DV36" s="401"/>
      <c r="DW36" s="401"/>
      <c r="DX36" s="401"/>
      <c r="DY36" s="401"/>
      <c r="DZ36" s="401"/>
      <c r="EA36" s="401"/>
      <c r="EB36" s="401"/>
      <c r="EC36" s="401"/>
      <c r="ED36" s="401"/>
      <c r="EE36" s="401"/>
      <c r="EF36" s="401"/>
      <c r="EG36" s="401"/>
      <c r="EH36" s="401"/>
      <c r="EI36" s="401"/>
      <c r="EJ36" s="401"/>
      <c r="EK36" s="401"/>
      <c r="EL36" s="401"/>
      <c r="EM36" s="401"/>
      <c r="EN36" s="401"/>
      <c r="EO36" s="401"/>
      <c r="EP36" s="401"/>
      <c r="EQ36" s="401"/>
      <c r="ER36" s="401"/>
      <c r="ES36" s="401"/>
      <c r="ET36" s="401"/>
      <c r="EU36" s="401"/>
      <c r="EV36" s="401"/>
      <c r="EW36" s="401"/>
      <c r="EX36" s="401"/>
      <c r="EY36" s="401"/>
      <c r="EZ36" s="401"/>
      <c r="FA36" s="401"/>
      <c r="FB36" s="401"/>
      <c r="FC36" s="401"/>
      <c r="FD36" s="401"/>
      <c r="FE36" s="401"/>
      <c r="FF36" s="401"/>
      <c r="FG36" s="401"/>
      <c r="FH36" s="401"/>
      <c r="FI36" s="401"/>
      <c r="FJ36" s="401"/>
      <c r="FK36" s="401"/>
      <c r="FL36" s="401"/>
      <c r="FM36" s="401"/>
      <c r="FN36" s="401"/>
      <c r="FO36" s="401"/>
      <c r="FP36" s="401"/>
      <c r="FQ36" s="401"/>
      <c r="FR36" s="401"/>
      <c r="FS36" s="401"/>
      <c r="FT36" s="401"/>
      <c r="FU36" s="401"/>
      <c r="FV36" s="401"/>
      <c r="FW36" s="401"/>
      <c r="FX36" s="401"/>
      <c r="FY36" s="401"/>
      <c r="FZ36" s="401"/>
      <c r="GA36" s="401"/>
      <c r="GB36" s="401"/>
      <c r="GC36" s="401"/>
      <c r="GD36" s="401"/>
      <c r="GE36" s="401"/>
      <c r="GF36" s="401"/>
      <c r="GG36" s="401"/>
      <c r="GH36" s="401"/>
      <c r="GI36" s="401"/>
      <c r="GJ36" s="401"/>
      <c r="GK36" s="401"/>
      <c r="GL36" s="401"/>
      <c r="GM36" s="401"/>
      <c r="GN36" s="401"/>
      <c r="GO36" s="401"/>
      <c r="GP36" s="401"/>
      <c r="GQ36" s="401"/>
      <c r="GR36" s="401"/>
      <c r="GS36" s="401"/>
      <c r="GT36" s="401"/>
      <c r="GU36" s="401"/>
      <c r="GV36" s="401"/>
      <c r="GW36" s="401"/>
      <c r="GX36" s="401"/>
      <c r="GY36" s="401"/>
      <c r="GZ36" s="401"/>
      <c r="HA36" s="401"/>
      <c r="HB36" s="401"/>
      <c r="HC36" s="401"/>
      <c r="HD36" s="401"/>
      <c r="HE36" s="401"/>
      <c r="HF36" s="401"/>
      <c r="HG36" s="401"/>
      <c r="HH36" s="401"/>
      <c r="HI36" s="401"/>
      <c r="HJ36" s="401"/>
      <c r="HK36" s="401"/>
      <c r="HL36" s="401"/>
      <c r="HM36" s="401"/>
      <c r="HN36" s="401"/>
      <c r="HO36" s="401"/>
      <c r="HP36" s="401"/>
      <c r="HQ36" s="401"/>
      <c r="HR36" s="401"/>
    </row>
    <row r="37" spans="1:226" s="263" customFormat="1" ht="12">
      <c r="A37" s="1111">
        <v>30</v>
      </c>
      <c r="B37" s="1834" t="s">
        <v>497</v>
      </c>
      <c r="C37" s="1836"/>
      <c r="D37" s="1092" t="s">
        <v>498</v>
      </c>
      <c r="E37" s="1093" t="s">
        <v>152</v>
      </c>
      <c r="F37" s="1088">
        <v>2014912</v>
      </c>
      <c r="G37" s="1088">
        <v>2014912</v>
      </c>
      <c r="H37" s="1112">
        <f t="shared" si="0"/>
        <v>0</v>
      </c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01"/>
      <c r="CG37" s="401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401"/>
      <c r="CW37" s="401"/>
      <c r="CX37" s="401"/>
      <c r="CY37" s="401"/>
      <c r="CZ37" s="401"/>
      <c r="DA37" s="401"/>
      <c r="DB37" s="401"/>
      <c r="DC37" s="401"/>
      <c r="DD37" s="401"/>
      <c r="DE37" s="401"/>
      <c r="DF37" s="401"/>
      <c r="DG37" s="401"/>
      <c r="DH37" s="401"/>
      <c r="DI37" s="401"/>
      <c r="DJ37" s="401"/>
      <c r="DK37" s="401"/>
      <c r="DL37" s="401"/>
      <c r="DM37" s="401"/>
      <c r="DN37" s="401"/>
      <c r="DO37" s="401"/>
      <c r="DP37" s="401"/>
      <c r="DQ37" s="401"/>
      <c r="DR37" s="401"/>
      <c r="DS37" s="401"/>
      <c r="DT37" s="401"/>
      <c r="DU37" s="401"/>
      <c r="DV37" s="401"/>
      <c r="DW37" s="401"/>
      <c r="DX37" s="401"/>
      <c r="DY37" s="401"/>
      <c r="DZ37" s="401"/>
      <c r="EA37" s="401"/>
      <c r="EB37" s="401"/>
      <c r="EC37" s="401"/>
      <c r="ED37" s="401"/>
      <c r="EE37" s="401"/>
      <c r="EF37" s="401"/>
      <c r="EG37" s="401"/>
      <c r="EH37" s="401"/>
      <c r="EI37" s="401"/>
      <c r="EJ37" s="401"/>
      <c r="EK37" s="401"/>
      <c r="EL37" s="401"/>
      <c r="EM37" s="401"/>
      <c r="EN37" s="401"/>
      <c r="EO37" s="401"/>
      <c r="EP37" s="401"/>
      <c r="EQ37" s="401"/>
      <c r="ER37" s="401"/>
      <c r="ES37" s="401"/>
      <c r="ET37" s="401"/>
      <c r="EU37" s="401"/>
      <c r="EV37" s="401"/>
      <c r="EW37" s="401"/>
      <c r="EX37" s="401"/>
      <c r="EY37" s="401"/>
      <c r="EZ37" s="401"/>
      <c r="FA37" s="401"/>
      <c r="FB37" s="401"/>
      <c r="FC37" s="401"/>
      <c r="FD37" s="401"/>
      <c r="FE37" s="401"/>
      <c r="FF37" s="401"/>
      <c r="FG37" s="401"/>
      <c r="FH37" s="401"/>
      <c r="FI37" s="401"/>
      <c r="FJ37" s="401"/>
      <c r="FK37" s="401"/>
      <c r="FL37" s="401"/>
      <c r="FM37" s="401"/>
      <c r="FN37" s="401"/>
      <c r="FO37" s="401"/>
      <c r="FP37" s="401"/>
      <c r="FQ37" s="401"/>
      <c r="FR37" s="401"/>
      <c r="FS37" s="401"/>
      <c r="FT37" s="401"/>
      <c r="FU37" s="401"/>
      <c r="FV37" s="401"/>
      <c r="FW37" s="401"/>
      <c r="FX37" s="401"/>
      <c r="FY37" s="401"/>
      <c r="FZ37" s="401"/>
      <c r="GA37" s="401"/>
      <c r="GB37" s="401"/>
      <c r="GC37" s="401"/>
      <c r="GD37" s="401"/>
      <c r="GE37" s="401"/>
      <c r="GF37" s="401"/>
      <c r="GG37" s="401"/>
      <c r="GH37" s="401"/>
      <c r="GI37" s="401"/>
      <c r="GJ37" s="401"/>
      <c r="GK37" s="401"/>
      <c r="GL37" s="401"/>
      <c r="GM37" s="401"/>
      <c r="GN37" s="401"/>
      <c r="GO37" s="401"/>
      <c r="GP37" s="401"/>
      <c r="GQ37" s="401"/>
      <c r="GR37" s="401"/>
      <c r="GS37" s="401"/>
      <c r="GT37" s="401"/>
      <c r="GU37" s="401"/>
      <c r="GV37" s="401"/>
      <c r="GW37" s="401"/>
      <c r="GX37" s="401"/>
      <c r="GY37" s="401"/>
      <c r="GZ37" s="401"/>
      <c r="HA37" s="401"/>
      <c r="HB37" s="401"/>
      <c r="HC37" s="401"/>
      <c r="HD37" s="401"/>
      <c r="HE37" s="401"/>
      <c r="HF37" s="401"/>
      <c r="HG37" s="401"/>
      <c r="HH37" s="401"/>
      <c r="HI37" s="401"/>
      <c r="HJ37" s="401"/>
      <c r="HK37" s="401"/>
      <c r="HL37" s="401"/>
      <c r="HM37" s="401"/>
      <c r="HN37" s="401"/>
      <c r="HO37" s="401"/>
      <c r="HP37" s="401"/>
      <c r="HQ37" s="401"/>
      <c r="HR37" s="401"/>
    </row>
    <row r="38" spans="1:226" s="263" customFormat="1" ht="12">
      <c r="A38" s="1111">
        <v>31</v>
      </c>
      <c r="B38" s="1821" t="s">
        <v>499</v>
      </c>
      <c r="C38" s="1822"/>
      <c r="D38" s="1092" t="s">
        <v>318</v>
      </c>
      <c r="E38" s="1093" t="s">
        <v>152</v>
      </c>
      <c r="F38" s="1088">
        <v>0</v>
      </c>
      <c r="G38" s="1088">
        <v>0</v>
      </c>
      <c r="H38" s="1112">
        <f t="shared" si="0"/>
        <v>0</v>
      </c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1"/>
      <c r="CC38" s="401"/>
      <c r="CD38" s="401"/>
      <c r="CE38" s="401"/>
      <c r="CF38" s="401"/>
      <c r="CG38" s="401"/>
      <c r="CH38" s="401"/>
      <c r="CI38" s="401"/>
      <c r="CJ38" s="401"/>
      <c r="CK38" s="401"/>
      <c r="CL38" s="401"/>
      <c r="CM38" s="401"/>
      <c r="CN38" s="401"/>
      <c r="CO38" s="401"/>
      <c r="CP38" s="401"/>
      <c r="CQ38" s="401"/>
      <c r="CR38" s="401"/>
      <c r="CS38" s="401"/>
      <c r="CT38" s="401"/>
      <c r="CU38" s="401"/>
      <c r="CV38" s="401"/>
      <c r="CW38" s="401"/>
      <c r="CX38" s="401"/>
      <c r="CY38" s="401"/>
      <c r="CZ38" s="401"/>
      <c r="DA38" s="401"/>
      <c r="DB38" s="401"/>
      <c r="DC38" s="401"/>
      <c r="DD38" s="401"/>
      <c r="DE38" s="401"/>
      <c r="DF38" s="401"/>
      <c r="DG38" s="401"/>
      <c r="DH38" s="401"/>
      <c r="DI38" s="401"/>
      <c r="DJ38" s="401"/>
      <c r="DK38" s="401"/>
      <c r="DL38" s="401"/>
      <c r="DM38" s="401"/>
      <c r="DN38" s="401"/>
      <c r="DO38" s="401"/>
      <c r="DP38" s="401"/>
      <c r="DQ38" s="401"/>
      <c r="DR38" s="401"/>
      <c r="DS38" s="401"/>
      <c r="DT38" s="401"/>
      <c r="DU38" s="401"/>
      <c r="DV38" s="401"/>
      <c r="DW38" s="401"/>
      <c r="DX38" s="401"/>
      <c r="DY38" s="401"/>
      <c r="DZ38" s="401"/>
      <c r="EA38" s="401"/>
      <c r="EB38" s="401"/>
      <c r="EC38" s="401"/>
      <c r="ED38" s="401"/>
      <c r="EE38" s="401"/>
      <c r="EF38" s="401"/>
      <c r="EG38" s="401"/>
      <c r="EH38" s="401"/>
      <c r="EI38" s="401"/>
      <c r="EJ38" s="401"/>
      <c r="EK38" s="401"/>
      <c r="EL38" s="401"/>
      <c r="EM38" s="401"/>
      <c r="EN38" s="401"/>
      <c r="EO38" s="401"/>
      <c r="EP38" s="401"/>
      <c r="EQ38" s="401"/>
      <c r="ER38" s="401"/>
      <c r="ES38" s="401"/>
      <c r="ET38" s="401"/>
      <c r="EU38" s="401"/>
      <c r="EV38" s="401"/>
      <c r="EW38" s="401"/>
      <c r="EX38" s="401"/>
      <c r="EY38" s="401"/>
      <c r="EZ38" s="401"/>
      <c r="FA38" s="401"/>
      <c r="FB38" s="401"/>
      <c r="FC38" s="401"/>
      <c r="FD38" s="401"/>
      <c r="FE38" s="401"/>
      <c r="FF38" s="401"/>
      <c r="FG38" s="401"/>
      <c r="FH38" s="401"/>
      <c r="FI38" s="401"/>
      <c r="FJ38" s="401"/>
      <c r="FK38" s="401"/>
      <c r="FL38" s="401"/>
      <c r="FM38" s="401"/>
      <c r="FN38" s="401"/>
      <c r="FO38" s="401"/>
      <c r="FP38" s="401"/>
      <c r="FQ38" s="401"/>
      <c r="FR38" s="401"/>
      <c r="FS38" s="401"/>
      <c r="FT38" s="401"/>
      <c r="FU38" s="401"/>
      <c r="FV38" s="401"/>
      <c r="FW38" s="401"/>
      <c r="FX38" s="401"/>
      <c r="FY38" s="401"/>
      <c r="FZ38" s="401"/>
      <c r="GA38" s="401"/>
      <c r="GB38" s="401"/>
      <c r="GC38" s="401"/>
      <c r="GD38" s="401"/>
      <c r="GE38" s="401"/>
      <c r="GF38" s="401"/>
      <c r="GG38" s="401"/>
      <c r="GH38" s="401"/>
      <c r="GI38" s="401"/>
      <c r="GJ38" s="401"/>
      <c r="GK38" s="401"/>
      <c r="GL38" s="401"/>
      <c r="GM38" s="401"/>
      <c r="GN38" s="401"/>
      <c r="GO38" s="401"/>
      <c r="GP38" s="401"/>
      <c r="GQ38" s="401"/>
      <c r="GR38" s="401"/>
      <c r="GS38" s="401"/>
      <c r="GT38" s="401"/>
      <c r="GU38" s="401"/>
      <c r="GV38" s="401"/>
      <c r="GW38" s="401"/>
      <c r="GX38" s="401"/>
      <c r="GY38" s="401"/>
      <c r="GZ38" s="401"/>
      <c r="HA38" s="401"/>
      <c r="HB38" s="401"/>
      <c r="HC38" s="401"/>
      <c r="HD38" s="401"/>
      <c r="HE38" s="401"/>
      <c r="HF38" s="401"/>
      <c r="HG38" s="401"/>
      <c r="HH38" s="401"/>
      <c r="HI38" s="401"/>
      <c r="HJ38" s="401"/>
      <c r="HK38" s="401"/>
      <c r="HL38" s="401"/>
      <c r="HM38" s="401"/>
      <c r="HN38" s="401"/>
      <c r="HO38" s="401"/>
      <c r="HP38" s="401"/>
      <c r="HQ38" s="401"/>
      <c r="HR38" s="401"/>
    </row>
    <row r="39" spans="1:226" s="263" customFormat="1" ht="22.5" customHeight="1">
      <c r="A39" s="1111">
        <v>32</v>
      </c>
      <c r="B39" s="1829" t="s">
        <v>584</v>
      </c>
      <c r="C39" s="1829"/>
      <c r="D39" s="1092" t="s">
        <v>311</v>
      </c>
      <c r="E39" s="1095" t="s">
        <v>152</v>
      </c>
      <c r="F39" s="1088">
        <v>1889381</v>
      </c>
      <c r="G39" s="1088">
        <v>1889381</v>
      </c>
      <c r="H39" s="1112">
        <f t="shared" si="0"/>
        <v>0</v>
      </c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401"/>
      <c r="CJ39" s="401"/>
      <c r="CK39" s="401"/>
      <c r="CL39" s="401"/>
      <c r="CM39" s="401"/>
      <c r="CN39" s="401"/>
      <c r="CO39" s="401"/>
      <c r="CP39" s="401"/>
      <c r="CQ39" s="401"/>
      <c r="CR39" s="401"/>
      <c r="CS39" s="401"/>
      <c r="CT39" s="401"/>
      <c r="CU39" s="401"/>
      <c r="CV39" s="401"/>
      <c r="CW39" s="401"/>
      <c r="CX39" s="401"/>
      <c r="CY39" s="401"/>
      <c r="CZ39" s="401"/>
      <c r="DA39" s="401"/>
      <c r="DB39" s="401"/>
      <c r="DC39" s="401"/>
      <c r="DD39" s="401"/>
      <c r="DE39" s="401"/>
      <c r="DF39" s="401"/>
      <c r="DG39" s="401"/>
      <c r="DH39" s="401"/>
      <c r="DI39" s="401"/>
      <c r="DJ39" s="401"/>
      <c r="DK39" s="401"/>
      <c r="DL39" s="401"/>
      <c r="DM39" s="401"/>
      <c r="DN39" s="401"/>
      <c r="DO39" s="401"/>
      <c r="DP39" s="401"/>
      <c r="DQ39" s="401"/>
      <c r="DR39" s="401"/>
      <c r="DS39" s="401"/>
      <c r="DT39" s="401"/>
      <c r="DU39" s="401"/>
      <c r="DV39" s="401"/>
      <c r="DW39" s="401"/>
      <c r="DX39" s="401"/>
      <c r="DY39" s="401"/>
      <c r="DZ39" s="401"/>
      <c r="EA39" s="401"/>
      <c r="EB39" s="401"/>
      <c r="EC39" s="401"/>
      <c r="ED39" s="401"/>
      <c r="EE39" s="401"/>
      <c r="EF39" s="401"/>
      <c r="EG39" s="401"/>
      <c r="EH39" s="401"/>
      <c r="EI39" s="401"/>
      <c r="EJ39" s="401"/>
      <c r="EK39" s="401"/>
      <c r="EL39" s="401"/>
      <c r="EM39" s="401"/>
      <c r="EN39" s="401"/>
      <c r="EO39" s="401"/>
      <c r="EP39" s="401"/>
      <c r="EQ39" s="401"/>
      <c r="ER39" s="401"/>
      <c r="ES39" s="401"/>
      <c r="ET39" s="401"/>
      <c r="EU39" s="401"/>
      <c r="EV39" s="401"/>
      <c r="EW39" s="401"/>
      <c r="EX39" s="401"/>
      <c r="EY39" s="401"/>
      <c r="EZ39" s="401"/>
      <c r="FA39" s="401"/>
      <c r="FB39" s="401"/>
      <c r="FC39" s="401"/>
      <c r="FD39" s="401"/>
      <c r="FE39" s="401"/>
      <c r="FF39" s="401"/>
      <c r="FG39" s="401"/>
      <c r="FH39" s="401"/>
      <c r="FI39" s="401"/>
      <c r="FJ39" s="401"/>
      <c r="FK39" s="401"/>
      <c r="FL39" s="401"/>
      <c r="FM39" s="401"/>
      <c r="FN39" s="401"/>
      <c r="FO39" s="401"/>
      <c r="FP39" s="401"/>
      <c r="FQ39" s="401"/>
      <c r="FR39" s="401"/>
      <c r="FS39" s="401"/>
      <c r="FT39" s="401"/>
      <c r="FU39" s="401"/>
      <c r="FV39" s="401"/>
      <c r="FW39" s="401"/>
      <c r="FX39" s="401"/>
      <c r="FY39" s="401"/>
      <c r="FZ39" s="401"/>
      <c r="GA39" s="401"/>
      <c r="GB39" s="401"/>
      <c r="GC39" s="401"/>
      <c r="GD39" s="401"/>
      <c r="GE39" s="401"/>
      <c r="GF39" s="401"/>
      <c r="GG39" s="401"/>
      <c r="GH39" s="401"/>
      <c r="GI39" s="401"/>
      <c r="GJ39" s="401"/>
      <c r="GK39" s="401"/>
      <c r="GL39" s="401"/>
      <c r="GM39" s="401"/>
      <c r="GN39" s="401"/>
      <c r="GO39" s="401"/>
      <c r="GP39" s="401"/>
      <c r="GQ39" s="401"/>
      <c r="GR39" s="401"/>
      <c r="GS39" s="401"/>
      <c r="GT39" s="401"/>
      <c r="GU39" s="401"/>
      <c r="GV39" s="401"/>
      <c r="GW39" s="401"/>
      <c r="GX39" s="401"/>
      <c r="GY39" s="401"/>
      <c r="GZ39" s="401"/>
      <c r="HA39" s="401"/>
      <c r="HB39" s="401"/>
      <c r="HC39" s="401"/>
      <c r="HD39" s="401"/>
      <c r="HE39" s="401"/>
      <c r="HF39" s="401"/>
      <c r="HG39" s="401"/>
      <c r="HH39" s="401"/>
      <c r="HI39" s="401"/>
      <c r="HJ39" s="401"/>
      <c r="HK39" s="401"/>
      <c r="HL39" s="401"/>
      <c r="HM39" s="401"/>
      <c r="HN39" s="401"/>
      <c r="HO39" s="401"/>
      <c r="HP39" s="401"/>
      <c r="HQ39" s="401"/>
      <c r="HR39" s="401"/>
    </row>
    <row r="40" spans="1:226" s="263" customFormat="1" ht="12">
      <c r="A40" s="1111">
        <v>33</v>
      </c>
      <c r="B40" s="1827" t="s">
        <v>312</v>
      </c>
      <c r="C40" s="1828"/>
      <c r="D40" s="1096" t="s">
        <v>313</v>
      </c>
      <c r="E40" s="1093" t="s">
        <v>152</v>
      </c>
      <c r="F40" s="1088">
        <v>90089.42</v>
      </c>
      <c r="G40" s="1088">
        <v>90089.42</v>
      </c>
      <c r="H40" s="1112">
        <f t="shared" si="0"/>
        <v>0</v>
      </c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1"/>
      <c r="CK40" s="401"/>
      <c r="CL40" s="401"/>
      <c r="CM40" s="401"/>
      <c r="CN40" s="401"/>
      <c r="CO40" s="401"/>
      <c r="CP40" s="401"/>
      <c r="CQ40" s="401"/>
      <c r="CR40" s="401"/>
      <c r="CS40" s="401"/>
      <c r="CT40" s="401"/>
      <c r="CU40" s="401"/>
      <c r="CV40" s="401"/>
      <c r="CW40" s="401"/>
      <c r="CX40" s="401"/>
      <c r="CY40" s="401"/>
      <c r="CZ40" s="401"/>
      <c r="DA40" s="401"/>
      <c r="DB40" s="401"/>
      <c r="DC40" s="401"/>
      <c r="DD40" s="401"/>
      <c r="DE40" s="401"/>
      <c r="DF40" s="401"/>
      <c r="DG40" s="401"/>
      <c r="DH40" s="401"/>
      <c r="DI40" s="401"/>
      <c r="DJ40" s="401"/>
      <c r="DK40" s="401"/>
      <c r="DL40" s="401"/>
      <c r="DM40" s="401"/>
      <c r="DN40" s="401"/>
      <c r="DO40" s="401"/>
      <c r="DP40" s="401"/>
      <c r="DQ40" s="401"/>
      <c r="DR40" s="401"/>
      <c r="DS40" s="401"/>
      <c r="DT40" s="401"/>
      <c r="DU40" s="401"/>
      <c r="DV40" s="401"/>
      <c r="DW40" s="401"/>
      <c r="DX40" s="401"/>
      <c r="DY40" s="401"/>
      <c r="DZ40" s="401"/>
      <c r="EA40" s="401"/>
      <c r="EB40" s="401"/>
      <c r="EC40" s="401"/>
      <c r="ED40" s="401"/>
      <c r="EE40" s="401"/>
      <c r="EF40" s="401"/>
      <c r="EG40" s="401"/>
      <c r="EH40" s="401"/>
      <c r="EI40" s="401"/>
      <c r="EJ40" s="401"/>
      <c r="EK40" s="401"/>
      <c r="EL40" s="401"/>
      <c r="EM40" s="401"/>
      <c r="EN40" s="401"/>
      <c r="EO40" s="401"/>
      <c r="EP40" s="401"/>
      <c r="EQ40" s="401"/>
      <c r="ER40" s="401"/>
      <c r="ES40" s="401"/>
      <c r="ET40" s="401"/>
      <c r="EU40" s="401"/>
      <c r="EV40" s="401"/>
      <c r="EW40" s="401"/>
      <c r="EX40" s="401"/>
      <c r="EY40" s="401"/>
      <c r="EZ40" s="401"/>
      <c r="FA40" s="401"/>
      <c r="FB40" s="401"/>
      <c r="FC40" s="401"/>
      <c r="FD40" s="401"/>
      <c r="FE40" s="401"/>
      <c r="FF40" s="401"/>
      <c r="FG40" s="401"/>
      <c r="FH40" s="401"/>
      <c r="FI40" s="401"/>
      <c r="FJ40" s="401"/>
      <c r="FK40" s="401"/>
      <c r="FL40" s="401"/>
      <c r="FM40" s="401"/>
      <c r="FN40" s="401"/>
      <c r="FO40" s="401"/>
      <c r="FP40" s="401"/>
      <c r="FQ40" s="401"/>
      <c r="FR40" s="401"/>
      <c r="FS40" s="401"/>
      <c r="FT40" s="401"/>
      <c r="FU40" s="401"/>
      <c r="FV40" s="401"/>
      <c r="FW40" s="401"/>
      <c r="FX40" s="401"/>
      <c r="FY40" s="401"/>
      <c r="FZ40" s="401"/>
      <c r="GA40" s="401"/>
      <c r="GB40" s="401"/>
      <c r="GC40" s="401"/>
      <c r="GD40" s="401"/>
      <c r="GE40" s="401"/>
      <c r="GF40" s="401"/>
      <c r="GG40" s="401"/>
      <c r="GH40" s="401"/>
      <c r="GI40" s="401"/>
      <c r="GJ40" s="401"/>
      <c r="GK40" s="401"/>
      <c r="GL40" s="401"/>
      <c r="GM40" s="401"/>
      <c r="GN40" s="401"/>
      <c r="GO40" s="401"/>
      <c r="GP40" s="401"/>
      <c r="GQ40" s="401"/>
      <c r="GR40" s="401"/>
      <c r="GS40" s="401"/>
      <c r="GT40" s="401"/>
      <c r="GU40" s="401"/>
      <c r="GV40" s="401"/>
      <c r="GW40" s="401"/>
      <c r="GX40" s="401"/>
      <c r="GY40" s="401"/>
      <c r="GZ40" s="401"/>
      <c r="HA40" s="401"/>
      <c r="HB40" s="401"/>
      <c r="HC40" s="401"/>
      <c r="HD40" s="401"/>
      <c r="HE40" s="401"/>
      <c r="HF40" s="401"/>
      <c r="HG40" s="401"/>
      <c r="HH40" s="401"/>
      <c r="HI40" s="401"/>
      <c r="HJ40" s="401"/>
      <c r="HK40" s="401"/>
      <c r="HL40" s="401"/>
      <c r="HM40" s="401"/>
      <c r="HN40" s="401"/>
      <c r="HO40" s="401"/>
      <c r="HP40" s="401"/>
      <c r="HQ40" s="401"/>
      <c r="HR40" s="401"/>
    </row>
    <row r="41" spans="1:226" s="263" customFormat="1" ht="24" customHeight="1">
      <c r="A41" s="1111">
        <v>34</v>
      </c>
      <c r="B41" s="1821" t="s">
        <v>553</v>
      </c>
      <c r="C41" s="1822"/>
      <c r="D41" s="1092" t="s">
        <v>395</v>
      </c>
      <c r="E41" s="1093" t="s">
        <v>152</v>
      </c>
      <c r="F41" s="1088">
        <v>0</v>
      </c>
      <c r="G41" s="1088">
        <v>0</v>
      </c>
      <c r="H41" s="1112">
        <f t="shared" si="0"/>
        <v>0</v>
      </c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1"/>
      <c r="BG41" s="401"/>
      <c r="BH41" s="401"/>
      <c r="BI41" s="401"/>
      <c r="BJ41" s="401"/>
      <c r="BK41" s="401"/>
      <c r="BL41" s="401"/>
      <c r="BM41" s="401"/>
      <c r="BN41" s="401"/>
      <c r="BO41" s="401"/>
      <c r="BP41" s="401"/>
      <c r="BQ41" s="401"/>
      <c r="BR41" s="401"/>
      <c r="BS41" s="401"/>
      <c r="BT41" s="401"/>
      <c r="BU41" s="401"/>
      <c r="BV41" s="401"/>
      <c r="BW41" s="401"/>
      <c r="BX41" s="401"/>
      <c r="BY41" s="401"/>
      <c r="BZ41" s="401"/>
      <c r="CA41" s="401"/>
      <c r="CB41" s="401"/>
      <c r="CC41" s="401"/>
      <c r="CD41" s="401"/>
      <c r="CE41" s="401"/>
      <c r="CF41" s="401"/>
      <c r="CG41" s="401"/>
      <c r="CH41" s="401"/>
      <c r="CI41" s="401"/>
      <c r="CJ41" s="401"/>
      <c r="CK41" s="401"/>
      <c r="CL41" s="401"/>
      <c r="CM41" s="401"/>
      <c r="CN41" s="401"/>
      <c r="CO41" s="401"/>
      <c r="CP41" s="401"/>
      <c r="CQ41" s="401"/>
      <c r="CR41" s="401"/>
      <c r="CS41" s="401"/>
      <c r="CT41" s="401"/>
      <c r="CU41" s="401"/>
      <c r="CV41" s="401"/>
      <c r="CW41" s="401"/>
      <c r="CX41" s="401"/>
      <c r="CY41" s="401"/>
      <c r="CZ41" s="401"/>
      <c r="DA41" s="401"/>
      <c r="DB41" s="401"/>
      <c r="DC41" s="401"/>
      <c r="DD41" s="401"/>
      <c r="DE41" s="401"/>
      <c r="DF41" s="401"/>
      <c r="DG41" s="401"/>
      <c r="DH41" s="401"/>
      <c r="DI41" s="401"/>
      <c r="DJ41" s="401"/>
      <c r="DK41" s="401"/>
      <c r="DL41" s="401"/>
      <c r="DM41" s="401"/>
      <c r="DN41" s="401"/>
      <c r="DO41" s="401"/>
      <c r="DP41" s="401"/>
      <c r="DQ41" s="401"/>
      <c r="DR41" s="401"/>
      <c r="DS41" s="401"/>
      <c r="DT41" s="401"/>
      <c r="DU41" s="401"/>
      <c r="DV41" s="401"/>
      <c r="DW41" s="401"/>
      <c r="DX41" s="401"/>
      <c r="DY41" s="401"/>
      <c r="DZ41" s="401"/>
      <c r="EA41" s="401"/>
      <c r="EB41" s="401"/>
      <c r="EC41" s="401"/>
      <c r="ED41" s="401"/>
      <c r="EE41" s="401"/>
      <c r="EF41" s="401"/>
      <c r="EG41" s="401"/>
      <c r="EH41" s="401"/>
      <c r="EI41" s="401"/>
      <c r="EJ41" s="401"/>
      <c r="EK41" s="401"/>
      <c r="EL41" s="401"/>
      <c r="EM41" s="401"/>
      <c r="EN41" s="401"/>
      <c r="EO41" s="401"/>
      <c r="EP41" s="401"/>
      <c r="EQ41" s="401"/>
      <c r="ER41" s="401"/>
      <c r="ES41" s="401"/>
      <c r="ET41" s="401"/>
      <c r="EU41" s="401"/>
      <c r="EV41" s="401"/>
      <c r="EW41" s="401"/>
      <c r="EX41" s="401"/>
      <c r="EY41" s="401"/>
      <c r="EZ41" s="401"/>
      <c r="FA41" s="401"/>
      <c r="FB41" s="401"/>
      <c r="FC41" s="401"/>
      <c r="FD41" s="401"/>
      <c r="FE41" s="401"/>
      <c r="FF41" s="401"/>
      <c r="FG41" s="401"/>
      <c r="FH41" s="401"/>
      <c r="FI41" s="401"/>
      <c r="FJ41" s="401"/>
      <c r="FK41" s="401"/>
      <c r="FL41" s="401"/>
      <c r="FM41" s="401"/>
      <c r="FN41" s="401"/>
      <c r="FO41" s="401"/>
      <c r="FP41" s="401"/>
      <c r="FQ41" s="401"/>
      <c r="FR41" s="401"/>
      <c r="FS41" s="401"/>
      <c r="FT41" s="401"/>
      <c r="FU41" s="401"/>
      <c r="FV41" s="401"/>
      <c r="FW41" s="401"/>
      <c r="FX41" s="401"/>
      <c r="FY41" s="401"/>
      <c r="FZ41" s="401"/>
      <c r="GA41" s="401"/>
      <c r="GB41" s="401"/>
      <c r="GC41" s="401"/>
      <c r="GD41" s="401"/>
      <c r="GE41" s="401"/>
      <c r="GF41" s="401"/>
      <c r="GG41" s="401"/>
      <c r="GH41" s="401"/>
      <c r="GI41" s="401"/>
      <c r="GJ41" s="401"/>
      <c r="GK41" s="401"/>
      <c r="GL41" s="401"/>
      <c r="GM41" s="401"/>
      <c r="GN41" s="401"/>
      <c r="GO41" s="401"/>
      <c r="GP41" s="401"/>
      <c r="GQ41" s="401"/>
      <c r="GR41" s="401"/>
      <c r="GS41" s="401"/>
      <c r="GT41" s="401"/>
      <c r="GU41" s="401"/>
      <c r="GV41" s="401"/>
      <c r="GW41" s="401"/>
      <c r="GX41" s="401"/>
      <c r="GY41" s="401"/>
      <c r="GZ41" s="401"/>
      <c r="HA41" s="401"/>
      <c r="HB41" s="401"/>
      <c r="HC41" s="401"/>
      <c r="HD41" s="401"/>
      <c r="HE41" s="401"/>
      <c r="HF41" s="401"/>
      <c r="HG41" s="401"/>
      <c r="HH41" s="401"/>
      <c r="HI41" s="401"/>
      <c r="HJ41" s="401"/>
      <c r="HK41" s="401"/>
      <c r="HL41" s="401"/>
      <c r="HM41" s="401"/>
      <c r="HN41" s="401"/>
      <c r="HO41" s="401"/>
      <c r="HP41" s="401"/>
      <c r="HQ41" s="401"/>
      <c r="HR41" s="401"/>
    </row>
    <row r="42" spans="1:226" s="263" customFormat="1" ht="24" customHeight="1">
      <c r="A42" s="1111">
        <v>35</v>
      </c>
      <c r="B42" s="1834" t="s">
        <v>396</v>
      </c>
      <c r="C42" s="1835"/>
      <c r="D42" s="1092" t="s">
        <v>302</v>
      </c>
      <c r="E42" s="1093" t="s">
        <v>152</v>
      </c>
      <c r="F42" s="1088">
        <v>0</v>
      </c>
      <c r="G42" s="1088">
        <v>0</v>
      </c>
      <c r="H42" s="1112">
        <f t="shared" si="0"/>
        <v>0</v>
      </c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1"/>
      <c r="DA42" s="401"/>
      <c r="DB42" s="401"/>
      <c r="DC42" s="401"/>
      <c r="DD42" s="401"/>
      <c r="DE42" s="401"/>
      <c r="DF42" s="401"/>
      <c r="DG42" s="401"/>
      <c r="DH42" s="401"/>
      <c r="DI42" s="401"/>
      <c r="DJ42" s="401"/>
      <c r="DK42" s="401"/>
      <c r="DL42" s="401"/>
      <c r="DM42" s="401"/>
      <c r="DN42" s="401"/>
      <c r="DO42" s="401"/>
      <c r="DP42" s="401"/>
      <c r="DQ42" s="401"/>
      <c r="DR42" s="401"/>
      <c r="DS42" s="401"/>
      <c r="DT42" s="401"/>
      <c r="DU42" s="401"/>
      <c r="DV42" s="401"/>
      <c r="DW42" s="401"/>
      <c r="DX42" s="401"/>
      <c r="DY42" s="401"/>
      <c r="DZ42" s="401"/>
      <c r="EA42" s="401"/>
      <c r="EB42" s="401"/>
      <c r="EC42" s="401"/>
      <c r="ED42" s="401"/>
      <c r="EE42" s="401"/>
      <c r="EF42" s="401"/>
      <c r="EG42" s="401"/>
      <c r="EH42" s="401"/>
      <c r="EI42" s="401"/>
      <c r="EJ42" s="401"/>
      <c r="EK42" s="401"/>
      <c r="EL42" s="401"/>
      <c r="EM42" s="401"/>
      <c r="EN42" s="401"/>
      <c r="EO42" s="401"/>
      <c r="EP42" s="401"/>
      <c r="EQ42" s="401"/>
      <c r="ER42" s="401"/>
      <c r="ES42" s="401"/>
      <c r="ET42" s="401"/>
      <c r="EU42" s="401"/>
      <c r="EV42" s="401"/>
      <c r="EW42" s="401"/>
      <c r="EX42" s="401"/>
      <c r="EY42" s="401"/>
      <c r="EZ42" s="401"/>
      <c r="FA42" s="401"/>
      <c r="FB42" s="401"/>
      <c r="FC42" s="401"/>
      <c r="FD42" s="401"/>
      <c r="FE42" s="401"/>
      <c r="FF42" s="401"/>
      <c r="FG42" s="401"/>
      <c r="FH42" s="401"/>
      <c r="FI42" s="401"/>
      <c r="FJ42" s="401"/>
      <c r="FK42" s="401"/>
      <c r="FL42" s="401"/>
      <c r="FM42" s="401"/>
      <c r="FN42" s="401"/>
      <c r="FO42" s="401"/>
      <c r="FP42" s="401"/>
      <c r="FQ42" s="401"/>
      <c r="FR42" s="401"/>
      <c r="FS42" s="401"/>
      <c r="FT42" s="401"/>
      <c r="FU42" s="401"/>
      <c r="FV42" s="401"/>
      <c r="FW42" s="401"/>
      <c r="FX42" s="401"/>
      <c r="FY42" s="401"/>
      <c r="FZ42" s="401"/>
      <c r="GA42" s="401"/>
      <c r="GB42" s="401"/>
      <c r="GC42" s="401"/>
      <c r="GD42" s="401"/>
      <c r="GE42" s="401"/>
      <c r="GF42" s="401"/>
      <c r="GG42" s="401"/>
      <c r="GH42" s="401"/>
      <c r="GI42" s="401"/>
      <c r="GJ42" s="401"/>
      <c r="GK42" s="401"/>
      <c r="GL42" s="401"/>
      <c r="GM42" s="401"/>
      <c r="GN42" s="401"/>
      <c r="GO42" s="401"/>
      <c r="GP42" s="401"/>
      <c r="GQ42" s="401"/>
      <c r="GR42" s="401"/>
      <c r="GS42" s="401"/>
      <c r="GT42" s="401"/>
      <c r="GU42" s="401"/>
      <c r="GV42" s="401"/>
      <c r="GW42" s="401"/>
      <c r="GX42" s="401"/>
      <c r="GY42" s="401"/>
      <c r="GZ42" s="401"/>
      <c r="HA42" s="401"/>
      <c r="HB42" s="401"/>
      <c r="HC42" s="401"/>
      <c r="HD42" s="401"/>
      <c r="HE42" s="401"/>
      <c r="HF42" s="401"/>
      <c r="HG42" s="401"/>
      <c r="HH42" s="401"/>
      <c r="HI42" s="401"/>
      <c r="HJ42" s="401"/>
      <c r="HK42" s="401"/>
      <c r="HL42" s="401"/>
      <c r="HM42" s="401"/>
      <c r="HN42" s="401"/>
      <c r="HO42" s="401"/>
      <c r="HP42" s="401"/>
      <c r="HQ42" s="401"/>
      <c r="HR42" s="401"/>
    </row>
    <row r="43" spans="1:226" s="263" customFormat="1" ht="24" customHeight="1">
      <c r="A43" s="1111">
        <v>36</v>
      </c>
      <c r="B43" s="1821" t="s">
        <v>397</v>
      </c>
      <c r="C43" s="1822"/>
      <c r="D43" s="1092" t="s">
        <v>303</v>
      </c>
      <c r="E43" s="1093" t="s">
        <v>152</v>
      </c>
      <c r="F43" s="1088">
        <v>16172</v>
      </c>
      <c r="G43" s="1088">
        <v>16172</v>
      </c>
      <c r="H43" s="1112">
        <f t="shared" si="0"/>
        <v>0</v>
      </c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401"/>
      <c r="CZ43" s="401"/>
      <c r="DA43" s="401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1"/>
      <c r="DN43" s="401"/>
      <c r="DO43" s="401"/>
      <c r="DP43" s="401"/>
      <c r="DQ43" s="401"/>
      <c r="DR43" s="401"/>
      <c r="DS43" s="401"/>
      <c r="DT43" s="401"/>
      <c r="DU43" s="401"/>
      <c r="DV43" s="401"/>
      <c r="DW43" s="401"/>
      <c r="DX43" s="401"/>
      <c r="DY43" s="401"/>
      <c r="DZ43" s="401"/>
      <c r="EA43" s="401"/>
      <c r="EB43" s="401"/>
      <c r="EC43" s="401"/>
      <c r="ED43" s="401"/>
      <c r="EE43" s="401"/>
      <c r="EF43" s="401"/>
      <c r="EG43" s="401"/>
      <c r="EH43" s="401"/>
      <c r="EI43" s="401"/>
      <c r="EJ43" s="401"/>
      <c r="EK43" s="401"/>
      <c r="EL43" s="401"/>
      <c r="EM43" s="401"/>
      <c r="EN43" s="401"/>
      <c r="EO43" s="401"/>
      <c r="EP43" s="401"/>
      <c r="EQ43" s="401"/>
      <c r="ER43" s="401"/>
      <c r="ES43" s="401"/>
      <c r="ET43" s="401"/>
      <c r="EU43" s="401"/>
      <c r="EV43" s="401"/>
      <c r="EW43" s="401"/>
      <c r="EX43" s="401"/>
      <c r="EY43" s="401"/>
      <c r="EZ43" s="401"/>
      <c r="FA43" s="401"/>
      <c r="FB43" s="401"/>
      <c r="FC43" s="401"/>
      <c r="FD43" s="401"/>
      <c r="FE43" s="401"/>
      <c r="FF43" s="401"/>
      <c r="FG43" s="401"/>
      <c r="FH43" s="401"/>
      <c r="FI43" s="401"/>
      <c r="FJ43" s="401"/>
      <c r="FK43" s="401"/>
      <c r="FL43" s="401"/>
      <c r="FM43" s="401"/>
      <c r="FN43" s="401"/>
      <c r="FO43" s="401"/>
      <c r="FP43" s="401"/>
      <c r="FQ43" s="401"/>
      <c r="FR43" s="401"/>
      <c r="FS43" s="401"/>
      <c r="FT43" s="401"/>
      <c r="FU43" s="401"/>
      <c r="FV43" s="401"/>
      <c r="FW43" s="401"/>
      <c r="FX43" s="401"/>
      <c r="FY43" s="401"/>
      <c r="FZ43" s="401"/>
      <c r="GA43" s="401"/>
      <c r="GB43" s="401"/>
      <c r="GC43" s="401"/>
      <c r="GD43" s="401"/>
      <c r="GE43" s="401"/>
      <c r="GF43" s="401"/>
      <c r="GG43" s="401"/>
      <c r="GH43" s="401"/>
      <c r="GI43" s="401"/>
      <c r="GJ43" s="401"/>
      <c r="GK43" s="401"/>
      <c r="GL43" s="401"/>
      <c r="GM43" s="401"/>
      <c r="GN43" s="401"/>
      <c r="GO43" s="401"/>
      <c r="GP43" s="401"/>
      <c r="GQ43" s="401"/>
      <c r="GR43" s="401"/>
      <c r="GS43" s="401"/>
      <c r="GT43" s="401"/>
      <c r="GU43" s="401"/>
      <c r="GV43" s="401"/>
      <c r="GW43" s="401"/>
      <c r="GX43" s="401"/>
      <c r="GY43" s="401"/>
      <c r="GZ43" s="401"/>
      <c r="HA43" s="401"/>
      <c r="HB43" s="401"/>
      <c r="HC43" s="401"/>
      <c r="HD43" s="401"/>
      <c r="HE43" s="401"/>
      <c r="HF43" s="401"/>
      <c r="HG43" s="401"/>
      <c r="HH43" s="401"/>
      <c r="HI43" s="401"/>
      <c r="HJ43" s="401"/>
      <c r="HK43" s="401"/>
      <c r="HL43" s="401"/>
      <c r="HM43" s="401"/>
      <c r="HN43" s="401"/>
      <c r="HO43" s="401"/>
      <c r="HP43" s="401"/>
      <c r="HQ43" s="401"/>
      <c r="HR43" s="401"/>
    </row>
    <row r="44" spans="1:226" s="263" customFormat="1" ht="24" customHeight="1">
      <c r="A44" s="1111">
        <v>37</v>
      </c>
      <c r="B44" s="1821" t="s">
        <v>398</v>
      </c>
      <c r="C44" s="1822"/>
      <c r="D44" s="1092" t="s">
        <v>304</v>
      </c>
      <c r="E44" s="1093" t="s">
        <v>152</v>
      </c>
      <c r="F44" s="1088">
        <v>25894905</v>
      </c>
      <c r="G44" s="1088">
        <v>25894905</v>
      </c>
      <c r="H44" s="1112">
        <f t="shared" si="0"/>
        <v>0</v>
      </c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1"/>
      <c r="CJ44" s="401"/>
      <c r="CK44" s="401"/>
      <c r="CL44" s="401"/>
      <c r="CM44" s="401"/>
      <c r="CN44" s="401"/>
      <c r="CO44" s="401"/>
      <c r="CP44" s="401"/>
      <c r="CQ44" s="401"/>
      <c r="CR44" s="401"/>
      <c r="CS44" s="401"/>
      <c r="CT44" s="401"/>
      <c r="CU44" s="401"/>
      <c r="CV44" s="401"/>
      <c r="CW44" s="401"/>
      <c r="CX44" s="401"/>
      <c r="CY44" s="401"/>
      <c r="CZ44" s="401"/>
      <c r="DA44" s="401"/>
      <c r="DB44" s="401"/>
      <c r="DC44" s="401"/>
      <c r="DD44" s="401"/>
      <c r="DE44" s="401"/>
      <c r="DF44" s="401"/>
      <c r="DG44" s="401"/>
      <c r="DH44" s="401"/>
      <c r="DI44" s="401"/>
      <c r="DJ44" s="401"/>
      <c r="DK44" s="401"/>
      <c r="DL44" s="401"/>
      <c r="DM44" s="401"/>
      <c r="DN44" s="401"/>
      <c r="DO44" s="401"/>
      <c r="DP44" s="401"/>
      <c r="DQ44" s="401"/>
      <c r="DR44" s="401"/>
      <c r="DS44" s="401"/>
      <c r="DT44" s="401"/>
      <c r="DU44" s="401"/>
      <c r="DV44" s="401"/>
      <c r="DW44" s="401"/>
      <c r="DX44" s="401"/>
      <c r="DY44" s="401"/>
      <c r="DZ44" s="401"/>
      <c r="EA44" s="401"/>
      <c r="EB44" s="401"/>
      <c r="EC44" s="401"/>
      <c r="ED44" s="401"/>
      <c r="EE44" s="401"/>
      <c r="EF44" s="401"/>
      <c r="EG44" s="401"/>
      <c r="EH44" s="401"/>
      <c r="EI44" s="401"/>
      <c r="EJ44" s="401"/>
      <c r="EK44" s="401"/>
      <c r="EL44" s="401"/>
      <c r="EM44" s="401"/>
      <c r="EN44" s="401"/>
      <c r="EO44" s="401"/>
      <c r="EP44" s="401"/>
      <c r="EQ44" s="401"/>
      <c r="ER44" s="401"/>
      <c r="ES44" s="401"/>
      <c r="ET44" s="401"/>
      <c r="EU44" s="401"/>
      <c r="EV44" s="401"/>
      <c r="EW44" s="401"/>
      <c r="EX44" s="401"/>
      <c r="EY44" s="401"/>
      <c r="EZ44" s="401"/>
      <c r="FA44" s="401"/>
      <c r="FB44" s="401"/>
      <c r="FC44" s="401"/>
      <c r="FD44" s="401"/>
      <c r="FE44" s="401"/>
      <c r="FF44" s="401"/>
      <c r="FG44" s="401"/>
      <c r="FH44" s="401"/>
      <c r="FI44" s="401"/>
      <c r="FJ44" s="401"/>
      <c r="FK44" s="401"/>
      <c r="FL44" s="401"/>
      <c r="FM44" s="401"/>
      <c r="FN44" s="401"/>
      <c r="FO44" s="401"/>
      <c r="FP44" s="401"/>
      <c r="FQ44" s="401"/>
      <c r="FR44" s="401"/>
      <c r="FS44" s="401"/>
      <c r="FT44" s="401"/>
      <c r="FU44" s="401"/>
      <c r="FV44" s="401"/>
      <c r="FW44" s="401"/>
      <c r="FX44" s="401"/>
      <c r="FY44" s="401"/>
      <c r="FZ44" s="401"/>
      <c r="GA44" s="401"/>
      <c r="GB44" s="401"/>
      <c r="GC44" s="401"/>
      <c r="GD44" s="401"/>
      <c r="GE44" s="401"/>
      <c r="GF44" s="401"/>
      <c r="GG44" s="401"/>
      <c r="GH44" s="401"/>
      <c r="GI44" s="401"/>
      <c r="GJ44" s="401"/>
      <c r="GK44" s="401"/>
      <c r="GL44" s="401"/>
      <c r="GM44" s="401"/>
      <c r="GN44" s="401"/>
      <c r="GO44" s="401"/>
      <c r="GP44" s="401"/>
      <c r="GQ44" s="401"/>
      <c r="GR44" s="401"/>
      <c r="GS44" s="401"/>
      <c r="GT44" s="401"/>
      <c r="GU44" s="401"/>
      <c r="GV44" s="401"/>
      <c r="GW44" s="401"/>
      <c r="GX44" s="401"/>
      <c r="GY44" s="401"/>
      <c r="GZ44" s="401"/>
      <c r="HA44" s="401"/>
      <c r="HB44" s="401"/>
      <c r="HC44" s="401"/>
      <c r="HD44" s="401"/>
      <c r="HE44" s="401"/>
      <c r="HF44" s="401"/>
      <c r="HG44" s="401"/>
      <c r="HH44" s="401"/>
      <c r="HI44" s="401"/>
      <c r="HJ44" s="401"/>
      <c r="HK44" s="401"/>
      <c r="HL44" s="401"/>
      <c r="HM44" s="401"/>
      <c r="HN44" s="401"/>
      <c r="HO44" s="401"/>
      <c r="HP44" s="401"/>
      <c r="HQ44" s="401"/>
      <c r="HR44" s="401"/>
    </row>
    <row r="45" spans="1:226" s="263" customFormat="1" ht="24" customHeight="1">
      <c r="A45" s="1111">
        <v>38</v>
      </c>
      <c r="B45" s="1821" t="s">
        <v>399</v>
      </c>
      <c r="C45" s="1822"/>
      <c r="D45" s="1092" t="s">
        <v>305</v>
      </c>
      <c r="E45" s="1093" t="s">
        <v>152</v>
      </c>
      <c r="F45" s="1088">
        <v>104841</v>
      </c>
      <c r="G45" s="1088">
        <v>104841</v>
      </c>
      <c r="H45" s="1112">
        <f t="shared" si="0"/>
        <v>0</v>
      </c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401"/>
      <c r="AY45" s="401"/>
      <c r="AZ45" s="401"/>
      <c r="BA45" s="401"/>
      <c r="BB45" s="401"/>
      <c r="BC45" s="401"/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  <c r="BW45" s="401"/>
      <c r="BX45" s="401"/>
      <c r="BY45" s="401"/>
      <c r="BZ45" s="401"/>
      <c r="CA45" s="401"/>
      <c r="CB45" s="401"/>
      <c r="CC45" s="401"/>
      <c r="CD45" s="401"/>
      <c r="CE45" s="401"/>
      <c r="CF45" s="401"/>
      <c r="CG45" s="401"/>
      <c r="CH45" s="401"/>
      <c r="CI45" s="401"/>
      <c r="CJ45" s="401"/>
      <c r="CK45" s="401"/>
      <c r="CL45" s="401"/>
      <c r="CM45" s="401"/>
      <c r="CN45" s="401"/>
      <c r="CO45" s="401"/>
      <c r="CP45" s="401"/>
      <c r="CQ45" s="401"/>
      <c r="CR45" s="401"/>
      <c r="CS45" s="401"/>
      <c r="CT45" s="401"/>
      <c r="CU45" s="401"/>
      <c r="CV45" s="401"/>
      <c r="CW45" s="401"/>
      <c r="CX45" s="401"/>
      <c r="CY45" s="401"/>
      <c r="CZ45" s="401"/>
      <c r="DA45" s="401"/>
      <c r="DB45" s="401"/>
      <c r="DC45" s="401"/>
      <c r="DD45" s="401"/>
      <c r="DE45" s="401"/>
      <c r="DF45" s="401"/>
      <c r="DG45" s="401"/>
      <c r="DH45" s="401"/>
      <c r="DI45" s="401"/>
      <c r="DJ45" s="401"/>
      <c r="DK45" s="401"/>
      <c r="DL45" s="401"/>
      <c r="DM45" s="401"/>
      <c r="DN45" s="401"/>
      <c r="DO45" s="401"/>
      <c r="DP45" s="401"/>
      <c r="DQ45" s="401"/>
      <c r="DR45" s="401"/>
      <c r="DS45" s="401"/>
      <c r="DT45" s="401"/>
      <c r="DU45" s="401"/>
      <c r="DV45" s="401"/>
      <c r="DW45" s="401"/>
      <c r="DX45" s="401"/>
      <c r="DY45" s="401"/>
      <c r="DZ45" s="401"/>
      <c r="EA45" s="401"/>
      <c r="EB45" s="401"/>
      <c r="EC45" s="401"/>
      <c r="ED45" s="401"/>
      <c r="EE45" s="401"/>
      <c r="EF45" s="401"/>
      <c r="EG45" s="401"/>
      <c r="EH45" s="401"/>
      <c r="EI45" s="401"/>
      <c r="EJ45" s="401"/>
      <c r="EK45" s="401"/>
      <c r="EL45" s="401"/>
      <c r="EM45" s="401"/>
      <c r="EN45" s="401"/>
      <c r="EO45" s="401"/>
      <c r="EP45" s="401"/>
      <c r="EQ45" s="401"/>
      <c r="ER45" s="401"/>
      <c r="ES45" s="401"/>
      <c r="ET45" s="401"/>
      <c r="EU45" s="401"/>
      <c r="EV45" s="401"/>
      <c r="EW45" s="401"/>
      <c r="EX45" s="401"/>
      <c r="EY45" s="401"/>
      <c r="EZ45" s="401"/>
      <c r="FA45" s="401"/>
      <c r="FB45" s="401"/>
      <c r="FC45" s="401"/>
      <c r="FD45" s="401"/>
      <c r="FE45" s="401"/>
      <c r="FF45" s="401"/>
      <c r="FG45" s="401"/>
      <c r="FH45" s="401"/>
      <c r="FI45" s="401"/>
      <c r="FJ45" s="401"/>
      <c r="FK45" s="401"/>
      <c r="FL45" s="401"/>
      <c r="FM45" s="401"/>
      <c r="FN45" s="401"/>
      <c r="FO45" s="401"/>
      <c r="FP45" s="401"/>
      <c r="FQ45" s="401"/>
      <c r="FR45" s="401"/>
      <c r="FS45" s="401"/>
      <c r="FT45" s="401"/>
      <c r="FU45" s="401"/>
      <c r="FV45" s="401"/>
      <c r="FW45" s="401"/>
      <c r="FX45" s="401"/>
      <c r="FY45" s="401"/>
      <c r="FZ45" s="401"/>
      <c r="GA45" s="401"/>
      <c r="GB45" s="401"/>
      <c r="GC45" s="401"/>
      <c r="GD45" s="401"/>
      <c r="GE45" s="401"/>
      <c r="GF45" s="401"/>
      <c r="GG45" s="401"/>
      <c r="GH45" s="401"/>
      <c r="GI45" s="401"/>
      <c r="GJ45" s="401"/>
      <c r="GK45" s="401"/>
      <c r="GL45" s="401"/>
      <c r="GM45" s="401"/>
      <c r="GN45" s="401"/>
      <c r="GO45" s="401"/>
      <c r="GP45" s="401"/>
      <c r="GQ45" s="401"/>
      <c r="GR45" s="401"/>
      <c r="GS45" s="401"/>
      <c r="GT45" s="401"/>
      <c r="GU45" s="401"/>
      <c r="GV45" s="401"/>
      <c r="GW45" s="401"/>
      <c r="GX45" s="401"/>
      <c r="GY45" s="401"/>
      <c r="GZ45" s="401"/>
      <c r="HA45" s="401"/>
      <c r="HB45" s="401"/>
      <c r="HC45" s="401"/>
      <c r="HD45" s="401"/>
      <c r="HE45" s="401"/>
      <c r="HF45" s="401"/>
      <c r="HG45" s="401"/>
      <c r="HH45" s="401"/>
      <c r="HI45" s="401"/>
      <c r="HJ45" s="401"/>
      <c r="HK45" s="401"/>
      <c r="HL45" s="401"/>
      <c r="HM45" s="401"/>
      <c r="HN45" s="401"/>
      <c r="HO45" s="401"/>
      <c r="HP45" s="401"/>
      <c r="HQ45" s="401"/>
      <c r="HR45" s="401"/>
    </row>
    <row r="46" spans="1:226" s="263" customFormat="1" ht="24" customHeight="1">
      <c r="A46" s="1111">
        <v>39</v>
      </c>
      <c r="B46" s="1821" t="s">
        <v>400</v>
      </c>
      <c r="C46" s="1822"/>
      <c r="D46" s="1092" t="s">
        <v>306</v>
      </c>
      <c r="E46" s="1093" t="s">
        <v>152</v>
      </c>
      <c r="F46" s="1088">
        <v>0</v>
      </c>
      <c r="G46" s="1088">
        <v>0</v>
      </c>
      <c r="H46" s="1112">
        <f t="shared" si="0"/>
        <v>0</v>
      </c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  <c r="CG46" s="401"/>
      <c r="CH46" s="401"/>
      <c r="CI46" s="401"/>
      <c r="CJ46" s="401"/>
      <c r="CK46" s="401"/>
      <c r="CL46" s="401"/>
      <c r="CM46" s="401"/>
      <c r="CN46" s="401"/>
      <c r="CO46" s="401"/>
      <c r="CP46" s="401"/>
      <c r="CQ46" s="401"/>
      <c r="CR46" s="401"/>
      <c r="CS46" s="401"/>
      <c r="CT46" s="401"/>
      <c r="CU46" s="401"/>
      <c r="CV46" s="401"/>
      <c r="CW46" s="401"/>
      <c r="CX46" s="401"/>
      <c r="CY46" s="401"/>
      <c r="CZ46" s="401"/>
      <c r="DA46" s="401"/>
      <c r="DB46" s="401"/>
      <c r="DC46" s="401"/>
      <c r="DD46" s="401"/>
      <c r="DE46" s="401"/>
      <c r="DF46" s="401"/>
      <c r="DG46" s="401"/>
      <c r="DH46" s="401"/>
      <c r="DI46" s="401"/>
      <c r="DJ46" s="401"/>
      <c r="DK46" s="401"/>
      <c r="DL46" s="401"/>
      <c r="DM46" s="401"/>
      <c r="DN46" s="401"/>
      <c r="DO46" s="401"/>
      <c r="DP46" s="401"/>
      <c r="DQ46" s="401"/>
      <c r="DR46" s="401"/>
      <c r="DS46" s="401"/>
      <c r="DT46" s="401"/>
      <c r="DU46" s="401"/>
      <c r="DV46" s="401"/>
      <c r="DW46" s="401"/>
      <c r="DX46" s="401"/>
      <c r="DY46" s="401"/>
      <c r="DZ46" s="401"/>
      <c r="EA46" s="401"/>
      <c r="EB46" s="401"/>
      <c r="EC46" s="401"/>
      <c r="ED46" s="401"/>
      <c r="EE46" s="401"/>
      <c r="EF46" s="401"/>
      <c r="EG46" s="401"/>
      <c r="EH46" s="401"/>
      <c r="EI46" s="401"/>
      <c r="EJ46" s="401"/>
      <c r="EK46" s="401"/>
      <c r="EL46" s="401"/>
      <c r="EM46" s="401"/>
      <c r="EN46" s="401"/>
      <c r="EO46" s="401"/>
      <c r="EP46" s="401"/>
      <c r="EQ46" s="401"/>
      <c r="ER46" s="401"/>
      <c r="ES46" s="401"/>
      <c r="ET46" s="401"/>
      <c r="EU46" s="401"/>
      <c r="EV46" s="401"/>
      <c r="EW46" s="401"/>
      <c r="EX46" s="401"/>
      <c r="EY46" s="401"/>
      <c r="EZ46" s="401"/>
      <c r="FA46" s="401"/>
      <c r="FB46" s="401"/>
      <c r="FC46" s="401"/>
      <c r="FD46" s="401"/>
      <c r="FE46" s="401"/>
      <c r="FF46" s="401"/>
      <c r="FG46" s="401"/>
      <c r="FH46" s="401"/>
      <c r="FI46" s="401"/>
      <c r="FJ46" s="401"/>
      <c r="FK46" s="401"/>
      <c r="FL46" s="401"/>
      <c r="FM46" s="401"/>
      <c r="FN46" s="401"/>
      <c r="FO46" s="401"/>
      <c r="FP46" s="401"/>
      <c r="FQ46" s="401"/>
      <c r="FR46" s="401"/>
      <c r="FS46" s="401"/>
      <c r="FT46" s="401"/>
      <c r="FU46" s="401"/>
      <c r="FV46" s="401"/>
      <c r="FW46" s="401"/>
      <c r="FX46" s="401"/>
      <c r="FY46" s="401"/>
      <c r="FZ46" s="401"/>
      <c r="GA46" s="401"/>
      <c r="GB46" s="401"/>
      <c r="GC46" s="401"/>
      <c r="GD46" s="401"/>
      <c r="GE46" s="401"/>
      <c r="GF46" s="401"/>
      <c r="GG46" s="401"/>
      <c r="GH46" s="401"/>
      <c r="GI46" s="401"/>
      <c r="GJ46" s="401"/>
      <c r="GK46" s="401"/>
      <c r="GL46" s="401"/>
      <c r="GM46" s="401"/>
      <c r="GN46" s="401"/>
      <c r="GO46" s="401"/>
      <c r="GP46" s="401"/>
      <c r="GQ46" s="401"/>
      <c r="GR46" s="401"/>
      <c r="GS46" s="401"/>
      <c r="GT46" s="401"/>
      <c r="GU46" s="401"/>
      <c r="GV46" s="401"/>
      <c r="GW46" s="401"/>
      <c r="GX46" s="401"/>
      <c r="GY46" s="401"/>
      <c r="GZ46" s="401"/>
      <c r="HA46" s="401"/>
      <c r="HB46" s="401"/>
      <c r="HC46" s="401"/>
      <c r="HD46" s="401"/>
      <c r="HE46" s="401"/>
      <c r="HF46" s="401"/>
      <c r="HG46" s="401"/>
      <c r="HH46" s="401"/>
      <c r="HI46" s="401"/>
      <c r="HJ46" s="401"/>
      <c r="HK46" s="401"/>
      <c r="HL46" s="401"/>
      <c r="HM46" s="401"/>
      <c r="HN46" s="401"/>
      <c r="HO46" s="401"/>
      <c r="HP46" s="401"/>
      <c r="HQ46" s="401"/>
      <c r="HR46" s="401"/>
    </row>
    <row r="47" spans="1:226" s="263" customFormat="1" ht="12.75" thickBot="1">
      <c r="A47" s="1113">
        <v>40</v>
      </c>
      <c r="B47" s="1824" t="s">
        <v>401</v>
      </c>
      <c r="C47" s="1825"/>
      <c r="D47" s="1114" t="s">
        <v>60</v>
      </c>
      <c r="E47" s="1115" t="s">
        <v>152</v>
      </c>
      <c r="F47" s="1116">
        <v>109630516.71</v>
      </c>
      <c r="G47" s="1116">
        <v>109630516.71</v>
      </c>
      <c r="H47" s="1117">
        <f t="shared" si="0"/>
        <v>0</v>
      </c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01"/>
      <c r="CG47" s="401"/>
      <c r="CH47" s="401"/>
      <c r="CI47" s="401"/>
      <c r="CJ47" s="401"/>
      <c r="CK47" s="401"/>
      <c r="CL47" s="401"/>
      <c r="CM47" s="401"/>
      <c r="CN47" s="401"/>
      <c r="CO47" s="401"/>
      <c r="CP47" s="401"/>
      <c r="CQ47" s="401"/>
      <c r="CR47" s="401"/>
      <c r="CS47" s="401"/>
      <c r="CT47" s="401"/>
      <c r="CU47" s="401"/>
      <c r="CV47" s="401"/>
      <c r="CW47" s="401"/>
      <c r="CX47" s="401"/>
      <c r="CY47" s="401"/>
      <c r="CZ47" s="401"/>
      <c r="DA47" s="401"/>
      <c r="DB47" s="401"/>
      <c r="DC47" s="401"/>
      <c r="DD47" s="401"/>
      <c r="DE47" s="401"/>
      <c r="DF47" s="401"/>
      <c r="DG47" s="401"/>
      <c r="DH47" s="401"/>
      <c r="DI47" s="401"/>
      <c r="DJ47" s="401"/>
      <c r="DK47" s="401"/>
      <c r="DL47" s="401"/>
      <c r="DM47" s="401"/>
      <c r="DN47" s="401"/>
      <c r="DO47" s="401"/>
      <c r="DP47" s="401"/>
      <c r="DQ47" s="401"/>
      <c r="DR47" s="401"/>
      <c r="DS47" s="401"/>
      <c r="DT47" s="401"/>
      <c r="DU47" s="401"/>
      <c r="DV47" s="401"/>
      <c r="DW47" s="401"/>
      <c r="DX47" s="401"/>
      <c r="DY47" s="401"/>
      <c r="DZ47" s="401"/>
      <c r="EA47" s="401"/>
      <c r="EB47" s="401"/>
      <c r="EC47" s="401"/>
      <c r="ED47" s="401"/>
      <c r="EE47" s="401"/>
      <c r="EF47" s="401"/>
      <c r="EG47" s="401"/>
      <c r="EH47" s="401"/>
      <c r="EI47" s="401"/>
      <c r="EJ47" s="401"/>
      <c r="EK47" s="401"/>
      <c r="EL47" s="401"/>
      <c r="EM47" s="401"/>
      <c r="EN47" s="401"/>
      <c r="EO47" s="401"/>
      <c r="EP47" s="401"/>
      <c r="EQ47" s="401"/>
      <c r="ER47" s="401"/>
      <c r="ES47" s="401"/>
      <c r="ET47" s="401"/>
      <c r="EU47" s="401"/>
      <c r="EV47" s="401"/>
      <c r="EW47" s="401"/>
      <c r="EX47" s="401"/>
      <c r="EY47" s="401"/>
      <c r="EZ47" s="401"/>
      <c r="FA47" s="401"/>
      <c r="FB47" s="401"/>
      <c r="FC47" s="401"/>
      <c r="FD47" s="401"/>
      <c r="FE47" s="401"/>
      <c r="FF47" s="401"/>
      <c r="FG47" s="401"/>
      <c r="FH47" s="401"/>
      <c r="FI47" s="401"/>
      <c r="FJ47" s="401"/>
      <c r="FK47" s="401"/>
      <c r="FL47" s="401"/>
      <c r="FM47" s="401"/>
      <c r="FN47" s="401"/>
      <c r="FO47" s="401"/>
      <c r="FP47" s="401"/>
      <c r="FQ47" s="401"/>
      <c r="FR47" s="401"/>
      <c r="FS47" s="401"/>
      <c r="FT47" s="401"/>
      <c r="FU47" s="401"/>
      <c r="FV47" s="401"/>
      <c r="FW47" s="401"/>
      <c r="FX47" s="401"/>
      <c r="FY47" s="401"/>
      <c r="FZ47" s="401"/>
      <c r="GA47" s="401"/>
      <c r="GB47" s="401"/>
      <c r="GC47" s="401"/>
      <c r="GD47" s="401"/>
      <c r="GE47" s="401"/>
      <c r="GF47" s="401"/>
      <c r="GG47" s="401"/>
      <c r="GH47" s="401"/>
      <c r="GI47" s="401"/>
      <c r="GJ47" s="401"/>
      <c r="GK47" s="401"/>
      <c r="GL47" s="401"/>
      <c r="GM47" s="401"/>
      <c r="GN47" s="401"/>
      <c r="GO47" s="401"/>
      <c r="GP47" s="401"/>
      <c r="GQ47" s="401"/>
      <c r="GR47" s="401"/>
      <c r="GS47" s="401"/>
      <c r="GT47" s="401"/>
      <c r="GU47" s="401"/>
      <c r="GV47" s="401"/>
      <c r="GW47" s="401"/>
      <c r="GX47" s="401"/>
      <c r="GY47" s="401"/>
      <c r="GZ47" s="401"/>
      <c r="HA47" s="401"/>
      <c r="HB47" s="401"/>
      <c r="HC47" s="401"/>
      <c r="HD47" s="401"/>
      <c r="HE47" s="401"/>
      <c r="HF47" s="401"/>
      <c r="HG47" s="401"/>
      <c r="HH47" s="401"/>
      <c r="HI47" s="401"/>
      <c r="HJ47" s="401"/>
      <c r="HK47" s="401"/>
      <c r="HL47" s="401"/>
      <c r="HM47" s="401"/>
      <c r="HN47" s="401"/>
      <c r="HO47" s="401"/>
      <c r="HP47" s="401"/>
      <c r="HQ47" s="401"/>
      <c r="HR47" s="401"/>
    </row>
    <row r="48" spans="9:226" ht="12.75">
      <c r="I48" s="276"/>
      <c r="J48" s="276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271"/>
      <c r="FG48" s="271"/>
      <c r="FH48" s="271"/>
      <c r="FI48" s="271"/>
      <c r="FJ48" s="271"/>
      <c r="FK48" s="271"/>
      <c r="FL48" s="271"/>
      <c r="FM48" s="271"/>
      <c r="FN48" s="271"/>
      <c r="FO48" s="271"/>
      <c r="FP48" s="271"/>
      <c r="FQ48" s="271"/>
      <c r="FR48" s="271"/>
      <c r="FS48" s="271"/>
      <c r="FT48" s="271"/>
      <c r="FU48" s="271"/>
      <c r="FV48" s="271"/>
      <c r="FW48" s="271"/>
      <c r="FX48" s="271"/>
      <c r="FY48" s="271"/>
      <c r="FZ48" s="271"/>
      <c r="GA48" s="271"/>
      <c r="GB48" s="271"/>
      <c r="GC48" s="271"/>
      <c r="GD48" s="271"/>
      <c r="GE48" s="271"/>
      <c r="GF48" s="271"/>
      <c r="GG48" s="271"/>
      <c r="GH48" s="271"/>
      <c r="GI48" s="271"/>
      <c r="GJ48" s="271"/>
      <c r="GK48" s="271"/>
      <c r="GL48" s="271"/>
      <c r="GM48" s="271"/>
      <c r="GN48" s="271"/>
      <c r="GO48" s="271"/>
      <c r="GP48" s="271"/>
      <c r="GQ48" s="271"/>
      <c r="GR48" s="271"/>
      <c r="GS48" s="271"/>
      <c r="GT48" s="271"/>
      <c r="GU48" s="271"/>
      <c r="GV48" s="271"/>
      <c r="GW48" s="271"/>
      <c r="GX48" s="271"/>
      <c r="GY48" s="271"/>
      <c r="GZ48" s="271"/>
      <c r="HA48" s="271"/>
      <c r="HB48" s="271"/>
      <c r="HC48" s="271"/>
      <c r="HD48" s="271"/>
      <c r="HE48" s="271"/>
      <c r="HF48" s="271"/>
      <c r="HG48" s="271"/>
      <c r="HH48" s="271"/>
      <c r="HI48" s="271"/>
      <c r="HJ48" s="271"/>
      <c r="HK48" s="271"/>
      <c r="HL48" s="271"/>
      <c r="HM48" s="271"/>
      <c r="HN48" s="271"/>
      <c r="HO48" s="271"/>
      <c r="HP48" s="271"/>
      <c r="HQ48" s="271"/>
      <c r="HR48" s="271"/>
    </row>
    <row r="49" spans="1:226" ht="12.75">
      <c r="A49" s="284"/>
      <c r="B49" s="285"/>
      <c r="C49" s="285"/>
      <c r="D49" s="277"/>
      <c r="E49" s="278"/>
      <c r="F49" s="279"/>
      <c r="G49" s="983"/>
      <c r="H49" s="286" t="s">
        <v>710</v>
      </c>
      <c r="I49" s="276"/>
      <c r="J49" s="276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271"/>
      <c r="DP49" s="271"/>
      <c r="DQ49" s="271"/>
      <c r="DR49" s="271"/>
      <c r="DS49" s="271"/>
      <c r="DT49" s="271"/>
      <c r="DU49" s="271"/>
      <c r="DV49" s="271"/>
      <c r="DW49" s="271"/>
      <c r="DX49" s="271"/>
      <c r="DY49" s="271"/>
      <c r="DZ49" s="271"/>
      <c r="EA49" s="271"/>
      <c r="EB49" s="271"/>
      <c r="EC49" s="271"/>
      <c r="ED49" s="271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271"/>
      <c r="FG49" s="271"/>
      <c r="FH49" s="271"/>
      <c r="FI49" s="271"/>
      <c r="FJ49" s="271"/>
      <c r="FK49" s="271"/>
      <c r="FL49" s="271"/>
      <c r="FM49" s="271"/>
      <c r="FN49" s="271"/>
      <c r="FO49" s="271"/>
      <c r="FP49" s="271"/>
      <c r="FQ49" s="271"/>
      <c r="FR49" s="271"/>
      <c r="FS49" s="271"/>
      <c r="FT49" s="271"/>
      <c r="FU49" s="271"/>
      <c r="FV49" s="271"/>
      <c r="FW49" s="271"/>
      <c r="FX49" s="271"/>
      <c r="FY49" s="271"/>
      <c r="FZ49" s="271"/>
      <c r="GA49" s="271"/>
      <c r="GB49" s="271"/>
      <c r="GC49" s="271"/>
      <c r="GD49" s="271"/>
      <c r="GE49" s="271"/>
      <c r="GF49" s="271"/>
      <c r="GG49" s="271"/>
      <c r="GH49" s="271"/>
      <c r="GI49" s="271"/>
      <c r="GJ49" s="271"/>
      <c r="GK49" s="271"/>
      <c r="GL49" s="271"/>
      <c r="GM49" s="271"/>
      <c r="GN49" s="271"/>
      <c r="GO49" s="271"/>
      <c r="GP49" s="271"/>
      <c r="GQ49" s="271"/>
      <c r="GR49" s="271"/>
      <c r="GS49" s="271"/>
      <c r="GT49" s="271"/>
      <c r="GU49" s="271"/>
      <c r="GV49" s="271"/>
      <c r="GW49" s="271"/>
      <c r="GX49" s="271"/>
      <c r="GY49" s="271"/>
      <c r="GZ49" s="271"/>
      <c r="HA49" s="271"/>
      <c r="HB49" s="271"/>
      <c r="HC49" s="271"/>
      <c r="HD49" s="271"/>
      <c r="HE49" s="271"/>
      <c r="HF49" s="271"/>
      <c r="HG49" s="271"/>
      <c r="HH49" s="271"/>
      <c r="HI49" s="271"/>
      <c r="HJ49" s="271"/>
      <c r="HK49" s="271"/>
      <c r="HL49" s="271"/>
      <c r="HM49" s="271"/>
      <c r="HN49" s="271"/>
      <c r="HO49" s="271"/>
      <c r="HP49" s="271"/>
      <c r="HQ49" s="271"/>
      <c r="HR49" s="271"/>
    </row>
    <row r="50" spans="1:226" ht="12.75">
      <c r="A50" s="284"/>
      <c r="B50" s="285"/>
      <c r="C50" s="285"/>
      <c r="D50" s="277"/>
      <c r="E50" s="278"/>
      <c r="F50" s="279"/>
      <c r="G50" s="279"/>
      <c r="H50" s="286"/>
      <c r="I50" s="276"/>
      <c r="J50" s="276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71"/>
      <c r="BS50" s="27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271"/>
      <c r="FG50" s="271"/>
      <c r="FH50" s="271"/>
      <c r="FI50" s="271"/>
      <c r="FJ50" s="271"/>
      <c r="FK50" s="271"/>
      <c r="FL50" s="271"/>
      <c r="FM50" s="271"/>
      <c r="FN50" s="271"/>
      <c r="FO50" s="271"/>
      <c r="FP50" s="271"/>
      <c r="FQ50" s="271"/>
      <c r="FR50" s="271"/>
      <c r="FS50" s="271"/>
      <c r="FT50" s="271"/>
      <c r="FU50" s="271"/>
      <c r="FV50" s="271"/>
      <c r="FW50" s="271"/>
      <c r="FX50" s="271"/>
      <c r="FY50" s="271"/>
      <c r="FZ50" s="271"/>
      <c r="GA50" s="271"/>
      <c r="GB50" s="271"/>
      <c r="GC50" s="271"/>
      <c r="GD50" s="271"/>
      <c r="GE50" s="271"/>
      <c r="GF50" s="271"/>
      <c r="GG50" s="271"/>
      <c r="GH50" s="271"/>
      <c r="GI50" s="271"/>
      <c r="GJ50" s="271"/>
      <c r="GK50" s="271"/>
      <c r="GL50" s="271"/>
      <c r="GM50" s="271"/>
      <c r="GN50" s="271"/>
      <c r="GO50" s="271"/>
      <c r="GP50" s="271"/>
      <c r="GQ50" s="271"/>
      <c r="GR50" s="271"/>
      <c r="GS50" s="271"/>
      <c r="GT50" s="271"/>
      <c r="GU50" s="271"/>
      <c r="GV50" s="271"/>
      <c r="GW50" s="271"/>
      <c r="GX50" s="271"/>
      <c r="GY50" s="271"/>
      <c r="GZ50" s="271"/>
      <c r="HA50" s="271"/>
      <c r="HB50" s="271"/>
      <c r="HC50" s="271"/>
      <c r="HD50" s="271"/>
      <c r="HE50" s="271"/>
      <c r="HF50" s="271"/>
      <c r="HG50" s="271"/>
      <c r="HH50" s="271"/>
      <c r="HI50" s="271"/>
      <c r="HJ50" s="271"/>
      <c r="HK50" s="271"/>
      <c r="HL50" s="271"/>
      <c r="HM50" s="271"/>
      <c r="HN50" s="271"/>
      <c r="HO50" s="271"/>
      <c r="HP50" s="271"/>
      <c r="HQ50" s="271"/>
      <c r="HR50" s="271"/>
    </row>
    <row r="51" spans="1:226" ht="30" customHeight="1">
      <c r="A51" s="1853" t="s">
        <v>1024</v>
      </c>
      <c r="B51" s="1853"/>
      <c r="C51" s="1853"/>
      <c r="D51" s="1853"/>
      <c r="E51" s="1853"/>
      <c r="F51" s="1853"/>
      <c r="G51" s="1853"/>
      <c r="H51" s="1853"/>
      <c r="I51" s="276"/>
      <c r="J51" s="276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  <c r="FK51" s="271"/>
      <c r="FL51" s="271"/>
      <c r="FM51" s="271"/>
      <c r="FN51" s="271"/>
      <c r="FO51" s="271"/>
      <c r="FP51" s="271"/>
      <c r="FQ51" s="271"/>
      <c r="FR51" s="271"/>
      <c r="FS51" s="271"/>
      <c r="FT51" s="271"/>
      <c r="FU51" s="271"/>
      <c r="FV51" s="271"/>
      <c r="FW51" s="271"/>
      <c r="FX51" s="271"/>
      <c r="FY51" s="271"/>
      <c r="FZ51" s="271"/>
      <c r="GA51" s="271"/>
      <c r="GB51" s="271"/>
      <c r="GC51" s="271"/>
      <c r="GD51" s="271"/>
      <c r="GE51" s="271"/>
      <c r="GF51" s="271"/>
      <c r="GG51" s="271"/>
      <c r="GH51" s="271"/>
      <c r="GI51" s="271"/>
      <c r="GJ51" s="271"/>
      <c r="GK51" s="271"/>
      <c r="GL51" s="271"/>
      <c r="GM51" s="271"/>
      <c r="GN51" s="271"/>
      <c r="GO51" s="271"/>
      <c r="GP51" s="271"/>
      <c r="GQ51" s="271"/>
      <c r="GR51" s="271"/>
      <c r="GS51" s="271"/>
      <c r="GT51" s="271"/>
      <c r="GU51" s="271"/>
      <c r="GV51" s="271"/>
      <c r="GW51" s="271"/>
      <c r="GX51" s="271"/>
      <c r="GY51" s="271"/>
      <c r="GZ51" s="271"/>
      <c r="HA51" s="271"/>
      <c r="HB51" s="271"/>
      <c r="HC51" s="271"/>
      <c r="HD51" s="271"/>
      <c r="HE51" s="271"/>
      <c r="HF51" s="271"/>
      <c r="HG51" s="271"/>
      <c r="HH51" s="271"/>
      <c r="HI51" s="271"/>
      <c r="HJ51" s="271"/>
      <c r="HK51" s="271"/>
      <c r="HL51" s="271"/>
      <c r="HM51" s="271"/>
      <c r="HN51" s="271"/>
      <c r="HO51" s="271"/>
      <c r="HP51" s="271"/>
      <c r="HQ51" s="271"/>
      <c r="HR51" s="271"/>
    </row>
    <row r="52" spans="1:10" s="271" customFormat="1" ht="7.5" customHeight="1">
      <c r="A52" s="284"/>
      <c r="B52" s="285"/>
      <c r="C52" s="285"/>
      <c r="D52" s="277"/>
      <c r="E52" s="278"/>
      <c r="F52" s="279"/>
      <c r="G52" s="279"/>
      <c r="H52" s="279"/>
      <c r="I52" s="276"/>
      <c r="J52" s="276"/>
    </row>
    <row r="53" spans="1:8" ht="13.5" thickBot="1">
      <c r="A53" s="274"/>
      <c r="B53" s="280"/>
      <c r="C53" s="280"/>
      <c r="D53" s="274"/>
      <c r="E53" s="274"/>
      <c r="F53" s="274"/>
      <c r="G53" s="274"/>
      <c r="H53" s="275" t="s">
        <v>158</v>
      </c>
    </row>
    <row r="54" spans="1:8" ht="12.75" customHeight="1">
      <c r="A54" s="1843" t="s">
        <v>594</v>
      </c>
      <c r="B54" s="1845" t="s">
        <v>159</v>
      </c>
      <c r="C54" s="1846"/>
      <c r="D54" s="1849" t="s">
        <v>140</v>
      </c>
      <c r="E54" s="1851" t="s">
        <v>160</v>
      </c>
      <c r="F54" s="1839" t="s">
        <v>161</v>
      </c>
      <c r="G54" s="1837" t="s">
        <v>162</v>
      </c>
      <c r="H54" s="1860" t="s">
        <v>163</v>
      </c>
    </row>
    <row r="55" spans="1:8" ht="27" customHeight="1" thickBot="1">
      <c r="A55" s="1844"/>
      <c r="B55" s="1847"/>
      <c r="C55" s="1848"/>
      <c r="D55" s="1850"/>
      <c r="E55" s="1852"/>
      <c r="F55" s="1840"/>
      <c r="G55" s="1838"/>
      <c r="H55" s="1861"/>
    </row>
    <row r="56" spans="1:226" s="263" customFormat="1" ht="12">
      <c r="A56" s="1106">
        <v>41</v>
      </c>
      <c r="B56" s="1832" t="s">
        <v>402</v>
      </c>
      <c r="C56" s="1833"/>
      <c r="D56" s="1118" t="s">
        <v>61</v>
      </c>
      <c r="E56" s="1108" t="s">
        <v>152</v>
      </c>
      <c r="F56" s="1119">
        <v>13636488.76</v>
      </c>
      <c r="G56" s="1119">
        <v>13636488.76</v>
      </c>
      <c r="H56" s="1110">
        <f aca="true" t="shared" si="1" ref="H56:H88">F56-G56</f>
        <v>0</v>
      </c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401"/>
      <c r="AP56" s="401"/>
      <c r="AQ56" s="401"/>
      <c r="AR56" s="401"/>
      <c r="AS56" s="401"/>
      <c r="AT56" s="401"/>
      <c r="AU56" s="401"/>
      <c r="AV56" s="401"/>
      <c r="AW56" s="401"/>
      <c r="AX56" s="401"/>
      <c r="AY56" s="401"/>
      <c r="AZ56" s="401"/>
      <c r="BA56" s="401"/>
      <c r="BB56" s="401"/>
      <c r="BC56" s="401"/>
      <c r="BD56" s="401"/>
      <c r="BE56" s="401"/>
      <c r="BF56" s="401"/>
      <c r="BG56" s="401"/>
      <c r="BH56" s="401"/>
      <c r="BI56" s="401"/>
      <c r="BJ56" s="401"/>
      <c r="BK56" s="401"/>
      <c r="BL56" s="401"/>
      <c r="BM56" s="401"/>
      <c r="BN56" s="401"/>
      <c r="BO56" s="401"/>
      <c r="BP56" s="401"/>
      <c r="BQ56" s="401"/>
      <c r="BR56" s="401"/>
      <c r="BS56" s="401"/>
      <c r="BT56" s="401"/>
      <c r="BU56" s="401"/>
      <c r="BV56" s="401"/>
      <c r="BW56" s="401"/>
      <c r="BX56" s="401"/>
      <c r="BY56" s="401"/>
      <c r="BZ56" s="401"/>
      <c r="CA56" s="401"/>
      <c r="CB56" s="401"/>
      <c r="CC56" s="401"/>
      <c r="CD56" s="401"/>
      <c r="CE56" s="401"/>
      <c r="CF56" s="401"/>
      <c r="CG56" s="401"/>
      <c r="CH56" s="401"/>
      <c r="CI56" s="401"/>
      <c r="CJ56" s="401"/>
      <c r="CK56" s="401"/>
      <c r="CL56" s="401"/>
      <c r="CM56" s="401"/>
      <c r="CN56" s="401"/>
      <c r="CO56" s="401"/>
      <c r="CP56" s="401"/>
      <c r="CQ56" s="401"/>
      <c r="CR56" s="401"/>
      <c r="CS56" s="401"/>
      <c r="CT56" s="401"/>
      <c r="CU56" s="401"/>
      <c r="CV56" s="401"/>
      <c r="CW56" s="401"/>
      <c r="CX56" s="401"/>
      <c r="CY56" s="401"/>
      <c r="CZ56" s="401"/>
      <c r="DA56" s="401"/>
      <c r="DB56" s="401"/>
      <c r="DC56" s="401"/>
      <c r="DD56" s="401"/>
      <c r="DE56" s="401"/>
      <c r="DF56" s="401"/>
      <c r="DG56" s="401"/>
      <c r="DH56" s="401"/>
      <c r="DI56" s="401"/>
      <c r="DJ56" s="401"/>
      <c r="DK56" s="401"/>
      <c r="DL56" s="401"/>
      <c r="DM56" s="401"/>
      <c r="DN56" s="401"/>
      <c r="DO56" s="401"/>
      <c r="DP56" s="401"/>
      <c r="DQ56" s="401"/>
      <c r="DR56" s="401"/>
      <c r="DS56" s="401"/>
      <c r="DT56" s="401"/>
      <c r="DU56" s="401"/>
      <c r="DV56" s="401"/>
      <c r="DW56" s="401"/>
      <c r="DX56" s="401"/>
      <c r="DY56" s="401"/>
      <c r="DZ56" s="401"/>
      <c r="EA56" s="401"/>
      <c r="EB56" s="401"/>
      <c r="EC56" s="401"/>
      <c r="ED56" s="401"/>
      <c r="EE56" s="401"/>
      <c r="EF56" s="401"/>
      <c r="EG56" s="401"/>
      <c r="EH56" s="401"/>
      <c r="EI56" s="401"/>
      <c r="EJ56" s="401"/>
      <c r="EK56" s="401"/>
      <c r="EL56" s="401"/>
      <c r="EM56" s="401"/>
      <c r="EN56" s="401"/>
      <c r="EO56" s="401"/>
      <c r="EP56" s="401"/>
      <c r="EQ56" s="401"/>
      <c r="ER56" s="401"/>
      <c r="ES56" s="401"/>
      <c r="ET56" s="401"/>
      <c r="EU56" s="401"/>
      <c r="EV56" s="401"/>
      <c r="EW56" s="401"/>
      <c r="EX56" s="401"/>
      <c r="EY56" s="401"/>
      <c r="EZ56" s="401"/>
      <c r="FA56" s="401"/>
      <c r="FB56" s="401"/>
      <c r="FC56" s="401"/>
      <c r="FD56" s="401"/>
      <c r="FE56" s="401"/>
      <c r="FF56" s="401"/>
      <c r="FG56" s="401"/>
      <c r="FH56" s="401"/>
      <c r="FI56" s="401"/>
      <c r="FJ56" s="401"/>
      <c r="FK56" s="401"/>
      <c r="FL56" s="401"/>
      <c r="FM56" s="401"/>
      <c r="FN56" s="401"/>
      <c r="FO56" s="401"/>
      <c r="FP56" s="401"/>
      <c r="FQ56" s="401"/>
      <c r="FR56" s="401"/>
      <c r="FS56" s="401"/>
      <c r="FT56" s="401"/>
      <c r="FU56" s="401"/>
      <c r="FV56" s="401"/>
      <c r="FW56" s="401"/>
      <c r="FX56" s="401"/>
      <c r="FY56" s="401"/>
      <c r="FZ56" s="401"/>
      <c r="GA56" s="401"/>
      <c r="GB56" s="401"/>
      <c r="GC56" s="401"/>
      <c r="GD56" s="401"/>
      <c r="GE56" s="401"/>
      <c r="GF56" s="401"/>
      <c r="GG56" s="401"/>
      <c r="GH56" s="401"/>
      <c r="GI56" s="401"/>
      <c r="GJ56" s="401"/>
      <c r="GK56" s="401"/>
      <c r="GL56" s="401"/>
      <c r="GM56" s="401"/>
      <c r="GN56" s="401"/>
      <c r="GO56" s="401"/>
      <c r="GP56" s="401"/>
      <c r="GQ56" s="401"/>
      <c r="GR56" s="401"/>
      <c r="GS56" s="401"/>
      <c r="GT56" s="401"/>
      <c r="GU56" s="401"/>
      <c r="GV56" s="401"/>
      <c r="GW56" s="401"/>
      <c r="GX56" s="401"/>
      <c r="GY56" s="401"/>
      <c r="GZ56" s="401"/>
      <c r="HA56" s="401"/>
      <c r="HB56" s="401"/>
      <c r="HC56" s="401"/>
      <c r="HD56" s="401"/>
      <c r="HE56" s="401"/>
      <c r="HF56" s="401"/>
      <c r="HG56" s="401"/>
      <c r="HH56" s="401"/>
      <c r="HI56" s="401"/>
      <c r="HJ56" s="401"/>
      <c r="HK56" s="401"/>
      <c r="HL56" s="401"/>
      <c r="HM56" s="401"/>
      <c r="HN56" s="401"/>
      <c r="HO56" s="401"/>
      <c r="HP56" s="401"/>
      <c r="HQ56" s="401"/>
      <c r="HR56" s="401"/>
    </row>
    <row r="57" spans="1:226" s="263" customFormat="1" ht="12">
      <c r="A57" s="1111">
        <v>42</v>
      </c>
      <c r="B57" s="1821" t="s">
        <v>585</v>
      </c>
      <c r="C57" s="1823"/>
      <c r="D57" s="1096" t="s">
        <v>554</v>
      </c>
      <c r="E57" s="1093" t="s">
        <v>152</v>
      </c>
      <c r="F57" s="1088">
        <v>373862.93</v>
      </c>
      <c r="G57" s="1088">
        <v>373862.93</v>
      </c>
      <c r="H57" s="1112">
        <f t="shared" si="1"/>
        <v>0</v>
      </c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1"/>
      <c r="BG57" s="401"/>
      <c r="BH57" s="401"/>
      <c r="BI57" s="401"/>
      <c r="BJ57" s="401"/>
      <c r="BK57" s="401"/>
      <c r="BL57" s="401"/>
      <c r="BM57" s="401"/>
      <c r="BN57" s="401"/>
      <c r="BO57" s="401"/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  <c r="CG57" s="401"/>
      <c r="CH57" s="401"/>
      <c r="CI57" s="401"/>
      <c r="CJ57" s="401"/>
      <c r="CK57" s="401"/>
      <c r="CL57" s="401"/>
      <c r="CM57" s="401"/>
      <c r="CN57" s="401"/>
      <c r="CO57" s="401"/>
      <c r="CP57" s="401"/>
      <c r="CQ57" s="401"/>
      <c r="CR57" s="401"/>
      <c r="CS57" s="401"/>
      <c r="CT57" s="401"/>
      <c r="CU57" s="401"/>
      <c r="CV57" s="401"/>
      <c r="CW57" s="401"/>
      <c r="CX57" s="401"/>
      <c r="CY57" s="401"/>
      <c r="CZ57" s="401"/>
      <c r="DA57" s="401"/>
      <c r="DB57" s="401"/>
      <c r="DC57" s="401"/>
      <c r="DD57" s="401"/>
      <c r="DE57" s="401"/>
      <c r="DF57" s="401"/>
      <c r="DG57" s="401"/>
      <c r="DH57" s="401"/>
      <c r="DI57" s="401"/>
      <c r="DJ57" s="401"/>
      <c r="DK57" s="401"/>
      <c r="DL57" s="401"/>
      <c r="DM57" s="401"/>
      <c r="DN57" s="401"/>
      <c r="DO57" s="401"/>
      <c r="DP57" s="401"/>
      <c r="DQ57" s="401"/>
      <c r="DR57" s="401"/>
      <c r="DS57" s="401"/>
      <c r="DT57" s="401"/>
      <c r="DU57" s="401"/>
      <c r="DV57" s="401"/>
      <c r="DW57" s="401"/>
      <c r="DX57" s="401"/>
      <c r="DY57" s="401"/>
      <c r="DZ57" s="401"/>
      <c r="EA57" s="401"/>
      <c r="EB57" s="401"/>
      <c r="EC57" s="401"/>
      <c r="ED57" s="401"/>
      <c r="EE57" s="401"/>
      <c r="EF57" s="401"/>
      <c r="EG57" s="401"/>
      <c r="EH57" s="401"/>
      <c r="EI57" s="401"/>
      <c r="EJ57" s="401"/>
      <c r="EK57" s="401"/>
      <c r="EL57" s="401"/>
      <c r="EM57" s="401"/>
      <c r="EN57" s="401"/>
      <c r="EO57" s="401"/>
      <c r="EP57" s="401"/>
      <c r="EQ57" s="401"/>
      <c r="ER57" s="401"/>
      <c r="ES57" s="401"/>
      <c r="ET57" s="401"/>
      <c r="EU57" s="401"/>
      <c r="EV57" s="401"/>
      <c r="EW57" s="401"/>
      <c r="EX57" s="401"/>
      <c r="EY57" s="401"/>
      <c r="EZ57" s="401"/>
      <c r="FA57" s="401"/>
      <c r="FB57" s="401"/>
      <c r="FC57" s="401"/>
      <c r="FD57" s="401"/>
      <c r="FE57" s="401"/>
      <c r="FF57" s="401"/>
      <c r="FG57" s="401"/>
      <c r="FH57" s="401"/>
      <c r="FI57" s="401"/>
      <c r="FJ57" s="401"/>
      <c r="FK57" s="401"/>
      <c r="FL57" s="401"/>
      <c r="FM57" s="401"/>
      <c r="FN57" s="401"/>
      <c r="FO57" s="401"/>
      <c r="FP57" s="401"/>
      <c r="FQ57" s="401"/>
      <c r="FR57" s="401"/>
      <c r="FS57" s="401"/>
      <c r="FT57" s="401"/>
      <c r="FU57" s="401"/>
      <c r="FV57" s="401"/>
      <c r="FW57" s="401"/>
      <c r="FX57" s="401"/>
      <c r="FY57" s="401"/>
      <c r="FZ57" s="401"/>
      <c r="GA57" s="401"/>
      <c r="GB57" s="401"/>
      <c r="GC57" s="401"/>
      <c r="GD57" s="401"/>
      <c r="GE57" s="401"/>
      <c r="GF57" s="401"/>
      <c r="GG57" s="401"/>
      <c r="GH57" s="401"/>
      <c r="GI57" s="401"/>
      <c r="GJ57" s="401"/>
      <c r="GK57" s="401"/>
      <c r="GL57" s="401"/>
      <c r="GM57" s="401"/>
      <c r="GN57" s="401"/>
      <c r="GO57" s="401"/>
      <c r="GP57" s="401"/>
      <c r="GQ57" s="401"/>
      <c r="GR57" s="401"/>
      <c r="GS57" s="401"/>
      <c r="GT57" s="401"/>
      <c r="GU57" s="401"/>
      <c r="GV57" s="401"/>
      <c r="GW57" s="401"/>
      <c r="GX57" s="401"/>
      <c r="GY57" s="401"/>
      <c r="GZ57" s="401"/>
      <c r="HA57" s="401"/>
      <c r="HB57" s="401"/>
      <c r="HC57" s="401"/>
      <c r="HD57" s="401"/>
      <c r="HE57" s="401"/>
      <c r="HF57" s="401"/>
      <c r="HG57" s="401"/>
      <c r="HH57" s="401"/>
      <c r="HI57" s="401"/>
      <c r="HJ57" s="401"/>
      <c r="HK57" s="401"/>
      <c r="HL57" s="401"/>
      <c r="HM57" s="401"/>
      <c r="HN57" s="401"/>
      <c r="HO57" s="401"/>
      <c r="HP57" s="401"/>
      <c r="HQ57" s="401"/>
      <c r="HR57" s="401"/>
    </row>
    <row r="58" spans="1:226" s="263" customFormat="1" ht="12">
      <c r="A58" s="1111">
        <v>43</v>
      </c>
      <c r="B58" s="1817" t="s">
        <v>62</v>
      </c>
      <c r="C58" s="1817"/>
      <c r="D58" s="1092" t="s">
        <v>63</v>
      </c>
      <c r="E58" s="1095" t="s">
        <v>152</v>
      </c>
      <c r="F58" s="1088">
        <v>9000</v>
      </c>
      <c r="G58" s="1088">
        <v>9000</v>
      </c>
      <c r="H58" s="1112">
        <f t="shared" si="1"/>
        <v>0</v>
      </c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1"/>
      <c r="BG58" s="401"/>
      <c r="BH58" s="401"/>
      <c r="BI58" s="401"/>
      <c r="BJ58" s="401"/>
      <c r="BK58" s="401"/>
      <c r="BL58" s="401"/>
      <c r="BM58" s="401"/>
      <c r="BN58" s="401"/>
      <c r="BO58" s="401"/>
      <c r="BP58" s="401"/>
      <c r="BQ58" s="401"/>
      <c r="BR58" s="401"/>
      <c r="BS58" s="401"/>
      <c r="BT58" s="401"/>
      <c r="BU58" s="401"/>
      <c r="BV58" s="401"/>
      <c r="BW58" s="401"/>
      <c r="BX58" s="401"/>
      <c r="BY58" s="401"/>
      <c r="BZ58" s="401"/>
      <c r="CA58" s="401"/>
      <c r="CB58" s="401"/>
      <c r="CC58" s="401"/>
      <c r="CD58" s="401"/>
      <c r="CE58" s="401"/>
      <c r="CF58" s="401"/>
      <c r="CG58" s="401"/>
      <c r="CH58" s="401"/>
      <c r="CI58" s="401"/>
      <c r="CJ58" s="401"/>
      <c r="CK58" s="401"/>
      <c r="CL58" s="401"/>
      <c r="CM58" s="401"/>
      <c r="CN58" s="401"/>
      <c r="CO58" s="401"/>
      <c r="CP58" s="401"/>
      <c r="CQ58" s="401"/>
      <c r="CR58" s="401"/>
      <c r="CS58" s="401"/>
      <c r="CT58" s="401"/>
      <c r="CU58" s="401"/>
      <c r="CV58" s="401"/>
      <c r="CW58" s="401"/>
      <c r="CX58" s="401"/>
      <c r="CY58" s="401"/>
      <c r="CZ58" s="401"/>
      <c r="DA58" s="401"/>
      <c r="DB58" s="401"/>
      <c r="DC58" s="401"/>
      <c r="DD58" s="401"/>
      <c r="DE58" s="401"/>
      <c r="DF58" s="401"/>
      <c r="DG58" s="401"/>
      <c r="DH58" s="401"/>
      <c r="DI58" s="401"/>
      <c r="DJ58" s="401"/>
      <c r="DK58" s="401"/>
      <c r="DL58" s="401"/>
      <c r="DM58" s="401"/>
      <c r="DN58" s="401"/>
      <c r="DO58" s="401"/>
      <c r="DP58" s="401"/>
      <c r="DQ58" s="401"/>
      <c r="DR58" s="401"/>
      <c r="DS58" s="401"/>
      <c r="DT58" s="401"/>
      <c r="DU58" s="401"/>
      <c r="DV58" s="401"/>
      <c r="DW58" s="401"/>
      <c r="DX58" s="401"/>
      <c r="DY58" s="401"/>
      <c r="DZ58" s="401"/>
      <c r="EA58" s="401"/>
      <c r="EB58" s="401"/>
      <c r="EC58" s="401"/>
      <c r="ED58" s="401"/>
      <c r="EE58" s="401"/>
      <c r="EF58" s="401"/>
      <c r="EG58" s="401"/>
      <c r="EH58" s="401"/>
      <c r="EI58" s="401"/>
      <c r="EJ58" s="401"/>
      <c r="EK58" s="401"/>
      <c r="EL58" s="401"/>
      <c r="EM58" s="401"/>
      <c r="EN58" s="401"/>
      <c r="EO58" s="401"/>
      <c r="EP58" s="401"/>
      <c r="EQ58" s="401"/>
      <c r="ER58" s="401"/>
      <c r="ES58" s="401"/>
      <c r="ET58" s="401"/>
      <c r="EU58" s="401"/>
      <c r="EV58" s="401"/>
      <c r="EW58" s="401"/>
      <c r="EX58" s="401"/>
      <c r="EY58" s="401"/>
      <c r="EZ58" s="401"/>
      <c r="FA58" s="401"/>
      <c r="FB58" s="401"/>
      <c r="FC58" s="401"/>
      <c r="FD58" s="401"/>
      <c r="FE58" s="401"/>
      <c r="FF58" s="401"/>
      <c r="FG58" s="401"/>
      <c r="FH58" s="401"/>
      <c r="FI58" s="401"/>
      <c r="FJ58" s="401"/>
      <c r="FK58" s="401"/>
      <c r="FL58" s="401"/>
      <c r="FM58" s="401"/>
      <c r="FN58" s="401"/>
      <c r="FO58" s="401"/>
      <c r="FP58" s="401"/>
      <c r="FQ58" s="401"/>
      <c r="FR58" s="401"/>
      <c r="FS58" s="401"/>
      <c r="FT58" s="401"/>
      <c r="FU58" s="401"/>
      <c r="FV58" s="401"/>
      <c r="FW58" s="401"/>
      <c r="FX58" s="401"/>
      <c r="FY58" s="401"/>
      <c r="FZ58" s="401"/>
      <c r="GA58" s="401"/>
      <c r="GB58" s="401"/>
      <c r="GC58" s="401"/>
      <c r="GD58" s="401"/>
      <c r="GE58" s="401"/>
      <c r="GF58" s="401"/>
      <c r="GG58" s="401"/>
      <c r="GH58" s="401"/>
      <c r="GI58" s="401"/>
      <c r="GJ58" s="401"/>
      <c r="GK58" s="401"/>
      <c r="GL58" s="401"/>
      <c r="GM58" s="401"/>
      <c r="GN58" s="401"/>
      <c r="GO58" s="401"/>
      <c r="GP58" s="401"/>
      <c r="GQ58" s="401"/>
      <c r="GR58" s="401"/>
      <c r="GS58" s="401"/>
      <c r="GT58" s="401"/>
      <c r="GU58" s="401"/>
      <c r="GV58" s="401"/>
      <c r="GW58" s="401"/>
      <c r="GX58" s="401"/>
      <c r="GY58" s="401"/>
      <c r="GZ58" s="401"/>
      <c r="HA58" s="401"/>
      <c r="HB58" s="401"/>
      <c r="HC58" s="401"/>
      <c r="HD58" s="401"/>
      <c r="HE58" s="401"/>
      <c r="HF58" s="401"/>
      <c r="HG58" s="401"/>
      <c r="HH58" s="401"/>
      <c r="HI58" s="401"/>
      <c r="HJ58" s="401"/>
      <c r="HK58" s="401"/>
      <c r="HL58" s="401"/>
      <c r="HM58" s="401"/>
      <c r="HN58" s="401"/>
      <c r="HO58" s="401"/>
      <c r="HP58" s="401"/>
      <c r="HQ58" s="401"/>
      <c r="HR58" s="401"/>
    </row>
    <row r="59" spans="1:226" s="263" customFormat="1" ht="12">
      <c r="A59" s="1111">
        <v>44</v>
      </c>
      <c r="B59" s="1829" t="s">
        <v>403</v>
      </c>
      <c r="C59" s="1829"/>
      <c r="D59" s="1092" t="s">
        <v>314</v>
      </c>
      <c r="E59" s="1095" t="s">
        <v>152</v>
      </c>
      <c r="F59" s="1088">
        <v>1538464.03</v>
      </c>
      <c r="G59" s="1088">
        <v>1538464.03</v>
      </c>
      <c r="H59" s="1112">
        <f t="shared" si="1"/>
        <v>0</v>
      </c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401"/>
      <c r="CC59" s="401"/>
      <c r="CD59" s="401"/>
      <c r="CE59" s="401"/>
      <c r="CF59" s="401"/>
      <c r="CG59" s="401"/>
      <c r="CH59" s="401"/>
      <c r="CI59" s="401"/>
      <c r="CJ59" s="401"/>
      <c r="CK59" s="401"/>
      <c r="CL59" s="401"/>
      <c r="CM59" s="401"/>
      <c r="CN59" s="401"/>
      <c r="CO59" s="401"/>
      <c r="CP59" s="401"/>
      <c r="CQ59" s="401"/>
      <c r="CR59" s="401"/>
      <c r="CS59" s="401"/>
      <c r="CT59" s="401"/>
      <c r="CU59" s="401"/>
      <c r="CV59" s="401"/>
      <c r="CW59" s="401"/>
      <c r="CX59" s="401"/>
      <c r="CY59" s="401"/>
      <c r="CZ59" s="401"/>
      <c r="DA59" s="401"/>
      <c r="DB59" s="401"/>
      <c r="DC59" s="401"/>
      <c r="DD59" s="401"/>
      <c r="DE59" s="401"/>
      <c r="DF59" s="401"/>
      <c r="DG59" s="401"/>
      <c r="DH59" s="401"/>
      <c r="DI59" s="401"/>
      <c r="DJ59" s="401"/>
      <c r="DK59" s="401"/>
      <c r="DL59" s="401"/>
      <c r="DM59" s="401"/>
      <c r="DN59" s="401"/>
      <c r="DO59" s="401"/>
      <c r="DP59" s="401"/>
      <c r="DQ59" s="401"/>
      <c r="DR59" s="401"/>
      <c r="DS59" s="401"/>
      <c r="DT59" s="401"/>
      <c r="DU59" s="401"/>
      <c r="DV59" s="401"/>
      <c r="DW59" s="401"/>
      <c r="DX59" s="401"/>
      <c r="DY59" s="401"/>
      <c r="DZ59" s="401"/>
      <c r="EA59" s="401"/>
      <c r="EB59" s="401"/>
      <c r="EC59" s="401"/>
      <c r="ED59" s="401"/>
      <c r="EE59" s="401"/>
      <c r="EF59" s="401"/>
      <c r="EG59" s="401"/>
      <c r="EH59" s="401"/>
      <c r="EI59" s="401"/>
      <c r="EJ59" s="401"/>
      <c r="EK59" s="401"/>
      <c r="EL59" s="401"/>
      <c r="EM59" s="401"/>
      <c r="EN59" s="401"/>
      <c r="EO59" s="401"/>
      <c r="EP59" s="401"/>
      <c r="EQ59" s="401"/>
      <c r="ER59" s="401"/>
      <c r="ES59" s="401"/>
      <c r="ET59" s="401"/>
      <c r="EU59" s="401"/>
      <c r="EV59" s="401"/>
      <c r="EW59" s="401"/>
      <c r="EX59" s="401"/>
      <c r="EY59" s="401"/>
      <c r="EZ59" s="401"/>
      <c r="FA59" s="401"/>
      <c r="FB59" s="401"/>
      <c r="FC59" s="401"/>
      <c r="FD59" s="401"/>
      <c r="FE59" s="401"/>
      <c r="FF59" s="401"/>
      <c r="FG59" s="401"/>
      <c r="FH59" s="401"/>
      <c r="FI59" s="401"/>
      <c r="FJ59" s="401"/>
      <c r="FK59" s="401"/>
      <c r="FL59" s="401"/>
      <c r="FM59" s="401"/>
      <c r="FN59" s="401"/>
      <c r="FO59" s="401"/>
      <c r="FP59" s="401"/>
      <c r="FQ59" s="401"/>
      <c r="FR59" s="401"/>
      <c r="FS59" s="401"/>
      <c r="FT59" s="401"/>
      <c r="FU59" s="401"/>
      <c r="FV59" s="401"/>
      <c r="FW59" s="401"/>
      <c r="FX59" s="401"/>
      <c r="FY59" s="401"/>
      <c r="FZ59" s="401"/>
      <c r="GA59" s="401"/>
      <c r="GB59" s="401"/>
      <c r="GC59" s="401"/>
      <c r="GD59" s="401"/>
      <c r="GE59" s="401"/>
      <c r="GF59" s="401"/>
      <c r="GG59" s="401"/>
      <c r="GH59" s="401"/>
      <c r="GI59" s="401"/>
      <c r="GJ59" s="401"/>
      <c r="GK59" s="401"/>
      <c r="GL59" s="401"/>
      <c r="GM59" s="401"/>
      <c r="GN59" s="401"/>
      <c r="GO59" s="401"/>
      <c r="GP59" s="401"/>
      <c r="GQ59" s="401"/>
      <c r="GR59" s="401"/>
      <c r="GS59" s="401"/>
      <c r="GT59" s="401"/>
      <c r="GU59" s="401"/>
      <c r="GV59" s="401"/>
      <c r="GW59" s="401"/>
      <c r="GX59" s="401"/>
      <c r="GY59" s="401"/>
      <c r="GZ59" s="401"/>
      <c r="HA59" s="401"/>
      <c r="HB59" s="401"/>
      <c r="HC59" s="401"/>
      <c r="HD59" s="401"/>
      <c r="HE59" s="401"/>
      <c r="HF59" s="401"/>
      <c r="HG59" s="401"/>
      <c r="HH59" s="401"/>
      <c r="HI59" s="401"/>
      <c r="HJ59" s="401"/>
      <c r="HK59" s="401"/>
      <c r="HL59" s="401"/>
      <c r="HM59" s="401"/>
      <c r="HN59" s="401"/>
      <c r="HO59" s="401"/>
      <c r="HP59" s="401"/>
      <c r="HQ59" s="401"/>
      <c r="HR59" s="401"/>
    </row>
    <row r="60" spans="1:226" s="263" customFormat="1" ht="12">
      <c r="A60" s="1111">
        <v>45</v>
      </c>
      <c r="B60" s="1829" t="s">
        <v>64</v>
      </c>
      <c r="C60" s="1829"/>
      <c r="D60" s="1092" t="s">
        <v>65</v>
      </c>
      <c r="E60" s="1095" t="s">
        <v>152</v>
      </c>
      <c r="F60" s="1088">
        <v>2961245.75</v>
      </c>
      <c r="G60" s="1088">
        <v>2961245.75</v>
      </c>
      <c r="H60" s="1112">
        <f t="shared" si="1"/>
        <v>0</v>
      </c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401"/>
      <c r="AP60" s="401"/>
      <c r="AQ60" s="401"/>
      <c r="AR60" s="401"/>
      <c r="AS60" s="401"/>
      <c r="AT60" s="401"/>
      <c r="AU60" s="401"/>
      <c r="AV60" s="401"/>
      <c r="AW60" s="401"/>
      <c r="AX60" s="401"/>
      <c r="AY60" s="401"/>
      <c r="AZ60" s="401"/>
      <c r="BA60" s="401"/>
      <c r="BB60" s="401"/>
      <c r="BC60" s="401"/>
      <c r="BD60" s="401"/>
      <c r="BE60" s="401"/>
      <c r="BF60" s="401"/>
      <c r="BG60" s="401"/>
      <c r="BH60" s="401"/>
      <c r="BI60" s="401"/>
      <c r="BJ60" s="401"/>
      <c r="BK60" s="401"/>
      <c r="BL60" s="401"/>
      <c r="BM60" s="401"/>
      <c r="BN60" s="401"/>
      <c r="BO60" s="401"/>
      <c r="BP60" s="401"/>
      <c r="BQ60" s="401"/>
      <c r="BR60" s="401"/>
      <c r="BS60" s="401"/>
      <c r="BT60" s="401"/>
      <c r="BU60" s="401"/>
      <c r="BV60" s="401"/>
      <c r="BW60" s="401"/>
      <c r="BX60" s="401"/>
      <c r="BY60" s="401"/>
      <c r="BZ60" s="401"/>
      <c r="CA60" s="401"/>
      <c r="CB60" s="401"/>
      <c r="CC60" s="401"/>
      <c r="CD60" s="401"/>
      <c r="CE60" s="401"/>
      <c r="CF60" s="401"/>
      <c r="CG60" s="401"/>
      <c r="CH60" s="401"/>
      <c r="CI60" s="401"/>
      <c r="CJ60" s="401"/>
      <c r="CK60" s="401"/>
      <c r="CL60" s="401"/>
      <c r="CM60" s="401"/>
      <c r="CN60" s="401"/>
      <c r="CO60" s="401"/>
      <c r="CP60" s="401"/>
      <c r="CQ60" s="401"/>
      <c r="CR60" s="401"/>
      <c r="CS60" s="401"/>
      <c r="CT60" s="401"/>
      <c r="CU60" s="401"/>
      <c r="CV60" s="401"/>
      <c r="CW60" s="401"/>
      <c r="CX60" s="401"/>
      <c r="CY60" s="401"/>
      <c r="CZ60" s="401"/>
      <c r="DA60" s="401"/>
      <c r="DB60" s="401"/>
      <c r="DC60" s="401"/>
      <c r="DD60" s="401"/>
      <c r="DE60" s="401"/>
      <c r="DF60" s="401"/>
      <c r="DG60" s="401"/>
      <c r="DH60" s="401"/>
      <c r="DI60" s="401"/>
      <c r="DJ60" s="401"/>
      <c r="DK60" s="401"/>
      <c r="DL60" s="401"/>
      <c r="DM60" s="401"/>
      <c r="DN60" s="401"/>
      <c r="DO60" s="401"/>
      <c r="DP60" s="401"/>
      <c r="DQ60" s="401"/>
      <c r="DR60" s="401"/>
      <c r="DS60" s="401"/>
      <c r="DT60" s="401"/>
      <c r="DU60" s="401"/>
      <c r="DV60" s="401"/>
      <c r="DW60" s="401"/>
      <c r="DX60" s="401"/>
      <c r="DY60" s="401"/>
      <c r="DZ60" s="401"/>
      <c r="EA60" s="401"/>
      <c r="EB60" s="401"/>
      <c r="EC60" s="401"/>
      <c r="ED60" s="401"/>
      <c r="EE60" s="401"/>
      <c r="EF60" s="401"/>
      <c r="EG60" s="401"/>
      <c r="EH60" s="401"/>
      <c r="EI60" s="401"/>
      <c r="EJ60" s="401"/>
      <c r="EK60" s="401"/>
      <c r="EL60" s="401"/>
      <c r="EM60" s="401"/>
      <c r="EN60" s="401"/>
      <c r="EO60" s="401"/>
      <c r="EP60" s="401"/>
      <c r="EQ60" s="401"/>
      <c r="ER60" s="401"/>
      <c r="ES60" s="401"/>
      <c r="ET60" s="401"/>
      <c r="EU60" s="401"/>
      <c r="EV60" s="401"/>
      <c r="EW60" s="401"/>
      <c r="EX60" s="401"/>
      <c r="EY60" s="401"/>
      <c r="EZ60" s="401"/>
      <c r="FA60" s="401"/>
      <c r="FB60" s="401"/>
      <c r="FC60" s="401"/>
      <c r="FD60" s="401"/>
      <c r="FE60" s="401"/>
      <c r="FF60" s="401"/>
      <c r="FG60" s="401"/>
      <c r="FH60" s="401"/>
      <c r="FI60" s="401"/>
      <c r="FJ60" s="401"/>
      <c r="FK60" s="401"/>
      <c r="FL60" s="401"/>
      <c r="FM60" s="401"/>
      <c r="FN60" s="401"/>
      <c r="FO60" s="401"/>
      <c r="FP60" s="401"/>
      <c r="FQ60" s="401"/>
      <c r="FR60" s="401"/>
      <c r="FS60" s="401"/>
      <c r="FT60" s="401"/>
      <c r="FU60" s="401"/>
      <c r="FV60" s="401"/>
      <c r="FW60" s="401"/>
      <c r="FX60" s="401"/>
      <c r="FY60" s="401"/>
      <c r="FZ60" s="401"/>
      <c r="GA60" s="401"/>
      <c r="GB60" s="401"/>
      <c r="GC60" s="401"/>
      <c r="GD60" s="401"/>
      <c r="GE60" s="401"/>
      <c r="GF60" s="401"/>
      <c r="GG60" s="401"/>
      <c r="GH60" s="401"/>
      <c r="GI60" s="401"/>
      <c r="GJ60" s="401"/>
      <c r="GK60" s="401"/>
      <c r="GL60" s="401"/>
      <c r="GM60" s="401"/>
      <c r="GN60" s="401"/>
      <c r="GO60" s="401"/>
      <c r="GP60" s="401"/>
      <c r="GQ60" s="401"/>
      <c r="GR60" s="401"/>
      <c r="GS60" s="401"/>
      <c r="GT60" s="401"/>
      <c r="GU60" s="401"/>
      <c r="GV60" s="401"/>
      <c r="GW60" s="401"/>
      <c r="GX60" s="401"/>
      <c r="GY60" s="401"/>
      <c r="GZ60" s="401"/>
      <c r="HA60" s="401"/>
      <c r="HB60" s="401"/>
      <c r="HC60" s="401"/>
      <c r="HD60" s="401"/>
      <c r="HE60" s="401"/>
      <c r="HF60" s="401"/>
      <c r="HG60" s="401"/>
      <c r="HH60" s="401"/>
      <c r="HI60" s="401"/>
      <c r="HJ60" s="401"/>
      <c r="HK60" s="401"/>
      <c r="HL60" s="401"/>
      <c r="HM60" s="401"/>
      <c r="HN60" s="401"/>
      <c r="HO60" s="401"/>
      <c r="HP60" s="401"/>
      <c r="HQ60" s="401"/>
      <c r="HR60" s="401"/>
    </row>
    <row r="61" spans="1:226" s="263" customFormat="1" ht="12">
      <c r="A61" s="1111">
        <v>46</v>
      </c>
      <c r="B61" s="1817" t="s">
        <v>120</v>
      </c>
      <c r="C61" s="1817"/>
      <c r="D61" s="1092" t="s">
        <v>121</v>
      </c>
      <c r="E61" s="1095" t="s">
        <v>152</v>
      </c>
      <c r="F61" s="1088">
        <v>8936460</v>
      </c>
      <c r="G61" s="1088">
        <v>8936460</v>
      </c>
      <c r="H61" s="1112">
        <f t="shared" si="1"/>
        <v>0</v>
      </c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1"/>
      <c r="BM61" s="401"/>
      <c r="BN61" s="401"/>
      <c r="BO61" s="401"/>
      <c r="BP61" s="401"/>
      <c r="BQ61" s="401"/>
      <c r="BR61" s="401"/>
      <c r="BS61" s="401"/>
      <c r="BT61" s="401"/>
      <c r="BU61" s="401"/>
      <c r="BV61" s="401"/>
      <c r="BW61" s="401"/>
      <c r="BX61" s="401"/>
      <c r="BY61" s="401"/>
      <c r="BZ61" s="401"/>
      <c r="CA61" s="401"/>
      <c r="CB61" s="401"/>
      <c r="CC61" s="401"/>
      <c r="CD61" s="401"/>
      <c r="CE61" s="401"/>
      <c r="CF61" s="401"/>
      <c r="CG61" s="401"/>
      <c r="CH61" s="401"/>
      <c r="CI61" s="401"/>
      <c r="CJ61" s="401"/>
      <c r="CK61" s="401"/>
      <c r="CL61" s="401"/>
      <c r="CM61" s="401"/>
      <c r="CN61" s="401"/>
      <c r="CO61" s="401"/>
      <c r="CP61" s="401"/>
      <c r="CQ61" s="401"/>
      <c r="CR61" s="401"/>
      <c r="CS61" s="401"/>
      <c r="CT61" s="401"/>
      <c r="CU61" s="401"/>
      <c r="CV61" s="401"/>
      <c r="CW61" s="401"/>
      <c r="CX61" s="401"/>
      <c r="CY61" s="401"/>
      <c r="CZ61" s="401"/>
      <c r="DA61" s="401"/>
      <c r="DB61" s="401"/>
      <c r="DC61" s="401"/>
      <c r="DD61" s="401"/>
      <c r="DE61" s="401"/>
      <c r="DF61" s="401"/>
      <c r="DG61" s="401"/>
      <c r="DH61" s="401"/>
      <c r="DI61" s="401"/>
      <c r="DJ61" s="401"/>
      <c r="DK61" s="401"/>
      <c r="DL61" s="401"/>
      <c r="DM61" s="401"/>
      <c r="DN61" s="401"/>
      <c r="DO61" s="401"/>
      <c r="DP61" s="401"/>
      <c r="DQ61" s="401"/>
      <c r="DR61" s="401"/>
      <c r="DS61" s="401"/>
      <c r="DT61" s="401"/>
      <c r="DU61" s="401"/>
      <c r="DV61" s="401"/>
      <c r="DW61" s="401"/>
      <c r="DX61" s="401"/>
      <c r="DY61" s="401"/>
      <c r="DZ61" s="401"/>
      <c r="EA61" s="401"/>
      <c r="EB61" s="401"/>
      <c r="EC61" s="401"/>
      <c r="ED61" s="401"/>
      <c r="EE61" s="401"/>
      <c r="EF61" s="401"/>
      <c r="EG61" s="401"/>
      <c r="EH61" s="401"/>
      <c r="EI61" s="401"/>
      <c r="EJ61" s="401"/>
      <c r="EK61" s="401"/>
      <c r="EL61" s="401"/>
      <c r="EM61" s="401"/>
      <c r="EN61" s="401"/>
      <c r="EO61" s="401"/>
      <c r="EP61" s="401"/>
      <c r="EQ61" s="401"/>
      <c r="ER61" s="401"/>
      <c r="ES61" s="401"/>
      <c r="ET61" s="401"/>
      <c r="EU61" s="401"/>
      <c r="EV61" s="401"/>
      <c r="EW61" s="401"/>
      <c r="EX61" s="401"/>
      <c r="EY61" s="401"/>
      <c r="EZ61" s="401"/>
      <c r="FA61" s="401"/>
      <c r="FB61" s="401"/>
      <c r="FC61" s="401"/>
      <c r="FD61" s="401"/>
      <c r="FE61" s="401"/>
      <c r="FF61" s="401"/>
      <c r="FG61" s="401"/>
      <c r="FH61" s="401"/>
      <c r="FI61" s="401"/>
      <c r="FJ61" s="401"/>
      <c r="FK61" s="401"/>
      <c r="FL61" s="401"/>
      <c r="FM61" s="401"/>
      <c r="FN61" s="401"/>
      <c r="FO61" s="401"/>
      <c r="FP61" s="401"/>
      <c r="FQ61" s="401"/>
      <c r="FR61" s="401"/>
      <c r="FS61" s="401"/>
      <c r="FT61" s="401"/>
      <c r="FU61" s="401"/>
      <c r="FV61" s="401"/>
      <c r="FW61" s="401"/>
      <c r="FX61" s="401"/>
      <c r="FY61" s="401"/>
      <c r="FZ61" s="401"/>
      <c r="GA61" s="401"/>
      <c r="GB61" s="401"/>
      <c r="GC61" s="401"/>
      <c r="GD61" s="401"/>
      <c r="GE61" s="401"/>
      <c r="GF61" s="401"/>
      <c r="GG61" s="401"/>
      <c r="GH61" s="401"/>
      <c r="GI61" s="401"/>
      <c r="GJ61" s="401"/>
      <c r="GK61" s="401"/>
      <c r="GL61" s="401"/>
      <c r="GM61" s="401"/>
      <c r="GN61" s="401"/>
      <c r="GO61" s="401"/>
      <c r="GP61" s="401"/>
      <c r="GQ61" s="401"/>
      <c r="GR61" s="401"/>
      <c r="GS61" s="401"/>
      <c r="GT61" s="401"/>
      <c r="GU61" s="401"/>
      <c r="GV61" s="401"/>
      <c r="GW61" s="401"/>
      <c r="GX61" s="401"/>
      <c r="GY61" s="401"/>
      <c r="GZ61" s="401"/>
      <c r="HA61" s="401"/>
      <c r="HB61" s="401"/>
      <c r="HC61" s="401"/>
      <c r="HD61" s="401"/>
      <c r="HE61" s="401"/>
      <c r="HF61" s="401"/>
      <c r="HG61" s="401"/>
      <c r="HH61" s="401"/>
      <c r="HI61" s="401"/>
      <c r="HJ61" s="401"/>
      <c r="HK61" s="401"/>
      <c r="HL61" s="401"/>
      <c r="HM61" s="401"/>
      <c r="HN61" s="401"/>
      <c r="HO61" s="401"/>
      <c r="HP61" s="401"/>
      <c r="HQ61" s="401"/>
      <c r="HR61" s="401"/>
    </row>
    <row r="62" spans="1:226" s="263" customFormat="1" ht="12">
      <c r="A62" s="1111">
        <v>47</v>
      </c>
      <c r="B62" s="1817" t="s">
        <v>66</v>
      </c>
      <c r="C62" s="1817"/>
      <c r="D62" s="1092" t="s">
        <v>67</v>
      </c>
      <c r="E62" s="1095" t="s">
        <v>152</v>
      </c>
      <c r="F62" s="1088">
        <v>440190265.24</v>
      </c>
      <c r="G62" s="1088">
        <v>440190265.24</v>
      </c>
      <c r="H62" s="1112">
        <f t="shared" si="1"/>
        <v>0</v>
      </c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1"/>
      <c r="BN62" s="401"/>
      <c r="BO62" s="401"/>
      <c r="BP62" s="401"/>
      <c r="BQ62" s="401"/>
      <c r="BR62" s="401"/>
      <c r="BS62" s="401"/>
      <c r="BT62" s="401"/>
      <c r="BU62" s="401"/>
      <c r="BV62" s="401"/>
      <c r="BW62" s="401"/>
      <c r="BX62" s="401"/>
      <c r="BY62" s="401"/>
      <c r="BZ62" s="401"/>
      <c r="CA62" s="401"/>
      <c r="CB62" s="401"/>
      <c r="CC62" s="401"/>
      <c r="CD62" s="401"/>
      <c r="CE62" s="401"/>
      <c r="CF62" s="401"/>
      <c r="CG62" s="401"/>
      <c r="CH62" s="401"/>
      <c r="CI62" s="401"/>
      <c r="CJ62" s="401"/>
      <c r="CK62" s="401"/>
      <c r="CL62" s="401"/>
      <c r="CM62" s="401"/>
      <c r="CN62" s="401"/>
      <c r="CO62" s="401"/>
      <c r="CP62" s="401"/>
      <c r="CQ62" s="401"/>
      <c r="CR62" s="401"/>
      <c r="CS62" s="401"/>
      <c r="CT62" s="401"/>
      <c r="CU62" s="401"/>
      <c r="CV62" s="401"/>
      <c r="CW62" s="401"/>
      <c r="CX62" s="401"/>
      <c r="CY62" s="401"/>
      <c r="CZ62" s="401"/>
      <c r="DA62" s="401"/>
      <c r="DB62" s="401"/>
      <c r="DC62" s="401"/>
      <c r="DD62" s="401"/>
      <c r="DE62" s="401"/>
      <c r="DF62" s="401"/>
      <c r="DG62" s="401"/>
      <c r="DH62" s="401"/>
      <c r="DI62" s="401"/>
      <c r="DJ62" s="401"/>
      <c r="DK62" s="401"/>
      <c r="DL62" s="401"/>
      <c r="DM62" s="401"/>
      <c r="DN62" s="401"/>
      <c r="DO62" s="401"/>
      <c r="DP62" s="401"/>
      <c r="DQ62" s="401"/>
      <c r="DR62" s="401"/>
      <c r="DS62" s="401"/>
      <c r="DT62" s="401"/>
      <c r="DU62" s="401"/>
      <c r="DV62" s="401"/>
      <c r="DW62" s="401"/>
      <c r="DX62" s="401"/>
      <c r="DY62" s="401"/>
      <c r="DZ62" s="401"/>
      <c r="EA62" s="401"/>
      <c r="EB62" s="401"/>
      <c r="EC62" s="401"/>
      <c r="ED62" s="401"/>
      <c r="EE62" s="401"/>
      <c r="EF62" s="401"/>
      <c r="EG62" s="401"/>
      <c r="EH62" s="401"/>
      <c r="EI62" s="401"/>
      <c r="EJ62" s="401"/>
      <c r="EK62" s="401"/>
      <c r="EL62" s="401"/>
      <c r="EM62" s="401"/>
      <c r="EN62" s="401"/>
      <c r="EO62" s="401"/>
      <c r="EP62" s="401"/>
      <c r="EQ62" s="401"/>
      <c r="ER62" s="401"/>
      <c r="ES62" s="401"/>
      <c r="ET62" s="401"/>
      <c r="EU62" s="401"/>
      <c r="EV62" s="401"/>
      <c r="EW62" s="401"/>
      <c r="EX62" s="401"/>
      <c r="EY62" s="401"/>
      <c r="EZ62" s="401"/>
      <c r="FA62" s="401"/>
      <c r="FB62" s="401"/>
      <c r="FC62" s="401"/>
      <c r="FD62" s="401"/>
      <c r="FE62" s="401"/>
      <c r="FF62" s="401"/>
      <c r="FG62" s="401"/>
      <c r="FH62" s="401"/>
      <c r="FI62" s="401"/>
      <c r="FJ62" s="401"/>
      <c r="FK62" s="401"/>
      <c r="FL62" s="401"/>
      <c r="FM62" s="401"/>
      <c r="FN62" s="401"/>
      <c r="FO62" s="401"/>
      <c r="FP62" s="401"/>
      <c r="FQ62" s="401"/>
      <c r="FR62" s="401"/>
      <c r="FS62" s="401"/>
      <c r="FT62" s="401"/>
      <c r="FU62" s="401"/>
      <c r="FV62" s="401"/>
      <c r="FW62" s="401"/>
      <c r="FX62" s="401"/>
      <c r="FY62" s="401"/>
      <c r="FZ62" s="401"/>
      <c r="GA62" s="401"/>
      <c r="GB62" s="401"/>
      <c r="GC62" s="401"/>
      <c r="GD62" s="401"/>
      <c r="GE62" s="401"/>
      <c r="GF62" s="401"/>
      <c r="GG62" s="401"/>
      <c r="GH62" s="401"/>
      <c r="GI62" s="401"/>
      <c r="GJ62" s="401"/>
      <c r="GK62" s="401"/>
      <c r="GL62" s="401"/>
      <c r="GM62" s="401"/>
      <c r="GN62" s="401"/>
      <c r="GO62" s="401"/>
      <c r="GP62" s="401"/>
      <c r="GQ62" s="401"/>
      <c r="GR62" s="401"/>
      <c r="GS62" s="401"/>
      <c r="GT62" s="401"/>
      <c r="GU62" s="401"/>
      <c r="GV62" s="401"/>
      <c r="GW62" s="401"/>
      <c r="GX62" s="401"/>
      <c r="GY62" s="401"/>
      <c r="GZ62" s="401"/>
      <c r="HA62" s="401"/>
      <c r="HB62" s="401"/>
      <c r="HC62" s="401"/>
      <c r="HD62" s="401"/>
      <c r="HE62" s="401"/>
      <c r="HF62" s="401"/>
      <c r="HG62" s="401"/>
      <c r="HH62" s="401"/>
      <c r="HI62" s="401"/>
      <c r="HJ62" s="401"/>
      <c r="HK62" s="401"/>
      <c r="HL62" s="401"/>
      <c r="HM62" s="401"/>
      <c r="HN62" s="401"/>
      <c r="HO62" s="401"/>
      <c r="HP62" s="401"/>
      <c r="HQ62" s="401"/>
      <c r="HR62" s="401"/>
    </row>
    <row r="63" spans="1:226" s="263" customFormat="1" ht="12">
      <c r="A63" s="1111">
        <v>48</v>
      </c>
      <c r="B63" s="1817" t="s">
        <v>68</v>
      </c>
      <c r="C63" s="1817"/>
      <c r="D63" s="1092" t="s">
        <v>69</v>
      </c>
      <c r="E63" s="1095" t="s">
        <v>152</v>
      </c>
      <c r="F63" s="1088">
        <v>128716425.74</v>
      </c>
      <c r="G63" s="1088">
        <v>128716425.74</v>
      </c>
      <c r="H63" s="1112">
        <f t="shared" si="1"/>
        <v>0</v>
      </c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1"/>
      <c r="AO63" s="401"/>
      <c r="AP63" s="401"/>
      <c r="AQ63" s="401"/>
      <c r="AR63" s="401"/>
      <c r="AS63" s="401"/>
      <c r="AT63" s="401"/>
      <c r="AU63" s="401"/>
      <c r="AV63" s="401"/>
      <c r="AW63" s="401"/>
      <c r="AX63" s="401"/>
      <c r="AY63" s="401"/>
      <c r="AZ63" s="401"/>
      <c r="BA63" s="401"/>
      <c r="BB63" s="401"/>
      <c r="BC63" s="401"/>
      <c r="BD63" s="401"/>
      <c r="BE63" s="401"/>
      <c r="BF63" s="401"/>
      <c r="BG63" s="401"/>
      <c r="BH63" s="401"/>
      <c r="BI63" s="401"/>
      <c r="BJ63" s="401"/>
      <c r="BK63" s="401"/>
      <c r="BL63" s="401"/>
      <c r="BM63" s="401"/>
      <c r="BN63" s="401"/>
      <c r="BO63" s="401"/>
      <c r="BP63" s="401"/>
      <c r="BQ63" s="401"/>
      <c r="BR63" s="401"/>
      <c r="BS63" s="401"/>
      <c r="BT63" s="401"/>
      <c r="BU63" s="401"/>
      <c r="BV63" s="401"/>
      <c r="BW63" s="401"/>
      <c r="BX63" s="401"/>
      <c r="BY63" s="401"/>
      <c r="BZ63" s="401"/>
      <c r="CA63" s="401"/>
      <c r="CB63" s="401"/>
      <c r="CC63" s="401"/>
      <c r="CD63" s="401"/>
      <c r="CE63" s="401"/>
      <c r="CF63" s="401"/>
      <c r="CG63" s="401"/>
      <c r="CH63" s="401"/>
      <c r="CI63" s="401"/>
      <c r="CJ63" s="401"/>
      <c r="CK63" s="401"/>
      <c r="CL63" s="401"/>
      <c r="CM63" s="401"/>
      <c r="CN63" s="401"/>
      <c r="CO63" s="401"/>
      <c r="CP63" s="401"/>
      <c r="CQ63" s="401"/>
      <c r="CR63" s="401"/>
      <c r="CS63" s="401"/>
      <c r="CT63" s="401"/>
      <c r="CU63" s="401"/>
      <c r="CV63" s="401"/>
      <c r="CW63" s="401"/>
      <c r="CX63" s="401"/>
      <c r="CY63" s="401"/>
      <c r="CZ63" s="401"/>
      <c r="DA63" s="401"/>
      <c r="DB63" s="401"/>
      <c r="DC63" s="401"/>
      <c r="DD63" s="401"/>
      <c r="DE63" s="401"/>
      <c r="DF63" s="401"/>
      <c r="DG63" s="401"/>
      <c r="DH63" s="401"/>
      <c r="DI63" s="401"/>
      <c r="DJ63" s="401"/>
      <c r="DK63" s="401"/>
      <c r="DL63" s="401"/>
      <c r="DM63" s="401"/>
      <c r="DN63" s="401"/>
      <c r="DO63" s="401"/>
      <c r="DP63" s="401"/>
      <c r="DQ63" s="401"/>
      <c r="DR63" s="401"/>
      <c r="DS63" s="401"/>
      <c r="DT63" s="401"/>
      <c r="DU63" s="401"/>
      <c r="DV63" s="401"/>
      <c r="DW63" s="401"/>
      <c r="DX63" s="401"/>
      <c r="DY63" s="401"/>
      <c r="DZ63" s="401"/>
      <c r="EA63" s="401"/>
      <c r="EB63" s="401"/>
      <c r="EC63" s="401"/>
      <c r="ED63" s="401"/>
      <c r="EE63" s="401"/>
      <c r="EF63" s="401"/>
      <c r="EG63" s="401"/>
      <c r="EH63" s="401"/>
      <c r="EI63" s="401"/>
      <c r="EJ63" s="401"/>
      <c r="EK63" s="401"/>
      <c r="EL63" s="401"/>
      <c r="EM63" s="401"/>
      <c r="EN63" s="401"/>
      <c r="EO63" s="401"/>
      <c r="EP63" s="401"/>
      <c r="EQ63" s="401"/>
      <c r="ER63" s="401"/>
      <c r="ES63" s="401"/>
      <c r="ET63" s="401"/>
      <c r="EU63" s="401"/>
      <c r="EV63" s="401"/>
      <c r="EW63" s="401"/>
      <c r="EX63" s="401"/>
      <c r="EY63" s="401"/>
      <c r="EZ63" s="401"/>
      <c r="FA63" s="401"/>
      <c r="FB63" s="401"/>
      <c r="FC63" s="401"/>
      <c r="FD63" s="401"/>
      <c r="FE63" s="401"/>
      <c r="FF63" s="401"/>
      <c r="FG63" s="401"/>
      <c r="FH63" s="401"/>
      <c r="FI63" s="401"/>
      <c r="FJ63" s="401"/>
      <c r="FK63" s="401"/>
      <c r="FL63" s="401"/>
      <c r="FM63" s="401"/>
      <c r="FN63" s="401"/>
      <c r="FO63" s="401"/>
      <c r="FP63" s="401"/>
      <c r="FQ63" s="401"/>
      <c r="FR63" s="401"/>
      <c r="FS63" s="401"/>
      <c r="FT63" s="401"/>
      <c r="FU63" s="401"/>
      <c r="FV63" s="401"/>
      <c r="FW63" s="401"/>
      <c r="FX63" s="401"/>
      <c r="FY63" s="401"/>
      <c r="FZ63" s="401"/>
      <c r="GA63" s="401"/>
      <c r="GB63" s="401"/>
      <c r="GC63" s="401"/>
      <c r="GD63" s="401"/>
      <c r="GE63" s="401"/>
      <c r="GF63" s="401"/>
      <c r="GG63" s="401"/>
      <c r="GH63" s="401"/>
      <c r="GI63" s="401"/>
      <c r="GJ63" s="401"/>
      <c r="GK63" s="401"/>
      <c r="GL63" s="401"/>
      <c r="GM63" s="401"/>
      <c r="GN63" s="401"/>
      <c r="GO63" s="401"/>
      <c r="GP63" s="401"/>
      <c r="GQ63" s="401"/>
      <c r="GR63" s="401"/>
      <c r="GS63" s="401"/>
      <c r="GT63" s="401"/>
      <c r="GU63" s="401"/>
      <c r="GV63" s="401"/>
      <c r="GW63" s="401"/>
      <c r="GX63" s="401"/>
      <c r="GY63" s="401"/>
      <c r="GZ63" s="401"/>
      <c r="HA63" s="401"/>
      <c r="HB63" s="401"/>
      <c r="HC63" s="401"/>
      <c r="HD63" s="401"/>
      <c r="HE63" s="401"/>
      <c r="HF63" s="401"/>
      <c r="HG63" s="401"/>
      <c r="HH63" s="401"/>
      <c r="HI63" s="401"/>
      <c r="HJ63" s="401"/>
      <c r="HK63" s="401"/>
      <c r="HL63" s="401"/>
      <c r="HM63" s="401"/>
      <c r="HN63" s="401"/>
      <c r="HO63" s="401"/>
      <c r="HP63" s="401"/>
      <c r="HQ63" s="401"/>
      <c r="HR63" s="401"/>
    </row>
    <row r="64" spans="1:226" s="263" customFormat="1" ht="12">
      <c r="A64" s="1111">
        <v>49</v>
      </c>
      <c r="B64" s="1817" t="s">
        <v>70</v>
      </c>
      <c r="C64" s="1831"/>
      <c r="D64" s="1092" t="s">
        <v>71</v>
      </c>
      <c r="E64" s="1095" t="s">
        <v>152</v>
      </c>
      <c r="F64" s="1088">
        <v>0</v>
      </c>
      <c r="G64" s="1088">
        <v>0</v>
      </c>
      <c r="H64" s="1112">
        <f t="shared" si="1"/>
        <v>0</v>
      </c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1"/>
      <c r="AQ64" s="401"/>
      <c r="AR64" s="401"/>
      <c r="AS64" s="401"/>
      <c r="AT64" s="401"/>
      <c r="AU64" s="401"/>
      <c r="AV64" s="401"/>
      <c r="AW64" s="401"/>
      <c r="AX64" s="401"/>
      <c r="AY64" s="401"/>
      <c r="AZ64" s="401"/>
      <c r="BA64" s="401"/>
      <c r="BB64" s="401"/>
      <c r="BC64" s="401"/>
      <c r="BD64" s="401"/>
      <c r="BE64" s="401"/>
      <c r="BF64" s="401"/>
      <c r="BG64" s="401"/>
      <c r="BH64" s="401"/>
      <c r="BI64" s="401"/>
      <c r="BJ64" s="401"/>
      <c r="BK64" s="401"/>
      <c r="BL64" s="401"/>
      <c r="BM64" s="401"/>
      <c r="BN64" s="401"/>
      <c r="BO64" s="401"/>
      <c r="BP64" s="401"/>
      <c r="BQ64" s="401"/>
      <c r="BR64" s="401"/>
      <c r="BS64" s="401"/>
      <c r="BT64" s="401"/>
      <c r="BU64" s="401"/>
      <c r="BV64" s="401"/>
      <c r="BW64" s="401"/>
      <c r="BX64" s="401"/>
      <c r="BY64" s="401"/>
      <c r="BZ64" s="401"/>
      <c r="CA64" s="401"/>
      <c r="CB64" s="401"/>
      <c r="CC64" s="401"/>
      <c r="CD64" s="401"/>
      <c r="CE64" s="401"/>
      <c r="CF64" s="401"/>
      <c r="CG64" s="401"/>
      <c r="CH64" s="401"/>
      <c r="CI64" s="401"/>
      <c r="CJ64" s="401"/>
      <c r="CK64" s="401"/>
      <c r="CL64" s="401"/>
      <c r="CM64" s="401"/>
      <c r="CN64" s="401"/>
      <c r="CO64" s="401"/>
      <c r="CP64" s="401"/>
      <c r="CQ64" s="401"/>
      <c r="CR64" s="401"/>
      <c r="CS64" s="401"/>
      <c r="CT64" s="401"/>
      <c r="CU64" s="401"/>
      <c r="CV64" s="401"/>
      <c r="CW64" s="401"/>
      <c r="CX64" s="401"/>
      <c r="CY64" s="401"/>
      <c r="CZ64" s="401"/>
      <c r="DA64" s="401"/>
      <c r="DB64" s="401"/>
      <c r="DC64" s="401"/>
      <c r="DD64" s="401"/>
      <c r="DE64" s="401"/>
      <c r="DF64" s="401"/>
      <c r="DG64" s="401"/>
      <c r="DH64" s="401"/>
      <c r="DI64" s="401"/>
      <c r="DJ64" s="401"/>
      <c r="DK64" s="401"/>
      <c r="DL64" s="401"/>
      <c r="DM64" s="401"/>
      <c r="DN64" s="401"/>
      <c r="DO64" s="401"/>
      <c r="DP64" s="401"/>
      <c r="DQ64" s="401"/>
      <c r="DR64" s="401"/>
      <c r="DS64" s="401"/>
      <c r="DT64" s="401"/>
      <c r="DU64" s="401"/>
      <c r="DV64" s="401"/>
      <c r="DW64" s="401"/>
      <c r="DX64" s="401"/>
      <c r="DY64" s="401"/>
      <c r="DZ64" s="401"/>
      <c r="EA64" s="401"/>
      <c r="EB64" s="401"/>
      <c r="EC64" s="401"/>
      <c r="ED64" s="401"/>
      <c r="EE64" s="401"/>
      <c r="EF64" s="401"/>
      <c r="EG64" s="401"/>
      <c r="EH64" s="401"/>
      <c r="EI64" s="401"/>
      <c r="EJ64" s="401"/>
      <c r="EK64" s="401"/>
      <c r="EL64" s="401"/>
      <c r="EM64" s="401"/>
      <c r="EN64" s="401"/>
      <c r="EO64" s="401"/>
      <c r="EP64" s="401"/>
      <c r="EQ64" s="401"/>
      <c r="ER64" s="401"/>
      <c r="ES64" s="401"/>
      <c r="ET64" s="401"/>
      <c r="EU64" s="401"/>
      <c r="EV64" s="401"/>
      <c r="EW64" s="401"/>
      <c r="EX64" s="401"/>
      <c r="EY64" s="401"/>
      <c r="EZ64" s="401"/>
      <c r="FA64" s="401"/>
      <c r="FB64" s="401"/>
      <c r="FC64" s="401"/>
      <c r="FD64" s="401"/>
      <c r="FE64" s="401"/>
      <c r="FF64" s="401"/>
      <c r="FG64" s="401"/>
      <c r="FH64" s="401"/>
      <c r="FI64" s="401"/>
      <c r="FJ64" s="401"/>
      <c r="FK64" s="401"/>
      <c r="FL64" s="401"/>
      <c r="FM64" s="401"/>
      <c r="FN64" s="401"/>
      <c r="FO64" s="401"/>
      <c r="FP64" s="401"/>
      <c r="FQ64" s="401"/>
      <c r="FR64" s="401"/>
      <c r="FS64" s="401"/>
      <c r="FT64" s="401"/>
      <c r="FU64" s="401"/>
      <c r="FV64" s="401"/>
      <c r="FW64" s="401"/>
      <c r="FX64" s="401"/>
      <c r="FY64" s="401"/>
      <c r="FZ64" s="401"/>
      <c r="GA64" s="401"/>
      <c r="GB64" s="401"/>
      <c r="GC64" s="401"/>
      <c r="GD64" s="401"/>
      <c r="GE64" s="401"/>
      <c r="GF64" s="401"/>
      <c r="GG64" s="401"/>
      <c r="GH64" s="401"/>
      <c r="GI64" s="401"/>
      <c r="GJ64" s="401"/>
      <c r="GK64" s="401"/>
      <c r="GL64" s="401"/>
      <c r="GM64" s="401"/>
      <c r="GN64" s="401"/>
      <c r="GO64" s="401"/>
      <c r="GP64" s="401"/>
      <c r="GQ64" s="401"/>
      <c r="GR64" s="401"/>
      <c r="GS64" s="401"/>
      <c r="GT64" s="401"/>
      <c r="GU64" s="401"/>
      <c r="GV64" s="401"/>
      <c r="GW64" s="401"/>
      <c r="GX64" s="401"/>
      <c r="GY64" s="401"/>
      <c r="GZ64" s="401"/>
      <c r="HA64" s="401"/>
      <c r="HB64" s="401"/>
      <c r="HC64" s="401"/>
      <c r="HD64" s="401"/>
      <c r="HE64" s="401"/>
      <c r="HF64" s="401"/>
      <c r="HG64" s="401"/>
      <c r="HH64" s="401"/>
      <c r="HI64" s="401"/>
      <c r="HJ64" s="401"/>
      <c r="HK64" s="401"/>
      <c r="HL64" s="401"/>
      <c r="HM64" s="401"/>
      <c r="HN64" s="401"/>
      <c r="HO64" s="401"/>
      <c r="HP64" s="401"/>
      <c r="HQ64" s="401"/>
      <c r="HR64" s="401"/>
    </row>
    <row r="65" spans="1:226" s="263" customFormat="1" ht="12">
      <c r="A65" s="1111">
        <v>50</v>
      </c>
      <c r="B65" s="1829" t="s">
        <v>122</v>
      </c>
      <c r="C65" s="1829"/>
      <c r="D65" s="1092" t="s">
        <v>123</v>
      </c>
      <c r="E65" s="1095" t="s">
        <v>152</v>
      </c>
      <c r="F65" s="1088">
        <v>894226495.97</v>
      </c>
      <c r="G65" s="1088">
        <v>894226495.97</v>
      </c>
      <c r="H65" s="1112">
        <f t="shared" si="1"/>
        <v>0</v>
      </c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1"/>
      <c r="AN65" s="401"/>
      <c r="AO65" s="401"/>
      <c r="AP65" s="401"/>
      <c r="AQ65" s="401"/>
      <c r="AR65" s="401"/>
      <c r="AS65" s="401"/>
      <c r="AT65" s="401"/>
      <c r="AU65" s="401"/>
      <c r="AV65" s="401"/>
      <c r="AW65" s="401"/>
      <c r="AX65" s="401"/>
      <c r="AY65" s="401"/>
      <c r="AZ65" s="401"/>
      <c r="BA65" s="401"/>
      <c r="BB65" s="401"/>
      <c r="BC65" s="401"/>
      <c r="BD65" s="401"/>
      <c r="BE65" s="401"/>
      <c r="BF65" s="401"/>
      <c r="BG65" s="401"/>
      <c r="BH65" s="401"/>
      <c r="BI65" s="401"/>
      <c r="BJ65" s="401"/>
      <c r="BK65" s="401"/>
      <c r="BL65" s="401"/>
      <c r="BM65" s="401"/>
      <c r="BN65" s="401"/>
      <c r="BO65" s="401"/>
      <c r="BP65" s="401"/>
      <c r="BQ65" s="401"/>
      <c r="BR65" s="401"/>
      <c r="BS65" s="401"/>
      <c r="BT65" s="401"/>
      <c r="BU65" s="401"/>
      <c r="BV65" s="401"/>
      <c r="BW65" s="401"/>
      <c r="BX65" s="401"/>
      <c r="BY65" s="401"/>
      <c r="BZ65" s="401"/>
      <c r="CA65" s="401"/>
      <c r="CB65" s="401"/>
      <c r="CC65" s="401"/>
      <c r="CD65" s="401"/>
      <c r="CE65" s="401"/>
      <c r="CF65" s="401"/>
      <c r="CG65" s="401"/>
      <c r="CH65" s="401"/>
      <c r="CI65" s="401"/>
      <c r="CJ65" s="401"/>
      <c r="CK65" s="401"/>
      <c r="CL65" s="401"/>
      <c r="CM65" s="401"/>
      <c r="CN65" s="401"/>
      <c r="CO65" s="401"/>
      <c r="CP65" s="401"/>
      <c r="CQ65" s="401"/>
      <c r="CR65" s="401"/>
      <c r="CS65" s="401"/>
      <c r="CT65" s="401"/>
      <c r="CU65" s="401"/>
      <c r="CV65" s="401"/>
      <c r="CW65" s="401"/>
      <c r="CX65" s="401"/>
      <c r="CY65" s="401"/>
      <c r="CZ65" s="401"/>
      <c r="DA65" s="401"/>
      <c r="DB65" s="401"/>
      <c r="DC65" s="401"/>
      <c r="DD65" s="401"/>
      <c r="DE65" s="401"/>
      <c r="DF65" s="401"/>
      <c r="DG65" s="401"/>
      <c r="DH65" s="401"/>
      <c r="DI65" s="401"/>
      <c r="DJ65" s="401"/>
      <c r="DK65" s="401"/>
      <c r="DL65" s="401"/>
      <c r="DM65" s="401"/>
      <c r="DN65" s="401"/>
      <c r="DO65" s="401"/>
      <c r="DP65" s="401"/>
      <c r="DQ65" s="401"/>
      <c r="DR65" s="401"/>
      <c r="DS65" s="401"/>
      <c r="DT65" s="401"/>
      <c r="DU65" s="401"/>
      <c r="DV65" s="401"/>
      <c r="DW65" s="401"/>
      <c r="DX65" s="401"/>
      <c r="DY65" s="401"/>
      <c r="DZ65" s="401"/>
      <c r="EA65" s="401"/>
      <c r="EB65" s="401"/>
      <c r="EC65" s="401"/>
      <c r="ED65" s="401"/>
      <c r="EE65" s="401"/>
      <c r="EF65" s="401"/>
      <c r="EG65" s="401"/>
      <c r="EH65" s="401"/>
      <c r="EI65" s="401"/>
      <c r="EJ65" s="401"/>
      <c r="EK65" s="401"/>
      <c r="EL65" s="401"/>
      <c r="EM65" s="401"/>
      <c r="EN65" s="401"/>
      <c r="EO65" s="401"/>
      <c r="EP65" s="401"/>
      <c r="EQ65" s="401"/>
      <c r="ER65" s="401"/>
      <c r="ES65" s="401"/>
      <c r="ET65" s="401"/>
      <c r="EU65" s="401"/>
      <c r="EV65" s="401"/>
      <c r="EW65" s="401"/>
      <c r="EX65" s="401"/>
      <c r="EY65" s="401"/>
      <c r="EZ65" s="401"/>
      <c r="FA65" s="401"/>
      <c r="FB65" s="401"/>
      <c r="FC65" s="401"/>
      <c r="FD65" s="401"/>
      <c r="FE65" s="401"/>
      <c r="FF65" s="401"/>
      <c r="FG65" s="401"/>
      <c r="FH65" s="401"/>
      <c r="FI65" s="401"/>
      <c r="FJ65" s="401"/>
      <c r="FK65" s="401"/>
      <c r="FL65" s="401"/>
      <c r="FM65" s="401"/>
      <c r="FN65" s="401"/>
      <c r="FO65" s="401"/>
      <c r="FP65" s="401"/>
      <c r="FQ65" s="401"/>
      <c r="FR65" s="401"/>
      <c r="FS65" s="401"/>
      <c r="FT65" s="401"/>
      <c r="FU65" s="401"/>
      <c r="FV65" s="401"/>
      <c r="FW65" s="401"/>
      <c r="FX65" s="401"/>
      <c r="FY65" s="401"/>
      <c r="FZ65" s="401"/>
      <c r="GA65" s="401"/>
      <c r="GB65" s="401"/>
      <c r="GC65" s="401"/>
      <c r="GD65" s="401"/>
      <c r="GE65" s="401"/>
      <c r="GF65" s="401"/>
      <c r="GG65" s="401"/>
      <c r="GH65" s="401"/>
      <c r="GI65" s="401"/>
      <c r="GJ65" s="401"/>
      <c r="GK65" s="401"/>
      <c r="GL65" s="401"/>
      <c r="GM65" s="401"/>
      <c r="GN65" s="401"/>
      <c r="GO65" s="401"/>
      <c r="GP65" s="401"/>
      <c r="GQ65" s="401"/>
      <c r="GR65" s="401"/>
      <c r="GS65" s="401"/>
      <c r="GT65" s="401"/>
      <c r="GU65" s="401"/>
      <c r="GV65" s="401"/>
      <c r="GW65" s="401"/>
      <c r="GX65" s="401"/>
      <c r="GY65" s="401"/>
      <c r="GZ65" s="401"/>
      <c r="HA65" s="401"/>
      <c r="HB65" s="401"/>
      <c r="HC65" s="401"/>
      <c r="HD65" s="401"/>
      <c r="HE65" s="401"/>
      <c r="HF65" s="401"/>
      <c r="HG65" s="401"/>
      <c r="HH65" s="401"/>
      <c r="HI65" s="401"/>
      <c r="HJ65" s="401"/>
      <c r="HK65" s="401"/>
      <c r="HL65" s="401"/>
      <c r="HM65" s="401"/>
      <c r="HN65" s="401"/>
      <c r="HO65" s="401"/>
      <c r="HP65" s="401"/>
      <c r="HQ65" s="401"/>
      <c r="HR65" s="401"/>
    </row>
    <row r="66" spans="1:226" s="263" customFormat="1" ht="12">
      <c r="A66" s="1111">
        <v>51</v>
      </c>
      <c r="B66" s="1829" t="s">
        <v>404</v>
      </c>
      <c r="C66" s="1829"/>
      <c r="D66" s="1092" t="s">
        <v>124</v>
      </c>
      <c r="E66" s="1095" t="s">
        <v>152</v>
      </c>
      <c r="F66" s="1088">
        <v>424798503.5</v>
      </c>
      <c r="G66" s="1088">
        <v>424798503.5</v>
      </c>
      <c r="H66" s="1112">
        <f t="shared" si="1"/>
        <v>0</v>
      </c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401"/>
      <c r="AG66" s="401"/>
      <c r="AH66" s="401"/>
      <c r="AI66" s="401"/>
      <c r="AJ66" s="401"/>
      <c r="AK66" s="401"/>
      <c r="AL66" s="401"/>
      <c r="AM66" s="401"/>
      <c r="AN66" s="401"/>
      <c r="AO66" s="401"/>
      <c r="AP66" s="401"/>
      <c r="AQ66" s="401"/>
      <c r="AR66" s="401"/>
      <c r="AS66" s="401"/>
      <c r="AT66" s="401"/>
      <c r="AU66" s="401"/>
      <c r="AV66" s="401"/>
      <c r="AW66" s="401"/>
      <c r="AX66" s="401"/>
      <c r="AY66" s="401"/>
      <c r="AZ66" s="401"/>
      <c r="BA66" s="401"/>
      <c r="BB66" s="401"/>
      <c r="BC66" s="401"/>
      <c r="BD66" s="401"/>
      <c r="BE66" s="401"/>
      <c r="BF66" s="401"/>
      <c r="BG66" s="401"/>
      <c r="BH66" s="401"/>
      <c r="BI66" s="401"/>
      <c r="BJ66" s="401"/>
      <c r="BK66" s="401"/>
      <c r="BL66" s="401"/>
      <c r="BM66" s="401"/>
      <c r="BN66" s="401"/>
      <c r="BO66" s="401"/>
      <c r="BP66" s="401"/>
      <c r="BQ66" s="401"/>
      <c r="BR66" s="401"/>
      <c r="BS66" s="401"/>
      <c r="BT66" s="401"/>
      <c r="BU66" s="401"/>
      <c r="BV66" s="401"/>
      <c r="BW66" s="401"/>
      <c r="BX66" s="401"/>
      <c r="BY66" s="401"/>
      <c r="BZ66" s="401"/>
      <c r="CA66" s="401"/>
      <c r="CB66" s="401"/>
      <c r="CC66" s="401"/>
      <c r="CD66" s="401"/>
      <c r="CE66" s="401"/>
      <c r="CF66" s="401"/>
      <c r="CG66" s="401"/>
      <c r="CH66" s="401"/>
      <c r="CI66" s="401"/>
      <c r="CJ66" s="401"/>
      <c r="CK66" s="401"/>
      <c r="CL66" s="401"/>
      <c r="CM66" s="401"/>
      <c r="CN66" s="401"/>
      <c r="CO66" s="401"/>
      <c r="CP66" s="401"/>
      <c r="CQ66" s="401"/>
      <c r="CR66" s="401"/>
      <c r="CS66" s="401"/>
      <c r="CT66" s="401"/>
      <c r="CU66" s="401"/>
      <c r="CV66" s="401"/>
      <c r="CW66" s="401"/>
      <c r="CX66" s="401"/>
      <c r="CY66" s="401"/>
      <c r="CZ66" s="401"/>
      <c r="DA66" s="401"/>
      <c r="DB66" s="401"/>
      <c r="DC66" s="401"/>
      <c r="DD66" s="401"/>
      <c r="DE66" s="401"/>
      <c r="DF66" s="401"/>
      <c r="DG66" s="401"/>
      <c r="DH66" s="401"/>
      <c r="DI66" s="401"/>
      <c r="DJ66" s="401"/>
      <c r="DK66" s="401"/>
      <c r="DL66" s="401"/>
      <c r="DM66" s="401"/>
      <c r="DN66" s="401"/>
      <c r="DO66" s="401"/>
      <c r="DP66" s="401"/>
      <c r="DQ66" s="401"/>
      <c r="DR66" s="401"/>
      <c r="DS66" s="401"/>
      <c r="DT66" s="401"/>
      <c r="DU66" s="401"/>
      <c r="DV66" s="401"/>
      <c r="DW66" s="401"/>
      <c r="DX66" s="401"/>
      <c r="DY66" s="401"/>
      <c r="DZ66" s="401"/>
      <c r="EA66" s="401"/>
      <c r="EB66" s="401"/>
      <c r="EC66" s="401"/>
      <c r="ED66" s="401"/>
      <c r="EE66" s="401"/>
      <c r="EF66" s="401"/>
      <c r="EG66" s="401"/>
      <c r="EH66" s="401"/>
      <c r="EI66" s="401"/>
      <c r="EJ66" s="401"/>
      <c r="EK66" s="401"/>
      <c r="EL66" s="401"/>
      <c r="EM66" s="401"/>
      <c r="EN66" s="401"/>
      <c r="EO66" s="401"/>
      <c r="EP66" s="401"/>
      <c r="EQ66" s="401"/>
      <c r="ER66" s="401"/>
      <c r="ES66" s="401"/>
      <c r="ET66" s="401"/>
      <c r="EU66" s="401"/>
      <c r="EV66" s="401"/>
      <c r="EW66" s="401"/>
      <c r="EX66" s="401"/>
      <c r="EY66" s="401"/>
      <c r="EZ66" s="401"/>
      <c r="FA66" s="401"/>
      <c r="FB66" s="401"/>
      <c r="FC66" s="401"/>
      <c r="FD66" s="401"/>
      <c r="FE66" s="401"/>
      <c r="FF66" s="401"/>
      <c r="FG66" s="401"/>
      <c r="FH66" s="401"/>
      <c r="FI66" s="401"/>
      <c r="FJ66" s="401"/>
      <c r="FK66" s="401"/>
      <c r="FL66" s="401"/>
      <c r="FM66" s="401"/>
      <c r="FN66" s="401"/>
      <c r="FO66" s="401"/>
      <c r="FP66" s="401"/>
      <c r="FQ66" s="401"/>
      <c r="FR66" s="401"/>
      <c r="FS66" s="401"/>
      <c r="FT66" s="401"/>
      <c r="FU66" s="401"/>
      <c r="FV66" s="401"/>
      <c r="FW66" s="401"/>
      <c r="FX66" s="401"/>
      <c r="FY66" s="401"/>
      <c r="FZ66" s="401"/>
      <c r="GA66" s="401"/>
      <c r="GB66" s="401"/>
      <c r="GC66" s="401"/>
      <c r="GD66" s="401"/>
      <c r="GE66" s="401"/>
      <c r="GF66" s="401"/>
      <c r="GG66" s="401"/>
      <c r="GH66" s="401"/>
      <c r="GI66" s="401"/>
      <c r="GJ66" s="401"/>
      <c r="GK66" s="401"/>
      <c r="GL66" s="401"/>
      <c r="GM66" s="401"/>
      <c r="GN66" s="401"/>
      <c r="GO66" s="401"/>
      <c r="GP66" s="401"/>
      <c r="GQ66" s="401"/>
      <c r="GR66" s="401"/>
      <c r="GS66" s="401"/>
      <c r="GT66" s="401"/>
      <c r="GU66" s="401"/>
      <c r="GV66" s="401"/>
      <c r="GW66" s="401"/>
      <c r="GX66" s="401"/>
      <c r="GY66" s="401"/>
      <c r="GZ66" s="401"/>
      <c r="HA66" s="401"/>
      <c r="HB66" s="401"/>
      <c r="HC66" s="401"/>
      <c r="HD66" s="401"/>
      <c r="HE66" s="401"/>
      <c r="HF66" s="401"/>
      <c r="HG66" s="401"/>
      <c r="HH66" s="401"/>
      <c r="HI66" s="401"/>
      <c r="HJ66" s="401"/>
      <c r="HK66" s="401"/>
      <c r="HL66" s="401"/>
      <c r="HM66" s="401"/>
      <c r="HN66" s="401"/>
      <c r="HO66" s="401"/>
      <c r="HP66" s="401"/>
      <c r="HQ66" s="401"/>
      <c r="HR66" s="401"/>
    </row>
    <row r="67" spans="1:226" s="263" customFormat="1" ht="12">
      <c r="A67" s="1111">
        <v>52</v>
      </c>
      <c r="B67" s="1829" t="s">
        <v>405</v>
      </c>
      <c r="C67" s="1829"/>
      <c r="D67" s="1092" t="s">
        <v>125</v>
      </c>
      <c r="E67" s="1095" t="s">
        <v>152</v>
      </c>
      <c r="F67" s="1088">
        <v>765018953.39</v>
      </c>
      <c r="G67" s="1088">
        <v>765018953.39</v>
      </c>
      <c r="H67" s="1112">
        <f t="shared" si="1"/>
        <v>0</v>
      </c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401"/>
      <c r="AE67" s="401"/>
      <c r="AF67" s="401"/>
      <c r="AG67" s="401"/>
      <c r="AH67" s="401"/>
      <c r="AI67" s="401"/>
      <c r="AJ67" s="401"/>
      <c r="AK67" s="401"/>
      <c r="AL67" s="401"/>
      <c r="AM67" s="401"/>
      <c r="AN67" s="401"/>
      <c r="AO67" s="401"/>
      <c r="AP67" s="401"/>
      <c r="AQ67" s="401"/>
      <c r="AR67" s="401"/>
      <c r="AS67" s="401"/>
      <c r="AT67" s="401"/>
      <c r="AU67" s="401"/>
      <c r="AV67" s="401"/>
      <c r="AW67" s="401"/>
      <c r="AX67" s="401"/>
      <c r="AY67" s="401"/>
      <c r="AZ67" s="401"/>
      <c r="BA67" s="401"/>
      <c r="BB67" s="401"/>
      <c r="BC67" s="401"/>
      <c r="BD67" s="401"/>
      <c r="BE67" s="401"/>
      <c r="BF67" s="401"/>
      <c r="BG67" s="401"/>
      <c r="BH67" s="401"/>
      <c r="BI67" s="401"/>
      <c r="BJ67" s="401"/>
      <c r="BK67" s="401"/>
      <c r="BL67" s="401"/>
      <c r="BM67" s="401"/>
      <c r="BN67" s="401"/>
      <c r="BO67" s="401"/>
      <c r="BP67" s="401"/>
      <c r="BQ67" s="401"/>
      <c r="BR67" s="401"/>
      <c r="BS67" s="401"/>
      <c r="BT67" s="401"/>
      <c r="BU67" s="401"/>
      <c r="BV67" s="401"/>
      <c r="BW67" s="401"/>
      <c r="BX67" s="401"/>
      <c r="BY67" s="401"/>
      <c r="BZ67" s="401"/>
      <c r="CA67" s="401"/>
      <c r="CB67" s="401"/>
      <c r="CC67" s="401"/>
      <c r="CD67" s="401"/>
      <c r="CE67" s="401"/>
      <c r="CF67" s="401"/>
      <c r="CG67" s="401"/>
      <c r="CH67" s="401"/>
      <c r="CI67" s="401"/>
      <c r="CJ67" s="401"/>
      <c r="CK67" s="401"/>
      <c r="CL67" s="401"/>
      <c r="CM67" s="401"/>
      <c r="CN67" s="401"/>
      <c r="CO67" s="401"/>
      <c r="CP67" s="401"/>
      <c r="CQ67" s="401"/>
      <c r="CR67" s="401"/>
      <c r="CS67" s="401"/>
      <c r="CT67" s="401"/>
      <c r="CU67" s="401"/>
      <c r="CV67" s="401"/>
      <c r="CW67" s="401"/>
      <c r="CX67" s="401"/>
      <c r="CY67" s="401"/>
      <c r="CZ67" s="401"/>
      <c r="DA67" s="401"/>
      <c r="DB67" s="401"/>
      <c r="DC67" s="401"/>
      <c r="DD67" s="401"/>
      <c r="DE67" s="401"/>
      <c r="DF67" s="401"/>
      <c r="DG67" s="401"/>
      <c r="DH67" s="401"/>
      <c r="DI67" s="401"/>
      <c r="DJ67" s="401"/>
      <c r="DK67" s="401"/>
      <c r="DL67" s="401"/>
      <c r="DM67" s="401"/>
      <c r="DN67" s="401"/>
      <c r="DO67" s="401"/>
      <c r="DP67" s="401"/>
      <c r="DQ67" s="401"/>
      <c r="DR67" s="401"/>
      <c r="DS67" s="401"/>
      <c r="DT67" s="401"/>
      <c r="DU67" s="401"/>
      <c r="DV67" s="401"/>
      <c r="DW67" s="401"/>
      <c r="DX67" s="401"/>
      <c r="DY67" s="401"/>
      <c r="DZ67" s="401"/>
      <c r="EA67" s="401"/>
      <c r="EB67" s="401"/>
      <c r="EC67" s="401"/>
      <c r="ED67" s="401"/>
      <c r="EE67" s="401"/>
      <c r="EF67" s="401"/>
      <c r="EG67" s="401"/>
      <c r="EH67" s="401"/>
      <c r="EI67" s="401"/>
      <c r="EJ67" s="401"/>
      <c r="EK67" s="401"/>
      <c r="EL67" s="401"/>
      <c r="EM67" s="401"/>
      <c r="EN67" s="401"/>
      <c r="EO67" s="401"/>
      <c r="EP67" s="401"/>
      <c r="EQ67" s="401"/>
      <c r="ER67" s="401"/>
      <c r="ES67" s="401"/>
      <c r="ET67" s="401"/>
      <c r="EU67" s="401"/>
      <c r="EV67" s="401"/>
      <c r="EW67" s="401"/>
      <c r="EX67" s="401"/>
      <c r="EY67" s="401"/>
      <c r="EZ67" s="401"/>
      <c r="FA67" s="401"/>
      <c r="FB67" s="401"/>
      <c r="FC67" s="401"/>
      <c r="FD67" s="401"/>
      <c r="FE67" s="401"/>
      <c r="FF67" s="401"/>
      <c r="FG67" s="401"/>
      <c r="FH67" s="401"/>
      <c r="FI67" s="401"/>
      <c r="FJ67" s="401"/>
      <c r="FK67" s="401"/>
      <c r="FL67" s="401"/>
      <c r="FM67" s="401"/>
      <c r="FN67" s="401"/>
      <c r="FO67" s="401"/>
      <c r="FP67" s="401"/>
      <c r="FQ67" s="401"/>
      <c r="FR67" s="401"/>
      <c r="FS67" s="401"/>
      <c r="FT67" s="401"/>
      <c r="FU67" s="401"/>
      <c r="FV67" s="401"/>
      <c r="FW67" s="401"/>
      <c r="FX67" s="401"/>
      <c r="FY67" s="401"/>
      <c r="FZ67" s="401"/>
      <c r="GA67" s="401"/>
      <c r="GB67" s="401"/>
      <c r="GC67" s="401"/>
      <c r="GD67" s="401"/>
      <c r="GE67" s="401"/>
      <c r="GF67" s="401"/>
      <c r="GG67" s="401"/>
      <c r="GH67" s="401"/>
      <c r="GI67" s="401"/>
      <c r="GJ67" s="401"/>
      <c r="GK67" s="401"/>
      <c r="GL67" s="401"/>
      <c r="GM67" s="401"/>
      <c r="GN67" s="401"/>
      <c r="GO67" s="401"/>
      <c r="GP67" s="401"/>
      <c r="GQ67" s="401"/>
      <c r="GR67" s="401"/>
      <c r="GS67" s="401"/>
      <c r="GT67" s="401"/>
      <c r="GU67" s="401"/>
      <c r="GV67" s="401"/>
      <c r="GW67" s="401"/>
      <c r="GX67" s="401"/>
      <c r="GY67" s="401"/>
      <c r="GZ67" s="401"/>
      <c r="HA67" s="401"/>
      <c r="HB67" s="401"/>
      <c r="HC67" s="401"/>
      <c r="HD67" s="401"/>
      <c r="HE67" s="401"/>
      <c r="HF67" s="401"/>
      <c r="HG67" s="401"/>
      <c r="HH67" s="401"/>
      <c r="HI67" s="401"/>
      <c r="HJ67" s="401"/>
      <c r="HK67" s="401"/>
      <c r="HL67" s="401"/>
      <c r="HM67" s="401"/>
      <c r="HN67" s="401"/>
      <c r="HO67" s="401"/>
      <c r="HP67" s="401"/>
      <c r="HQ67" s="401"/>
      <c r="HR67" s="401"/>
    </row>
    <row r="68" spans="1:226" s="263" customFormat="1" ht="12">
      <c r="A68" s="1111">
        <v>53</v>
      </c>
      <c r="B68" s="1821" t="s">
        <v>406</v>
      </c>
      <c r="C68" s="1822"/>
      <c r="D68" s="1092" t="s">
        <v>410</v>
      </c>
      <c r="E68" s="1095" t="s">
        <v>152</v>
      </c>
      <c r="F68" s="1088">
        <v>4496861.84</v>
      </c>
      <c r="G68" s="1088">
        <v>4496861.84</v>
      </c>
      <c r="H68" s="1112">
        <f t="shared" si="1"/>
        <v>0</v>
      </c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  <c r="AN68" s="401"/>
      <c r="AO68" s="401"/>
      <c r="AP68" s="401"/>
      <c r="AQ68" s="401"/>
      <c r="AR68" s="401"/>
      <c r="AS68" s="401"/>
      <c r="AT68" s="401"/>
      <c r="AU68" s="401"/>
      <c r="AV68" s="401"/>
      <c r="AW68" s="401"/>
      <c r="AX68" s="401"/>
      <c r="AY68" s="401"/>
      <c r="AZ68" s="401"/>
      <c r="BA68" s="401"/>
      <c r="BB68" s="401"/>
      <c r="BC68" s="401"/>
      <c r="BD68" s="401"/>
      <c r="BE68" s="401"/>
      <c r="BF68" s="401"/>
      <c r="BG68" s="401"/>
      <c r="BH68" s="401"/>
      <c r="BI68" s="401"/>
      <c r="BJ68" s="401"/>
      <c r="BK68" s="401"/>
      <c r="BL68" s="401"/>
      <c r="BM68" s="401"/>
      <c r="BN68" s="401"/>
      <c r="BO68" s="401"/>
      <c r="BP68" s="401"/>
      <c r="BQ68" s="401"/>
      <c r="BR68" s="401"/>
      <c r="BS68" s="401"/>
      <c r="BT68" s="401"/>
      <c r="BU68" s="401"/>
      <c r="BV68" s="401"/>
      <c r="BW68" s="401"/>
      <c r="BX68" s="401"/>
      <c r="BY68" s="401"/>
      <c r="BZ68" s="401"/>
      <c r="CA68" s="401"/>
      <c r="CB68" s="401"/>
      <c r="CC68" s="401"/>
      <c r="CD68" s="401"/>
      <c r="CE68" s="401"/>
      <c r="CF68" s="401"/>
      <c r="CG68" s="401"/>
      <c r="CH68" s="401"/>
      <c r="CI68" s="401"/>
      <c r="CJ68" s="401"/>
      <c r="CK68" s="401"/>
      <c r="CL68" s="401"/>
      <c r="CM68" s="401"/>
      <c r="CN68" s="401"/>
      <c r="CO68" s="401"/>
      <c r="CP68" s="401"/>
      <c r="CQ68" s="401"/>
      <c r="CR68" s="401"/>
      <c r="CS68" s="401"/>
      <c r="CT68" s="401"/>
      <c r="CU68" s="401"/>
      <c r="CV68" s="401"/>
      <c r="CW68" s="401"/>
      <c r="CX68" s="401"/>
      <c r="CY68" s="401"/>
      <c r="CZ68" s="401"/>
      <c r="DA68" s="401"/>
      <c r="DB68" s="401"/>
      <c r="DC68" s="401"/>
      <c r="DD68" s="401"/>
      <c r="DE68" s="401"/>
      <c r="DF68" s="401"/>
      <c r="DG68" s="401"/>
      <c r="DH68" s="401"/>
      <c r="DI68" s="401"/>
      <c r="DJ68" s="401"/>
      <c r="DK68" s="401"/>
      <c r="DL68" s="401"/>
      <c r="DM68" s="401"/>
      <c r="DN68" s="401"/>
      <c r="DO68" s="401"/>
      <c r="DP68" s="401"/>
      <c r="DQ68" s="401"/>
      <c r="DR68" s="401"/>
      <c r="DS68" s="401"/>
      <c r="DT68" s="401"/>
      <c r="DU68" s="401"/>
      <c r="DV68" s="401"/>
      <c r="DW68" s="401"/>
      <c r="DX68" s="401"/>
      <c r="DY68" s="401"/>
      <c r="DZ68" s="401"/>
      <c r="EA68" s="401"/>
      <c r="EB68" s="401"/>
      <c r="EC68" s="401"/>
      <c r="ED68" s="401"/>
      <c r="EE68" s="401"/>
      <c r="EF68" s="401"/>
      <c r="EG68" s="401"/>
      <c r="EH68" s="401"/>
      <c r="EI68" s="401"/>
      <c r="EJ68" s="401"/>
      <c r="EK68" s="401"/>
      <c r="EL68" s="401"/>
      <c r="EM68" s="401"/>
      <c r="EN68" s="401"/>
      <c r="EO68" s="401"/>
      <c r="EP68" s="401"/>
      <c r="EQ68" s="401"/>
      <c r="ER68" s="401"/>
      <c r="ES68" s="401"/>
      <c r="ET68" s="401"/>
      <c r="EU68" s="401"/>
      <c r="EV68" s="401"/>
      <c r="EW68" s="401"/>
      <c r="EX68" s="401"/>
      <c r="EY68" s="401"/>
      <c r="EZ68" s="401"/>
      <c r="FA68" s="401"/>
      <c r="FB68" s="401"/>
      <c r="FC68" s="401"/>
      <c r="FD68" s="401"/>
      <c r="FE68" s="401"/>
      <c r="FF68" s="401"/>
      <c r="FG68" s="401"/>
      <c r="FH68" s="401"/>
      <c r="FI68" s="401"/>
      <c r="FJ68" s="401"/>
      <c r="FK68" s="401"/>
      <c r="FL68" s="401"/>
      <c r="FM68" s="401"/>
      <c r="FN68" s="401"/>
      <c r="FO68" s="401"/>
      <c r="FP68" s="401"/>
      <c r="FQ68" s="401"/>
      <c r="FR68" s="401"/>
      <c r="FS68" s="401"/>
      <c r="FT68" s="401"/>
      <c r="FU68" s="401"/>
      <c r="FV68" s="401"/>
      <c r="FW68" s="401"/>
      <c r="FX68" s="401"/>
      <c r="FY68" s="401"/>
      <c r="FZ68" s="401"/>
      <c r="GA68" s="401"/>
      <c r="GB68" s="401"/>
      <c r="GC68" s="401"/>
      <c r="GD68" s="401"/>
      <c r="GE68" s="401"/>
      <c r="GF68" s="401"/>
      <c r="GG68" s="401"/>
      <c r="GH68" s="401"/>
      <c r="GI68" s="401"/>
      <c r="GJ68" s="401"/>
      <c r="GK68" s="401"/>
      <c r="GL68" s="401"/>
      <c r="GM68" s="401"/>
      <c r="GN68" s="401"/>
      <c r="GO68" s="401"/>
      <c r="GP68" s="401"/>
      <c r="GQ68" s="401"/>
      <c r="GR68" s="401"/>
      <c r="GS68" s="401"/>
      <c r="GT68" s="401"/>
      <c r="GU68" s="401"/>
      <c r="GV68" s="401"/>
      <c r="GW68" s="401"/>
      <c r="GX68" s="401"/>
      <c r="GY68" s="401"/>
      <c r="GZ68" s="401"/>
      <c r="HA68" s="401"/>
      <c r="HB68" s="401"/>
      <c r="HC68" s="401"/>
      <c r="HD68" s="401"/>
      <c r="HE68" s="401"/>
      <c r="HF68" s="401"/>
      <c r="HG68" s="401"/>
      <c r="HH68" s="401"/>
      <c r="HI68" s="401"/>
      <c r="HJ68" s="401"/>
      <c r="HK68" s="401"/>
      <c r="HL68" s="401"/>
      <c r="HM68" s="401"/>
      <c r="HN68" s="401"/>
      <c r="HO68" s="401"/>
      <c r="HP68" s="401"/>
      <c r="HQ68" s="401"/>
      <c r="HR68" s="401"/>
    </row>
    <row r="69" spans="1:226" s="263" customFormat="1" ht="12">
      <c r="A69" s="1111">
        <v>54</v>
      </c>
      <c r="B69" s="1830" t="s">
        <v>555</v>
      </c>
      <c r="C69" s="1830"/>
      <c r="D69" s="1096" t="s">
        <v>360</v>
      </c>
      <c r="E69" s="1095" t="s">
        <v>152</v>
      </c>
      <c r="F69" s="1088">
        <v>3883778.97</v>
      </c>
      <c r="G69" s="1088">
        <v>3883778.97</v>
      </c>
      <c r="H69" s="1112">
        <f t="shared" si="1"/>
        <v>0</v>
      </c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  <c r="AN69" s="401"/>
      <c r="AO69" s="401"/>
      <c r="AP69" s="401"/>
      <c r="AQ69" s="401"/>
      <c r="AR69" s="401"/>
      <c r="AS69" s="401"/>
      <c r="AT69" s="401"/>
      <c r="AU69" s="401"/>
      <c r="AV69" s="401"/>
      <c r="AW69" s="401"/>
      <c r="AX69" s="401"/>
      <c r="AY69" s="401"/>
      <c r="AZ69" s="401"/>
      <c r="BA69" s="401"/>
      <c r="BB69" s="401"/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1"/>
      <c r="BQ69" s="401"/>
      <c r="BR69" s="401"/>
      <c r="BS69" s="401"/>
      <c r="BT69" s="401"/>
      <c r="BU69" s="401"/>
      <c r="BV69" s="401"/>
      <c r="BW69" s="401"/>
      <c r="BX69" s="401"/>
      <c r="BY69" s="401"/>
      <c r="BZ69" s="401"/>
      <c r="CA69" s="401"/>
      <c r="CB69" s="401"/>
      <c r="CC69" s="401"/>
      <c r="CD69" s="401"/>
      <c r="CE69" s="401"/>
      <c r="CF69" s="401"/>
      <c r="CG69" s="401"/>
      <c r="CH69" s="401"/>
      <c r="CI69" s="401"/>
      <c r="CJ69" s="401"/>
      <c r="CK69" s="401"/>
      <c r="CL69" s="401"/>
      <c r="CM69" s="401"/>
      <c r="CN69" s="401"/>
      <c r="CO69" s="401"/>
      <c r="CP69" s="401"/>
      <c r="CQ69" s="401"/>
      <c r="CR69" s="401"/>
      <c r="CS69" s="401"/>
      <c r="CT69" s="401"/>
      <c r="CU69" s="401"/>
      <c r="CV69" s="401"/>
      <c r="CW69" s="401"/>
      <c r="CX69" s="401"/>
      <c r="CY69" s="401"/>
      <c r="CZ69" s="401"/>
      <c r="DA69" s="401"/>
      <c r="DB69" s="401"/>
      <c r="DC69" s="401"/>
      <c r="DD69" s="401"/>
      <c r="DE69" s="401"/>
      <c r="DF69" s="401"/>
      <c r="DG69" s="401"/>
      <c r="DH69" s="401"/>
      <c r="DI69" s="401"/>
      <c r="DJ69" s="401"/>
      <c r="DK69" s="401"/>
      <c r="DL69" s="401"/>
      <c r="DM69" s="401"/>
      <c r="DN69" s="401"/>
      <c r="DO69" s="401"/>
      <c r="DP69" s="401"/>
      <c r="DQ69" s="401"/>
      <c r="DR69" s="401"/>
      <c r="DS69" s="401"/>
      <c r="DT69" s="401"/>
      <c r="DU69" s="401"/>
      <c r="DV69" s="401"/>
      <c r="DW69" s="401"/>
      <c r="DX69" s="401"/>
      <c r="DY69" s="401"/>
      <c r="DZ69" s="401"/>
      <c r="EA69" s="401"/>
      <c r="EB69" s="401"/>
      <c r="EC69" s="401"/>
      <c r="ED69" s="401"/>
      <c r="EE69" s="401"/>
      <c r="EF69" s="401"/>
      <c r="EG69" s="401"/>
      <c r="EH69" s="401"/>
      <c r="EI69" s="401"/>
      <c r="EJ69" s="401"/>
      <c r="EK69" s="401"/>
      <c r="EL69" s="401"/>
      <c r="EM69" s="401"/>
      <c r="EN69" s="401"/>
      <c r="EO69" s="401"/>
      <c r="EP69" s="401"/>
      <c r="EQ69" s="401"/>
      <c r="ER69" s="401"/>
      <c r="ES69" s="401"/>
      <c r="ET69" s="401"/>
      <c r="EU69" s="401"/>
      <c r="EV69" s="401"/>
      <c r="EW69" s="401"/>
      <c r="EX69" s="401"/>
      <c r="EY69" s="401"/>
      <c r="EZ69" s="401"/>
      <c r="FA69" s="401"/>
      <c r="FB69" s="401"/>
      <c r="FC69" s="401"/>
      <c r="FD69" s="401"/>
      <c r="FE69" s="401"/>
      <c r="FF69" s="401"/>
      <c r="FG69" s="401"/>
      <c r="FH69" s="401"/>
      <c r="FI69" s="401"/>
      <c r="FJ69" s="401"/>
      <c r="FK69" s="401"/>
      <c r="FL69" s="401"/>
      <c r="FM69" s="401"/>
      <c r="FN69" s="401"/>
      <c r="FO69" s="401"/>
      <c r="FP69" s="401"/>
      <c r="FQ69" s="401"/>
      <c r="FR69" s="401"/>
      <c r="FS69" s="401"/>
      <c r="FT69" s="401"/>
      <c r="FU69" s="401"/>
      <c r="FV69" s="401"/>
      <c r="FW69" s="401"/>
      <c r="FX69" s="401"/>
      <c r="FY69" s="401"/>
      <c r="FZ69" s="401"/>
      <c r="GA69" s="401"/>
      <c r="GB69" s="401"/>
      <c r="GC69" s="401"/>
      <c r="GD69" s="401"/>
      <c r="GE69" s="401"/>
      <c r="GF69" s="401"/>
      <c r="GG69" s="401"/>
      <c r="GH69" s="401"/>
      <c r="GI69" s="401"/>
      <c r="GJ69" s="401"/>
      <c r="GK69" s="401"/>
      <c r="GL69" s="401"/>
      <c r="GM69" s="401"/>
      <c r="GN69" s="401"/>
      <c r="GO69" s="401"/>
      <c r="GP69" s="401"/>
      <c r="GQ69" s="401"/>
      <c r="GR69" s="401"/>
      <c r="GS69" s="401"/>
      <c r="GT69" s="401"/>
      <c r="GU69" s="401"/>
      <c r="GV69" s="401"/>
      <c r="GW69" s="401"/>
      <c r="GX69" s="401"/>
      <c r="GY69" s="401"/>
      <c r="GZ69" s="401"/>
      <c r="HA69" s="401"/>
      <c r="HB69" s="401"/>
      <c r="HC69" s="401"/>
      <c r="HD69" s="401"/>
      <c r="HE69" s="401"/>
      <c r="HF69" s="401"/>
      <c r="HG69" s="401"/>
      <c r="HH69" s="401"/>
      <c r="HI69" s="401"/>
      <c r="HJ69" s="401"/>
      <c r="HK69" s="401"/>
      <c r="HL69" s="401"/>
      <c r="HM69" s="401"/>
      <c r="HN69" s="401"/>
      <c r="HO69" s="401"/>
      <c r="HP69" s="401"/>
      <c r="HQ69" s="401"/>
      <c r="HR69" s="401"/>
    </row>
    <row r="70" spans="1:226" s="263" customFormat="1" ht="12">
      <c r="A70" s="1111">
        <v>55</v>
      </c>
      <c r="B70" s="1817" t="s">
        <v>72</v>
      </c>
      <c r="C70" s="1817"/>
      <c r="D70" s="1092" t="s">
        <v>73</v>
      </c>
      <c r="E70" s="1095" t="s">
        <v>152</v>
      </c>
      <c r="F70" s="1088">
        <v>111808393.36</v>
      </c>
      <c r="G70" s="1088">
        <v>111808393.36</v>
      </c>
      <c r="H70" s="1112">
        <f t="shared" si="1"/>
        <v>0</v>
      </c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1"/>
      <c r="AN70" s="401"/>
      <c r="AO70" s="401"/>
      <c r="AP70" s="401"/>
      <c r="AQ70" s="401"/>
      <c r="AR70" s="401"/>
      <c r="AS70" s="401"/>
      <c r="AT70" s="401"/>
      <c r="AU70" s="401"/>
      <c r="AV70" s="401"/>
      <c r="AW70" s="401"/>
      <c r="AX70" s="401"/>
      <c r="AY70" s="401"/>
      <c r="AZ70" s="401"/>
      <c r="BA70" s="401"/>
      <c r="BB70" s="401"/>
      <c r="BC70" s="401"/>
      <c r="BD70" s="401"/>
      <c r="BE70" s="401"/>
      <c r="BF70" s="401"/>
      <c r="BG70" s="401"/>
      <c r="BH70" s="401"/>
      <c r="BI70" s="401"/>
      <c r="BJ70" s="401"/>
      <c r="BK70" s="401"/>
      <c r="BL70" s="401"/>
      <c r="BM70" s="401"/>
      <c r="BN70" s="401"/>
      <c r="BO70" s="401"/>
      <c r="BP70" s="401"/>
      <c r="BQ70" s="401"/>
      <c r="BR70" s="401"/>
      <c r="BS70" s="401"/>
      <c r="BT70" s="401"/>
      <c r="BU70" s="401"/>
      <c r="BV70" s="401"/>
      <c r="BW70" s="401"/>
      <c r="BX70" s="401"/>
      <c r="BY70" s="401"/>
      <c r="BZ70" s="401"/>
      <c r="CA70" s="401"/>
      <c r="CB70" s="401"/>
      <c r="CC70" s="401"/>
      <c r="CD70" s="401"/>
      <c r="CE70" s="401"/>
      <c r="CF70" s="401"/>
      <c r="CG70" s="401"/>
      <c r="CH70" s="401"/>
      <c r="CI70" s="401"/>
      <c r="CJ70" s="401"/>
      <c r="CK70" s="401"/>
      <c r="CL70" s="401"/>
      <c r="CM70" s="401"/>
      <c r="CN70" s="401"/>
      <c r="CO70" s="401"/>
      <c r="CP70" s="401"/>
      <c r="CQ70" s="401"/>
      <c r="CR70" s="401"/>
      <c r="CS70" s="401"/>
      <c r="CT70" s="401"/>
      <c r="CU70" s="401"/>
      <c r="CV70" s="401"/>
      <c r="CW70" s="401"/>
      <c r="CX70" s="401"/>
      <c r="CY70" s="401"/>
      <c r="CZ70" s="401"/>
      <c r="DA70" s="401"/>
      <c r="DB70" s="401"/>
      <c r="DC70" s="401"/>
      <c r="DD70" s="401"/>
      <c r="DE70" s="401"/>
      <c r="DF70" s="401"/>
      <c r="DG70" s="401"/>
      <c r="DH70" s="401"/>
      <c r="DI70" s="401"/>
      <c r="DJ70" s="401"/>
      <c r="DK70" s="401"/>
      <c r="DL70" s="401"/>
      <c r="DM70" s="401"/>
      <c r="DN70" s="401"/>
      <c r="DO70" s="401"/>
      <c r="DP70" s="401"/>
      <c r="DQ70" s="401"/>
      <c r="DR70" s="401"/>
      <c r="DS70" s="401"/>
      <c r="DT70" s="401"/>
      <c r="DU70" s="401"/>
      <c r="DV70" s="401"/>
      <c r="DW70" s="401"/>
      <c r="DX70" s="401"/>
      <c r="DY70" s="401"/>
      <c r="DZ70" s="401"/>
      <c r="EA70" s="401"/>
      <c r="EB70" s="401"/>
      <c r="EC70" s="401"/>
      <c r="ED70" s="401"/>
      <c r="EE70" s="401"/>
      <c r="EF70" s="401"/>
      <c r="EG70" s="401"/>
      <c r="EH70" s="401"/>
      <c r="EI70" s="401"/>
      <c r="EJ70" s="401"/>
      <c r="EK70" s="401"/>
      <c r="EL70" s="401"/>
      <c r="EM70" s="401"/>
      <c r="EN70" s="401"/>
      <c r="EO70" s="401"/>
      <c r="EP70" s="401"/>
      <c r="EQ70" s="401"/>
      <c r="ER70" s="401"/>
      <c r="ES70" s="401"/>
      <c r="ET70" s="401"/>
      <c r="EU70" s="401"/>
      <c r="EV70" s="401"/>
      <c r="EW70" s="401"/>
      <c r="EX70" s="401"/>
      <c r="EY70" s="401"/>
      <c r="EZ70" s="401"/>
      <c r="FA70" s="401"/>
      <c r="FB70" s="401"/>
      <c r="FC70" s="401"/>
      <c r="FD70" s="401"/>
      <c r="FE70" s="401"/>
      <c r="FF70" s="401"/>
      <c r="FG70" s="401"/>
      <c r="FH70" s="401"/>
      <c r="FI70" s="401"/>
      <c r="FJ70" s="401"/>
      <c r="FK70" s="401"/>
      <c r="FL70" s="401"/>
      <c r="FM70" s="401"/>
      <c r="FN70" s="401"/>
      <c r="FO70" s="401"/>
      <c r="FP70" s="401"/>
      <c r="FQ70" s="401"/>
      <c r="FR70" s="401"/>
      <c r="FS70" s="401"/>
      <c r="FT70" s="401"/>
      <c r="FU70" s="401"/>
      <c r="FV70" s="401"/>
      <c r="FW70" s="401"/>
      <c r="FX70" s="401"/>
      <c r="FY70" s="401"/>
      <c r="FZ70" s="401"/>
      <c r="GA70" s="401"/>
      <c r="GB70" s="401"/>
      <c r="GC70" s="401"/>
      <c r="GD70" s="401"/>
      <c r="GE70" s="401"/>
      <c r="GF70" s="401"/>
      <c r="GG70" s="401"/>
      <c r="GH70" s="401"/>
      <c r="GI70" s="401"/>
      <c r="GJ70" s="401"/>
      <c r="GK70" s="401"/>
      <c r="GL70" s="401"/>
      <c r="GM70" s="401"/>
      <c r="GN70" s="401"/>
      <c r="GO70" s="401"/>
      <c r="GP70" s="401"/>
      <c r="GQ70" s="401"/>
      <c r="GR70" s="401"/>
      <c r="GS70" s="401"/>
      <c r="GT70" s="401"/>
      <c r="GU70" s="401"/>
      <c r="GV70" s="401"/>
      <c r="GW70" s="401"/>
      <c r="GX70" s="401"/>
      <c r="GY70" s="401"/>
      <c r="GZ70" s="401"/>
      <c r="HA70" s="401"/>
      <c r="HB70" s="401"/>
      <c r="HC70" s="401"/>
      <c r="HD70" s="401"/>
      <c r="HE70" s="401"/>
      <c r="HF70" s="401"/>
      <c r="HG70" s="401"/>
      <c r="HH70" s="401"/>
      <c r="HI70" s="401"/>
      <c r="HJ70" s="401"/>
      <c r="HK70" s="401"/>
      <c r="HL70" s="401"/>
      <c r="HM70" s="401"/>
      <c r="HN70" s="401"/>
      <c r="HO70" s="401"/>
      <c r="HP70" s="401"/>
      <c r="HQ70" s="401"/>
      <c r="HR70" s="401"/>
    </row>
    <row r="71" spans="1:226" s="263" customFormat="1" ht="12">
      <c r="A71" s="1111">
        <v>56</v>
      </c>
      <c r="B71" s="1817" t="s">
        <v>407</v>
      </c>
      <c r="C71" s="1817"/>
      <c r="D71" s="1092" t="s">
        <v>74</v>
      </c>
      <c r="E71" s="1095" t="s">
        <v>152</v>
      </c>
      <c r="F71" s="1088">
        <v>651404404.74</v>
      </c>
      <c r="G71" s="1088">
        <v>651404404.74</v>
      </c>
      <c r="H71" s="1112">
        <f t="shared" si="1"/>
        <v>0</v>
      </c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1"/>
      <c r="AY71" s="401"/>
      <c r="AZ71" s="401"/>
      <c r="BA71" s="401"/>
      <c r="BB71" s="401"/>
      <c r="BC71" s="401"/>
      <c r="BD71" s="401"/>
      <c r="BE71" s="401"/>
      <c r="BF71" s="401"/>
      <c r="BG71" s="401"/>
      <c r="BH71" s="401"/>
      <c r="BI71" s="401"/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1"/>
      <c r="BW71" s="401"/>
      <c r="BX71" s="401"/>
      <c r="BY71" s="401"/>
      <c r="BZ71" s="401"/>
      <c r="CA71" s="401"/>
      <c r="CB71" s="401"/>
      <c r="CC71" s="401"/>
      <c r="CD71" s="401"/>
      <c r="CE71" s="401"/>
      <c r="CF71" s="401"/>
      <c r="CG71" s="401"/>
      <c r="CH71" s="401"/>
      <c r="CI71" s="401"/>
      <c r="CJ71" s="401"/>
      <c r="CK71" s="401"/>
      <c r="CL71" s="401"/>
      <c r="CM71" s="401"/>
      <c r="CN71" s="401"/>
      <c r="CO71" s="401"/>
      <c r="CP71" s="401"/>
      <c r="CQ71" s="401"/>
      <c r="CR71" s="401"/>
      <c r="CS71" s="401"/>
      <c r="CT71" s="401"/>
      <c r="CU71" s="401"/>
      <c r="CV71" s="401"/>
      <c r="CW71" s="401"/>
      <c r="CX71" s="401"/>
      <c r="CY71" s="401"/>
      <c r="CZ71" s="401"/>
      <c r="DA71" s="401"/>
      <c r="DB71" s="401"/>
      <c r="DC71" s="401"/>
      <c r="DD71" s="401"/>
      <c r="DE71" s="401"/>
      <c r="DF71" s="401"/>
      <c r="DG71" s="401"/>
      <c r="DH71" s="401"/>
      <c r="DI71" s="401"/>
      <c r="DJ71" s="401"/>
      <c r="DK71" s="401"/>
      <c r="DL71" s="401"/>
      <c r="DM71" s="401"/>
      <c r="DN71" s="401"/>
      <c r="DO71" s="401"/>
      <c r="DP71" s="401"/>
      <c r="DQ71" s="401"/>
      <c r="DR71" s="401"/>
      <c r="DS71" s="401"/>
      <c r="DT71" s="401"/>
      <c r="DU71" s="401"/>
      <c r="DV71" s="401"/>
      <c r="DW71" s="401"/>
      <c r="DX71" s="401"/>
      <c r="DY71" s="401"/>
      <c r="DZ71" s="401"/>
      <c r="EA71" s="401"/>
      <c r="EB71" s="401"/>
      <c r="EC71" s="401"/>
      <c r="ED71" s="401"/>
      <c r="EE71" s="401"/>
      <c r="EF71" s="401"/>
      <c r="EG71" s="401"/>
      <c r="EH71" s="401"/>
      <c r="EI71" s="401"/>
      <c r="EJ71" s="401"/>
      <c r="EK71" s="401"/>
      <c r="EL71" s="401"/>
      <c r="EM71" s="401"/>
      <c r="EN71" s="401"/>
      <c r="EO71" s="401"/>
      <c r="EP71" s="401"/>
      <c r="EQ71" s="401"/>
      <c r="ER71" s="401"/>
      <c r="ES71" s="401"/>
      <c r="ET71" s="401"/>
      <c r="EU71" s="401"/>
      <c r="EV71" s="401"/>
      <c r="EW71" s="401"/>
      <c r="EX71" s="401"/>
      <c r="EY71" s="401"/>
      <c r="EZ71" s="401"/>
      <c r="FA71" s="401"/>
      <c r="FB71" s="401"/>
      <c r="FC71" s="401"/>
      <c r="FD71" s="401"/>
      <c r="FE71" s="401"/>
      <c r="FF71" s="401"/>
      <c r="FG71" s="401"/>
      <c r="FH71" s="401"/>
      <c r="FI71" s="401"/>
      <c r="FJ71" s="401"/>
      <c r="FK71" s="401"/>
      <c r="FL71" s="401"/>
      <c r="FM71" s="401"/>
      <c r="FN71" s="401"/>
      <c r="FO71" s="401"/>
      <c r="FP71" s="401"/>
      <c r="FQ71" s="401"/>
      <c r="FR71" s="401"/>
      <c r="FS71" s="401"/>
      <c r="FT71" s="401"/>
      <c r="FU71" s="401"/>
      <c r="FV71" s="401"/>
      <c r="FW71" s="401"/>
      <c r="FX71" s="401"/>
      <c r="FY71" s="401"/>
      <c r="FZ71" s="401"/>
      <c r="GA71" s="401"/>
      <c r="GB71" s="401"/>
      <c r="GC71" s="401"/>
      <c r="GD71" s="401"/>
      <c r="GE71" s="401"/>
      <c r="GF71" s="401"/>
      <c r="GG71" s="401"/>
      <c r="GH71" s="401"/>
      <c r="GI71" s="401"/>
      <c r="GJ71" s="401"/>
      <c r="GK71" s="401"/>
      <c r="GL71" s="401"/>
      <c r="GM71" s="401"/>
      <c r="GN71" s="401"/>
      <c r="GO71" s="401"/>
      <c r="GP71" s="401"/>
      <c r="GQ71" s="401"/>
      <c r="GR71" s="401"/>
      <c r="GS71" s="401"/>
      <c r="GT71" s="401"/>
      <c r="GU71" s="401"/>
      <c r="GV71" s="401"/>
      <c r="GW71" s="401"/>
      <c r="GX71" s="401"/>
      <c r="GY71" s="401"/>
      <c r="GZ71" s="401"/>
      <c r="HA71" s="401"/>
      <c r="HB71" s="401"/>
      <c r="HC71" s="401"/>
      <c r="HD71" s="401"/>
      <c r="HE71" s="401"/>
      <c r="HF71" s="401"/>
      <c r="HG71" s="401"/>
      <c r="HH71" s="401"/>
      <c r="HI71" s="401"/>
      <c r="HJ71" s="401"/>
      <c r="HK71" s="401"/>
      <c r="HL71" s="401"/>
      <c r="HM71" s="401"/>
      <c r="HN71" s="401"/>
      <c r="HO71" s="401"/>
      <c r="HP71" s="401"/>
      <c r="HQ71" s="401"/>
      <c r="HR71" s="401"/>
    </row>
    <row r="72" spans="1:226" s="263" customFormat="1" ht="12">
      <c r="A72" s="1111">
        <v>57</v>
      </c>
      <c r="B72" s="1817" t="s">
        <v>315</v>
      </c>
      <c r="C72" s="1817"/>
      <c r="D72" s="1092" t="s">
        <v>75</v>
      </c>
      <c r="E72" s="1095" t="s">
        <v>152</v>
      </c>
      <c r="F72" s="1088">
        <v>1070000004</v>
      </c>
      <c r="G72" s="1088">
        <v>1070000004</v>
      </c>
      <c r="H72" s="1112">
        <f t="shared" si="1"/>
        <v>0</v>
      </c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J72" s="401"/>
      <c r="BK72" s="401"/>
      <c r="BL72" s="401"/>
      <c r="BM72" s="401"/>
      <c r="BN72" s="401"/>
      <c r="BO72" s="401"/>
      <c r="BP72" s="401"/>
      <c r="BQ72" s="401"/>
      <c r="BR72" s="401"/>
      <c r="BS72" s="401"/>
      <c r="BT72" s="401"/>
      <c r="BU72" s="401"/>
      <c r="BV72" s="401"/>
      <c r="BW72" s="401"/>
      <c r="BX72" s="401"/>
      <c r="BY72" s="401"/>
      <c r="BZ72" s="401"/>
      <c r="CA72" s="401"/>
      <c r="CB72" s="401"/>
      <c r="CC72" s="401"/>
      <c r="CD72" s="401"/>
      <c r="CE72" s="401"/>
      <c r="CF72" s="401"/>
      <c r="CG72" s="401"/>
      <c r="CH72" s="401"/>
      <c r="CI72" s="401"/>
      <c r="CJ72" s="401"/>
      <c r="CK72" s="401"/>
      <c r="CL72" s="401"/>
      <c r="CM72" s="401"/>
      <c r="CN72" s="401"/>
      <c r="CO72" s="401"/>
      <c r="CP72" s="401"/>
      <c r="CQ72" s="401"/>
      <c r="CR72" s="401"/>
      <c r="CS72" s="401"/>
      <c r="CT72" s="401"/>
      <c r="CU72" s="401"/>
      <c r="CV72" s="401"/>
      <c r="CW72" s="401"/>
      <c r="CX72" s="401"/>
      <c r="CY72" s="401"/>
      <c r="CZ72" s="401"/>
      <c r="DA72" s="401"/>
      <c r="DB72" s="401"/>
      <c r="DC72" s="401"/>
      <c r="DD72" s="401"/>
      <c r="DE72" s="401"/>
      <c r="DF72" s="401"/>
      <c r="DG72" s="401"/>
      <c r="DH72" s="401"/>
      <c r="DI72" s="401"/>
      <c r="DJ72" s="401"/>
      <c r="DK72" s="401"/>
      <c r="DL72" s="401"/>
      <c r="DM72" s="401"/>
      <c r="DN72" s="401"/>
      <c r="DO72" s="401"/>
      <c r="DP72" s="401"/>
      <c r="DQ72" s="401"/>
      <c r="DR72" s="401"/>
      <c r="DS72" s="401"/>
      <c r="DT72" s="401"/>
      <c r="DU72" s="401"/>
      <c r="DV72" s="401"/>
      <c r="DW72" s="401"/>
      <c r="DX72" s="401"/>
      <c r="DY72" s="401"/>
      <c r="DZ72" s="401"/>
      <c r="EA72" s="401"/>
      <c r="EB72" s="401"/>
      <c r="EC72" s="401"/>
      <c r="ED72" s="401"/>
      <c r="EE72" s="401"/>
      <c r="EF72" s="401"/>
      <c r="EG72" s="401"/>
      <c r="EH72" s="401"/>
      <c r="EI72" s="401"/>
      <c r="EJ72" s="401"/>
      <c r="EK72" s="401"/>
      <c r="EL72" s="401"/>
      <c r="EM72" s="401"/>
      <c r="EN72" s="401"/>
      <c r="EO72" s="401"/>
      <c r="EP72" s="401"/>
      <c r="EQ72" s="401"/>
      <c r="ER72" s="401"/>
      <c r="ES72" s="401"/>
      <c r="ET72" s="401"/>
      <c r="EU72" s="401"/>
      <c r="EV72" s="401"/>
      <c r="EW72" s="401"/>
      <c r="EX72" s="401"/>
      <c r="EY72" s="401"/>
      <c r="EZ72" s="401"/>
      <c r="FA72" s="401"/>
      <c r="FB72" s="401"/>
      <c r="FC72" s="401"/>
      <c r="FD72" s="401"/>
      <c r="FE72" s="401"/>
      <c r="FF72" s="401"/>
      <c r="FG72" s="401"/>
      <c r="FH72" s="401"/>
      <c r="FI72" s="401"/>
      <c r="FJ72" s="401"/>
      <c r="FK72" s="401"/>
      <c r="FL72" s="401"/>
      <c r="FM72" s="401"/>
      <c r="FN72" s="401"/>
      <c r="FO72" s="401"/>
      <c r="FP72" s="401"/>
      <c r="FQ72" s="401"/>
      <c r="FR72" s="401"/>
      <c r="FS72" s="401"/>
      <c r="FT72" s="401"/>
      <c r="FU72" s="401"/>
      <c r="FV72" s="401"/>
      <c r="FW72" s="401"/>
      <c r="FX72" s="401"/>
      <c r="FY72" s="401"/>
      <c r="FZ72" s="401"/>
      <c r="GA72" s="401"/>
      <c r="GB72" s="401"/>
      <c r="GC72" s="401"/>
      <c r="GD72" s="401"/>
      <c r="GE72" s="401"/>
      <c r="GF72" s="401"/>
      <c r="GG72" s="401"/>
      <c r="GH72" s="401"/>
      <c r="GI72" s="401"/>
      <c r="GJ72" s="401"/>
      <c r="GK72" s="401"/>
      <c r="GL72" s="401"/>
      <c r="GM72" s="401"/>
      <c r="GN72" s="401"/>
      <c r="GO72" s="401"/>
      <c r="GP72" s="401"/>
      <c r="GQ72" s="401"/>
      <c r="GR72" s="401"/>
      <c r="GS72" s="401"/>
      <c r="GT72" s="401"/>
      <c r="GU72" s="401"/>
      <c r="GV72" s="401"/>
      <c r="GW72" s="401"/>
      <c r="GX72" s="401"/>
      <c r="GY72" s="401"/>
      <c r="GZ72" s="401"/>
      <c r="HA72" s="401"/>
      <c r="HB72" s="401"/>
      <c r="HC72" s="401"/>
      <c r="HD72" s="401"/>
      <c r="HE72" s="401"/>
      <c r="HF72" s="401"/>
      <c r="HG72" s="401"/>
      <c r="HH72" s="401"/>
      <c r="HI72" s="401"/>
      <c r="HJ72" s="401"/>
      <c r="HK72" s="401"/>
      <c r="HL72" s="401"/>
      <c r="HM72" s="401"/>
      <c r="HN72" s="401"/>
      <c r="HO72" s="401"/>
      <c r="HP72" s="401"/>
      <c r="HQ72" s="401"/>
      <c r="HR72" s="401"/>
    </row>
    <row r="73" spans="1:226" s="263" customFormat="1" ht="24" customHeight="1">
      <c r="A73" s="1111">
        <v>58</v>
      </c>
      <c r="B73" s="1817" t="s">
        <v>408</v>
      </c>
      <c r="C73" s="1817"/>
      <c r="D73" s="1092" t="s">
        <v>76</v>
      </c>
      <c r="E73" s="1095" t="s">
        <v>152</v>
      </c>
      <c r="F73" s="1088">
        <v>118646658</v>
      </c>
      <c r="G73" s="1088">
        <v>118646658</v>
      </c>
      <c r="H73" s="1112">
        <f t="shared" si="1"/>
        <v>0</v>
      </c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401"/>
      <c r="AG73" s="401"/>
      <c r="AH73" s="401"/>
      <c r="AI73" s="401"/>
      <c r="AJ73" s="401"/>
      <c r="AK73" s="401"/>
      <c r="AL73" s="401"/>
      <c r="AM73" s="401"/>
      <c r="AN73" s="401"/>
      <c r="AO73" s="401"/>
      <c r="AP73" s="401"/>
      <c r="AQ73" s="401"/>
      <c r="AR73" s="401"/>
      <c r="AS73" s="401"/>
      <c r="AT73" s="401"/>
      <c r="AU73" s="401"/>
      <c r="AV73" s="401"/>
      <c r="AW73" s="401"/>
      <c r="AX73" s="401"/>
      <c r="AY73" s="401"/>
      <c r="AZ73" s="401"/>
      <c r="BA73" s="401"/>
      <c r="BB73" s="401"/>
      <c r="BC73" s="401"/>
      <c r="BD73" s="401"/>
      <c r="BE73" s="401"/>
      <c r="BF73" s="401"/>
      <c r="BG73" s="401"/>
      <c r="BH73" s="401"/>
      <c r="BI73" s="401"/>
      <c r="BJ73" s="401"/>
      <c r="BK73" s="401"/>
      <c r="BL73" s="401"/>
      <c r="BM73" s="401"/>
      <c r="BN73" s="401"/>
      <c r="BO73" s="401"/>
      <c r="BP73" s="401"/>
      <c r="BQ73" s="401"/>
      <c r="BR73" s="401"/>
      <c r="BS73" s="401"/>
      <c r="BT73" s="401"/>
      <c r="BU73" s="401"/>
      <c r="BV73" s="401"/>
      <c r="BW73" s="401"/>
      <c r="BX73" s="401"/>
      <c r="BY73" s="401"/>
      <c r="BZ73" s="401"/>
      <c r="CA73" s="401"/>
      <c r="CB73" s="401"/>
      <c r="CC73" s="401"/>
      <c r="CD73" s="401"/>
      <c r="CE73" s="401"/>
      <c r="CF73" s="401"/>
      <c r="CG73" s="401"/>
      <c r="CH73" s="401"/>
      <c r="CI73" s="401"/>
      <c r="CJ73" s="401"/>
      <c r="CK73" s="401"/>
      <c r="CL73" s="401"/>
      <c r="CM73" s="401"/>
      <c r="CN73" s="401"/>
      <c r="CO73" s="401"/>
      <c r="CP73" s="401"/>
      <c r="CQ73" s="401"/>
      <c r="CR73" s="401"/>
      <c r="CS73" s="401"/>
      <c r="CT73" s="401"/>
      <c r="CU73" s="401"/>
      <c r="CV73" s="401"/>
      <c r="CW73" s="401"/>
      <c r="CX73" s="401"/>
      <c r="CY73" s="401"/>
      <c r="CZ73" s="401"/>
      <c r="DA73" s="401"/>
      <c r="DB73" s="401"/>
      <c r="DC73" s="401"/>
      <c r="DD73" s="401"/>
      <c r="DE73" s="401"/>
      <c r="DF73" s="401"/>
      <c r="DG73" s="401"/>
      <c r="DH73" s="401"/>
      <c r="DI73" s="401"/>
      <c r="DJ73" s="401"/>
      <c r="DK73" s="401"/>
      <c r="DL73" s="401"/>
      <c r="DM73" s="401"/>
      <c r="DN73" s="401"/>
      <c r="DO73" s="401"/>
      <c r="DP73" s="401"/>
      <c r="DQ73" s="401"/>
      <c r="DR73" s="401"/>
      <c r="DS73" s="401"/>
      <c r="DT73" s="401"/>
      <c r="DU73" s="401"/>
      <c r="DV73" s="401"/>
      <c r="DW73" s="401"/>
      <c r="DX73" s="401"/>
      <c r="DY73" s="401"/>
      <c r="DZ73" s="401"/>
      <c r="EA73" s="401"/>
      <c r="EB73" s="401"/>
      <c r="EC73" s="401"/>
      <c r="ED73" s="401"/>
      <c r="EE73" s="401"/>
      <c r="EF73" s="401"/>
      <c r="EG73" s="401"/>
      <c r="EH73" s="401"/>
      <c r="EI73" s="401"/>
      <c r="EJ73" s="401"/>
      <c r="EK73" s="401"/>
      <c r="EL73" s="401"/>
      <c r="EM73" s="401"/>
      <c r="EN73" s="401"/>
      <c r="EO73" s="401"/>
      <c r="EP73" s="401"/>
      <c r="EQ73" s="401"/>
      <c r="ER73" s="401"/>
      <c r="ES73" s="401"/>
      <c r="ET73" s="401"/>
      <c r="EU73" s="401"/>
      <c r="EV73" s="401"/>
      <c r="EW73" s="401"/>
      <c r="EX73" s="401"/>
      <c r="EY73" s="401"/>
      <c r="EZ73" s="401"/>
      <c r="FA73" s="401"/>
      <c r="FB73" s="401"/>
      <c r="FC73" s="401"/>
      <c r="FD73" s="401"/>
      <c r="FE73" s="401"/>
      <c r="FF73" s="401"/>
      <c r="FG73" s="401"/>
      <c r="FH73" s="401"/>
      <c r="FI73" s="401"/>
      <c r="FJ73" s="401"/>
      <c r="FK73" s="401"/>
      <c r="FL73" s="401"/>
      <c r="FM73" s="401"/>
      <c r="FN73" s="401"/>
      <c r="FO73" s="401"/>
      <c r="FP73" s="401"/>
      <c r="FQ73" s="401"/>
      <c r="FR73" s="401"/>
      <c r="FS73" s="401"/>
      <c r="FT73" s="401"/>
      <c r="FU73" s="401"/>
      <c r="FV73" s="401"/>
      <c r="FW73" s="401"/>
      <c r="FX73" s="401"/>
      <c r="FY73" s="401"/>
      <c r="FZ73" s="401"/>
      <c r="GA73" s="401"/>
      <c r="GB73" s="401"/>
      <c r="GC73" s="401"/>
      <c r="GD73" s="401"/>
      <c r="GE73" s="401"/>
      <c r="GF73" s="401"/>
      <c r="GG73" s="401"/>
      <c r="GH73" s="401"/>
      <c r="GI73" s="401"/>
      <c r="GJ73" s="401"/>
      <c r="GK73" s="401"/>
      <c r="GL73" s="401"/>
      <c r="GM73" s="401"/>
      <c r="GN73" s="401"/>
      <c r="GO73" s="401"/>
      <c r="GP73" s="401"/>
      <c r="GQ73" s="401"/>
      <c r="GR73" s="401"/>
      <c r="GS73" s="401"/>
      <c r="GT73" s="401"/>
      <c r="GU73" s="401"/>
      <c r="GV73" s="401"/>
      <c r="GW73" s="401"/>
      <c r="GX73" s="401"/>
      <c r="GY73" s="401"/>
      <c r="GZ73" s="401"/>
      <c r="HA73" s="401"/>
      <c r="HB73" s="401"/>
      <c r="HC73" s="401"/>
      <c r="HD73" s="401"/>
      <c r="HE73" s="401"/>
      <c r="HF73" s="401"/>
      <c r="HG73" s="401"/>
      <c r="HH73" s="401"/>
      <c r="HI73" s="401"/>
      <c r="HJ73" s="401"/>
      <c r="HK73" s="401"/>
      <c r="HL73" s="401"/>
      <c r="HM73" s="401"/>
      <c r="HN73" s="401"/>
      <c r="HO73" s="401"/>
      <c r="HP73" s="401"/>
      <c r="HQ73" s="401"/>
      <c r="HR73" s="401"/>
    </row>
    <row r="74" spans="1:226" s="263" customFormat="1" ht="12">
      <c r="A74" s="1111">
        <v>59</v>
      </c>
      <c r="B74" s="1817" t="s">
        <v>361</v>
      </c>
      <c r="C74" s="1817"/>
      <c r="D74" s="1092" t="s">
        <v>362</v>
      </c>
      <c r="E74" s="1095" t="s">
        <v>152</v>
      </c>
      <c r="F74" s="1088">
        <v>35170</v>
      </c>
      <c r="G74" s="1088">
        <v>35170</v>
      </c>
      <c r="H74" s="1112">
        <f t="shared" si="1"/>
        <v>0</v>
      </c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  <c r="AG74" s="401"/>
      <c r="AH74" s="401"/>
      <c r="AI74" s="401"/>
      <c r="AJ74" s="401"/>
      <c r="AK74" s="401"/>
      <c r="AL74" s="401"/>
      <c r="AM74" s="401"/>
      <c r="AN74" s="401"/>
      <c r="AO74" s="401"/>
      <c r="AP74" s="401"/>
      <c r="AQ74" s="401"/>
      <c r="AR74" s="401"/>
      <c r="AS74" s="401"/>
      <c r="AT74" s="401"/>
      <c r="AU74" s="401"/>
      <c r="AV74" s="401"/>
      <c r="AW74" s="401"/>
      <c r="AX74" s="401"/>
      <c r="AY74" s="401"/>
      <c r="AZ74" s="401"/>
      <c r="BA74" s="401"/>
      <c r="BB74" s="401"/>
      <c r="BC74" s="401"/>
      <c r="BD74" s="401"/>
      <c r="BE74" s="401"/>
      <c r="BF74" s="401"/>
      <c r="BG74" s="401"/>
      <c r="BH74" s="401"/>
      <c r="BI74" s="401"/>
      <c r="BJ74" s="401"/>
      <c r="BK74" s="401"/>
      <c r="BL74" s="401"/>
      <c r="BM74" s="401"/>
      <c r="BN74" s="401"/>
      <c r="BO74" s="401"/>
      <c r="BP74" s="401"/>
      <c r="BQ74" s="401"/>
      <c r="BR74" s="401"/>
      <c r="BS74" s="401"/>
      <c r="BT74" s="401"/>
      <c r="BU74" s="401"/>
      <c r="BV74" s="401"/>
      <c r="BW74" s="401"/>
      <c r="BX74" s="401"/>
      <c r="BY74" s="401"/>
      <c r="BZ74" s="401"/>
      <c r="CA74" s="401"/>
      <c r="CB74" s="401"/>
      <c r="CC74" s="401"/>
      <c r="CD74" s="401"/>
      <c r="CE74" s="401"/>
      <c r="CF74" s="401"/>
      <c r="CG74" s="401"/>
      <c r="CH74" s="401"/>
      <c r="CI74" s="401"/>
      <c r="CJ74" s="401"/>
      <c r="CK74" s="401"/>
      <c r="CL74" s="401"/>
      <c r="CM74" s="401"/>
      <c r="CN74" s="401"/>
      <c r="CO74" s="401"/>
      <c r="CP74" s="401"/>
      <c r="CQ74" s="401"/>
      <c r="CR74" s="401"/>
      <c r="CS74" s="401"/>
      <c r="CT74" s="401"/>
      <c r="CU74" s="401"/>
      <c r="CV74" s="401"/>
      <c r="CW74" s="401"/>
      <c r="CX74" s="401"/>
      <c r="CY74" s="401"/>
      <c r="CZ74" s="401"/>
      <c r="DA74" s="401"/>
      <c r="DB74" s="401"/>
      <c r="DC74" s="401"/>
      <c r="DD74" s="401"/>
      <c r="DE74" s="401"/>
      <c r="DF74" s="401"/>
      <c r="DG74" s="401"/>
      <c r="DH74" s="401"/>
      <c r="DI74" s="401"/>
      <c r="DJ74" s="401"/>
      <c r="DK74" s="401"/>
      <c r="DL74" s="401"/>
      <c r="DM74" s="401"/>
      <c r="DN74" s="401"/>
      <c r="DO74" s="401"/>
      <c r="DP74" s="401"/>
      <c r="DQ74" s="401"/>
      <c r="DR74" s="401"/>
      <c r="DS74" s="401"/>
      <c r="DT74" s="401"/>
      <c r="DU74" s="401"/>
      <c r="DV74" s="401"/>
      <c r="DW74" s="401"/>
      <c r="DX74" s="401"/>
      <c r="DY74" s="401"/>
      <c r="DZ74" s="401"/>
      <c r="EA74" s="401"/>
      <c r="EB74" s="401"/>
      <c r="EC74" s="401"/>
      <c r="ED74" s="401"/>
      <c r="EE74" s="401"/>
      <c r="EF74" s="401"/>
      <c r="EG74" s="401"/>
      <c r="EH74" s="401"/>
      <c r="EI74" s="401"/>
      <c r="EJ74" s="401"/>
      <c r="EK74" s="401"/>
      <c r="EL74" s="401"/>
      <c r="EM74" s="401"/>
      <c r="EN74" s="401"/>
      <c r="EO74" s="401"/>
      <c r="EP74" s="401"/>
      <c r="EQ74" s="401"/>
      <c r="ER74" s="401"/>
      <c r="ES74" s="401"/>
      <c r="ET74" s="401"/>
      <c r="EU74" s="401"/>
      <c r="EV74" s="401"/>
      <c r="EW74" s="401"/>
      <c r="EX74" s="401"/>
      <c r="EY74" s="401"/>
      <c r="EZ74" s="401"/>
      <c r="FA74" s="401"/>
      <c r="FB74" s="401"/>
      <c r="FC74" s="401"/>
      <c r="FD74" s="401"/>
      <c r="FE74" s="401"/>
      <c r="FF74" s="401"/>
      <c r="FG74" s="401"/>
      <c r="FH74" s="401"/>
      <c r="FI74" s="401"/>
      <c r="FJ74" s="401"/>
      <c r="FK74" s="401"/>
      <c r="FL74" s="401"/>
      <c r="FM74" s="401"/>
      <c r="FN74" s="401"/>
      <c r="FO74" s="401"/>
      <c r="FP74" s="401"/>
      <c r="FQ74" s="401"/>
      <c r="FR74" s="401"/>
      <c r="FS74" s="401"/>
      <c r="FT74" s="401"/>
      <c r="FU74" s="401"/>
      <c r="FV74" s="401"/>
      <c r="FW74" s="401"/>
      <c r="FX74" s="401"/>
      <c r="FY74" s="401"/>
      <c r="FZ74" s="401"/>
      <c r="GA74" s="401"/>
      <c r="GB74" s="401"/>
      <c r="GC74" s="401"/>
      <c r="GD74" s="401"/>
      <c r="GE74" s="401"/>
      <c r="GF74" s="401"/>
      <c r="GG74" s="401"/>
      <c r="GH74" s="401"/>
      <c r="GI74" s="401"/>
      <c r="GJ74" s="401"/>
      <c r="GK74" s="401"/>
      <c r="GL74" s="401"/>
      <c r="GM74" s="401"/>
      <c r="GN74" s="401"/>
      <c r="GO74" s="401"/>
      <c r="GP74" s="401"/>
      <c r="GQ74" s="401"/>
      <c r="GR74" s="401"/>
      <c r="GS74" s="401"/>
      <c r="GT74" s="401"/>
      <c r="GU74" s="401"/>
      <c r="GV74" s="401"/>
      <c r="GW74" s="401"/>
      <c r="GX74" s="401"/>
      <c r="GY74" s="401"/>
      <c r="GZ74" s="401"/>
      <c r="HA74" s="401"/>
      <c r="HB74" s="401"/>
      <c r="HC74" s="401"/>
      <c r="HD74" s="401"/>
      <c r="HE74" s="401"/>
      <c r="HF74" s="401"/>
      <c r="HG74" s="401"/>
      <c r="HH74" s="401"/>
      <c r="HI74" s="401"/>
      <c r="HJ74" s="401"/>
      <c r="HK74" s="401"/>
      <c r="HL74" s="401"/>
      <c r="HM74" s="401"/>
      <c r="HN74" s="401"/>
      <c r="HO74" s="401"/>
      <c r="HP74" s="401"/>
      <c r="HQ74" s="401"/>
      <c r="HR74" s="401"/>
    </row>
    <row r="75" spans="1:226" s="263" customFormat="1" ht="12">
      <c r="A75" s="1111">
        <v>60</v>
      </c>
      <c r="B75" s="1817" t="s">
        <v>77</v>
      </c>
      <c r="C75" s="1817"/>
      <c r="D75" s="1092" t="s">
        <v>78</v>
      </c>
      <c r="E75" s="1095" t="s">
        <v>152</v>
      </c>
      <c r="F75" s="1088">
        <v>70000</v>
      </c>
      <c r="G75" s="1088">
        <v>70000</v>
      </c>
      <c r="H75" s="1112">
        <f t="shared" si="1"/>
        <v>0</v>
      </c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401"/>
      <c r="AD75" s="401"/>
      <c r="AE75" s="401"/>
      <c r="AF75" s="401"/>
      <c r="AG75" s="401"/>
      <c r="AH75" s="401"/>
      <c r="AI75" s="401"/>
      <c r="AJ75" s="401"/>
      <c r="AK75" s="401"/>
      <c r="AL75" s="401"/>
      <c r="AM75" s="401"/>
      <c r="AN75" s="401"/>
      <c r="AO75" s="401"/>
      <c r="AP75" s="401"/>
      <c r="AQ75" s="401"/>
      <c r="AR75" s="401"/>
      <c r="AS75" s="401"/>
      <c r="AT75" s="401"/>
      <c r="AU75" s="401"/>
      <c r="AV75" s="401"/>
      <c r="AW75" s="401"/>
      <c r="AX75" s="401"/>
      <c r="AY75" s="401"/>
      <c r="AZ75" s="401"/>
      <c r="BA75" s="401"/>
      <c r="BB75" s="401"/>
      <c r="BC75" s="401"/>
      <c r="BD75" s="401"/>
      <c r="BE75" s="401"/>
      <c r="BF75" s="401"/>
      <c r="BG75" s="401"/>
      <c r="BH75" s="401"/>
      <c r="BI75" s="401"/>
      <c r="BJ75" s="401"/>
      <c r="BK75" s="401"/>
      <c r="BL75" s="401"/>
      <c r="BM75" s="401"/>
      <c r="BN75" s="401"/>
      <c r="BO75" s="401"/>
      <c r="BP75" s="401"/>
      <c r="BQ75" s="401"/>
      <c r="BR75" s="401"/>
      <c r="BS75" s="401"/>
      <c r="BT75" s="401"/>
      <c r="BU75" s="401"/>
      <c r="BV75" s="401"/>
      <c r="BW75" s="401"/>
      <c r="BX75" s="401"/>
      <c r="BY75" s="401"/>
      <c r="BZ75" s="401"/>
      <c r="CA75" s="401"/>
      <c r="CB75" s="401"/>
      <c r="CC75" s="401"/>
      <c r="CD75" s="401"/>
      <c r="CE75" s="401"/>
      <c r="CF75" s="401"/>
      <c r="CG75" s="401"/>
      <c r="CH75" s="401"/>
      <c r="CI75" s="401"/>
      <c r="CJ75" s="401"/>
      <c r="CK75" s="401"/>
      <c r="CL75" s="401"/>
      <c r="CM75" s="401"/>
      <c r="CN75" s="401"/>
      <c r="CO75" s="401"/>
      <c r="CP75" s="401"/>
      <c r="CQ75" s="401"/>
      <c r="CR75" s="401"/>
      <c r="CS75" s="401"/>
      <c r="CT75" s="401"/>
      <c r="CU75" s="401"/>
      <c r="CV75" s="401"/>
      <c r="CW75" s="401"/>
      <c r="CX75" s="401"/>
      <c r="CY75" s="401"/>
      <c r="CZ75" s="401"/>
      <c r="DA75" s="401"/>
      <c r="DB75" s="401"/>
      <c r="DC75" s="401"/>
      <c r="DD75" s="401"/>
      <c r="DE75" s="401"/>
      <c r="DF75" s="401"/>
      <c r="DG75" s="401"/>
      <c r="DH75" s="401"/>
      <c r="DI75" s="401"/>
      <c r="DJ75" s="401"/>
      <c r="DK75" s="401"/>
      <c r="DL75" s="401"/>
      <c r="DM75" s="401"/>
      <c r="DN75" s="401"/>
      <c r="DO75" s="401"/>
      <c r="DP75" s="401"/>
      <c r="DQ75" s="401"/>
      <c r="DR75" s="401"/>
      <c r="DS75" s="401"/>
      <c r="DT75" s="401"/>
      <c r="DU75" s="401"/>
      <c r="DV75" s="401"/>
      <c r="DW75" s="401"/>
      <c r="DX75" s="401"/>
      <c r="DY75" s="401"/>
      <c r="DZ75" s="401"/>
      <c r="EA75" s="401"/>
      <c r="EB75" s="401"/>
      <c r="EC75" s="401"/>
      <c r="ED75" s="401"/>
      <c r="EE75" s="401"/>
      <c r="EF75" s="401"/>
      <c r="EG75" s="401"/>
      <c r="EH75" s="401"/>
      <c r="EI75" s="401"/>
      <c r="EJ75" s="401"/>
      <c r="EK75" s="401"/>
      <c r="EL75" s="401"/>
      <c r="EM75" s="401"/>
      <c r="EN75" s="401"/>
      <c r="EO75" s="401"/>
      <c r="EP75" s="401"/>
      <c r="EQ75" s="401"/>
      <c r="ER75" s="401"/>
      <c r="ES75" s="401"/>
      <c r="ET75" s="401"/>
      <c r="EU75" s="401"/>
      <c r="EV75" s="401"/>
      <c r="EW75" s="401"/>
      <c r="EX75" s="401"/>
      <c r="EY75" s="401"/>
      <c r="EZ75" s="401"/>
      <c r="FA75" s="401"/>
      <c r="FB75" s="401"/>
      <c r="FC75" s="401"/>
      <c r="FD75" s="401"/>
      <c r="FE75" s="401"/>
      <c r="FF75" s="401"/>
      <c r="FG75" s="401"/>
      <c r="FH75" s="401"/>
      <c r="FI75" s="401"/>
      <c r="FJ75" s="401"/>
      <c r="FK75" s="401"/>
      <c r="FL75" s="401"/>
      <c r="FM75" s="401"/>
      <c r="FN75" s="401"/>
      <c r="FO75" s="401"/>
      <c r="FP75" s="401"/>
      <c r="FQ75" s="401"/>
      <c r="FR75" s="401"/>
      <c r="FS75" s="401"/>
      <c r="FT75" s="401"/>
      <c r="FU75" s="401"/>
      <c r="FV75" s="401"/>
      <c r="FW75" s="401"/>
      <c r="FX75" s="401"/>
      <c r="FY75" s="401"/>
      <c r="FZ75" s="401"/>
      <c r="GA75" s="401"/>
      <c r="GB75" s="401"/>
      <c r="GC75" s="401"/>
      <c r="GD75" s="401"/>
      <c r="GE75" s="401"/>
      <c r="GF75" s="401"/>
      <c r="GG75" s="401"/>
      <c r="GH75" s="401"/>
      <c r="GI75" s="401"/>
      <c r="GJ75" s="401"/>
      <c r="GK75" s="401"/>
      <c r="GL75" s="401"/>
      <c r="GM75" s="401"/>
      <c r="GN75" s="401"/>
      <c r="GO75" s="401"/>
      <c r="GP75" s="401"/>
      <c r="GQ75" s="401"/>
      <c r="GR75" s="401"/>
      <c r="GS75" s="401"/>
      <c r="GT75" s="401"/>
      <c r="GU75" s="401"/>
      <c r="GV75" s="401"/>
      <c r="GW75" s="401"/>
      <c r="GX75" s="401"/>
      <c r="GY75" s="401"/>
      <c r="GZ75" s="401"/>
      <c r="HA75" s="401"/>
      <c r="HB75" s="401"/>
      <c r="HC75" s="401"/>
      <c r="HD75" s="401"/>
      <c r="HE75" s="401"/>
      <c r="HF75" s="401"/>
      <c r="HG75" s="401"/>
      <c r="HH75" s="401"/>
      <c r="HI75" s="401"/>
      <c r="HJ75" s="401"/>
      <c r="HK75" s="401"/>
      <c r="HL75" s="401"/>
      <c r="HM75" s="401"/>
      <c r="HN75" s="401"/>
      <c r="HO75" s="401"/>
      <c r="HP75" s="401"/>
      <c r="HQ75" s="401"/>
      <c r="HR75" s="401"/>
    </row>
    <row r="76" spans="1:226" s="263" customFormat="1" ht="12">
      <c r="A76" s="1111">
        <v>61</v>
      </c>
      <c r="B76" s="1817" t="s">
        <v>363</v>
      </c>
      <c r="C76" s="1817"/>
      <c r="D76" s="1092" t="s">
        <v>365</v>
      </c>
      <c r="E76" s="1095" t="s">
        <v>152</v>
      </c>
      <c r="F76" s="1088">
        <v>69843461.88</v>
      </c>
      <c r="G76" s="1088">
        <v>69843461.88</v>
      </c>
      <c r="H76" s="1112">
        <f t="shared" si="1"/>
        <v>0</v>
      </c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1"/>
      <c r="AA76" s="401"/>
      <c r="AB76" s="401"/>
      <c r="AC76" s="401"/>
      <c r="AD76" s="401"/>
      <c r="AE76" s="401"/>
      <c r="AF76" s="401"/>
      <c r="AG76" s="401"/>
      <c r="AH76" s="401"/>
      <c r="AI76" s="401"/>
      <c r="AJ76" s="401"/>
      <c r="AK76" s="401"/>
      <c r="AL76" s="401"/>
      <c r="AM76" s="401"/>
      <c r="AN76" s="401"/>
      <c r="AO76" s="401"/>
      <c r="AP76" s="401"/>
      <c r="AQ76" s="401"/>
      <c r="AR76" s="401"/>
      <c r="AS76" s="401"/>
      <c r="AT76" s="401"/>
      <c r="AU76" s="401"/>
      <c r="AV76" s="401"/>
      <c r="AW76" s="401"/>
      <c r="AX76" s="401"/>
      <c r="AY76" s="401"/>
      <c r="AZ76" s="401"/>
      <c r="BA76" s="401"/>
      <c r="BB76" s="401"/>
      <c r="BC76" s="401"/>
      <c r="BD76" s="401"/>
      <c r="BE76" s="401"/>
      <c r="BF76" s="401"/>
      <c r="BG76" s="401"/>
      <c r="BH76" s="401"/>
      <c r="BI76" s="401"/>
      <c r="BJ76" s="401"/>
      <c r="BK76" s="401"/>
      <c r="BL76" s="401"/>
      <c r="BM76" s="401"/>
      <c r="BN76" s="401"/>
      <c r="BO76" s="401"/>
      <c r="BP76" s="401"/>
      <c r="BQ76" s="401"/>
      <c r="BR76" s="401"/>
      <c r="BS76" s="401"/>
      <c r="BT76" s="401"/>
      <c r="BU76" s="401"/>
      <c r="BV76" s="401"/>
      <c r="BW76" s="401"/>
      <c r="BX76" s="401"/>
      <c r="BY76" s="401"/>
      <c r="BZ76" s="401"/>
      <c r="CA76" s="401"/>
      <c r="CB76" s="401"/>
      <c r="CC76" s="401"/>
      <c r="CD76" s="401"/>
      <c r="CE76" s="401"/>
      <c r="CF76" s="401"/>
      <c r="CG76" s="401"/>
      <c r="CH76" s="401"/>
      <c r="CI76" s="401"/>
      <c r="CJ76" s="401"/>
      <c r="CK76" s="401"/>
      <c r="CL76" s="401"/>
      <c r="CM76" s="401"/>
      <c r="CN76" s="401"/>
      <c r="CO76" s="401"/>
      <c r="CP76" s="401"/>
      <c r="CQ76" s="401"/>
      <c r="CR76" s="401"/>
      <c r="CS76" s="401"/>
      <c r="CT76" s="401"/>
      <c r="CU76" s="401"/>
      <c r="CV76" s="401"/>
      <c r="CW76" s="401"/>
      <c r="CX76" s="401"/>
      <c r="CY76" s="401"/>
      <c r="CZ76" s="401"/>
      <c r="DA76" s="401"/>
      <c r="DB76" s="401"/>
      <c r="DC76" s="401"/>
      <c r="DD76" s="401"/>
      <c r="DE76" s="401"/>
      <c r="DF76" s="401"/>
      <c r="DG76" s="401"/>
      <c r="DH76" s="401"/>
      <c r="DI76" s="401"/>
      <c r="DJ76" s="401"/>
      <c r="DK76" s="401"/>
      <c r="DL76" s="401"/>
      <c r="DM76" s="401"/>
      <c r="DN76" s="401"/>
      <c r="DO76" s="401"/>
      <c r="DP76" s="401"/>
      <c r="DQ76" s="401"/>
      <c r="DR76" s="401"/>
      <c r="DS76" s="401"/>
      <c r="DT76" s="401"/>
      <c r="DU76" s="401"/>
      <c r="DV76" s="401"/>
      <c r="DW76" s="401"/>
      <c r="DX76" s="401"/>
      <c r="DY76" s="401"/>
      <c r="DZ76" s="401"/>
      <c r="EA76" s="401"/>
      <c r="EB76" s="401"/>
      <c r="EC76" s="401"/>
      <c r="ED76" s="401"/>
      <c r="EE76" s="401"/>
      <c r="EF76" s="401"/>
      <c r="EG76" s="401"/>
      <c r="EH76" s="401"/>
      <c r="EI76" s="401"/>
      <c r="EJ76" s="401"/>
      <c r="EK76" s="401"/>
      <c r="EL76" s="401"/>
      <c r="EM76" s="401"/>
      <c r="EN76" s="401"/>
      <c r="EO76" s="401"/>
      <c r="EP76" s="401"/>
      <c r="EQ76" s="401"/>
      <c r="ER76" s="401"/>
      <c r="ES76" s="401"/>
      <c r="ET76" s="401"/>
      <c r="EU76" s="401"/>
      <c r="EV76" s="401"/>
      <c r="EW76" s="401"/>
      <c r="EX76" s="401"/>
      <c r="EY76" s="401"/>
      <c r="EZ76" s="401"/>
      <c r="FA76" s="401"/>
      <c r="FB76" s="401"/>
      <c r="FC76" s="401"/>
      <c r="FD76" s="401"/>
      <c r="FE76" s="401"/>
      <c r="FF76" s="401"/>
      <c r="FG76" s="401"/>
      <c r="FH76" s="401"/>
      <c r="FI76" s="401"/>
      <c r="FJ76" s="401"/>
      <c r="FK76" s="401"/>
      <c r="FL76" s="401"/>
      <c r="FM76" s="401"/>
      <c r="FN76" s="401"/>
      <c r="FO76" s="401"/>
      <c r="FP76" s="401"/>
      <c r="FQ76" s="401"/>
      <c r="FR76" s="401"/>
      <c r="FS76" s="401"/>
      <c r="FT76" s="401"/>
      <c r="FU76" s="401"/>
      <c r="FV76" s="401"/>
      <c r="FW76" s="401"/>
      <c r="FX76" s="401"/>
      <c r="FY76" s="401"/>
      <c r="FZ76" s="401"/>
      <c r="GA76" s="401"/>
      <c r="GB76" s="401"/>
      <c r="GC76" s="401"/>
      <c r="GD76" s="401"/>
      <c r="GE76" s="401"/>
      <c r="GF76" s="401"/>
      <c r="GG76" s="401"/>
      <c r="GH76" s="401"/>
      <c r="GI76" s="401"/>
      <c r="GJ76" s="401"/>
      <c r="GK76" s="401"/>
      <c r="GL76" s="401"/>
      <c r="GM76" s="401"/>
      <c r="GN76" s="401"/>
      <c r="GO76" s="401"/>
      <c r="GP76" s="401"/>
      <c r="GQ76" s="401"/>
      <c r="GR76" s="401"/>
      <c r="GS76" s="401"/>
      <c r="GT76" s="401"/>
      <c r="GU76" s="401"/>
      <c r="GV76" s="401"/>
      <c r="GW76" s="401"/>
      <c r="GX76" s="401"/>
      <c r="GY76" s="401"/>
      <c r="GZ76" s="401"/>
      <c r="HA76" s="401"/>
      <c r="HB76" s="401"/>
      <c r="HC76" s="401"/>
      <c r="HD76" s="401"/>
      <c r="HE76" s="401"/>
      <c r="HF76" s="401"/>
      <c r="HG76" s="401"/>
      <c r="HH76" s="401"/>
      <c r="HI76" s="401"/>
      <c r="HJ76" s="401"/>
      <c r="HK76" s="401"/>
      <c r="HL76" s="401"/>
      <c r="HM76" s="401"/>
      <c r="HN76" s="401"/>
      <c r="HO76" s="401"/>
      <c r="HP76" s="401"/>
      <c r="HQ76" s="401"/>
      <c r="HR76" s="401"/>
    </row>
    <row r="77" spans="1:226" s="263" customFormat="1" ht="12">
      <c r="A77" s="1111">
        <v>62</v>
      </c>
      <c r="B77" s="1817" t="s">
        <v>364</v>
      </c>
      <c r="C77" s="1817"/>
      <c r="D77" s="1092" t="s">
        <v>366</v>
      </c>
      <c r="E77" s="1095" t="s">
        <v>152</v>
      </c>
      <c r="F77" s="1088">
        <v>611318362.71</v>
      </c>
      <c r="G77" s="1088">
        <v>611318362.71</v>
      </c>
      <c r="H77" s="1112">
        <f t="shared" si="1"/>
        <v>0</v>
      </c>
      <c r="I77" s="401"/>
      <c r="J77" s="1097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1"/>
      <c r="AC77" s="401"/>
      <c r="AD77" s="401"/>
      <c r="AE77" s="401"/>
      <c r="AF77" s="401"/>
      <c r="AG77" s="401"/>
      <c r="AH77" s="401"/>
      <c r="AI77" s="401"/>
      <c r="AJ77" s="401"/>
      <c r="AK77" s="401"/>
      <c r="AL77" s="401"/>
      <c r="AM77" s="401"/>
      <c r="AN77" s="401"/>
      <c r="AO77" s="401"/>
      <c r="AP77" s="401"/>
      <c r="AQ77" s="401"/>
      <c r="AR77" s="401"/>
      <c r="AS77" s="401"/>
      <c r="AT77" s="401"/>
      <c r="AU77" s="401"/>
      <c r="AV77" s="401"/>
      <c r="AW77" s="401"/>
      <c r="AX77" s="401"/>
      <c r="AY77" s="401"/>
      <c r="AZ77" s="401"/>
      <c r="BA77" s="401"/>
      <c r="BB77" s="401"/>
      <c r="BC77" s="401"/>
      <c r="BD77" s="401"/>
      <c r="BE77" s="401"/>
      <c r="BF77" s="401"/>
      <c r="BG77" s="401"/>
      <c r="BH77" s="401"/>
      <c r="BI77" s="401"/>
      <c r="BJ77" s="401"/>
      <c r="BK77" s="401"/>
      <c r="BL77" s="401"/>
      <c r="BM77" s="401"/>
      <c r="BN77" s="401"/>
      <c r="BO77" s="401"/>
      <c r="BP77" s="401"/>
      <c r="BQ77" s="401"/>
      <c r="BR77" s="401"/>
      <c r="BS77" s="401"/>
      <c r="BT77" s="401"/>
      <c r="BU77" s="401"/>
      <c r="BV77" s="401"/>
      <c r="BW77" s="401"/>
      <c r="BX77" s="401"/>
      <c r="BY77" s="401"/>
      <c r="BZ77" s="401"/>
      <c r="CA77" s="401"/>
      <c r="CB77" s="401"/>
      <c r="CC77" s="401"/>
      <c r="CD77" s="401"/>
      <c r="CE77" s="401"/>
      <c r="CF77" s="401"/>
      <c r="CG77" s="401"/>
      <c r="CH77" s="401"/>
      <c r="CI77" s="401"/>
      <c r="CJ77" s="401"/>
      <c r="CK77" s="401"/>
      <c r="CL77" s="401"/>
      <c r="CM77" s="401"/>
      <c r="CN77" s="401"/>
      <c r="CO77" s="401"/>
      <c r="CP77" s="401"/>
      <c r="CQ77" s="401"/>
      <c r="CR77" s="401"/>
      <c r="CS77" s="401"/>
      <c r="CT77" s="401"/>
      <c r="CU77" s="401"/>
      <c r="CV77" s="401"/>
      <c r="CW77" s="401"/>
      <c r="CX77" s="401"/>
      <c r="CY77" s="401"/>
      <c r="CZ77" s="401"/>
      <c r="DA77" s="401"/>
      <c r="DB77" s="401"/>
      <c r="DC77" s="401"/>
      <c r="DD77" s="401"/>
      <c r="DE77" s="401"/>
      <c r="DF77" s="401"/>
      <c r="DG77" s="401"/>
      <c r="DH77" s="401"/>
      <c r="DI77" s="401"/>
      <c r="DJ77" s="401"/>
      <c r="DK77" s="401"/>
      <c r="DL77" s="401"/>
      <c r="DM77" s="401"/>
      <c r="DN77" s="401"/>
      <c r="DO77" s="401"/>
      <c r="DP77" s="401"/>
      <c r="DQ77" s="401"/>
      <c r="DR77" s="401"/>
      <c r="DS77" s="401"/>
      <c r="DT77" s="401"/>
      <c r="DU77" s="401"/>
      <c r="DV77" s="401"/>
      <c r="DW77" s="401"/>
      <c r="DX77" s="401"/>
      <c r="DY77" s="401"/>
      <c r="DZ77" s="401"/>
      <c r="EA77" s="401"/>
      <c r="EB77" s="401"/>
      <c r="EC77" s="401"/>
      <c r="ED77" s="401"/>
      <c r="EE77" s="401"/>
      <c r="EF77" s="401"/>
      <c r="EG77" s="401"/>
      <c r="EH77" s="401"/>
      <c r="EI77" s="401"/>
      <c r="EJ77" s="401"/>
      <c r="EK77" s="401"/>
      <c r="EL77" s="401"/>
      <c r="EM77" s="401"/>
      <c r="EN77" s="401"/>
      <c r="EO77" s="401"/>
      <c r="EP77" s="401"/>
      <c r="EQ77" s="401"/>
      <c r="ER77" s="401"/>
      <c r="ES77" s="401"/>
      <c r="ET77" s="401"/>
      <c r="EU77" s="401"/>
      <c r="EV77" s="401"/>
      <c r="EW77" s="401"/>
      <c r="EX77" s="401"/>
      <c r="EY77" s="401"/>
      <c r="EZ77" s="401"/>
      <c r="FA77" s="401"/>
      <c r="FB77" s="401"/>
      <c r="FC77" s="401"/>
      <c r="FD77" s="401"/>
      <c r="FE77" s="401"/>
      <c r="FF77" s="401"/>
      <c r="FG77" s="401"/>
      <c r="FH77" s="401"/>
      <c r="FI77" s="401"/>
      <c r="FJ77" s="401"/>
      <c r="FK77" s="401"/>
      <c r="FL77" s="401"/>
      <c r="FM77" s="401"/>
      <c r="FN77" s="401"/>
      <c r="FO77" s="401"/>
      <c r="FP77" s="401"/>
      <c r="FQ77" s="401"/>
      <c r="FR77" s="401"/>
      <c r="FS77" s="401"/>
      <c r="FT77" s="401"/>
      <c r="FU77" s="401"/>
      <c r="FV77" s="401"/>
      <c r="FW77" s="401"/>
      <c r="FX77" s="401"/>
      <c r="FY77" s="401"/>
      <c r="FZ77" s="401"/>
      <c r="GA77" s="401"/>
      <c r="GB77" s="401"/>
      <c r="GC77" s="401"/>
      <c r="GD77" s="401"/>
      <c r="GE77" s="401"/>
      <c r="GF77" s="401"/>
      <c r="GG77" s="401"/>
      <c r="GH77" s="401"/>
      <c r="GI77" s="401"/>
      <c r="GJ77" s="401"/>
      <c r="GK77" s="401"/>
      <c r="GL77" s="401"/>
      <c r="GM77" s="401"/>
      <c r="GN77" s="401"/>
      <c r="GO77" s="401"/>
      <c r="GP77" s="401"/>
      <c r="GQ77" s="401"/>
      <c r="GR77" s="401"/>
      <c r="GS77" s="401"/>
      <c r="GT77" s="401"/>
      <c r="GU77" s="401"/>
      <c r="GV77" s="401"/>
      <c r="GW77" s="401"/>
      <c r="GX77" s="401"/>
      <c r="GY77" s="401"/>
      <c r="GZ77" s="401"/>
      <c r="HA77" s="401"/>
      <c r="HB77" s="401"/>
      <c r="HC77" s="401"/>
      <c r="HD77" s="401"/>
      <c r="HE77" s="401"/>
      <c r="HF77" s="401"/>
      <c r="HG77" s="401"/>
      <c r="HH77" s="401"/>
      <c r="HI77" s="401"/>
      <c r="HJ77" s="401"/>
      <c r="HK77" s="401"/>
      <c r="HL77" s="401"/>
      <c r="HM77" s="401"/>
      <c r="HN77" s="401"/>
      <c r="HO77" s="401"/>
      <c r="HP77" s="401"/>
      <c r="HQ77" s="401"/>
      <c r="HR77" s="401"/>
    </row>
    <row r="78" spans="1:226" s="263" customFormat="1" ht="12">
      <c r="A78" s="1111">
        <v>63</v>
      </c>
      <c r="B78" s="1826" t="s">
        <v>500</v>
      </c>
      <c r="C78" s="1826"/>
      <c r="D78" s="1092" t="s">
        <v>79</v>
      </c>
      <c r="E78" s="1093" t="s">
        <v>149</v>
      </c>
      <c r="F78" s="1088">
        <v>14636</v>
      </c>
      <c r="G78" s="1088">
        <v>14636</v>
      </c>
      <c r="H78" s="1112">
        <f t="shared" si="1"/>
        <v>0</v>
      </c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  <c r="AE78" s="401"/>
      <c r="AF78" s="401"/>
      <c r="AG78" s="401"/>
      <c r="AH78" s="401"/>
      <c r="AI78" s="401"/>
      <c r="AJ78" s="401"/>
      <c r="AK78" s="401"/>
      <c r="AL78" s="401"/>
      <c r="AM78" s="401"/>
      <c r="AN78" s="401"/>
      <c r="AO78" s="401"/>
      <c r="AP78" s="401"/>
      <c r="AQ78" s="401"/>
      <c r="AR78" s="401"/>
      <c r="AS78" s="401"/>
      <c r="AT78" s="401"/>
      <c r="AU78" s="401"/>
      <c r="AV78" s="401"/>
      <c r="AW78" s="401"/>
      <c r="AX78" s="401"/>
      <c r="AY78" s="401"/>
      <c r="AZ78" s="401"/>
      <c r="BA78" s="401"/>
      <c r="BB78" s="401"/>
      <c r="BC78" s="401"/>
      <c r="BD78" s="401"/>
      <c r="BE78" s="401"/>
      <c r="BF78" s="401"/>
      <c r="BG78" s="401"/>
      <c r="BH78" s="401"/>
      <c r="BI78" s="401"/>
      <c r="BJ78" s="401"/>
      <c r="BK78" s="401"/>
      <c r="BL78" s="401"/>
      <c r="BM78" s="401"/>
      <c r="BN78" s="401"/>
      <c r="BO78" s="401"/>
      <c r="BP78" s="401"/>
      <c r="BQ78" s="401"/>
      <c r="BR78" s="401"/>
      <c r="BS78" s="401"/>
      <c r="BT78" s="401"/>
      <c r="BU78" s="401"/>
      <c r="BV78" s="401"/>
      <c r="BW78" s="401"/>
      <c r="BX78" s="401"/>
      <c r="BY78" s="401"/>
      <c r="BZ78" s="401"/>
      <c r="CA78" s="401"/>
      <c r="CB78" s="401"/>
      <c r="CC78" s="401"/>
      <c r="CD78" s="401"/>
      <c r="CE78" s="401"/>
      <c r="CF78" s="401"/>
      <c r="CG78" s="401"/>
      <c r="CH78" s="401"/>
      <c r="CI78" s="401"/>
      <c r="CJ78" s="401"/>
      <c r="CK78" s="401"/>
      <c r="CL78" s="401"/>
      <c r="CM78" s="401"/>
      <c r="CN78" s="401"/>
      <c r="CO78" s="401"/>
      <c r="CP78" s="401"/>
      <c r="CQ78" s="401"/>
      <c r="CR78" s="401"/>
      <c r="CS78" s="401"/>
      <c r="CT78" s="401"/>
      <c r="CU78" s="401"/>
      <c r="CV78" s="401"/>
      <c r="CW78" s="401"/>
      <c r="CX78" s="401"/>
      <c r="CY78" s="401"/>
      <c r="CZ78" s="401"/>
      <c r="DA78" s="401"/>
      <c r="DB78" s="401"/>
      <c r="DC78" s="401"/>
      <c r="DD78" s="401"/>
      <c r="DE78" s="401"/>
      <c r="DF78" s="401"/>
      <c r="DG78" s="401"/>
      <c r="DH78" s="401"/>
      <c r="DI78" s="401"/>
      <c r="DJ78" s="401"/>
      <c r="DK78" s="401"/>
      <c r="DL78" s="401"/>
      <c r="DM78" s="401"/>
      <c r="DN78" s="401"/>
      <c r="DO78" s="401"/>
      <c r="DP78" s="401"/>
      <c r="DQ78" s="401"/>
      <c r="DR78" s="401"/>
      <c r="DS78" s="401"/>
      <c r="DT78" s="401"/>
      <c r="DU78" s="401"/>
      <c r="DV78" s="401"/>
      <c r="DW78" s="401"/>
      <c r="DX78" s="401"/>
      <c r="DY78" s="401"/>
      <c r="DZ78" s="401"/>
      <c r="EA78" s="401"/>
      <c r="EB78" s="401"/>
      <c r="EC78" s="401"/>
      <c r="ED78" s="401"/>
      <c r="EE78" s="401"/>
      <c r="EF78" s="401"/>
      <c r="EG78" s="401"/>
      <c r="EH78" s="401"/>
      <c r="EI78" s="401"/>
      <c r="EJ78" s="401"/>
      <c r="EK78" s="401"/>
      <c r="EL78" s="401"/>
      <c r="EM78" s="401"/>
      <c r="EN78" s="401"/>
      <c r="EO78" s="401"/>
      <c r="EP78" s="401"/>
      <c r="EQ78" s="401"/>
      <c r="ER78" s="401"/>
      <c r="ES78" s="401"/>
      <c r="ET78" s="401"/>
      <c r="EU78" s="401"/>
      <c r="EV78" s="401"/>
      <c r="EW78" s="401"/>
      <c r="EX78" s="401"/>
      <c r="EY78" s="401"/>
      <c r="EZ78" s="401"/>
      <c r="FA78" s="401"/>
      <c r="FB78" s="401"/>
      <c r="FC78" s="401"/>
      <c r="FD78" s="401"/>
      <c r="FE78" s="401"/>
      <c r="FF78" s="401"/>
      <c r="FG78" s="401"/>
      <c r="FH78" s="401"/>
      <c r="FI78" s="401"/>
      <c r="FJ78" s="401"/>
      <c r="FK78" s="401"/>
      <c r="FL78" s="401"/>
      <c r="FM78" s="401"/>
      <c r="FN78" s="401"/>
      <c r="FO78" s="401"/>
      <c r="FP78" s="401"/>
      <c r="FQ78" s="401"/>
      <c r="FR78" s="401"/>
      <c r="FS78" s="401"/>
      <c r="FT78" s="401"/>
      <c r="FU78" s="401"/>
      <c r="FV78" s="401"/>
      <c r="FW78" s="401"/>
      <c r="FX78" s="401"/>
      <c r="FY78" s="401"/>
      <c r="FZ78" s="401"/>
      <c r="GA78" s="401"/>
      <c r="GB78" s="401"/>
      <c r="GC78" s="401"/>
      <c r="GD78" s="401"/>
      <c r="GE78" s="401"/>
      <c r="GF78" s="401"/>
      <c r="GG78" s="401"/>
      <c r="GH78" s="401"/>
      <c r="GI78" s="401"/>
      <c r="GJ78" s="401"/>
      <c r="GK78" s="401"/>
      <c r="GL78" s="401"/>
      <c r="GM78" s="401"/>
      <c r="GN78" s="401"/>
      <c r="GO78" s="401"/>
      <c r="GP78" s="401"/>
      <c r="GQ78" s="401"/>
      <c r="GR78" s="401"/>
      <c r="GS78" s="401"/>
      <c r="GT78" s="401"/>
      <c r="GU78" s="401"/>
      <c r="GV78" s="401"/>
      <c r="GW78" s="401"/>
      <c r="GX78" s="401"/>
      <c r="GY78" s="401"/>
      <c r="GZ78" s="401"/>
      <c r="HA78" s="401"/>
      <c r="HB78" s="401"/>
      <c r="HC78" s="401"/>
      <c r="HD78" s="401"/>
      <c r="HE78" s="401"/>
      <c r="HF78" s="401"/>
      <c r="HG78" s="401"/>
      <c r="HH78" s="401"/>
      <c r="HI78" s="401"/>
      <c r="HJ78" s="401"/>
      <c r="HK78" s="401"/>
      <c r="HL78" s="401"/>
      <c r="HM78" s="401"/>
      <c r="HN78" s="401"/>
      <c r="HO78" s="401"/>
      <c r="HP78" s="401"/>
      <c r="HQ78" s="401"/>
      <c r="HR78" s="401"/>
    </row>
    <row r="79" spans="1:226" s="263" customFormat="1" ht="12">
      <c r="A79" s="1111">
        <v>64</v>
      </c>
      <c r="B79" s="1826" t="s">
        <v>501</v>
      </c>
      <c r="C79" s="1826"/>
      <c r="D79" s="1096" t="s">
        <v>80</v>
      </c>
      <c r="E79" s="1087" t="s">
        <v>149</v>
      </c>
      <c r="F79" s="1088">
        <v>9528127.04</v>
      </c>
      <c r="G79" s="1088">
        <v>9528127.04</v>
      </c>
      <c r="H79" s="1112">
        <f t="shared" si="1"/>
        <v>0</v>
      </c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1"/>
      <c r="AC79" s="401"/>
      <c r="AD79" s="401"/>
      <c r="AE79" s="401"/>
      <c r="AF79" s="401"/>
      <c r="AG79" s="401"/>
      <c r="AH79" s="401"/>
      <c r="AI79" s="401"/>
      <c r="AJ79" s="401"/>
      <c r="AK79" s="401"/>
      <c r="AL79" s="401"/>
      <c r="AM79" s="401"/>
      <c r="AN79" s="401"/>
      <c r="AO79" s="401"/>
      <c r="AP79" s="401"/>
      <c r="AQ79" s="401"/>
      <c r="AR79" s="401"/>
      <c r="AS79" s="401"/>
      <c r="AT79" s="401"/>
      <c r="AU79" s="401"/>
      <c r="AV79" s="401"/>
      <c r="AW79" s="401"/>
      <c r="AX79" s="401"/>
      <c r="AY79" s="401"/>
      <c r="AZ79" s="401"/>
      <c r="BA79" s="401"/>
      <c r="BB79" s="401"/>
      <c r="BC79" s="401"/>
      <c r="BD79" s="401"/>
      <c r="BE79" s="401"/>
      <c r="BF79" s="401"/>
      <c r="BG79" s="401"/>
      <c r="BH79" s="401"/>
      <c r="BI79" s="401"/>
      <c r="BJ79" s="401"/>
      <c r="BK79" s="401"/>
      <c r="BL79" s="401"/>
      <c r="BM79" s="401"/>
      <c r="BN79" s="401"/>
      <c r="BO79" s="401"/>
      <c r="BP79" s="401"/>
      <c r="BQ79" s="401"/>
      <c r="BR79" s="401"/>
      <c r="BS79" s="401"/>
      <c r="BT79" s="401"/>
      <c r="BU79" s="401"/>
      <c r="BV79" s="401"/>
      <c r="BW79" s="401"/>
      <c r="BX79" s="401"/>
      <c r="BY79" s="401"/>
      <c r="BZ79" s="401"/>
      <c r="CA79" s="401"/>
      <c r="CB79" s="401"/>
      <c r="CC79" s="401"/>
      <c r="CD79" s="401"/>
      <c r="CE79" s="401"/>
      <c r="CF79" s="401"/>
      <c r="CG79" s="401"/>
      <c r="CH79" s="401"/>
      <c r="CI79" s="401"/>
      <c r="CJ79" s="401"/>
      <c r="CK79" s="401"/>
      <c r="CL79" s="401"/>
      <c r="CM79" s="401"/>
      <c r="CN79" s="401"/>
      <c r="CO79" s="401"/>
      <c r="CP79" s="401"/>
      <c r="CQ79" s="401"/>
      <c r="CR79" s="401"/>
      <c r="CS79" s="401"/>
      <c r="CT79" s="401"/>
      <c r="CU79" s="401"/>
      <c r="CV79" s="401"/>
      <c r="CW79" s="401"/>
      <c r="CX79" s="401"/>
      <c r="CY79" s="401"/>
      <c r="CZ79" s="401"/>
      <c r="DA79" s="401"/>
      <c r="DB79" s="401"/>
      <c r="DC79" s="401"/>
      <c r="DD79" s="401"/>
      <c r="DE79" s="401"/>
      <c r="DF79" s="401"/>
      <c r="DG79" s="401"/>
      <c r="DH79" s="401"/>
      <c r="DI79" s="401"/>
      <c r="DJ79" s="401"/>
      <c r="DK79" s="401"/>
      <c r="DL79" s="401"/>
      <c r="DM79" s="401"/>
      <c r="DN79" s="401"/>
      <c r="DO79" s="401"/>
      <c r="DP79" s="401"/>
      <c r="DQ79" s="401"/>
      <c r="DR79" s="401"/>
      <c r="DS79" s="401"/>
      <c r="DT79" s="401"/>
      <c r="DU79" s="401"/>
      <c r="DV79" s="401"/>
      <c r="DW79" s="401"/>
      <c r="DX79" s="401"/>
      <c r="DY79" s="401"/>
      <c r="DZ79" s="401"/>
      <c r="EA79" s="401"/>
      <c r="EB79" s="401"/>
      <c r="EC79" s="401"/>
      <c r="ED79" s="401"/>
      <c r="EE79" s="401"/>
      <c r="EF79" s="401"/>
      <c r="EG79" s="401"/>
      <c r="EH79" s="401"/>
      <c r="EI79" s="401"/>
      <c r="EJ79" s="401"/>
      <c r="EK79" s="401"/>
      <c r="EL79" s="401"/>
      <c r="EM79" s="401"/>
      <c r="EN79" s="401"/>
      <c r="EO79" s="401"/>
      <c r="EP79" s="401"/>
      <c r="EQ79" s="401"/>
      <c r="ER79" s="401"/>
      <c r="ES79" s="401"/>
      <c r="ET79" s="401"/>
      <c r="EU79" s="401"/>
      <c r="EV79" s="401"/>
      <c r="EW79" s="401"/>
      <c r="EX79" s="401"/>
      <c r="EY79" s="401"/>
      <c r="EZ79" s="401"/>
      <c r="FA79" s="401"/>
      <c r="FB79" s="401"/>
      <c r="FC79" s="401"/>
      <c r="FD79" s="401"/>
      <c r="FE79" s="401"/>
      <c r="FF79" s="401"/>
      <c r="FG79" s="401"/>
      <c r="FH79" s="401"/>
      <c r="FI79" s="401"/>
      <c r="FJ79" s="401"/>
      <c r="FK79" s="401"/>
      <c r="FL79" s="401"/>
      <c r="FM79" s="401"/>
      <c r="FN79" s="401"/>
      <c r="FO79" s="401"/>
      <c r="FP79" s="401"/>
      <c r="FQ79" s="401"/>
      <c r="FR79" s="401"/>
      <c r="FS79" s="401"/>
      <c r="FT79" s="401"/>
      <c r="FU79" s="401"/>
      <c r="FV79" s="401"/>
      <c r="FW79" s="401"/>
      <c r="FX79" s="401"/>
      <c r="FY79" s="401"/>
      <c r="FZ79" s="401"/>
      <c r="GA79" s="401"/>
      <c r="GB79" s="401"/>
      <c r="GC79" s="401"/>
      <c r="GD79" s="401"/>
      <c r="GE79" s="401"/>
      <c r="GF79" s="401"/>
      <c r="GG79" s="401"/>
      <c r="GH79" s="401"/>
      <c r="GI79" s="401"/>
      <c r="GJ79" s="401"/>
      <c r="GK79" s="401"/>
      <c r="GL79" s="401"/>
      <c r="GM79" s="401"/>
      <c r="GN79" s="401"/>
      <c r="GO79" s="401"/>
      <c r="GP79" s="401"/>
      <c r="GQ79" s="401"/>
      <c r="GR79" s="401"/>
      <c r="GS79" s="401"/>
      <c r="GT79" s="401"/>
      <c r="GU79" s="401"/>
      <c r="GV79" s="401"/>
      <c r="GW79" s="401"/>
      <c r="GX79" s="401"/>
      <c r="GY79" s="401"/>
      <c r="GZ79" s="401"/>
      <c r="HA79" s="401"/>
      <c r="HB79" s="401"/>
      <c r="HC79" s="401"/>
      <c r="HD79" s="401"/>
      <c r="HE79" s="401"/>
      <c r="HF79" s="401"/>
      <c r="HG79" s="401"/>
      <c r="HH79" s="401"/>
      <c r="HI79" s="401"/>
      <c r="HJ79" s="401"/>
      <c r="HK79" s="401"/>
      <c r="HL79" s="401"/>
      <c r="HM79" s="401"/>
      <c r="HN79" s="401"/>
      <c r="HO79" s="401"/>
      <c r="HP79" s="401"/>
      <c r="HQ79" s="401"/>
      <c r="HR79" s="401"/>
    </row>
    <row r="80" spans="1:226" s="263" customFormat="1" ht="12">
      <c r="A80" s="1111">
        <v>65</v>
      </c>
      <c r="B80" s="1817" t="s">
        <v>81</v>
      </c>
      <c r="C80" s="1817"/>
      <c r="D80" s="1092" t="s">
        <v>586</v>
      </c>
      <c r="E80" s="1095" t="s">
        <v>152</v>
      </c>
      <c r="F80" s="1088">
        <v>17807346310.54</v>
      </c>
      <c r="G80" s="1088">
        <v>17807346310.54</v>
      </c>
      <c r="H80" s="1112">
        <f>F80-G80</f>
        <v>0</v>
      </c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/>
      <c r="AN80" s="401"/>
      <c r="AO80" s="401"/>
      <c r="AP80" s="401"/>
      <c r="AQ80" s="401"/>
      <c r="AR80" s="401"/>
      <c r="AS80" s="401"/>
      <c r="AT80" s="401"/>
      <c r="AU80" s="401"/>
      <c r="AV80" s="401"/>
      <c r="AW80" s="401"/>
      <c r="AX80" s="401"/>
      <c r="AY80" s="401"/>
      <c r="AZ80" s="401"/>
      <c r="BA80" s="401"/>
      <c r="BB80" s="401"/>
      <c r="BC80" s="401"/>
      <c r="BD80" s="401"/>
      <c r="BE80" s="401"/>
      <c r="BF80" s="401"/>
      <c r="BG80" s="401"/>
      <c r="BH80" s="401"/>
      <c r="BI80" s="401"/>
      <c r="BJ80" s="401"/>
      <c r="BK80" s="401"/>
      <c r="BL80" s="401"/>
      <c r="BM80" s="401"/>
      <c r="BN80" s="401"/>
      <c r="BO80" s="401"/>
      <c r="BP80" s="401"/>
      <c r="BQ80" s="401"/>
      <c r="BR80" s="401"/>
      <c r="BS80" s="401"/>
      <c r="BT80" s="401"/>
      <c r="BU80" s="401"/>
      <c r="BV80" s="401"/>
      <c r="BW80" s="401"/>
      <c r="BX80" s="401"/>
      <c r="BY80" s="401"/>
      <c r="BZ80" s="401"/>
      <c r="CA80" s="401"/>
      <c r="CB80" s="401"/>
      <c r="CC80" s="401"/>
      <c r="CD80" s="401"/>
      <c r="CE80" s="401"/>
      <c r="CF80" s="401"/>
      <c r="CG80" s="401"/>
      <c r="CH80" s="401"/>
      <c r="CI80" s="401"/>
      <c r="CJ80" s="401"/>
      <c r="CK80" s="401"/>
      <c r="CL80" s="401"/>
      <c r="CM80" s="401"/>
      <c r="CN80" s="401"/>
      <c r="CO80" s="401"/>
      <c r="CP80" s="401"/>
      <c r="CQ80" s="401"/>
      <c r="CR80" s="401"/>
      <c r="CS80" s="401"/>
      <c r="CT80" s="401"/>
      <c r="CU80" s="401"/>
      <c r="CV80" s="401"/>
      <c r="CW80" s="401"/>
      <c r="CX80" s="401"/>
      <c r="CY80" s="401"/>
      <c r="CZ80" s="401"/>
      <c r="DA80" s="401"/>
      <c r="DB80" s="401"/>
      <c r="DC80" s="401"/>
      <c r="DD80" s="401"/>
      <c r="DE80" s="401"/>
      <c r="DF80" s="401"/>
      <c r="DG80" s="401"/>
      <c r="DH80" s="401"/>
      <c r="DI80" s="401"/>
      <c r="DJ80" s="401"/>
      <c r="DK80" s="401"/>
      <c r="DL80" s="401"/>
      <c r="DM80" s="401"/>
      <c r="DN80" s="401"/>
      <c r="DO80" s="401"/>
      <c r="DP80" s="401"/>
      <c r="DQ80" s="401"/>
      <c r="DR80" s="401"/>
      <c r="DS80" s="401"/>
      <c r="DT80" s="401"/>
      <c r="DU80" s="401"/>
      <c r="DV80" s="401"/>
      <c r="DW80" s="401"/>
      <c r="DX80" s="401"/>
      <c r="DY80" s="401"/>
      <c r="DZ80" s="401"/>
      <c r="EA80" s="401"/>
      <c r="EB80" s="401"/>
      <c r="EC80" s="401"/>
      <c r="ED80" s="401"/>
      <c r="EE80" s="401"/>
      <c r="EF80" s="401"/>
      <c r="EG80" s="401"/>
      <c r="EH80" s="401"/>
      <c r="EI80" s="401"/>
      <c r="EJ80" s="401"/>
      <c r="EK80" s="401"/>
      <c r="EL80" s="401"/>
      <c r="EM80" s="401"/>
      <c r="EN80" s="401"/>
      <c r="EO80" s="401"/>
      <c r="EP80" s="401"/>
      <c r="EQ80" s="401"/>
      <c r="ER80" s="401"/>
      <c r="ES80" s="401"/>
      <c r="ET80" s="401"/>
      <c r="EU80" s="401"/>
      <c r="EV80" s="401"/>
      <c r="EW80" s="401"/>
      <c r="EX80" s="401"/>
      <c r="EY80" s="401"/>
      <c r="EZ80" s="401"/>
      <c r="FA80" s="401"/>
      <c r="FB80" s="401"/>
      <c r="FC80" s="401"/>
      <c r="FD80" s="401"/>
      <c r="FE80" s="401"/>
      <c r="FF80" s="401"/>
      <c r="FG80" s="401"/>
      <c r="FH80" s="401"/>
      <c r="FI80" s="401"/>
      <c r="FJ80" s="401"/>
      <c r="FK80" s="401"/>
      <c r="FL80" s="401"/>
      <c r="FM80" s="401"/>
      <c r="FN80" s="401"/>
      <c r="FO80" s="401"/>
      <c r="FP80" s="401"/>
      <c r="FQ80" s="401"/>
      <c r="FR80" s="401"/>
      <c r="FS80" s="401"/>
      <c r="FT80" s="401"/>
      <c r="FU80" s="401"/>
      <c r="FV80" s="401"/>
      <c r="FW80" s="401"/>
      <c r="FX80" s="401"/>
      <c r="FY80" s="401"/>
      <c r="FZ80" s="401"/>
      <c r="GA80" s="401"/>
      <c r="GB80" s="401"/>
      <c r="GC80" s="401"/>
      <c r="GD80" s="401"/>
      <c r="GE80" s="401"/>
      <c r="GF80" s="401"/>
      <c r="GG80" s="401"/>
      <c r="GH80" s="401"/>
      <c r="GI80" s="401"/>
      <c r="GJ80" s="401"/>
      <c r="GK80" s="401"/>
      <c r="GL80" s="401"/>
      <c r="GM80" s="401"/>
      <c r="GN80" s="401"/>
      <c r="GO80" s="401"/>
      <c r="GP80" s="401"/>
      <c r="GQ80" s="401"/>
      <c r="GR80" s="401"/>
      <c r="GS80" s="401"/>
      <c r="GT80" s="401"/>
      <c r="GU80" s="401"/>
      <c r="GV80" s="401"/>
      <c r="GW80" s="401"/>
      <c r="GX80" s="401"/>
      <c r="GY80" s="401"/>
      <c r="GZ80" s="401"/>
      <c r="HA80" s="401"/>
      <c r="HB80" s="401"/>
      <c r="HC80" s="401"/>
      <c r="HD80" s="401"/>
      <c r="HE80" s="401"/>
      <c r="HF80" s="401"/>
      <c r="HG80" s="401"/>
      <c r="HH80" s="401"/>
      <c r="HI80" s="401"/>
      <c r="HJ80" s="401"/>
      <c r="HK80" s="401"/>
      <c r="HL80" s="401"/>
      <c r="HM80" s="401"/>
      <c r="HN80" s="401"/>
      <c r="HO80" s="401"/>
      <c r="HP80" s="401"/>
      <c r="HQ80" s="401"/>
      <c r="HR80" s="401"/>
    </row>
    <row r="81" spans="1:226" s="263" customFormat="1" ht="12">
      <c r="A81" s="1111">
        <v>66</v>
      </c>
      <c r="B81" s="1827" t="s">
        <v>409</v>
      </c>
      <c r="C81" s="1828"/>
      <c r="D81" s="1096" t="s">
        <v>556</v>
      </c>
      <c r="E81" s="1095" t="s">
        <v>152</v>
      </c>
      <c r="F81" s="1088">
        <v>418452</v>
      </c>
      <c r="G81" s="1088">
        <v>418452</v>
      </c>
      <c r="H81" s="1112">
        <f>F81-G81</f>
        <v>0</v>
      </c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01"/>
      <c r="AG81" s="401"/>
      <c r="AH81" s="401"/>
      <c r="AI81" s="401"/>
      <c r="AJ81" s="401"/>
      <c r="AK81" s="401"/>
      <c r="AL81" s="401"/>
      <c r="AM81" s="401"/>
      <c r="AN81" s="401"/>
      <c r="AO81" s="401"/>
      <c r="AP81" s="401"/>
      <c r="AQ81" s="401"/>
      <c r="AR81" s="401"/>
      <c r="AS81" s="401"/>
      <c r="AT81" s="401"/>
      <c r="AU81" s="401"/>
      <c r="AV81" s="401"/>
      <c r="AW81" s="401"/>
      <c r="AX81" s="401"/>
      <c r="AY81" s="401"/>
      <c r="AZ81" s="401"/>
      <c r="BA81" s="401"/>
      <c r="BB81" s="401"/>
      <c r="BC81" s="401"/>
      <c r="BD81" s="401"/>
      <c r="BE81" s="401"/>
      <c r="BF81" s="401"/>
      <c r="BG81" s="401"/>
      <c r="BH81" s="401"/>
      <c r="BI81" s="401"/>
      <c r="BJ81" s="401"/>
      <c r="BK81" s="401"/>
      <c r="BL81" s="401"/>
      <c r="BM81" s="401"/>
      <c r="BN81" s="401"/>
      <c r="BO81" s="401"/>
      <c r="BP81" s="401"/>
      <c r="BQ81" s="401"/>
      <c r="BR81" s="401"/>
      <c r="BS81" s="401"/>
      <c r="BT81" s="401"/>
      <c r="BU81" s="401"/>
      <c r="BV81" s="401"/>
      <c r="BW81" s="401"/>
      <c r="BX81" s="401"/>
      <c r="BY81" s="401"/>
      <c r="BZ81" s="401"/>
      <c r="CA81" s="401"/>
      <c r="CB81" s="401"/>
      <c r="CC81" s="401"/>
      <c r="CD81" s="401"/>
      <c r="CE81" s="401"/>
      <c r="CF81" s="401"/>
      <c r="CG81" s="401"/>
      <c r="CH81" s="401"/>
      <c r="CI81" s="401"/>
      <c r="CJ81" s="401"/>
      <c r="CK81" s="401"/>
      <c r="CL81" s="401"/>
      <c r="CM81" s="401"/>
      <c r="CN81" s="401"/>
      <c r="CO81" s="401"/>
      <c r="CP81" s="401"/>
      <c r="CQ81" s="401"/>
      <c r="CR81" s="401"/>
      <c r="CS81" s="401"/>
      <c r="CT81" s="401"/>
      <c r="CU81" s="401"/>
      <c r="CV81" s="401"/>
      <c r="CW81" s="401"/>
      <c r="CX81" s="401"/>
      <c r="CY81" s="401"/>
      <c r="CZ81" s="401"/>
      <c r="DA81" s="401"/>
      <c r="DB81" s="401"/>
      <c r="DC81" s="401"/>
      <c r="DD81" s="401"/>
      <c r="DE81" s="401"/>
      <c r="DF81" s="401"/>
      <c r="DG81" s="401"/>
      <c r="DH81" s="401"/>
      <c r="DI81" s="401"/>
      <c r="DJ81" s="401"/>
      <c r="DK81" s="401"/>
      <c r="DL81" s="401"/>
      <c r="DM81" s="401"/>
      <c r="DN81" s="401"/>
      <c r="DO81" s="401"/>
      <c r="DP81" s="401"/>
      <c r="DQ81" s="401"/>
      <c r="DR81" s="401"/>
      <c r="DS81" s="401"/>
      <c r="DT81" s="401"/>
      <c r="DU81" s="401"/>
      <c r="DV81" s="401"/>
      <c r="DW81" s="401"/>
      <c r="DX81" s="401"/>
      <c r="DY81" s="401"/>
      <c r="DZ81" s="401"/>
      <c r="EA81" s="401"/>
      <c r="EB81" s="401"/>
      <c r="EC81" s="401"/>
      <c r="ED81" s="401"/>
      <c r="EE81" s="401"/>
      <c r="EF81" s="401"/>
      <c r="EG81" s="401"/>
      <c r="EH81" s="401"/>
      <c r="EI81" s="401"/>
      <c r="EJ81" s="401"/>
      <c r="EK81" s="401"/>
      <c r="EL81" s="401"/>
      <c r="EM81" s="401"/>
      <c r="EN81" s="401"/>
      <c r="EO81" s="401"/>
      <c r="EP81" s="401"/>
      <c r="EQ81" s="401"/>
      <c r="ER81" s="401"/>
      <c r="ES81" s="401"/>
      <c r="ET81" s="401"/>
      <c r="EU81" s="401"/>
      <c r="EV81" s="401"/>
      <c r="EW81" s="401"/>
      <c r="EX81" s="401"/>
      <c r="EY81" s="401"/>
      <c r="EZ81" s="401"/>
      <c r="FA81" s="401"/>
      <c r="FB81" s="401"/>
      <c r="FC81" s="401"/>
      <c r="FD81" s="401"/>
      <c r="FE81" s="401"/>
      <c r="FF81" s="401"/>
      <c r="FG81" s="401"/>
      <c r="FH81" s="401"/>
      <c r="FI81" s="401"/>
      <c r="FJ81" s="401"/>
      <c r="FK81" s="401"/>
      <c r="FL81" s="401"/>
      <c r="FM81" s="401"/>
      <c r="FN81" s="401"/>
      <c r="FO81" s="401"/>
      <c r="FP81" s="401"/>
      <c r="FQ81" s="401"/>
      <c r="FR81" s="401"/>
      <c r="FS81" s="401"/>
      <c r="FT81" s="401"/>
      <c r="FU81" s="401"/>
      <c r="FV81" s="401"/>
      <c r="FW81" s="401"/>
      <c r="FX81" s="401"/>
      <c r="FY81" s="401"/>
      <c r="FZ81" s="401"/>
      <c r="GA81" s="401"/>
      <c r="GB81" s="401"/>
      <c r="GC81" s="401"/>
      <c r="GD81" s="401"/>
      <c r="GE81" s="401"/>
      <c r="GF81" s="401"/>
      <c r="GG81" s="401"/>
      <c r="GH81" s="401"/>
      <c r="GI81" s="401"/>
      <c r="GJ81" s="401"/>
      <c r="GK81" s="401"/>
      <c r="GL81" s="401"/>
      <c r="GM81" s="401"/>
      <c r="GN81" s="401"/>
      <c r="GO81" s="401"/>
      <c r="GP81" s="401"/>
      <c r="GQ81" s="401"/>
      <c r="GR81" s="401"/>
      <c r="GS81" s="401"/>
      <c r="GT81" s="401"/>
      <c r="GU81" s="401"/>
      <c r="GV81" s="401"/>
      <c r="GW81" s="401"/>
      <c r="GX81" s="401"/>
      <c r="GY81" s="401"/>
      <c r="GZ81" s="401"/>
      <c r="HA81" s="401"/>
      <c r="HB81" s="401"/>
      <c r="HC81" s="401"/>
      <c r="HD81" s="401"/>
      <c r="HE81" s="401"/>
      <c r="HF81" s="401"/>
      <c r="HG81" s="401"/>
      <c r="HH81" s="401"/>
      <c r="HI81" s="401"/>
      <c r="HJ81" s="401"/>
      <c r="HK81" s="401"/>
      <c r="HL81" s="401"/>
      <c r="HM81" s="401"/>
      <c r="HN81" s="401"/>
      <c r="HO81" s="401"/>
      <c r="HP81" s="401"/>
      <c r="HQ81" s="401"/>
      <c r="HR81" s="401"/>
    </row>
    <row r="82" spans="1:226" s="263" customFormat="1" ht="12">
      <c r="A82" s="1111">
        <v>67</v>
      </c>
      <c r="B82" s="1827" t="s">
        <v>587</v>
      </c>
      <c r="C82" s="1828"/>
      <c r="D82" s="1096" t="s">
        <v>557</v>
      </c>
      <c r="E82" s="1095" t="s">
        <v>152</v>
      </c>
      <c r="F82" s="1088">
        <v>9887420.38</v>
      </c>
      <c r="G82" s="1088">
        <v>9887420.38</v>
      </c>
      <c r="H82" s="1112">
        <f>F82-G82</f>
        <v>0</v>
      </c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401"/>
      <c r="AA82" s="401"/>
      <c r="AB82" s="401"/>
      <c r="AC82" s="401"/>
      <c r="AD82" s="401"/>
      <c r="AE82" s="401"/>
      <c r="AF82" s="401"/>
      <c r="AG82" s="401"/>
      <c r="AH82" s="401"/>
      <c r="AI82" s="401"/>
      <c r="AJ82" s="401"/>
      <c r="AK82" s="401"/>
      <c r="AL82" s="401"/>
      <c r="AM82" s="401"/>
      <c r="AN82" s="401"/>
      <c r="AO82" s="401"/>
      <c r="AP82" s="401"/>
      <c r="AQ82" s="401"/>
      <c r="AR82" s="401"/>
      <c r="AS82" s="401"/>
      <c r="AT82" s="401"/>
      <c r="AU82" s="401"/>
      <c r="AV82" s="401"/>
      <c r="AW82" s="401"/>
      <c r="AX82" s="401"/>
      <c r="AY82" s="401"/>
      <c r="AZ82" s="401"/>
      <c r="BA82" s="401"/>
      <c r="BB82" s="401"/>
      <c r="BC82" s="401"/>
      <c r="BD82" s="401"/>
      <c r="BE82" s="401"/>
      <c r="BF82" s="401"/>
      <c r="BG82" s="401"/>
      <c r="BH82" s="401"/>
      <c r="BI82" s="401"/>
      <c r="BJ82" s="401"/>
      <c r="BK82" s="401"/>
      <c r="BL82" s="401"/>
      <c r="BM82" s="401"/>
      <c r="BN82" s="401"/>
      <c r="BO82" s="401"/>
      <c r="BP82" s="401"/>
      <c r="BQ82" s="401"/>
      <c r="BR82" s="401"/>
      <c r="BS82" s="401"/>
      <c r="BT82" s="401"/>
      <c r="BU82" s="401"/>
      <c r="BV82" s="401"/>
      <c r="BW82" s="401"/>
      <c r="BX82" s="401"/>
      <c r="BY82" s="401"/>
      <c r="BZ82" s="401"/>
      <c r="CA82" s="401"/>
      <c r="CB82" s="401"/>
      <c r="CC82" s="401"/>
      <c r="CD82" s="401"/>
      <c r="CE82" s="401"/>
      <c r="CF82" s="401"/>
      <c r="CG82" s="401"/>
      <c r="CH82" s="401"/>
      <c r="CI82" s="401"/>
      <c r="CJ82" s="401"/>
      <c r="CK82" s="401"/>
      <c r="CL82" s="401"/>
      <c r="CM82" s="401"/>
      <c r="CN82" s="401"/>
      <c r="CO82" s="401"/>
      <c r="CP82" s="401"/>
      <c r="CQ82" s="401"/>
      <c r="CR82" s="401"/>
      <c r="CS82" s="401"/>
      <c r="CT82" s="401"/>
      <c r="CU82" s="401"/>
      <c r="CV82" s="401"/>
      <c r="CW82" s="401"/>
      <c r="CX82" s="401"/>
      <c r="CY82" s="401"/>
      <c r="CZ82" s="401"/>
      <c r="DA82" s="401"/>
      <c r="DB82" s="401"/>
      <c r="DC82" s="401"/>
      <c r="DD82" s="401"/>
      <c r="DE82" s="401"/>
      <c r="DF82" s="401"/>
      <c r="DG82" s="401"/>
      <c r="DH82" s="401"/>
      <c r="DI82" s="401"/>
      <c r="DJ82" s="401"/>
      <c r="DK82" s="401"/>
      <c r="DL82" s="401"/>
      <c r="DM82" s="401"/>
      <c r="DN82" s="401"/>
      <c r="DO82" s="401"/>
      <c r="DP82" s="401"/>
      <c r="DQ82" s="401"/>
      <c r="DR82" s="401"/>
      <c r="DS82" s="401"/>
      <c r="DT82" s="401"/>
      <c r="DU82" s="401"/>
      <c r="DV82" s="401"/>
      <c r="DW82" s="401"/>
      <c r="DX82" s="401"/>
      <c r="DY82" s="401"/>
      <c r="DZ82" s="401"/>
      <c r="EA82" s="401"/>
      <c r="EB82" s="401"/>
      <c r="EC82" s="401"/>
      <c r="ED82" s="401"/>
      <c r="EE82" s="401"/>
      <c r="EF82" s="401"/>
      <c r="EG82" s="401"/>
      <c r="EH82" s="401"/>
      <c r="EI82" s="401"/>
      <c r="EJ82" s="401"/>
      <c r="EK82" s="401"/>
      <c r="EL82" s="401"/>
      <c r="EM82" s="401"/>
      <c r="EN82" s="401"/>
      <c r="EO82" s="401"/>
      <c r="EP82" s="401"/>
      <c r="EQ82" s="401"/>
      <c r="ER82" s="401"/>
      <c r="ES82" s="401"/>
      <c r="ET82" s="401"/>
      <c r="EU82" s="401"/>
      <c r="EV82" s="401"/>
      <c r="EW82" s="401"/>
      <c r="EX82" s="401"/>
      <c r="EY82" s="401"/>
      <c r="EZ82" s="401"/>
      <c r="FA82" s="401"/>
      <c r="FB82" s="401"/>
      <c r="FC82" s="401"/>
      <c r="FD82" s="401"/>
      <c r="FE82" s="401"/>
      <c r="FF82" s="401"/>
      <c r="FG82" s="401"/>
      <c r="FH82" s="401"/>
      <c r="FI82" s="401"/>
      <c r="FJ82" s="401"/>
      <c r="FK82" s="401"/>
      <c r="FL82" s="401"/>
      <c r="FM82" s="401"/>
      <c r="FN82" s="401"/>
      <c r="FO82" s="401"/>
      <c r="FP82" s="401"/>
      <c r="FQ82" s="401"/>
      <c r="FR82" s="401"/>
      <c r="FS82" s="401"/>
      <c r="FT82" s="401"/>
      <c r="FU82" s="401"/>
      <c r="FV82" s="401"/>
      <c r="FW82" s="401"/>
      <c r="FX82" s="401"/>
      <c r="FY82" s="401"/>
      <c r="FZ82" s="401"/>
      <c r="GA82" s="401"/>
      <c r="GB82" s="401"/>
      <c r="GC82" s="401"/>
      <c r="GD82" s="401"/>
      <c r="GE82" s="401"/>
      <c r="GF82" s="401"/>
      <c r="GG82" s="401"/>
      <c r="GH82" s="401"/>
      <c r="GI82" s="401"/>
      <c r="GJ82" s="401"/>
      <c r="GK82" s="401"/>
      <c r="GL82" s="401"/>
      <c r="GM82" s="401"/>
      <c r="GN82" s="401"/>
      <c r="GO82" s="401"/>
      <c r="GP82" s="401"/>
      <c r="GQ82" s="401"/>
      <c r="GR82" s="401"/>
      <c r="GS82" s="401"/>
      <c r="GT82" s="401"/>
      <c r="GU82" s="401"/>
      <c r="GV82" s="401"/>
      <c r="GW82" s="401"/>
      <c r="GX82" s="401"/>
      <c r="GY82" s="401"/>
      <c r="GZ82" s="401"/>
      <c r="HA82" s="401"/>
      <c r="HB82" s="401"/>
      <c r="HC82" s="401"/>
      <c r="HD82" s="401"/>
      <c r="HE82" s="401"/>
      <c r="HF82" s="401"/>
      <c r="HG82" s="401"/>
      <c r="HH82" s="401"/>
      <c r="HI82" s="401"/>
      <c r="HJ82" s="401"/>
      <c r="HK82" s="401"/>
      <c r="HL82" s="401"/>
      <c r="HM82" s="401"/>
      <c r="HN82" s="401"/>
      <c r="HO82" s="401"/>
      <c r="HP82" s="401"/>
      <c r="HQ82" s="401"/>
      <c r="HR82" s="401"/>
    </row>
    <row r="83" spans="1:226" s="263" customFormat="1" ht="12">
      <c r="A83" s="1111">
        <v>68</v>
      </c>
      <c r="B83" s="1817" t="s">
        <v>588</v>
      </c>
      <c r="C83" s="1826"/>
      <c r="D83" s="1092" t="s">
        <v>502</v>
      </c>
      <c r="E83" s="1095" t="s">
        <v>152</v>
      </c>
      <c r="F83" s="1088">
        <v>3125258</v>
      </c>
      <c r="G83" s="1088">
        <v>3125258</v>
      </c>
      <c r="H83" s="1112">
        <f>F83-G83</f>
        <v>0</v>
      </c>
      <c r="I83" s="401"/>
      <c r="J83" s="1097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/>
      <c r="AC83" s="401"/>
      <c r="AD83" s="401"/>
      <c r="AE83" s="401"/>
      <c r="AF83" s="401"/>
      <c r="AG83" s="401"/>
      <c r="AH83" s="401"/>
      <c r="AI83" s="401"/>
      <c r="AJ83" s="401"/>
      <c r="AK83" s="401"/>
      <c r="AL83" s="401"/>
      <c r="AM83" s="401"/>
      <c r="AN83" s="401"/>
      <c r="AO83" s="401"/>
      <c r="AP83" s="401"/>
      <c r="AQ83" s="401"/>
      <c r="AR83" s="401"/>
      <c r="AS83" s="401"/>
      <c r="AT83" s="401"/>
      <c r="AU83" s="401"/>
      <c r="AV83" s="401"/>
      <c r="AW83" s="401"/>
      <c r="AX83" s="401"/>
      <c r="AY83" s="401"/>
      <c r="AZ83" s="401"/>
      <c r="BA83" s="401"/>
      <c r="BB83" s="401"/>
      <c r="BC83" s="401"/>
      <c r="BD83" s="401"/>
      <c r="BE83" s="401"/>
      <c r="BF83" s="401"/>
      <c r="BG83" s="401"/>
      <c r="BH83" s="401"/>
      <c r="BI83" s="401"/>
      <c r="BJ83" s="401"/>
      <c r="BK83" s="401"/>
      <c r="BL83" s="401"/>
      <c r="BM83" s="401"/>
      <c r="BN83" s="401"/>
      <c r="BO83" s="401"/>
      <c r="BP83" s="401"/>
      <c r="BQ83" s="401"/>
      <c r="BR83" s="401"/>
      <c r="BS83" s="401"/>
      <c r="BT83" s="401"/>
      <c r="BU83" s="401"/>
      <c r="BV83" s="401"/>
      <c r="BW83" s="401"/>
      <c r="BX83" s="401"/>
      <c r="BY83" s="401"/>
      <c r="BZ83" s="401"/>
      <c r="CA83" s="401"/>
      <c r="CB83" s="401"/>
      <c r="CC83" s="401"/>
      <c r="CD83" s="401"/>
      <c r="CE83" s="401"/>
      <c r="CF83" s="401"/>
      <c r="CG83" s="401"/>
      <c r="CH83" s="401"/>
      <c r="CI83" s="401"/>
      <c r="CJ83" s="401"/>
      <c r="CK83" s="401"/>
      <c r="CL83" s="401"/>
      <c r="CM83" s="401"/>
      <c r="CN83" s="401"/>
      <c r="CO83" s="401"/>
      <c r="CP83" s="401"/>
      <c r="CQ83" s="401"/>
      <c r="CR83" s="401"/>
      <c r="CS83" s="401"/>
      <c r="CT83" s="401"/>
      <c r="CU83" s="401"/>
      <c r="CV83" s="401"/>
      <c r="CW83" s="401"/>
      <c r="CX83" s="401"/>
      <c r="CY83" s="401"/>
      <c r="CZ83" s="401"/>
      <c r="DA83" s="401"/>
      <c r="DB83" s="401"/>
      <c r="DC83" s="401"/>
      <c r="DD83" s="401"/>
      <c r="DE83" s="401"/>
      <c r="DF83" s="401"/>
      <c r="DG83" s="401"/>
      <c r="DH83" s="401"/>
      <c r="DI83" s="401"/>
      <c r="DJ83" s="401"/>
      <c r="DK83" s="401"/>
      <c r="DL83" s="401"/>
      <c r="DM83" s="401"/>
      <c r="DN83" s="401"/>
      <c r="DO83" s="401"/>
      <c r="DP83" s="401"/>
      <c r="DQ83" s="401"/>
      <c r="DR83" s="401"/>
      <c r="DS83" s="401"/>
      <c r="DT83" s="401"/>
      <c r="DU83" s="401"/>
      <c r="DV83" s="401"/>
      <c r="DW83" s="401"/>
      <c r="DX83" s="401"/>
      <c r="DY83" s="401"/>
      <c r="DZ83" s="401"/>
      <c r="EA83" s="401"/>
      <c r="EB83" s="401"/>
      <c r="EC83" s="401"/>
      <c r="ED83" s="401"/>
      <c r="EE83" s="401"/>
      <c r="EF83" s="401"/>
      <c r="EG83" s="401"/>
      <c r="EH83" s="401"/>
      <c r="EI83" s="401"/>
      <c r="EJ83" s="401"/>
      <c r="EK83" s="401"/>
      <c r="EL83" s="401"/>
      <c r="EM83" s="401"/>
      <c r="EN83" s="401"/>
      <c r="EO83" s="401"/>
      <c r="EP83" s="401"/>
      <c r="EQ83" s="401"/>
      <c r="ER83" s="401"/>
      <c r="ES83" s="401"/>
      <c r="ET83" s="401"/>
      <c r="EU83" s="401"/>
      <c r="EV83" s="401"/>
      <c r="EW83" s="401"/>
      <c r="EX83" s="401"/>
      <c r="EY83" s="401"/>
      <c r="EZ83" s="401"/>
      <c r="FA83" s="401"/>
      <c r="FB83" s="401"/>
      <c r="FC83" s="401"/>
      <c r="FD83" s="401"/>
      <c r="FE83" s="401"/>
      <c r="FF83" s="401"/>
      <c r="FG83" s="401"/>
      <c r="FH83" s="401"/>
      <c r="FI83" s="401"/>
      <c r="FJ83" s="401"/>
      <c r="FK83" s="401"/>
      <c r="FL83" s="401"/>
      <c r="FM83" s="401"/>
      <c r="FN83" s="401"/>
      <c r="FO83" s="401"/>
      <c r="FP83" s="401"/>
      <c r="FQ83" s="401"/>
      <c r="FR83" s="401"/>
      <c r="FS83" s="401"/>
      <c r="FT83" s="401"/>
      <c r="FU83" s="401"/>
      <c r="FV83" s="401"/>
      <c r="FW83" s="401"/>
      <c r="FX83" s="401"/>
      <c r="FY83" s="401"/>
      <c r="FZ83" s="401"/>
      <c r="GA83" s="401"/>
      <c r="GB83" s="401"/>
      <c r="GC83" s="401"/>
      <c r="GD83" s="401"/>
      <c r="GE83" s="401"/>
      <c r="GF83" s="401"/>
      <c r="GG83" s="401"/>
      <c r="GH83" s="401"/>
      <c r="GI83" s="401"/>
      <c r="GJ83" s="401"/>
      <c r="GK83" s="401"/>
      <c r="GL83" s="401"/>
      <c r="GM83" s="401"/>
      <c r="GN83" s="401"/>
      <c r="GO83" s="401"/>
      <c r="GP83" s="401"/>
      <c r="GQ83" s="401"/>
      <c r="GR83" s="401"/>
      <c r="GS83" s="401"/>
      <c r="GT83" s="401"/>
      <c r="GU83" s="401"/>
      <c r="GV83" s="401"/>
      <c r="GW83" s="401"/>
      <c r="GX83" s="401"/>
      <c r="GY83" s="401"/>
      <c r="GZ83" s="401"/>
      <c r="HA83" s="401"/>
      <c r="HB83" s="401"/>
      <c r="HC83" s="401"/>
      <c r="HD83" s="401"/>
      <c r="HE83" s="401"/>
      <c r="HF83" s="401"/>
      <c r="HG83" s="401"/>
      <c r="HH83" s="401"/>
      <c r="HI83" s="401"/>
      <c r="HJ83" s="401"/>
      <c r="HK83" s="401"/>
      <c r="HL83" s="401"/>
      <c r="HM83" s="401"/>
      <c r="HN83" s="401"/>
      <c r="HO83" s="401"/>
      <c r="HP83" s="401"/>
      <c r="HQ83" s="401"/>
      <c r="HR83" s="401"/>
    </row>
    <row r="84" spans="1:226" s="263" customFormat="1" ht="12">
      <c r="A84" s="1111">
        <v>69</v>
      </c>
      <c r="B84" s="1817" t="s">
        <v>126</v>
      </c>
      <c r="C84" s="1817"/>
      <c r="D84" s="1092" t="s">
        <v>127</v>
      </c>
      <c r="E84" s="1095" t="s">
        <v>152</v>
      </c>
      <c r="F84" s="1088">
        <v>47108225.1</v>
      </c>
      <c r="G84" s="1088">
        <v>47108225.1</v>
      </c>
      <c r="H84" s="1112">
        <f t="shared" si="1"/>
        <v>0</v>
      </c>
      <c r="I84" s="401"/>
      <c r="J84" s="1097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401"/>
      <c r="AD84" s="401"/>
      <c r="AE84" s="401"/>
      <c r="AF84" s="401"/>
      <c r="AG84" s="401"/>
      <c r="AH84" s="401"/>
      <c r="AI84" s="401"/>
      <c r="AJ84" s="401"/>
      <c r="AK84" s="401"/>
      <c r="AL84" s="401"/>
      <c r="AM84" s="401"/>
      <c r="AN84" s="401"/>
      <c r="AO84" s="401"/>
      <c r="AP84" s="401"/>
      <c r="AQ84" s="401"/>
      <c r="AR84" s="401"/>
      <c r="AS84" s="401"/>
      <c r="AT84" s="401"/>
      <c r="AU84" s="401"/>
      <c r="AV84" s="401"/>
      <c r="AW84" s="401"/>
      <c r="AX84" s="401"/>
      <c r="AY84" s="401"/>
      <c r="AZ84" s="401"/>
      <c r="BA84" s="401"/>
      <c r="BB84" s="401"/>
      <c r="BC84" s="401"/>
      <c r="BD84" s="401"/>
      <c r="BE84" s="401"/>
      <c r="BF84" s="401"/>
      <c r="BG84" s="401"/>
      <c r="BH84" s="401"/>
      <c r="BI84" s="401"/>
      <c r="BJ84" s="401"/>
      <c r="BK84" s="401"/>
      <c r="BL84" s="401"/>
      <c r="BM84" s="401"/>
      <c r="BN84" s="401"/>
      <c r="BO84" s="401"/>
      <c r="BP84" s="401"/>
      <c r="BQ84" s="401"/>
      <c r="BR84" s="401"/>
      <c r="BS84" s="401"/>
      <c r="BT84" s="401"/>
      <c r="BU84" s="401"/>
      <c r="BV84" s="401"/>
      <c r="BW84" s="401"/>
      <c r="BX84" s="401"/>
      <c r="BY84" s="401"/>
      <c r="BZ84" s="401"/>
      <c r="CA84" s="401"/>
      <c r="CB84" s="401"/>
      <c r="CC84" s="401"/>
      <c r="CD84" s="401"/>
      <c r="CE84" s="401"/>
      <c r="CF84" s="401"/>
      <c r="CG84" s="401"/>
      <c r="CH84" s="401"/>
      <c r="CI84" s="401"/>
      <c r="CJ84" s="401"/>
      <c r="CK84" s="401"/>
      <c r="CL84" s="401"/>
      <c r="CM84" s="401"/>
      <c r="CN84" s="401"/>
      <c r="CO84" s="401"/>
      <c r="CP84" s="401"/>
      <c r="CQ84" s="401"/>
      <c r="CR84" s="401"/>
      <c r="CS84" s="401"/>
      <c r="CT84" s="401"/>
      <c r="CU84" s="401"/>
      <c r="CV84" s="401"/>
      <c r="CW84" s="401"/>
      <c r="CX84" s="401"/>
      <c r="CY84" s="401"/>
      <c r="CZ84" s="401"/>
      <c r="DA84" s="401"/>
      <c r="DB84" s="401"/>
      <c r="DC84" s="401"/>
      <c r="DD84" s="401"/>
      <c r="DE84" s="401"/>
      <c r="DF84" s="401"/>
      <c r="DG84" s="401"/>
      <c r="DH84" s="401"/>
      <c r="DI84" s="401"/>
      <c r="DJ84" s="401"/>
      <c r="DK84" s="401"/>
      <c r="DL84" s="401"/>
      <c r="DM84" s="401"/>
      <c r="DN84" s="401"/>
      <c r="DO84" s="401"/>
      <c r="DP84" s="401"/>
      <c r="DQ84" s="401"/>
      <c r="DR84" s="401"/>
      <c r="DS84" s="401"/>
      <c r="DT84" s="401"/>
      <c r="DU84" s="401"/>
      <c r="DV84" s="401"/>
      <c r="DW84" s="401"/>
      <c r="DX84" s="401"/>
      <c r="DY84" s="401"/>
      <c r="DZ84" s="401"/>
      <c r="EA84" s="401"/>
      <c r="EB84" s="401"/>
      <c r="EC84" s="401"/>
      <c r="ED84" s="401"/>
      <c r="EE84" s="401"/>
      <c r="EF84" s="401"/>
      <c r="EG84" s="401"/>
      <c r="EH84" s="401"/>
      <c r="EI84" s="401"/>
      <c r="EJ84" s="401"/>
      <c r="EK84" s="401"/>
      <c r="EL84" s="401"/>
      <c r="EM84" s="401"/>
      <c r="EN84" s="401"/>
      <c r="EO84" s="401"/>
      <c r="EP84" s="401"/>
      <c r="EQ84" s="401"/>
      <c r="ER84" s="401"/>
      <c r="ES84" s="401"/>
      <c r="ET84" s="401"/>
      <c r="EU84" s="401"/>
      <c r="EV84" s="401"/>
      <c r="EW84" s="401"/>
      <c r="EX84" s="401"/>
      <c r="EY84" s="401"/>
      <c r="EZ84" s="401"/>
      <c r="FA84" s="401"/>
      <c r="FB84" s="401"/>
      <c r="FC84" s="401"/>
      <c r="FD84" s="401"/>
      <c r="FE84" s="401"/>
      <c r="FF84" s="401"/>
      <c r="FG84" s="401"/>
      <c r="FH84" s="401"/>
      <c r="FI84" s="401"/>
      <c r="FJ84" s="401"/>
      <c r="FK84" s="401"/>
      <c r="FL84" s="401"/>
      <c r="FM84" s="401"/>
      <c r="FN84" s="401"/>
      <c r="FO84" s="401"/>
      <c r="FP84" s="401"/>
      <c r="FQ84" s="401"/>
      <c r="FR84" s="401"/>
      <c r="FS84" s="401"/>
      <c r="FT84" s="401"/>
      <c r="FU84" s="401"/>
      <c r="FV84" s="401"/>
      <c r="FW84" s="401"/>
      <c r="FX84" s="401"/>
      <c r="FY84" s="401"/>
      <c r="FZ84" s="401"/>
      <c r="GA84" s="401"/>
      <c r="GB84" s="401"/>
      <c r="GC84" s="401"/>
      <c r="GD84" s="401"/>
      <c r="GE84" s="401"/>
      <c r="GF84" s="401"/>
      <c r="GG84" s="401"/>
      <c r="GH84" s="401"/>
      <c r="GI84" s="401"/>
      <c r="GJ84" s="401"/>
      <c r="GK84" s="401"/>
      <c r="GL84" s="401"/>
      <c r="GM84" s="401"/>
      <c r="GN84" s="401"/>
      <c r="GO84" s="401"/>
      <c r="GP84" s="401"/>
      <c r="GQ84" s="401"/>
      <c r="GR84" s="401"/>
      <c r="GS84" s="401"/>
      <c r="GT84" s="401"/>
      <c r="GU84" s="401"/>
      <c r="GV84" s="401"/>
      <c r="GW84" s="401"/>
      <c r="GX84" s="401"/>
      <c r="GY84" s="401"/>
      <c r="GZ84" s="401"/>
      <c r="HA84" s="401"/>
      <c r="HB84" s="401"/>
      <c r="HC84" s="401"/>
      <c r="HD84" s="401"/>
      <c r="HE84" s="401"/>
      <c r="HF84" s="401"/>
      <c r="HG84" s="401"/>
      <c r="HH84" s="401"/>
      <c r="HI84" s="401"/>
      <c r="HJ84" s="401"/>
      <c r="HK84" s="401"/>
      <c r="HL84" s="401"/>
      <c r="HM84" s="401"/>
      <c r="HN84" s="401"/>
      <c r="HO84" s="401"/>
      <c r="HP84" s="401"/>
      <c r="HQ84" s="401"/>
      <c r="HR84" s="401"/>
    </row>
    <row r="85" spans="1:226" s="263" customFormat="1" ht="12">
      <c r="A85" s="1111">
        <v>70</v>
      </c>
      <c r="B85" s="1817" t="s">
        <v>128</v>
      </c>
      <c r="C85" s="1817"/>
      <c r="D85" s="1092" t="s">
        <v>129</v>
      </c>
      <c r="E85" s="1095" t="s">
        <v>152</v>
      </c>
      <c r="F85" s="1088">
        <v>34220</v>
      </c>
      <c r="G85" s="1088">
        <v>34220</v>
      </c>
      <c r="H85" s="1112">
        <f t="shared" si="1"/>
        <v>0</v>
      </c>
      <c r="I85" s="401"/>
      <c r="J85" s="1097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  <c r="AG85" s="401"/>
      <c r="AH85" s="401"/>
      <c r="AI85" s="401"/>
      <c r="AJ85" s="401"/>
      <c r="AK85" s="401"/>
      <c r="AL85" s="401"/>
      <c r="AM85" s="401"/>
      <c r="AN85" s="401"/>
      <c r="AO85" s="401"/>
      <c r="AP85" s="401"/>
      <c r="AQ85" s="401"/>
      <c r="AR85" s="401"/>
      <c r="AS85" s="401"/>
      <c r="AT85" s="401"/>
      <c r="AU85" s="401"/>
      <c r="AV85" s="401"/>
      <c r="AW85" s="401"/>
      <c r="AX85" s="401"/>
      <c r="AY85" s="401"/>
      <c r="AZ85" s="401"/>
      <c r="BA85" s="401"/>
      <c r="BB85" s="401"/>
      <c r="BC85" s="401"/>
      <c r="BD85" s="401"/>
      <c r="BE85" s="401"/>
      <c r="BF85" s="401"/>
      <c r="BG85" s="401"/>
      <c r="BH85" s="401"/>
      <c r="BI85" s="401"/>
      <c r="BJ85" s="401"/>
      <c r="BK85" s="401"/>
      <c r="BL85" s="401"/>
      <c r="BM85" s="401"/>
      <c r="BN85" s="401"/>
      <c r="BO85" s="401"/>
      <c r="BP85" s="401"/>
      <c r="BQ85" s="401"/>
      <c r="BR85" s="401"/>
      <c r="BS85" s="401"/>
      <c r="BT85" s="401"/>
      <c r="BU85" s="401"/>
      <c r="BV85" s="401"/>
      <c r="BW85" s="401"/>
      <c r="BX85" s="401"/>
      <c r="BY85" s="401"/>
      <c r="BZ85" s="401"/>
      <c r="CA85" s="401"/>
      <c r="CB85" s="401"/>
      <c r="CC85" s="401"/>
      <c r="CD85" s="401"/>
      <c r="CE85" s="401"/>
      <c r="CF85" s="401"/>
      <c r="CG85" s="401"/>
      <c r="CH85" s="401"/>
      <c r="CI85" s="401"/>
      <c r="CJ85" s="401"/>
      <c r="CK85" s="401"/>
      <c r="CL85" s="401"/>
      <c r="CM85" s="401"/>
      <c r="CN85" s="401"/>
      <c r="CO85" s="401"/>
      <c r="CP85" s="401"/>
      <c r="CQ85" s="401"/>
      <c r="CR85" s="401"/>
      <c r="CS85" s="401"/>
      <c r="CT85" s="401"/>
      <c r="CU85" s="401"/>
      <c r="CV85" s="401"/>
      <c r="CW85" s="401"/>
      <c r="CX85" s="401"/>
      <c r="CY85" s="401"/>
      <c r="CZ85" s="401"/>
      <c r="DA85" s="401"/>
      <c r="DB85" s="401"/>
      <c r="DC85" s="401"/>
      <c r="DD85" s="401"/>
      <c r="DE85" s="401"/>
      <c r="DF85" s="401"/>
      <c r="DG85" s="401"/>
      <c r="DH85" s="401"/>
      <c r="DI85" s="401"/>
      <c r="DJ85" s="401"/>
      <c r="DK85" s="401"/>
      <c r="DL85" s="401"/>
      <c r="DM85" s="401"/>
      <c r="DN85" s="401"/>
      <c r="DO85" s="401"/>
      <c r="DP85" s="401"/>
      <c r="DQ85" s="401"/>
      <c r="DR85" s="401"/>
      <c r="DS85" s="401"/>
      <c r="DT85" s="401"/>
      <c r="DU85" s="401"/>
      <c r="DV85" s="401"/>
      <c r="DW85" s="401"/>
      <c r="DX85" s="401"/>
      <c r="DY85" s="401"/>
      <c r="DZ85" s="401"/>
      <c r="EA85" s="401"/>
      <c r="EB85" s="401"/>
      <c r="EC85" s="401"/>
      <c r="ED85" s="401"/>
      <c r="EE85" s="401"/>
      <c r="EF85" s="401"/>
      <c r="EG85" s="401"/>
      <c r="EH85" s="401"/>
      <c r="EI85" s="401"/>
      <c r="EJ85" s="401"/>
      <c r="EK85" s="401"/>
      <c r="EL85" s="401"/>
      <c r="EM85" s="401"/>
      <c r="EN85" s="401"/>
      <c r="EO85" s="401"/>
      <c r="EP85" s="401"/>
      <c r="EQ85" s="401"/>
      <c r="ER85" s="401"/>
      <c r="ES85" s="401"/>
      <c r="ET85" s="401"/>
      <c r="EU85" s="401"/>
      <c r="EV85" s="401"/>
      <c r="EW85" s="401"/>
      <c r="EX85" s="401"/>
      <c r="EY85" s="401"/>
      <c r="EZ85" s="401"/>
      <c r="FA85" s="401"/>
      <c r="FB85" s="401"/>
      <c r="FC85" s="401"/>
      <c r="FD85" s="401"/>
      <c r="FE85" s="401"/>
      <c r="FF85" s="401"/>
      <c r="FG85" s="401"/>
      <c r="FH85" s="401"/>
      <c r="FI85" s="401"/>
      <c r="FJ85" s="401"/>
      <c r="FK85" s="401"/>
      <c r="FL85" s="401"/>
      <c r="FM85" s="401"/>
      <c r="FN85" s="401"/>
      <c r="FO85" s="401"/>
      <c r="FP85" s="401"/>
      <c r="FQ85" s="401"/>
      <c r="FR85" s="401"/>
      <c r="FS85" s="401"/>
      <c r="FT85" s="401"/>
      <c r="FU85" s="401"/>
      <c r="FV85" s="401"/>
      <c r="FW85" s="401"/>
      <c r="FX85" s="401"/>
      <c r="FY85" s="401"/>
      <c r="FZ85" s="401"/>
      <c r="GA85" s="401"/>
      <c r="GB85" s="401"/>
      <c r="GC85" s="401"/>
      <c r="GD85" s="401"/>
      <c r="GE85" s="401"/>
      <c r="GF85" s="401"/>
      <c r="GG85" s="401"/>
      <c r="GH85" s="401"/>
      <c r="GI85" s="401"/>
      <c r="GJ85" s="401"/>
      <c r="GK85" s="401"/>
      <c r="GL85" s="401"/>
      <c r="GM85" s="401"/>
      <c r="GN85" s="401"/>
      <c r="GO85" s="401"/>
      <c r="GP85" s="401"/>
      <c r="GQ85" s="401"/>
      <c r="GR85" s="401"/>
      <c r="GS85" s="401"/>
      <c r="GT85" s="401"/>
      <c r="GU85" s="401"/>
      <c r="GV85" s="401"/>
      <c r="GW85" s="401"/>
      <c r="GX85" s="401"/>
      <c r="GY85" s="401"/>
      <c r="GZ85" s="401"/>
      <c r="HA85" s="401"/>
      <c r="HB85" s="401"/>
      <c r="HC85" s="401"/>
      <c r="HD85" s="401"/>
      <c r="HE85" s="401"/>
      <c r="HF85" s="401"/>
      <c r="HG85" s="401"/>
      <c r="HH85" s="401"/>
      <c r="HI85" s="401"/>
      <c r="HJ85" s="401"/>
      <c r="HK85" s="401"/>
      <c r="HL85" s="401"/>
      <c r="HM85" s="401"/>
      <c r="HN85" s="401"/>
      <c r="HO85" s="401"/>
      <c r="HP85" s="401"/>
      <c r="HQ85" s="401"/>
      <c r="HR85" s="401"/>
    </row>
    <row r="86" spans="1:226" s="263" customFormat="1" ht="12">
      <c r="A86" s="1111">
        <v>71</v>
      </c>
      <c r="B86" s="1817" t="s">
        <v>130</v>
      </c>
      <c r="C86" s="1817"/>
      <c r="D86" s="1092" t="s">
        <v>131</v>
      </c>
      <c r="E86" s="1095" t="s">
        <v>152</v>
      </c>
      <c r="F86" s="1088">
        <v>1602487.4</v>
      </c>
      <c r="G86" s="1088">
        <v>1602487.4</v>
      </c>
      <c r="H86" s="1112">
        <f t="shared" si="1"/>
        <v>0</v>
      </c>
      <c r="I86" s="401"/>
      <c r="J86" s="1097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  <c r="AG86" s="401"/>
      <c r="AH86" s="401"/>
      <c r="AI86" s="401"/>
      <c r="AJ86" s="401"/>
      <c r="AK86" s="401"/>
      <c r="AL86" s="401"/>
      <c r="AM86" s="401"/>
      <c r="AN86" s="401"/>
      <c r="AO86" s="401"/>
      <c r="AP86" s="401"/>
      <c r="AQ86" s="401"/>
      <c r="AR86" s="401"/>
      <c r="AS86" s="401"/>
      <c r="AT86" s="401"/>
      <c r="AU86" s="401"/>
      <c r="AV86" s="401"/>
      <c r="AW86" s="401"/>
      <c r="AX86" s="401"/>
      <c r="AY86" s="401"/>
      <c r="AZ86" s="401"/>
      <c r="BA86" s="401"/>
      <c r="BB86" s="401"/>
      <c r="BC86" s="401"/>
      <c r="BD86" s="401"/>
      <c r="BE86" s="401"/>
      <c r="BF86" s="401"/>
      <c r="BG86" s="401"/>
      <c r="BH86" s="401"/>
      <c r="BI86" s="401"/>
      <c r="BJ86" s="401"/>
      <c r="BK86" s="401"/>
      <c r="BL86" s="401"/>
      <c r="BM86" s="401"/>
      <c r="BN86" s="401"/>
      <c r="BO86" s="401"/>
      <c r="BP86" s="401"/>
      <c r="BQ86" s="401"/>
      <c r="BR86" s="401"/>
      <c r="BS86" s="401"/>
      <c r="BT86" s="401"/>
      <c r="BU86" s="401"/>
      <c r="BV86" s="401"/>
      <c r="BW86" s="401"/>
      <c r="BX86" s="401"/>
      <c r="BY86" s="401"/>
      <c r="BZ86" s="401"/>
      <c r="CA86" s="401"/>
      <c r="CB86" s="401"/>
      <c r="CC86" s="401"/>
      <c r="CD86" s="401"/>
      <c r="CE86" s="401"/>
      <c r="CF86" s="401"/>
      <c r="CG86" s="401"/>
      <c r="CH86" s="401"/>
      <c r="CI86" s="401"/>
      <c r="CJ86" s="401"/>
      <c r="CK86" s="401"/>
      <c r="CL86" s="401"/>
      <c r="CM86" s="401"/>
      <c r="CN86" s="401"/>
      <c r="CO86" s="401"/>
      <c r="CP86" s="401"/>
      <c r="CQ86" s="401"/>
      <c r="CR86" s="401"/>
      <c r="CS86" s="401"/>
      <c r="CT86" s="401"/>
      <c r="CU86" s="401"/>
      <c r="CV86" s="401"/>
      <c r="CW86" s="401"/>
      <c r="CX86" s="401"/>
      <c r="CY86" s="401"/>
      <c r="CZ86" s="401"/>
      <c r="DA86" s="401"/>
      <c r="DB86" s="401"/>
      <c r="DC86" s="401"/>
      <c r="DD86" s="401"/>
      <c r="DE86" s="401"/>
      <c r="DF86" s="401"/>
      <c r="DG86" s="401"/>
      <c r="DH86" s="401"/>
      <c r="DI86" s="401"/>
      <c r="DJ86" s="401"/>
      <c r="DK86" s="401"/>
      <c r="DL86" s="401"/>
      <c r="DM86" s="401"/>
      <c r="DN86" s="401"/>
      <c r="DO86" s="401"/>
      <c r="DP86" s="401"/>
      <c r="DQ86" s="401"/>
      <c r="DR86" s="401"/>
      <c r="DS86" s="401"/>
      <c r="DT86" s="401"/>
      <c r="DU86" s="401"/>
      <c r="DV86" s="401"/>
      <c r="DW86" s="401"/>
      <c r="DX86" s="401"/>
      <c r="DY86" s="401"/>
      <c r="DZ86" s="401"/>
      <c r="EA86" s="401"/>
      <c r="EB86" s="401"/>
      <c r="EC86" s="401"/>
      <c r="ED86" s="401"/>
      <c r="EE86" s="401"/>
      <c r="EF86" s="401"/>
      <c r="EG86" s="401"/>
      <c r="EH86" s="401"/>
      <c r="EI86" s="401"/>
      <c r="EJ86" s="401"/>
      <c r="EK86" s="401"/>
      <c r="EL86" s="401"/>
      <c r="EM86" s="401"/>
      <c r="EN86" s="401"/>
      <c r="EO86" s="401"/>
      <c r="EP86" s="401"/>
      <c r="EQ86" s="401"/>
      <c r="ER86" s="401"/>
      <c r="ES86" s="401"/>
      <c r="ET86" s="401"/>
      <c r="EU86" s="401"/>
      <c r="EV86" s="401"/>
      <c r="EW86" s="401"/>
      <c r="EX86" s="401"/>
      <c r="EY86" s="401"/>
      <c r="EZ86" s="401"/>
      <c r="FA86" s="401"/>
      <c r="FB86" s="401"/>
      <c r="FC86" s="401"/>
      <c r="FD86" s="401"/>
      <c r="FE86" s="401"/>
      <c r="FF86" s="401"/>
      <c r="FG86" s="401"/>
      <c r="FH86" s="401"/>
      <c r="FI86" s="401"/>
      <c r="FJ86" s="401"/>
      <c r="FK86" s="401"/>
      <c r="FL86" s="401"/>
      <c r="FM86" s="401"/>
      <c r="FN86" s="401"/>
      <c r="FO86" s="401"/>
      <c r="FP86" s="401"/>
      <c r="FQ86" s="401"/>
      <c r="FR86" s="401"/>
      <c r="FS86" s="401"/>
      <c r="FT86" s="401"/>
      <c r="FU86" s="401"/>
      <c r="FV86" s="401"/>
      <c r="FW86" s="401"/>
      <c r="FX86" s="401"/>
      <c r="FY86" s="401"/>
      <c r="FZ86" s="401"/>
      <c r="GA86" s="401"/>
      <c r="GB86" s="401"/>
      <c r="GC86" s="401"/>
      <c r="GD86" s="401"/>
      <c r="GE86" s="401"/>
      <c r="GF86" s="401"/>
      <c r="GG86" s="401"/>
      <c r="GH86" s="401"/>
      <c r="GI86" s="401"/>
      <c r="GJ86" s="401"/>
      <c r="GK86" s="401"/>
      <c r="GL86" s="401"/>
      <c r="GM86" s="401"/>
      <c r="GN86" s="401"/>
      <c r="GO86" s="401"/>
      <c r="GP86" s="401"/>
      <c r="GQ86" s="401"/>
      <c r="GR86" s="401"/>
      <c r="GS86" s="401"/>
      <c r="GT86" s="401"/>
      <c r="GU86" s="401"/>
      <c r="GV86" s="401"/>
      <c r="GW86" s="401"/>
      <c r="GX86" s="401"/>
      <c r="GY86" s="401"/>
      <c r="GZ86" s="401"/>
      <c r="HA86" s="401"/>
      <c r="HB86" s="401"/>
      <c r="HC86" s="401"/>
      <c r="HD86" s="401"/>
      <c r="HE86" s="401"/>
      <c r="HF86" s="401"/>
      <c r="HG86" s="401"/>
      <c r="HH86" s="401"/>
      <c r="HI86" s="401"/>
      <c r="HJ86" s="401"/>
      <c r="HK86" s="401"/>
      <c r="HL86" s="401"/>
      <c r="HM86" s="401"/>
      <c r="HN86" s="401"/>
      <c r="HO86" s="401"/>
      <c r="HP86" s="401"/>
      <c r="HQ86" s="401"/>
      <c r="HR86" s="401"/>
    </row>
    <row r="87" spans="1:226" s="263" customFormat="1" ht="12">
      <c r="A87" s="1111">
        <v>72</v>
      </c>
      <c r="B87" s="1817" t="s">
        <v>132</v>
      </c>
      <c r="C87" s="1817"/>
      <c r="D87" s="1092" t="s">
        <v>133</v>
      </c>
      <c r="E87" s="1095" t="s">
        <v>152</v>
      </c>
      <c r="F87" s="1088">
        <v>20892136.86</v>
      </c>
      <c r="G87" s="1088">
        <v>20892136.86</v>
      </c>
      <c r="H87" s="1112">
        <f t="shared" si="1"/>
        <v>0</v>
      </c>
      <c r="I87" s="401"/>
      <c r="J87" s="1097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1"/>
      <c r="AH87" s="401"/>
      <c r="AI87" s="401"/>
      <c r="AJ87" s="401"/>
      <c r="AK87" s="401"/>
      <c r="AL87" s="401"/>
      <c r="AM87" s="401"/>
      <c r="AN87" s="401"/>
      <c r="AO87" s="401"/>
      <c r="AP87" s="401"/>
      <c r="AQ87" s="401"/>
      <c r="AR87" s="401"/>
      <c r="AS87" s="401"/>
      <c r="AT87" s="401"/>
      <c r="AU87" s="401"/>
      <c r="AV87" s="401"/>
      <c r="AW87" s="401"/>
      <c r="AX87" s="401"/>
      <c r="AY87" s="401"/>
      <c r="AZ87" s="401"/>
      <c r="BA87" s="401"/>
      <c r="BB87" s="401"/>
      <c r="BC87" s="401"/>
      <c r="BD87" s="401"/>
      <c r="BE87" s="401"/>
      <c r="BF87" s="401"/>
      <c r="BG87" s="401"/>
      <c r="BH87" s="401"/>
      <c r="BI87" s="401"/>
      <c r="BJ87" s="401"/>
      <c r="BK87" s="401"/>
      <c r="BL87" s="401"/>
      <c r="BM87" s="401"/>
      <c r="BN87" s="401"/>
      <c r="BO87" s="401"/>
      <c r="BP87" s="401"/>
      <c r="BQ87" s="401"/>
      <c r="BR87" s="401"/>
      <c r="BS87" s="401"/>
      <c r="BT87" s="401"/>
      <c r="BU87" s="401"/>
      <c r="BV87" s="401"/>
      <c r="BW87" s="401"/>
      <c r="BX87" s="401"/>
      <c r="BY87" s="401"/>
      <c r="BZ87" s="401"/>
      <c r="CA87" s="401"/>
      <c r="CB87" s="401"/>
      <c r="CC87" s="401"/>
      <c r="CD87" s="401"/>
      <c r="CE87" s="401"/>
      <c r="CF87" s="401"/>
      <c r="CG87" s="401"/>
      <c r="CH87" s="401"/>
      <c r="CI87" s="401"/>
      <c r="CJ87" s="401"/>
      <c r="CK87" s="401"/>
      <c r="CL87" s="401"/>
      <c r="CM87" s="401"/>
      <c r="CN87" s="401"/>
      <c r="CO87" s="401"/>
      <c r="CP87" s="401"/>
      <c r="CQ87" s="401"/>
      <c r="CR87" s="401"/>
      <c r="CS87" s="401"/>
      <c r="CT87" s="401"/>
      <c r="CU87" s="401"/>
      <c r="CV87" s="401"/>
      <c r="CW87" s="401"/>
      <c r="CX87" s="401"/>
      <c r="CY87" s="401"/>
      <c r="CZ87" s="401"/>
      <c r="DA87" s="401"/>
      <c r="DB87" s="401"/>
      <c r="DC87" s="401"/>
      <c r="DD87" s="401"/>
      <c r="DE87" s="401"/>
      <c r="DF87" s="401"/>
      <c r="DG87" s="401"/>
      <c r="DH87" s="401"/>
      <c r="DI87" s="401"/>
      <c r="DJ87" s="401"/>
      <c r="DK87" s="401"/>
      <c r="DL87" s="401"/>
      <c r="DM87" s="401"/>
      <c r="DN87" s="401"/>
      <c r="DO87" s="401"/>
      <c r="DP87" s="401"/>
      <c r="DQ87" s="401"/>
      <c r="DR87" s="401"/>
      <c r="DS87" s="401"/>
      <c r="DT87" s="401"/>
      <c r="DU87" s="401"/>
      <c r="DV87" s="401"/>
      <c r="DW87" s="401"/>
      <c r="DX87" s="401"/>
      <c r="DY87" s="401"/>
      <c r="DZ87" s="401"/>
      <c r="EA87" s="401"/>
      <c r="EB87" s="401"/>
      <c r="EC87" s="401"/>
      <c r="ED87" s="401"/>
      <c r="EE87" s="401"/>
      <c r="EF87" s="401"/>
      <c r="EG87" s="401"/>
      <c r="EH87" s="401"/>
      <c r="EI87" s="401"/>
      <c r="EJ87" s="401"/>
      <c r="EK87" s="401"/>
      <c r="EL87" s="401"/>
      <c r="EM87" s="401"/>
      <c r="EN87" s="401"/>
      <c r="EO87" s="401"/>
      <c r="EP87" s="401"/>
      <c r="EQ87" s="401"/>
      <c r="ER87" s="401"/>
      <c r="ES87" s="401"/>
      <c r="ET87" s="401"/>
      <c r="EU87" s="401"/>
      <c r="EV87" s="401"/>
      <c r="EW87" s="401"/>
      <c r="EX87" s="401"/>
      <c r="EY87" s="401"/>
      <c r="EZ87" s="401"/>
      <c r="FA87" s="401"/>
      <c r="FB87" s="401"/>
      <c r="FC87" s="401"/>
      <c r="FD87" s="401"/>
      <c r="FE87" s="401"/>
      <c r="FF87" s="401"/>
      <c r="FG87" s="401"/>
      <c r="FH87" s="401"/>
      <c r="FI87" s="401"/>
      <c r="FJ87" s="401"/>
      <c r="FK87" s="401"/>
      <c r="FL87" s="401"/>
      <c r="FM87" s="401"/>
      <c r="FN87" s="401"/>
      <c r="FO87" s="401"/>
      <c r="FP87" s="401"/>
      <c r="FQ87" s="401"/>
      <c r="FR87" s="401"/>
      <c r="FS87" s="401"/>
      <c r="FT87" s="401"/>
      <c r="FU87" s="401"/>
      <c r="FV87" s="401"/>
      <c r="FW87" s="401"/>
      <c r="FX87" s="401"/>
      <c r="FY87" s="401"/>
      <c r="FZ87" s="401"/>
      <c r="GA87" s="401"/>
      <c r="GB87" s="401"/>
      <c r="GC87" s="401"/>
      <c r="GD87" s="401"/>
      <c r="GE87" s="401"/>
      <c r="GF87" s="401"/>
      <c r="GG87" s="401"/>
      <c r="GH87" s="401"/>
      <c r="GI87" s="401"/>
      <c r="GJ87" s="401"/>
      <c r="GK87" s="401"/>
      <c r="GL87" s="401"/>
      <c r="GM87" s="401"/>
      <c r="GN87" s="401"/>
      <c r="GO87" s="401"/>
      <c r="GP87" s="401"/>
      <c r="GQ87" s="401"/>
      <c r="GR87" s="401"/>
      <c r="GS87" s="401"/>
      <c r="GT87" s="401"/>
      <c r="GU87" s="401"/>
      <c r="GV87" s="401"/>
      <c r="GW87" s="401"/>
      <c r="GX87" s="401"/>
      <c r="GY87" s="401"/>
      <c r="GZ87" s="401"/>
      <c r="HA87" s="401"/>
      <c r="HB87" s="401"/>
      <c r="HC87" s="401"/>
      <c r="HD87" s="401"/>
      <c r="HE87" s="401"/>
      <c r="HF87" s="401"/>
      <c r="HG87" s="401"/>
      <c r="HH87" s="401"/>
      <c r="HI87" s="401"/>
      <c r="HJ87" s="401"/>
      <c r="HK87" s="401"/>
      <c r="HL87" s="401"/>
      <c r="HM87" s="401"/>
      <c r="HN87" s="401"/>
      <c r="HO87" s="401"/>
      <c r="HP87" s="401"/>
      <c r="HQ87" s="401"/>
      <c r="HR87" s="401"/>
    </row>
    <row r="88" spans="1:226" s="263" customFormat="1" ht="12">
      <c r="A88" s="1111">
        <v>73</v>
      </c>
      <c r="B88" s="1817" t="s">
        <v>134</v>
      </c>
      <c r="C88" s="1817"/>
      <c r="D88" s="1092" t="s">
        <v>135</v>
      </c>
      <c r="E88" s="1095" t="s">
        <v>152</v>
      </c>
      <c r="F88" s="1088">
        <v>246754248</v>
      </c>
      <c r="G88" s="1088">
        <v>246754248</v>
      </c>
      <c r="H88" s="1112">
        <f t="shared" si="1"/>
        <v>0</v>
      </c>
      <c r="I88" s="401"/>
      <c r="J88" s="1097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01"/>
      <c r="BE88" s="401"/>
      <c r="BF88" s="401"/>
      <c r="BG88" s="401"/>
      <c r="BH88" s="401"/>
      <c r="BI88" s="401"/>
      <c r="BJ88" s="401"/>
      <c r="BK88" s="401"/>
      <c r="BL88" s="401"/>
      <c r="BM88" s="401"/>
      <c r="BN88" s="401"/>
      <c r="BO88" s="401"/>
      <c r="BP88" s="401"/>
      <c r="BQ88" s="401"/>
      <c r="BR88" s="401"/>
      <c r="BS88" s="401"/>
      <c r="BT88" s="401"/>
      <c r="BU88" s="401"/>
      <c r="BV88" s="401"/>
      <c r="BW88" s="401"/>
      <c r="BX88" s="401"/>
      <c r="BY88" s="401"/>
      <c r="BZ88" s="401"/>
      <c r="CA88" s="401"/>
      <c r="CB88" s="401"/>
      <c r="CC88" s="401"/>
      <c r="CD88" s="401"/>
      <c r="CE88" s="401"/>
      <c r="CF88" s="401"/>
      <c r="CG88" s="401"/>
      <c r="CH88" s="401"/>
      <c r="CI88" s="401"/>
      <c r="CJ88" s="401"/>
      <c r="CK88" s="401"/>
      <c r="CL88" s="401"/>
      <c r="CM88" s="401"/>
      <c r="CN88" s="401"/>
      <c r="CO88" s="401"/>
      <c r="CP88" s="401"/>
      <c r="CQ88" s="401"/>
      <c r="CR88" s="401"/>
      <c r="CS88" s="401"/>
      <c r="CT88" s="401"/>
      <c r="CU88" s="401"/>
      <c r="CV88" s="401"/>
      <c r="CW88" s="401"/>
      <c r="CX88" s="401"/>
      <c r="CY88" s="401"/>
      <c r="CZ88" s="401"/>
      <c r="DA88" s="401"/>
      <c r="DB88" s="401"/>
      <c r="DC88" s="401"/>
      <c r="DD88" s="401"/>
      <c r="DE88" s="401"/>
      <c r="DF88" s="401"/>
      <c r="DG88" s="401"/>
      <c r="DH88" s="401"/>
      <c r="DI88" s="401"/>
      <c r="DJ88" s="401"/>
      <c r="DK88" s="401"/>
      <c r="DL88" s="401"/>
      <c r="DM88" s="401"/>
      <c r="DN88" s="401"/>
      <c r="DO88" s="401"/>
      <c r="DP88" s="401"/>
      <c r="DQ88" s="401"/>
      <c r="DR88" s="401"/>
      <c r="DS88" s="401"/>
      <c r="DT88" s="401"/>
      <c r="DU88" s="401"/>
      <c r="DV88" s="401"/>
      <c r="DW88" s="401"/>
      <c r="DX88" s="401"/>
      <c r="DY88" s="401"/>
      <c r="DZ88" s="401"/>
      <c r="EA88" s="401"/>
      <c r="EB88" s="401"/>
      <c r="EC88" s="401"/>
      <c r="ED88" s="401"/>
      <c r="EE88" s="401"/>
      <c r="EF88" s="401"/>
      <c r="EG88" s="401"/>
      <c r="EH88" s="401"/>
      <c r="EI88" s="401"/>
      <c r="EJ88" s="401"/>
      <c r="EK88" s="401"/>
      <c r="EL88" s="401"/>
      <c r="EM88" s="401"/>
      <c r="EN88" s="401"/>
      <c r="EO88" s="401"/>
      <c r="EP88" s="401"/>
      <c r="EQ88" s="401"/>
      <c r="ER88" s="401"/>
      <c r="ES88" s="401"/>
      <c r="ET88" s="401"/>
      <c r="EU88" s="401"/>
      <c r="EV88" s="401"/>
      <c r="EW88" s="401"/>
      <c r="EX88" s="401"/>
      <c r="EY88" s="401"/>
      <c r="EZ88" s="401"/>
      <c r="FA88" s="401"/>
      <c r="FB88" s="401"/>
      <c r="FC88" s="401"/>
      <c r="FD88" s="401"/>
      <c r="FE88" s="401"/>
      <c r="FF88" s="401"/>
      <c r="FG88" s="401"/>
      <c r="FH88" s="401"/>
      <c r="FI88" s="401"/>
      <c r="FJ88" s="401"/>
      <c r="FK88" s="401"/>
      <c r="FL88" s="401"/>
      <c r="FM88" s="401"/>
      <c r="FN88" s="401"/>
      <c r="FO88" s="401"/>
      <c r="FP88" s="401"/>
      <c r="FQ88" s="401"/>
      <c r="FR88" s="401"/>
      <c r="FS88" s="401"/>
      <c r="FT88" s="401"/>
      <c r="FU88" s="401"/>
      <c r="FV88" s="401"/>
      <c r="FW88" s="401"/>
      <c r="FX88" s="401"/>
      <c r="FY88" s="401"/>
      <c r="FZ88" s="401"/>
      <c r="GA88" s="401"/>
      <c r="GB88" s="401"/>
      <c r="GC88" s="401"/>
      <c r="GD88" s="401"/>
      <c r="GE88" s="401"/>
      <c r="GF88" s="401"/>
      <c r="GG88" s="401"/>
      <c r="GH88" s="401"/>
      <c r="GI88" s="401"/>
      <c r="GJ88" s="401"/>
      <c r="GK88" s="401"/>
      <c r="GL88" s="401"/>
      <c r="GM88" s="401"/>
      <c r="GN88" s="401"/>
      <c r="GO88" s="401"/>
      <c r="GP88" s="401"/>
      <c r="GQ88" s="401"/>
      <c r="GR88" s="401"/>
      <c r="GS88" s="401"/>
      <c r="GT88" s="401"/>
      <c r="GU88" s="401"/>
      <c r="GV88" s="401"/>
      <c r="GW88" s="401"/>
      <c r="GX88" s="401"/>
      <c r="GY88" s="401"/>
      <c r="GZ88" s="401"/>
      <c r="HA88" s="401"/>
      <c r="HB88" s="401"/>
      <c r="HC88" s="401"/>
      <c r="HD88" s="401"/>
      <c r="HE88" s="401"/>
      <c r="HF88" s="401"/>
      <c r="HG88" s="401"/>
      <c r="HH88" s="401"/>
      <c r="HI88" s="401"/>
      <c r="HJ88" s="401"/>
      <c r="HK88" s="401"/>
      <c r="HL88" s="401"/>
      <c r="HM88" s="401"/>
      <c r="HN88" s="401"/>
      <c r="HO88" s="401"/>
      <c r="HP88" s="401"/>
      <c r="HQ88" s="401"/>
      <c r="HR88" s="401"/>
    </row>
    <row r="89" spans="1:226" s="263" customFormat="1" ht="24" customHeight="1">
      <c r="A89" s="1111">
        <v>74</v>
      </c>
      <c r="B89" s="1821" t="s">
        <v>503</v>
      </c>
      <c r="C89" s="1822"/>
      <c r="D89" s="1092" t="s">
        <v>136</v>
      </c>
      <c r="E89" s="1095" t="s">
        <v>152</v>
      </c>
      <c r="F89" s="1088">
        <v>105088135</v>
      </c>
      <c r="G89" s="1088">
        <v>105088135</v>
      </c>
      <c r="H89" s="1112">
        <f>F89-G89</f>
        <v>0</v>
      </c>
      <c r="I89" s="401"/>
      <c r="J89" s="1097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1"/>
      <c r="AN89" s="401"/>
      <c r="AO89" s="401"/>
      <c r="AP89" s="401"/>
      <c r="AQ89" s="401"/>
      <c r="AR89" s="401"/>
      <c r="AS89" s="401"/>
      <c r="AT89" s="401"/>
      <c r="AU89" s="401"/>
      <c r="AV89" s="401"/>
      <c r="AW89" s="401"/>
      <c r="AX89" s="401"/>
      <c r="AY89" s="401"/>
      <c r="AZ89" s="401"/>
      <c r="BA89" s="401"/>
      <c r="BB89" s="401"/>
      <c r="BC89" s="401"/>
      <c r="BD89" s="401"/>
      <c r="BE89" s="401"/>
      <c r="BF89" s="401"/>
      <c r="BG89" s="401"/>
      <c r="BH89" s="401"/>
      <c r="BI89" s="401"/>
      <c r="BJ89" s="401"/>
      <c r="BK89" s="401"/>
      <c r="BL89" s="401"/>
      <c r="BM89" s="401"/>
      <c r="BN89" s="401"/>
      <c r="BO89" s="401"/>
      <c r="BP89" s="401"/>
      <c r="BQ89" s="401"/>
      <c r="BR89" s="401"/>
      <c r="BS89" s="401"/>
      <c r="BT89" s="401"/>
      <c r="BU89" s="401"/>
      <c r="BV89" s="401"/>
      <c r="BW89" s="401"/>
      <c r="BX89" s="401"/>
      <c r="BY89" s="401"/>
      <c r="BZ89" s="401"/>
      <c r="CA89" s="401"/>
      <c r="CB89" s="401"/>
      <c r="CC89" s="401"/>
      <c r="CD89" s="401"/>
      <c r="CE89" s="401"/>
      <c r="CF89" s="401"/>
      <c r="CG89" s="401"/>
      <c r="CH89" s="401"/>
      <c r="CI89" s="401"/>
      <c r="CJ89" s="401"/>
      <c r="CK89" s="401"/>
      <c r="CL89" s="401"/>
      <c r="CM89" s="401"/>
      <c r="CN89" s="401"/>
      <c r="CO89" s="401"/>
      <c r="CP89" s="401"/>
      <c r="CQ89" s="401"/>
      <c r="CR89" s="401"/>
      <c r="CS89" s="401"/>
      <c r="CT89" s="401"/>
      <c r="CU89" s="401"/>
      <c r="CV89" s="401"/>
      <c r="CW89" s="401"/>
      <c r="CX89" s="401"/>
      <c r="CY89" s="401"/>
      <c r="CZ89" s="401"/>
      <c r="DA89" s="401"/>
      <c r="DB89" s="401"/>
      <c r="DC89" s="401"/>
      <c r="DD89" s="401"/>
      <c r="DE89" s="401"/>
      <c r="DF89" s="401"/>
      <c r="DG89" s="401"/>
      <c r="DH89" s="401"/>
      <c r="DI89" s="401"/>
      <c r="DJ89" s="401"/>
      <c r="DK89" s="401"/>
      <c r="DL89" s="401"/>
      <c r="DM89" s="401"/>
      <c r="DN89" s="401"/>
      <c r="DO89" s="401"/>
      <c r="DP89" s="401"/>
      <c r="DQ89" s="401"/>
      <c r="DR89" s="401"/>
      <c r="DS89" s="401"/>
      <c r="DT89" s="401"/>
      <c r="DU89" s="401"/>
      <c r="DV89" s="401"/>
      <c r="DW89" s="401"/>
      <c r="DX89" s="401"/>
      <c r="DY89" s="401"/>
      <c r="DZ89" s="401"/>
      <c r="EA89" s="401"/>
      <c r="EB89" s="401"/>
      <c r="EC89" s="401"/>
      <c r="ED89" s="401"/>
      <c r="EE89" s="401"/>
      <c r="EF89" s="401"/>
      <c r="EG89" s="401"/>
      <c r="EH89" s="401"/>
      <c r="EI89" s="401"/>
      <c r="EJ89" s="401"/>
      <c r="EK89" s="401"/>
      <c r="EL89" s="401"/>
      <c r="EM89" s="401"/>
      <c r="EN89" s="401"/>
      <c r="EO89" s="401"/>
      <c r="EP89" s="401"/>
      <c r="EQ89" s="401"/>
      <c r="ER89" s="401"/>
      <c r="ES89" s="401"/>
      <c r="ET89" s="401"/>
      <c r="EU89" s="401"/>
      <c r="EV89" s="401"/>
      <c r="EW89" s="401"/>
      <c r="EX89" s="401"/>
      <c r="EY89" s="401"/>
      <c r="EZ89" s="401"/>
      <c r="FA89" s="401"/>
      <c r="FB89" s="401"/>
      <c r="FC89" s="401"/>
      <c r="FD89" s="401"/>
      <c r="FE89" s="401"/>
      <c r="FF89" s="401"/>
      <c r="FG89" s="401"/>
      <c r="FH89" s="401"/>
      <c r="FI89" s="401"/>
      <c r="FJ89" s="401"/>
      <c r="FK89" s="401"/>
      <c r="FL89" s="401"/>
      <c r="FM89" s="401"/>
      <c r="FN89" s="401"/>
      <c r="FO89" s="401"/>
      <c r="FP89" s="401"/>
      <c r="FQ89" s="401"/>
      <c r="FR89" s="401"/>
      <c r="FS89" s="401"/>
      <c r="FT89" s="401"/>
      <c r="FU89" s="401"/>
      <c r="FV89" s="401"/>
      <c r="FW89" s="401"/>
      <c r="FX89" s="401"/>
      <c r="FY89" s="401"/>
      <c r="FZ89" s="401"/>
      <c r="GA89" s="401"/>
      <c r="GB89" s="401"/>
      <c r="GC89" s="401"/>
      <c r="GD89" s="401"/>
      <c r="GE89" s="401"/>
      <c r="GF89" s="401"/>
      <c r="GG89" s="401"/>
      <c r="GH89" s="401"/>
      <c r="GI89" s="401"/>
      <c r="GJ89" s="401"/>
      <c r="GK89" s="401"/>
      <c r="GL89" s="401"/>
      <c r="GM89" s="401"/>
      <c r="GN89" s="401"/>
      <c r="GO89" s="401"/>
      <c r="GP89" s="401"/>
      <c r="GQ89" s="401"/>
      <c r="GR89" s="401"/>
      <c r="GS89" s="401"/>
      <c r="GT89" s="401"/>
      <c r="GU89" s="401"/>
      <c r="GV89" s="401"/>
      <c r="GW89" s="401"/>
      <c r="GX89" s="401"/>
      <c r="GY89" s="401"/>
      <c r="GZ89" s="401"/>
      <c r="HA89" s="401"/>
      <c r="HB89" s="401"/>
      <c r="HC89" s="401"/>
      <c r="HD89" s="401"/>
      <c r="HE89" s="401"/>
      <c r="HF89" s="401"/>
      <c r="HG89" s="401"/>
      <c r="HH89" s="401"/>
      <c r="HI89" s="401"/>
      <c r="HJ89" s="401"/>
      <c r="HK89" s="401"/>
      <c r="HL89" s="401"/>
      <c r="HM89" s="401"/>
      <c r="HN89" s="401"/>
      <c r="HO89" s="401"/>
      <c r="HP89" s="401"/>
      <c r="HQ89" s="401"/>
      <c r="HR89" s="401"/>
    </row>
    <row r="90" spans="1:226" s="263" customFormat="1" ht="12">
      <c r="A90" s="1111">
        <v>75</v>
      </c>
      <c r="B90" s="1817" t="s">
        <v>137</v>
      </c>
      <c r="C90" s="1817"/>
      <c r="D90" s="1092" t="s">
        <v>138</v>
      </c>
      <c r="E90" s="1095" t="s">
        <v>152</v>
      </c>
      <c r="F90" s="1088">
        <v>70532765.56</v>
      </c>
      <c r="G90" s="1088">
        <v>70532765.56</v>
      </c>
      <c r="H90" s="1112">
        <f>F90-G90</f>
        <v>0</v>
      </c>
      <c r="I90" s="401"/>
      <c r="J90" s="1097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1"/>
      <c r="AN90" s="401"/>
      <c r="AO90" s="401"/>
      <c r="AP90" s="401"/>
      <c r="AQ90" s="401"/>
      <c r="AR90" s="401"/>
      <c r="AS90" s="401"/>
      <c r="AT90" s="401"/>
      <c r="AU90" s="401"/>
      <c r="AV90" s="401"/>
      <c r="AW90" s="401"/>
      <c r="AX90" s="401"/>
      <c r="AY90" s="401"/>
      <c r="AZ90" s="401"/>
      <c r="BA90" s="401"/>
      <c r="BB90" s="401"/>
      <c r="BC90" s="401"/>
      <c r="BD90" s="401"/>
      <c r="BE90" s="401"/>
      <c r="BF90" s="401"/>
      <c r="BG90" s="401"/>
      <c r="BH90" s="401"/>
      <c r="BI90" s="401"/>
      <c r="BJ90" s="401"/>
      <c r="BK90" s="401"/>
      <c r="BL90" s="401"/>
      <c r="BM90" s="401"/>
      <c r="BN90" s="401"/>
      <c r="BO90" s="401"/>
      <c r="BP90" s="401"/>
      <c r="BQ90" s="401"/>
      <c r="BR90" s="401"/>
      <c r="BS90" s="401"/>
      <c r="BT90" s="401"/>
      <c r="BU90" s="401"/>
      <c r="BV90" s="401"/>
      <c r="BW90" s="401"/>
      <c r="BX90" s="401"/>
      <c r="BY90" s="401"/>
      <c r="BZ90" s="401"/>
      <c r="CA90" s="401"/>
      <c r="CB90" s="401"/>
      <c r="CC90" s="401"/>
      <c r="CD90" s="401"/>
      <c r="CE90" s="401"/>
      <c r="CF90" s="401"/>
      <c r="CG90" s="401"/>
      <c r="CH90" s="401"/>
      <c r="CI90" s="401"/>
      <c r="CJ90" s="401"/>
      <c r="CK90" s="401"/>
      <c r="CL90" s="401"/>
      <c r="CM90" s="401"/>
      <c r="CN90" s="401"/>
      <c r="CO90" s="401"/>
      <c r="CP90" s="401"/>
      <c r="CQ90" s="401"/>
      <c r="CR90" s="401"/>
      <c r="CS90" s="401"/>
      <c r="CT90" s="401"/>
      <c r="CU90" s="401"/>
      <c r="CV90" s="401"/>
      <c r="CW90" s="401"/>
      <c r="CX90" s="401"/>
      <c r="CY90" s="401"/>
      <c r="CZ90" s="401"/>
      <c r="DA90" s="401"/>
      <c r="DB90" s="401"/>
      <c r="DC90" s="401"/>
      <c r="DD90" s="401"/>
      <c r="DE90" s="401"/>
      <c r="DF90" s="401"/>
      <c r="DG90" s="401"/>
      <c r="DH90" s="401"/>
      <c r="DI90" s="401"/>
      <c r="DJ90" s="401"/>
      <c r="DK90" s="401"/>
      <c r="DL90" s="401"/>
      <c r="DM90" s="401"/>
      <c r="DN90" s="401"/>
      <c r="DO90" s="401"/>
      <c r="DP90" s="401"/>
      <c r="DQ90" s="401"/>
      <c r="DR90" s="401"/>
      <c r="DS90" s="401"/>
      <c r="DT90" s="401"/>
      <c r="DU90" s="401"/>
      <c r="DV90" s="401"/>
      <c r="DW90" s="401"/>
      <c r="DX90" s="401"/>
      <c r="DY90" s="401"/>
      <c r="DZ90" s="401"/>
      <c r="EA90" s="401"/>
      <c r="EB90" s="401"/>
      <c r="EC90" s="401"/>
      <c r="ED90" s="401"/>
      <c r="EE90" s="401"/>
      <c r="EF90" s="401"/>
      <c r="EG90" s="401"/>
      <c r="EH90" s="401"/>
      <c r="EI90" s="401"/>
      <c r="EJ90" s="401"/>
      <c r="EK90" s="401"/>
      <c r="EL90" s="401"/>
      <c r="EM90" s="401"/>
      <c r="EN90" s="401"/>
      <c r="EO90" s="401"/>
      <c r="EP90" s="401"/>
      <c r="EQ90" s="401"/>
      <c r="ER90" s="401"/>
      <c r="ES90" s="401"/>
      <c r="ET90" s="401"/>
      <c r="EU90" s="401"/>
      <c r="EV90" s="401"/>
      <c r="EW90" s="401"/>
      <c r="EX90" s="401"/>
      <c r="EY90" s="401"/>
      <c r="EZ90" s="401"/>
      <c r="FA90" s="401"/>
      <c r="FB90" s="401"/>
      <c r="FC90" s="401"/>
      <c r="FD90" s="401"/>
      <c r="FE90" s="401"/>
      <c r="FF90" s="401"/>
      <c r="FG90" s="401"/>
      <c r="FH90" s="401"/>
      <c r="FI90" s="401"/>
      <c r="FJ90" s="401"/>
      <c r="FK90" s="401"/>
      <c r="FL90" s="401"/>
      <c r="FM90" s="401"/>
      <c r="FN90" s="401"/>
      <c r="FO90" s="401"/>
      <c r="FP90" s="401"/>
      <c r="FQ90" s="401"/>
      <c r="FR90" s="401"/>
      <c r="FS90" s="401"/>
      <c r="FT90" s="401"/>
      <c r="FU90" s="401"/>
      <c r="FV90" s="401"/>
      <c r="FW90" s="401"/>
      <c r="FX90" s="401"/>
      <c r="FY90" s="401"/>
      <c r="FZ90" s="401"/>
      <c r="GA90" s="401"/>
      <c r="GB90" s="401"/>
      <c r="GC90" s="401"/>
      <c r="GD90" s="401"/>
      <c r="GE90" s="401"/>
      <c r="GF90" s="401"/>
      <c r="GG90" s="401"/>
      <c r="GH90" s="401"/>
      <c r="GI90" s="401"/>
      <c r="GJ90" s="401"/>
      <c r="GK90" s="401"/>
      <c r="GL90" s="401"/>
      <c r="GM90" s="401"/>
      <c r="GN90" s="401"/>
      <c r="GO90" s="401"/>
      <c r="GP90" s="401"/>
      <c r="GQ90" s="401"/>
      <c r="GR90" s="401"/>
      <c r="GS90" s="401"/>
      <c r="GT90" s="401"/>
      <c r="GU90" s="401"/>
      <c r="GV90" s="401"/>
      <c r="GW90" s="401"/>
      <c r="GX90" s="401"/>
      <c r="GY90" s="401"/>
      <c r="GZ90" s="401"/>
      <c r="HA90" s="401"/>
      <c r="HB90" s="401"/>
      <c r="HC90" s="401"/>
      <c r="HD90" s="401"/>
      <c r="HE90" s="401"/>
      <c r="HF90" s="401"/>
      <c r="HG90" s="401"/>
      <c r="HH90" s="401"/>
      <c r="HI90" s="401"/>
      <c r="HJ90" s="401"/>
      <c r="HK90" s="401"/>
      <c r="HL90" s="401"/>
      <c r="HM90" s="401"/>
      <c r="HN90" s="401"/>
      <c r="HO90" s="401"/>
      <c r="HP90" s="401"/>
      <c r="HQ90" s="401"/>
      <c r="HR90" s="401"/>
    </row>
    <row r="91" spans="1:226" s="263" customFormat="1" ht="24" customHeight="1">
      <c r="A91" s="1111">
        <v>76</v>
      </c>
      <c r="B91" s="1821" t="s">
        <v>505</v>
      </c>
      <c r="C91" s="1823"/>
      <c r="D91" s="1092" t="s">
        <v>506</v>
      </c>
      <c r="E91" s="1095" t="s">
        <v>152</v>
      </c>
      <c r="F91" s="1088">
        <v>14599863.36</v>
      </c>
      <c r="G91" s="1088">
        <v>14599863.36</v>
      </c>
      <c r="H91" s="1112">
        <f>F91-G91</f>
        <v>0</v>
      </c>
      <c r="I91" s="401"/>
      <c r="J91" s="1097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  <c r="AE91" s="401"/>
      <c r="AF91" s="401"/>
      <c r="AG91" s="401"/>
      <c r="AH91" s="401"/>
      <c r="AI91" s="401"/>
      <c r="AJ91" s="401"/>
      <c r="AK91" s="401"/>
      <c r="AL91" s="401"/>
      <c r="AM91" s="401"/>
      <c r="AN91" s="401"/>
      <c r="AO91" s="401"/>
      <c r="AP91" s="401"/>
      <c r="AQ91" s="401"/>
      <c r="AR91" s="401"/>
      <c r="AS91" s="401"/>
      <c r="AT91" s="401"/>
      <c r="AU91" s="401"/>
      <c r="AV91" s="401"/>
      <c r="AW91" s="401"/>
      <c r="AX91" s="401"/>
      <c r="AY91" s="401"/>
      <c r="AZ91" s="401"/>
      <c r="BA91" s="401"/>
      <c r="BB91" s="401"/>
      <c r="BC91" s="401"/>
      <c r="BD91" s="401"/>
      <c r="BE91" s="401"/>
      <c r="BF91" s="401"/>
      <c r="BG91" s="401"/>
      <c r="BH91" s="401"/>
      <c r="BI91" s="401"/>
      <c r="BJ91" s="401"/>
      <c r="BK91" s="401"/>
      <c r="BL91" s="401"/>
      <c r="BM91" s="401"/>
      <c r="BN91" s="401"/>
      <c r="BO91" s="401"/>
      <c r="BP91" s="401"/>
      <c r="BQ91" s="401"/>
      <c r="BR91" s="401"/>
      <c r="BS91" s="401"/>
      <c r="BT91" s="401"/>
      <c r="BU91" s="401"/>
      <c r="BV91" s="401"/>
      <c r="BW91" s="401"/>
      <c r="BX91" s="401"/>
      <c r="BY91" s="401"/>
      <c r="BZ91" s="401"/>
      <c r="CA91" s="401"/>
      <c r="CB91" s="401"/>
      <c r="CC91" s="401"/>
      <c r="CD91" s="401"/>
      <c r="CE91" s="401"/>
      <c r="CF91" s="401"/>
      <c r="CG91" s="401"/>
      <c r="CH91" s="401"/>
      <c r="CI91" s="401"/>
      <c r="CJ91" s="401"/>
      <c r="CK91" s="401"/>
      <c r="CL91" s="401"/>
      <c r="CM91" s="401"/>
      <c r="CN91" s="401"/>
      <c r="CO91" s="401"/>
      <c r="CP91" s="401"/>
      <c r="CQ91" s="401"/>
      <c r="CR91" s="401"/>
      <c r="CS91" s="401"/>
      <c r="CT91" s="401"/>
      <c r="CU91" s="401"/>
      <c r="CV91" s="401"/>
      <c r="CW91" s="401"/>
      <c r="CX91" s="401"/>
      <c r="CY91" s="401"/>
      <c r="CZ91" s="401"/>
      <c r="DA91" s="401"/>
      <c r="DB91" s="401"/>
      <c r="DC91" s="401"/>
      <c r="DD91" s="401"/>
      <c r="DE91" s="401"/>
      <c r="DF91" s="401"/>
      <c r="DG91" s="401"/>
      <c r="DH91" s="401"/>
      <c r="DI91" s="401"/>
      <c r="DJ91" s="401"/>
      <c r="DK91" s="401"/>
      <c r="DL91" s="401"/>
      <c r="DM91" s="401"/>
      <c r="DN91" s="401"/>
      <c r="DO91" s="401"/>
      <c r="DP91" s="401"/>
      <c r="DQ91" s="401"/>
      <c r="DR91" s="401"/>
      <c r="DS91" s="401"/>
      <c r="DT91" s="401"/>
      <c r="DU91" s="401"/>
      <c r="DV91" s="401"/>
      <c r="DW91" s="401"/>
      <c r="DX91" s="401"/>
      <c r="DY91" s="401"/>
      <c r="DZ91" s="401"/>
      <c r="EA91" s="401"/>
      <c r="EB91" s="401"/>
      <c r="EC91" s="401"/>
      <c r="ED91" s="401"/>
      <c r="EE91" s="401"/>
      <c r="EF91" s="401"/>
      <c r="EG91" s="401"/>
      <c r="EH91" s="401"/>
      <c r="EI91" s="401"/>
      <c r="EJ91" s="401"/>
      <c r="EK91" s="401"/>
      <c r="EL91" s="401"/>
      <c r="EM91" s="401"/>
      <c r="EN91" s="401"/>
      <c r="EO91" s="401"/>
      <c r="EP91" s="401"/>
      <c r="EQ91" s="401"/>
      <c r="ER91" s="401"/>
      <c r="ES91" s="401"/>
      <c r="ET91" s="401"/>
      <c r="EU91" s="401"/>
      <c r="EV91" s="401"/>
      <c r="EW91" s="401"/>
      <c r="EX91" s="401"/>
      <c r="EY91" s="401"/>
      <c r="EZ91" s="401"/>
      <c r="FA91" s="401"/>
      <c r="FB91" s="401"/>
      <c r="FC91" s="401"/>
      <c r="FD91" s="401"/>
      <c r="FE91" s="401"/>
      <c r="FF91" s="401"/>
      <c r="FG91" s="401"/>
      <c r="FH91" s="401"/>
      <c r="FI91" s="401"/>
      <c r="FJ91" s="401"/>
      <c r="FK91" s="401"/>
      <c r="FL91" s="401"/>
      <c r="FM91" s="401"/>
      <c r="FN91" s="401"/>
      <c r="FO91" s="401"/>
      <c r="FP91" s="401"/>
      <c r="FQ91" s="401"/>
      <c r="FR91" s="401"/>
      <c r="FS91" s="401"/>
      <c r="FT91" s="401"/>
      <c r="FU91" s="401"/>
      <c r="FV91" s="401"/>
      <c r="FW91" s="401"/>
      <c r="FX91" s="401"/>
      <c r="FY91" s="401"/>
      <c r="FZ91" s="401"/>
      <c r="GA91" s="401"/>
      <c r="GB91" s="401"/>
      <c r="GC91" s="401"/>
      <c r="GD91" s="401"/>
      <c r="GE91" s="401"/>
      <c r="GF91" s="401"/>
      <c r="GG91" s="401"/>
      <c r="GH91" s="401"/>
      <c r="GI91" s="401"/>
      <c r="GJ91" s="401"/>
      <c r="GK91" s="401"/>
      <c r="GL91" s="401"/>
      <c r="GM91" s="401"/>
      <c r="GN91" s="401"/>
      <c r="GO91" s="401"/>
      <c r="GP91" s="401"/>
      <c r="GQ91" s="401"/>
      <c r="GR91" s="401"/>
      <c r="GS91" s="401"/>
      <c r="GT91" s="401"/>
      <c r="GU91" s="401"/>
      <c r="GV91" s="401"/>
      <c r="GW91" s="401"/>
      <c r="GX91" s="401"/>
      <c r="GY91" s="401"/>
      <c r="GZ91" s="401"/>
      <c r="HA91" s="401"/>
      <c r="HB91" s="401"/>
      <c r="HC91" s="401"/>
      <c r="HD91" s="401"/>
      <c r="HE91" s="401"/>
      <c r="HF91" s="401"/>
      <c r="HG91" s="401"/>
      <c r="HH91" s="401"/>
      <c r="HI91" s="401"/>
      <c r="HJ91" s="401"/>
      <c r="HK91" s="401"/>
      <c r="HL91" s="401"/>
      <c r="HM91" s="401"/>
      <c r="HN91" s="401"/>
      <c r="HO91" s="401"/>
      <c r="HP91" s="401"/>
      <c r="HQ91" s="401"/>
      <c r="HR91" s="401"/>
    </row>
    <row r="92" spans="1:226" s="263" customFormat="1" ht="24" customHeight="1" thickBot="1">
      <c r="A92" s="1113">
        <v>77</v>
      </c>
      <c r="B92" s="1824" t="s">
        <v>504</v>
      </c>
      <c r="C92" s="1825"/>
      <c r="D92" s="1114" t="s">
        <v>139</v>
      </c>
      <c r="E92" s="1120" t="s">
        <v>152</v>
      </c>
      <c r="F92" s="1116">
        <v>148888.48</v>
      </c>
      <c r="G92" s="1116">
        <v>148888.48</v>
      </c>
      <c r="H92" s="1117">
        <f>F92-G92</f>
        <v>0</v>
      </c>
      <c r="I92" s="401"/>
      <c r="J92" s="1097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  <c r="AG92" s="401"/>
      <c r="AH92" s="401"/>
      <c r="AI92" s="401"/>
      <c r="AJ92" s="401"/>
      <c r="AK92" s="401"/>
      <c r="AL92" s="401"/>
      <c r="AM92" s="401"/>
      <c r="AN92" s="401"/>
      <c r="AO92" s="401"/>
      <c r="AP92" s="401"/>
      <c r="AQ92" s="401"/>
      <c r="AR92" s="401"/>
      <c r="AS92" s="401"/>
      <c r="AT92" s="401"/>
      <c r="AU92" s="401"/>
      <c r="AV92" s="401"/>
      <c r="AW92" s="401"/>
      <c r="AX92" s="401"/>
      <c r="AY92" s="401"/>
      <c r="AZ92" s="401"/>
      <c r="BA92" s="401"/>
      <c r="BB92" s="401"/>
      <c r="BC92" s="401"/>
      <c r="BD92" s="401"/>
      <c r="BE92" s="401"/>
      <c r="BF92" s="401"/>
      <c r="BG92" s="401"/>
      <c r="BH92" s="401"/>
      <c r="BI92" s="401"/>
      <c r="BJ92" s="401"/>
      <c r="BK92" s="401"/>
      <c r="BL92" s="401"/>
      <c r="BM92" s="401"/>
      <c r="BN92" s="401"/>
      <c r="BO92" s="401"/>
      <c r="BP92" s="401"/>
      <c r="BQ92" s="401"/>
      <c r="BR92" s="401"/>
      <c r="BS92" s="401"/>
      <c r="BT92" s="401"/>
      <c r="BU92" s="401"/>
      <c r="BV92" s="401"/>
      <c r="BW92" s="401"/>
      <c r="BX92" s="401"/>
      <c r="BY92" s="401"/>
      <c r="BZ92" s="401"/>
      <c r="CA92" s="401"/>
      <c r="CB92" s="401"/>
      <c r="CC92" s="401"/>
      <c r="CD92" s="401"/>
      <c r="CE92" s="401"/>
      <c r="CF92" s="401"/>
      <c r="CG92" s="401"/>
      <c r="CH92" s="401"/>
      <c r="CI92" s="401"/>
      <c r="CJ92" s="401"/>
      <c r="CK92" s="401"/>
      <c r="CL92" s="401"/>
      <c r="CM92" s="401"/>
      <c r="CN92" s="401"/>
      <c r="CO92" s="401"/>
      <c r="CP92" s="401"/>
      <c r="CQ92" s="401"/>
      <c r="CR92" s="401"/>
      <c r="CS92" s="401"/>
      <c r="CT92" s="401"/>
      <c r="CU92" s="401"/>
      <c r="CV92" s="401"/>
      <c r="CW92" s="401"/>
      <c r="CX92" s="401"/>
      <c r="CY92" s="401"/>
      <c r="CZ92" s="401"/>
      <c r="DA92" s="401"/>
      <c r="DB92" s="401"/>
      <c r="DC92" s="401"/>
      <c r="DD92" s="401"/>
      <c r="DE92" s="401"/>
      <c r="DF92" s="401"/>
      <c r="DG92" s="401"/>
      <c r="DH92" s="401"/>
      <c r="DI92" s="401"/>
      <c r="DJ92" s="401"/>
      <c r="DK92" s="401"/>
      <c r="DL92" s="401"/>
      <c r="DM92" s="401"/>
      <c r="DN92" s="401"/>
      <c r="DO92" s="401"/>
      <c r="DP92" s="401"/>
      <c r="DQ92" s="401"/>
      <c r="DR92" s="401"/>
      <c r="DS92" s="401"/>
      <c r="DT92" s="401"/>
      <c r="DU92" s="401"/>
      <c r="DV92" s="401"/>
      <c r="DW92" s="401"/>
      <c r="DX92" s="401"/>
      <c r="DY92" s="401"/>
      <c r="DZ92" s="401"/>
      <c r="EA92" s="401"/>
      <c r="EB92" s="401"/>
      <c r="EC92" s="401"/>
      <c r="ED92" s="401"/>
      <c r="EE92" s="401"/>
      <c r="EF92" s="401"/>
      <c r="EG92" s="401"/>
      <c r="EH92" s="401"/>
      <c r="EI92" s="401"/>
      <c r="EJ92" s="401"/>
      <c r="EK92" s="401"/>
      <c r="EL92" s="401"/>
      <c r="EM92" s="401"/>
      <c r="EN92" s="401"/>
      <c r="EO92" s="401"/>
      <c r="EP92" s="401"/>
      <c r="EQ92" s="401"/>
      <c r="ER92" s="401"/>
      <c r="ES92" s="401"/>
      <c r="ET92" s="401"/>
      <c r="EU92" s="401"/>
      <c r="EV92" s="401"/>
      <c r="EW92" s="401"/>
      <c r="EX92" s="401"/>
      <c r="EY92" s="401"/>
      <c r="EZ92" s="401"/>
      <c r="FA92" s="401"/>
      <c r="FB92" s="401"/>
      <c r="FC92" s="401"/>
      <c r="FD92" s="401"/>
      <c r="FE92" s="401"/>
      <c r="FF92" s="401"/>
      <c r="FG92" s="401"/>
      <c r="FH92" s="401"/>
      <c r="FI92" s="401"/>
      <c r="FJ92" s="401"/>
      <c r="FK92" s="401"/>
      <c r="FL92" s="401"/>
      <c r="FM92" s="401"/>
      <c r="FN92" s="401"/>
      <c r="FO92" s="401"/>
      <c r="FP92" s="401"/>
      <c r="FQ92" s="401"/>
      <c r="FR92" s="401"/>
      <c r="FS92" s="401"/>
      <c r="FT92" s="401"/>
      <c r="FU92" s="401"/>
      <c r="FV92" s="401"/>
      <c r="FW92" s="401"/>
      <c r="FX92" s="401"/>
      <c r="FY92" s="401"/>
      <c r="FZ92" s="401"/>
      <c r="GA92" s="401"/>
      <c r="GB92" s="401"/>
      <c r="GC92" s="401"/>
      <c r="GD92" s="401"/>
      <c r="GE92" s="401"/>
      <c r="GF92" s="401"/>
      <c r="GG92" s="401"/>
      <c r="GH92" s="401"/>
      <c r="GI92" s="401"/>
      <c r="GJ92" s="401"/>
      <c r="GK92" s="401"/>
      <c r="GL92" s="401"/>
      <c r="GM92" s="401"/>
      <c r="GN92" s="401"/>
      <c r="GO92" s="401"/>
      <c r="GP92" s="401"/>
      <c r="GQ92" s="401"/>
      <c r="GR92" s="401"/>
      <c r="GS92" s="401"/>
      <c r="GT92" s="401"/>
      <c r="GU92" s="401"/>
      <c r="GV92" s="401"/>
      <c r="GW92" s="401"/>
      <c r="GX92" s="401"/>
      <c r="GY92" s="401"/>
      <c r="GZ92" s="401"/>
      <c r="HA92" s="401"/>
      <c r="HB92" s="401"/>
      <c r="HC92" s="401"/>
      <c r="HD92" s="401"/>
      <c r="HE92" s="401"/>
      <c r="HF92" s="401"/>
      <c r="HG92" s="401"/>
      <c r="HH92" s="401"/>
      <c r="HI92" s="401"/>
      <c r="HJ92" s="401"/>
      <c r="HK92" s="401"/>
      <c r="HL92" s="401"/>
      <c r="HM92" s="401"/>
      <c r="HN92" s="401"/>
      <c r="HO92" s="401"/>
      <c r="HP92" s="401"/>
      <c r="HQ92" s="401"/>
      <c r="HR92" s="401"/>
    </row>
    <row r="93" spans="1:226" s="263" customFormat="1" ht="24" customHeight="1" thickBot="1">
      <c r="A93" s="1818" t="s">
        <v>589</v>
      </c>
      <c r="B93" s="1819"/>
      <c r="C93" s="1819"/>
      <c r="D93" s="1819"/>
      <c r="E93" s="1820"/>
      <c r="F93" s="1098">
        <f>SUM(F8:F92)</f>
        <v>29573662930.710003</v>
      </c>
      <c r="G93" s="1098">
        <f>SUM(G8:G92)</f>
        <v>29573662930.710003</v>
      </c>
      <c r="H93" s="1099">
        <f>F93-G93</f>
        <v>0</v>
      </c>
      <c r="I93" s="401"/>
      <c r="J93" s="1097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  <c r="AE93" s="401"/>
      <c r="AF93" s="401"/>
      <c r="AG93" s="401"/>
      <c r="AH93" s="401"/>
      <c r="AI93" s="401"/>
      <c r="AJ93" s="401"/>
      <c r="AK93" s="401"/>
      <c r="AL93" s="401"/>
      <c r="AM93" s="401"/>
      <c r="AN93" s="401"/>
      <c r="AO93" s="401"/>
      <c r="AP93" s="401"/>
      <c r="AQ93" s="401"/>
      <c r="AR93" s="401"/>
      <c r="AS93" s="401"/>
      <c r="AT93" s="401"/>
      <c r="AU93" s="401"/>
      <c r="AV93" s="401"/>
      <c r="AW93" s="401"/>
      <c r="AX93" s="401"/>
      <c r="AY93" s="401"/>
      <c r="AZ93" s="401"/>
      <c r="BA93" s="401"/>
      <c r="BB93" s="401"/>
      <c r="BC93" s="401"/>
      <c r="BD93" s="401"/>
      <c r="BE93" s="401"/>
      <c r="BF93" s="401"/>
      <c r="BG93" s="401"/>
      <c r="BH93" s="401"/>
      <c r="BI93" s="401"/>
      <c r="BJ93" s="401"/>
      <c r="BK93" s="401"/>
      <c r="BL93" s="401"/>
      <c r="BM93" s="401"/>
      <c r="BN93" s="401"/>
      <c r="BO93" s="401"/>
      <c r="BP93" s="401"/>
      <c r="BQ93" s="401"/>
      <c r="BR93" s="401"/>
      <c r="BS93" s="401"/>
      <c r="BT93" s="401"/>
      <c r="BU93" s="401"/>
      <c r="BV93" s="401"/>
      <c r="BW93" s="401"/>
      <c r="BX93" s="401"/>
      <c r="BY93" s="401"/>
      <c r="BZ93" s="401"/>
      <c r="CA93" s="401"/>
      <c r="CB93" s="401"/>
      <c r="CC93" s="401"/>
      <c r="CD93" s="401"/>
      <c r="CE93" s="401"/>
      <c r="CF93" s="401"/>
      <c r="CG93" s="401"/>
      <c r="CH93" s="401"/>
      <c r="CI93" s="401"/>
      <c r="CJ93" s="401"/>
      <c r="CK93" s="401"/>
      <c r="CL93" s="401"/>
      <c r="CM93" s="401"/>
      <c r="CN93" s="401"/>
      <c r="CO93" s="401"/>
      <c r="CP93" s="401"/>
      <c r="CQ93" s="401"/>
      <c r="CR93" s="401"/>
      <c r="CS93" s="401"/>
      <c r="CT93" s="401"/>
      <c r="CU93" s="401"/>
      <c r="CV93" s="401"/>
      <c r="CW93" s="401"/>
      <c r="CX93" s="401"/>
      <c r="CY93" s="401"/>
      <c r="CZ93" s="401"/>
      <c r="DA93" s="401"/>
      <c r="DB93" s="401"/>
      <c r="DC93" s="401"/>
      <c r="DD93" s="401"/>
      <c r="DE93" s="401"/>
      <c r="DF93" s="401"/>
      <c r="DG93" s="401"/>
      <c r="DH93" s="401"/>
      <c r="DI93" s="401"/>
      <c r="DJ93" s="401"/>
      <c r="DK93" s="401"/>
      <c r="DL93" s="401"/>
      <c r="DM93" s="401"/>
      <c r="DN93" s="401"/>
      <c r="DO93" s="401"/>
      <c r="DP93" s="401"/>
      <c r="DQ93" s="401"/>
      <c r="DR93" s="401"/>
      <c r="DS93" s="401"/>
      <c r="DT93" s="401"/>
      <c r="DU93" s="401"/>
      <c r="DV93" s="401"/>
      <c r="DW93" s="401"/>
      <c r="DX93" s="401"/>
      <c r="DY93" s="401"/>
      <c r="DZ93" s="401"/>
      <c r="EA93" s="401"/>
      <c r="EB93" s="401"/>
      <c r="EC93" s="401"/>
      <c r="ED93" s="401"/>
      <c r="EE93" s="401"/>
      <c r="EF93" s="401"/>
      <c r="EG93" s="401"/>
      <c r="EH93" s="401"/>
      <c r="EI93" s="401"/>
      <c r="EJ93" s="401"/>
      <c r="EK93" s="401"/>
      <c r="EL93" s="401"/>
      <c r="EM93" s="401"/>
      <c r="EN93" s="401"/>
      <c r="EO93" s="401"/>
      <c r="EP93" s="401"/>
      <c r="EQ93" s="401"/>
      <c r="ER93" s="401"/>
      <c r="ES93" s="401"/>
      <c r="ET93" s="401"/>
      <c r="EU93" s="401"/>
      <c r="EV93" s="401"/>
      <c r="EW93" s="401"/>
      <c r="EX93" s="401"/>
      <c r="EY93" s="401"/>
      <c r="EZ93" s="401"/>
      <c r="FA93" s="401"/>
      <c r="FB93" s="401"/>
      <c r="FC93" s="401"/>
      <c r="FD93" s="401"/>
      <c r="FE93" s="401"/>
      <c r="FF93" s="401"/>
      <c r="FG93" s="401"/>
      <c r="FH93" s="401"/>
      <c r="FI93" s="401"/>
      <c r="FJ93" s="401"/>
      <c r="FK93" s="401"/>
      <c r="FL93" s="401"/>
      <c r="FM93" s="401"/>
      <c r="FN93" s="401"/>
      <c r="FO93" s="401"/>
      <c r="FP93" s="401"/>
      <c r="FQ93" s="401"/>
      <c r="FR93" s="401"/>
      <c r="FS93" s="401"/>
      <c r="FT93" s="401"/>
      <c r="FU93" s="401"/>
      <c r="FV93" s="401"/>
      <c r="FW93" s="401"/>
      <c r="FX93" s="401"/>
      <c r="FY93" s="401"/>
      <c r="FZ93" s="401"/>
      <c r="GA93" s="401"/>
      <c r="GB93" s="401"/>
      <c r="GC93" s="401"/>
      <c r="GD93" s="401"/>
      <c r="GE93" s="401"/>
      <c r="GF93" s="401"/>
      <c r="GG93" s="401"/>
      <c r="GH93" s="401"/>
      <c r="GI93" s="401"/>
      <c r="GJ93" s="401"/>
      <c r="GK93" s="401"/>
      <c r="GL93" s="401"/>
      <c r="GM93" s="401"/>
      <c r="GN93" s="401"/>
      <c r="GO93" s="401"/>
      <c r="GP93" s="401"/>
      <c r="GQ93" s="401"/>
      <c r="GR93" s="401"/>
      <c r="GS93" s="401"/>
      <c r="GT93" s="401"/>
      <c r="GU93" s="401"/>
      <c r="GV93" s="401"/>
      <c r="GW93" s="401"/>
      <c r="GX93" s="401"/>
      <c r="GY93" s="401"/>
      <c r="GZ93" s="401"/>
      <c r="HA93" s="401"/>
      <c r="HB93" s="401"/>
      <c r="HC93" s="401"/>
      <c r="HD93" s="401"/>
      <c r="HE93" s="401"/>
      <c r="HF93" s="401"/>
      <c r="HG93" s="401"/>
      <c r="HH93" s="401"/>
      <c r="HI93" s="401"/>
      <c r="HJ93" s="401"/>
      <c r="HK93" s="401"/>
      <c r="HL93" s="401"/>
      <c r="HM93" s="401"/>
      <c r="HN93" s="401"/>
      <c r="HO93" s="401"/>
      <c r="HP93" s="401"/>
      <c r="HQ93" s="401"/>
      <c r="HR93" s="401"/>
    </row>
    <row r="94" spans="2:8" s="1100" customFormat="1" ht="12">
      <c r="B94" s="1101"/>
      <c r="C94" s="1101"/>
      <c r="D94" s="1102"/>
      <c r="E94" s="1102"/>
      <c r="F94" s="1103"/>
      <c r="G94" s="1102"/>
      <c r="H94" s="1102"/>
    </row>
    <row r="95" spans="2:8" s="1100" customFormat="1" ht="12">
      <c r="B95" s="1101"/>
      <c r="C95" s="1101"/>
      <c r="D95" s="1102"/>
      <c r="E95" s="1102"/>
      <c r="F95" s="1103"/>
      <c r="G95" s="1102"/>
      <c r="H95" s="1102"/>
    </row>
    <row r="96" spans="2:8" s="1100" customFormat="1" ht="12">
      <c r="B96" s="1101"/>
      <c r="C96" s="1101"/>
      <c r="D96" s="1102"/>
      <c r="E96" s="1102"/>
      <c r="F96" s="1103"/>
      <c r="G96" s="1102"/>
      <c r="H96" s="1102"/>
    </row>
    <row r="97" spans="2:8" s="1100" customFormat="1" ht="12">
      <c r="B97" s="1101"/>
      <c r="C97" s="1101"/>
      <c r="D97" s="1102"/>
      <c r="E97" s="1102"/>
      <c r="F97" s="1103"/>
      <c r="G97" s="1102"/>
      <c r="H97" s="1102"/>
    </row>
    <row r="98" spans="2:8" s="1100" customFormat="1" ht="12">
      <c r="B98" s="1101"/>
      <c r="C98" s="1101"/>
      <c r="D98" s="1102"/>
      <c r="E98" s="1102"/>
      <c r="F98" s="1103"/>
      <c r="G98" s="1102"/>
      <c r="H98" s="1102"/>
    </row>
    <row r="99" spans="2:8" s="1100" customFormat="1" ht="12">
      <c r="B99" s="1101"/>
      <c r="C99" s="1101"/>
      <c r="D99" s="1102"/>
      <c r="E99" s="1102"/>
      <c r="F99" s="1103"/>
      <c r="G99" s="1102"/>
      <c r="H99" s="1102"/>
    </row>
    <row r="100" spans="2:8" s="1100" customFormat="1" ht="12">
      <c r="B100" s="1101"/>
      <c r="C100" s="1101"/>
      <c r="D100" s="1102"/>
      <c r="E100" s="1102"/>
      <c r="F100" s="1103"/>
      <c r="G100" s="1102"/>
      <c r="H100" s="1102"/>
    </row>
    <row r="101" spans="2:8" s="1100" customFormat="1" ht="12">
      <c r="B101" s="1101"/>
      <c r="C101" s="1101"/>
      <c r="D101" s="1102"/>
      <c r="E101" s="1102"/>
      <c r="F101" s="1103"/>
      <c r="G101" s="1102"/>
      <c r="H101" s="1102"/>
    </row>
    <row r="102" spans="2:8" s="1100" customFormat="1" ht="12">
      <c r="B102" s="1101"/>
      <c r="C102" s="1101"/>
      <c r="D102" s="1102"/>
      <c r="E102" s="1102"/>
      <c r="F102" s="1103"/>
      <c r="G102" s="1102"/>
      <c r="H102" s="1102"/>
    </row>
    <row r="103" spans="2:8" s="1100" customFormat="1" ht="12">
      <c r="B103" s="1101"/>
      <c r="C103" s="1101"/>
      <c r="D103" s="1102"/>
      <c r="E103" s="1102"/>
      <c r="F103" s="1103"/>
      <c r="G103" s="1102"/>
      <c r="H103" s="1102"/>
    </row>
    <row r="104" spans="2:8" s="1100" customFormat="1" ht="12">
      <c r="B104" s="1101"/>
      <c r="C104" s="1101"/>
      <c r="D104" s="1102"/>
      <c r="E104" s="1102"/>
      <c r="F104" s="1103"/>
      <c r="G104" s="1102"/>
      <c r="H104" s="1102"/>
    </row>
    <row r="105" spans="2:8" s="1100" customFormat="1" ht="12">
      <c r="B105" s="1101"/>
      <c r="C105" s="1101"/>
      <c r="D105" s="1102"/>
      <c r="E105" s="1102"/>
      <c r="F105" s="1103"/>
      <c r="G105" s="1102"/>
      <c r="H105" s="1102"/>
    </row>
    <row r="106" spans="2:8" s="1100" customFormat="1" ht="12">
      <c r="B106" s="1101"/>
      <c r="C106" s="1101"/>
      <c r="D106" s="1102"/>
      <c r="E106" s="1102"/>
      <c r="F106" s="1103"/>
      <c r="G106" s="1102"/>
      <c r="H106" s="1102"/>
    </row>
    <row r="107" spans="2:8" s="1100" customFormat="1" ht="12">
      <c r="B107" s="1101"/>
      <c r="C107" s="1101"/>
      <c r="D107" s="1102"/>
      <c r="E107" s="1102"/>
      <c r="F107" s="1103"/>
      <c r="G107" s="1102"/>
      <c r="H107" s="1102"/>
    </row>
    <row r="108" spans="2:8" s="1100" customFormat="1" ht="12">
      <c r="B108" s="1101"/>
      <c r="C108" s="1101"/>
      <c r="D108" s="1102"/>
      <c r="E108" s="1102"/>
      <c r="F108" s="1103"/>
      <c r="G108" s="1102"/>
      <c r="H108" s="1102"/>
    </row>
    <row r="109" spans="2:8" s="1100" customFormat="1" ht="12">
      <c r="B109" s="1101"/>
      <c r="C109" s="1101"/>
      <c r="D109" s="1102"/>
      <c r="E109" s="1102"/>
      <c r="F109" s="1103"/>
      <c r="G109" s="1102"/>
      <c r="H109" s="1102"/>
    </row>
    <row r="110" spans="2:8" s="1100" customFormat="1" ht="12">
      <c r="B110" s="1101"/>
      <c r="C110" s="1101"/>
      <c r="D110" s="1102"/>
      <c r="E110" s="1102"/>
      <c r="F110" s="1103"/>
      <c r="G110" s="1102"/>
      <c r="H110" s="1102"/>
    </row>
    <row r="111" spans="2:8" s="1100" customFormat="1" ht="12">
      <c r="B111" s="1101"/>
      <c r="C111" s="1101"/>
      <c r="D111" s="1102"/>
      <c r="E111" s="1102"/>
      <c r="F111" s="1103"/>
      <c r="G111" s="1102"/>
      <c r="H111" s="1102"/>
    </row>
    <row r="112" spans="2:8" s="1100" customFormat="1" ht="12">
      <c r="B112" s="1101"/>
      <c r="C112" s="1101"/>
      <c r="D112" s="1102"/>
      <c r="E112" s="1102"/>
      <c r="F112" s="1103"/>
      <c r="G112" s="1102"/>
      <c r="H112" s="1102"/>
    </row>
    <row r="113" spans="2:8" s="1100" customFormat="1" ht="12">
      <c r="B113" s="1101"/>
      <c r="C113" s="1101"/>
      <c r="D113" s="1102"/>
      <c r="E113" s="1102"/>
      <c r="F113" s="1103"/>
      <c r="G113" s="1102"/>
      <c r="H113" s="1102"/>
    </row>
    <row r="114" spans="2:8" s="1100" customFormat="1" ht="12">
      <c r="B114" s="1101"/>
      <c r="C114" s="1101"/>
      <c r="D114" s="1102"/>
      <c r="E114" s="1102"/>
      <c r="F114" s="1103"/>
      <c r="G114" s="1102"/>
      <c r="H114" s="1102"/>
    </row>
    <row r="115" spans="2:8" s="1100" customFormat="1" ht="12">
      <c r="B115" s="1101"/>
      <c r="C115" s="1101"/>
      <c r="D115" s="1102"/>
      <c r="E115" s="1102"/>
      <c r="F115" s="1103"/>
      <c r="G115" s="1102"/>
      <c r="H115" s="1102"/>
    </row>
    <row r="116" spans="2:8" s="1100" customFormat="1" ht="12">
      <c r="B116" s="1101"/>
      <c r="C116" s="1101"/>
      <c r="D116" s="1102"/>
      <c r="E116" s="1102"/>
      <c r="F116" s="1103"/>
      <c r="G116" s="1102"/>
      <c r="H116" s="1102"/>
    </row>
    <row r="117" spans="2:8" s="1100" customFormat="1" ht="12">
      <c r="B117" s="1101"/>
      <c r="C117" s="1101"/>
      <c r="D117" s="1102"/>
      <c r="E117" s="1102"/>
      <c r="F117" s="1103"/>
      <c r="G117" s="1102"/>
      <c r="H117" s="1102"/>
    </row>
    <row r="118" spans="2:8" s="1100" customFormat="1" ht="12">
      <c r="B118" s="1101"/>
      <c r="C118" s="1101"/>
      <c r="D118" s="1102"/>
      <c r="E118" s="1102"/>
      <c r="F118" s="1103"/>
      <c r="G118" s="1102"/>
      <c r="H118" s="1102"/>
    </row>
    <row r="119" spans="2:8" s="1100" customFormat="1" ht="12">
      <c r="B119" s="1101"/>
      <c r="C119" s="1101"/>
      <c r="D119" s="1102"/>
      <c r="E119" s="1102"/>
      <c r="F119" s="1103"/>
      <c r="G119" s="1102"/>
      <c r="H119" s="1102"/>
    </row>
    <row r="120" spans="2:8" s="1100" customFormat="1" ht="12">
      <c r="B120" s="1101"/>
      <c r="C120" s="1101"/>
      <c r="D120" s="1102"/>
      <c r="E120" s="1102"/>
      <c r="F120" s="1103"/>
      <c r="G120" s="1102"/>
      <c r="H120" s="1102"/>
    </row>
    <row r="121" spans="2:8" s="1100" customFormat="1" ht="12">
      <c r="B121" s="1101"/>
      <c r="C121" s="1101"/>
      <c r="D121" s="1102"/>
      <c r="E121" s="1102"/>
      <c r="F121" s="1103"/>
      <c r="G121" s="1102"/>
      <c r="H121" s="1102"/>
    </row>
    <row r="122" spans="2:6" s="1100" customFormat="1" ht="12">
      <c r="B122" s="1104"/>
      <c r="C122" s="1104"/>
      <c r="F122" s="1105"/>
    </row>
    <row r="123" spans="2:6" s="1100" customFormat="1" ht="12">
      <c r="B123" s="1104"/>
      <c r="C123" s="1104"/>
      <c r="F123" s="1105"/>
    </row>
    <row r="124" spans="2:6" s="1100" customFormat="1" ht="12">
      <c r="B124" s="1104"/>
      <c r="C124" s="1104"/>
      <c r="F124" s="1105"/>
    </row>
    <row r="125" spans="2:6" s="1100" customFormat="1" ht="12">
      <c r="B125" s="1104"/>
      <c r="C125" s="1104"/>
      <c r="F125" s="1105"/>
    </row>
    <row r="126" spans="2:6" s="1100" customFormat="1" ht="12">
      <c r="B126" s="1104"/>
      <c r="C126" s="1104"/>
      <c r="F126" s="1105"/>
    </row>
    <row r="127" spans="2:6" s="1100" customFormat="1" ht="12">
      <c r="B127" s="1104"/>
      <c r="C127" s="1104"/>
      <c r="F127" s="1105"/>
    </row>
    <row r="128" spans="2:6" s="1100" customFormat="1" ht="12">
      <c r="B128" s="1104"/>
      <c r="C128" s="1104"/>
      <c r="F128" s="1105"/>
    </row>
    <row r="129" spans="2:6" s="1100" customFormat="1" ht="12">
      <c r="B129" s="1104"/>
      <c r="C129" s="1104"/>
      <c r="F129" s="1105"/>
    </row>
    <row r="130" spans="2:6" s="1100" customFormat="1" ht="12">
      <c r="B130" s="1104"/>
      <c r="C130" s="1104"/>
      <c r="F130" s="1105"/>
    </row>
    <row r="131" spans="2:6" s="1100" customFormat="1" ht="12">
      <c r="B131" s="1104"/>
      <c r="C131" s="1104"/>
      <c r="F131" s="1105"/>
    </row>
    <row r="132" spans="2:6" s="1100" customFormat="1" ht="12">
      <c r="B132" s="1104"/>
      <c r="C132" s="1104"/>
      <c r="F132" s="1105"/>
    </row>
    <row r="133" spans="2:6" s="1100" customFormat="1" ht="12">
      <c r="B133" s="1104"/>
      <c r="C133" s="1104"/>
      <c r="F133" s="1105"/>
    </row>
    <row r="134" spans="2:6" s="1100" customFormat="1" ht="12">
      <c r="B134" s="1104"/>
      <c r="C134" s="1104"/>
      <c r="F134" s="1105"/>
    </row>
    <row r="135" spans="2:6" s="1100" customFormat="1" ht="12">
      <c r="B135" s="1104"/>
      <c r="C135" s="1104"/>
      <c r="F135" s="1105"/>
    </row>
    <row r="136" spans="2:6" s="1100" customFormat="1" ht="12">
      <c r="B136" s="1104"/>
      <c r="C136" s="1104"/>
      <c r="F136" s="1105"/>
    </row>
    <row r="137" spans="2:6" s="1100" customFormat="1" ht="12">
      <c r="B137" s="1104"/>
      <c r="C137" s="1104"/>
      <c r="F137" s="1105"/>
    </row>
    <row r="138" spans="2:6" s="1100" customFormat="1" ht="12">
      <c r="B138" s="1104"/>
      <c r="C138" s="1104"/>
      <c r="F138" s="1105"/>
    </row>
    <row r="139" spans="2:6" s="1100" customFormat="1" ht="12">
      <c r="B139" s="1104"/>
      <c r="C139" s="1104"/>
      <c r="F139" s="1105"/>
    </row>
    <row r="140" spans="2:6" s="1100" customFormat="1" ht="12">
      <c r="B140" s="1104"/>
      <c r="C140" s="1104"/>
      <c r="F140" s="1105"/>
    </row>
    <row r="141" spans="2:6" s="1100" customFormat="1" ht="12">
      <c r="B141" s="1104"/>
      <c r="C141" s="1104"/>
      <c r="F141" s="1105"/>
    </row>
    <row r="142" spans="2:6" s="1100" customFormat="1" ht="12">
      <c r="B142" s="1104"/>
      <c r="C142" s="1104"/>
      <c r="F142" s="1105"/>
    </row>
    <row r="143" spans="2:6" s="1100" customFormat="1" ht="12">
      <c r="B143" s="1104"/>
      <c r="C143" s="1104"/>
      <c r="F143" s="1105"/>
    </row>
    <row r="144" spans="2:6" s="1100" customFormat="1" ht="12">
      <c r="B144" s="1104"/>
      <c r="C144" s="1104"/>
      <c r="F144" s="1105"/>
    </row>
    <row r="145" spans="2:6" s="1100" customFormat="1" ht="12">
      <c r="B145" s="1104"/>
      <c r="C145" s="1104"/>
      <c r="F145" s="1105"/>
    </row>
    <row r="146" spans="2:6" s="1100" customFormat="1" ht="12">
      <c r="B146" s="1104"/>
      <c r="C146" s="1104"/>
      <c r="F146" s="1105"/>
    </row>
    <row r="147" spans="2:6" s="1100" customFormat="1" ht="12">
      <c r="B147" s="1104"/>
      <c r="C147" s="1104"/>
      <c r="F147" s="1105"/>
    </row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</sheetData>
  <sheetProtection/>
  <mergeCells count="94">
    <mergeCell ref="A3:H3"/>
    <mergeCell ref="A6:A7"/>
    <mergeCell ref="B6:C7"/>
    <mergeCell ref="D6:D7"/>
    <mergeCell ref="H54:H55"/>
    <mergeCell ref="A51:H51"/>
    <mergeCell ref="E6:E7"/>
    <mergeCell ref="F6:F7"/>
    <mergeCell ref="G6:G7"/>
    <mergeCell ref="H6:H7"/>
    <mergeCell ref="A54:A55"/>
    <mergeCell ref="B54:C55"/>
    <mergeCell ref="D54:D55"/>
    <mergeCell ref="E54:E55"/>
    <mergeCell ref="B8:C8"/>
    <mergeCell ref="B9:C9"/>
    <mergeCell ref="B10:C10"/>
    <mergeCell ref="B11:C11"/>
    <mergeCell ref="B12:C12"/>
    <mergeCell ref="B21:C21"/>
    <mergeCell ref="G54:G55"/>
    <mergeCell ref="F54:F55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A93:E93"/>
    <mergeCell ref="B87:C87"/>
    <mergeCell ref="B88:C88"/>
    <mergeCell ref="B89:C89"/>
    <mergeCell ref="B90:C90"/>
    <mergeCell ref="B91:C91"/>
    <mergeCell ref="B92:C9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V3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" width="4.421875" style="0" customWidth="1"/>
    <col min="4" max="4" width="20.140625" style="0" customWidth="1"/>
    <col min="5" max="5" width="8.421875" style="0" customWidth="1"/>
    <col min="6" max="6" width="10.28125" style="0" customWidth="1"/>
    <col min="7" max="7" width="8.00390625" style="0" customWidth="1"/>
    <col min="8" max="8" width="11.00390625" style="0" customWidth="1"/>
    <col min="9" max="9" width="8.8515625" style="18" customWidth="1"/>
    <col min="10" max="10" width="16.00390625" style="0" customWidth="1"/>
    <col min="11" max="11" width="17.140625" style="0" customWidth="1"/>
    <col min="12" max="12" width="14.28125" style="0" customWidth="1"/>
    <col min="13" max="13" width="13.57421875" style="0" customWidth="1"/>
    <col min="14" max="14" width="14.57421875" style="0" customWidth="1"/>
    <col min="15" max="15" width="16.421875" style="0" customWidth="1"/>
    <col min="16" max="16" width="13.00390625" style="0" customWidth="1"/>
    <col min="17" max="17" width="15.421875" style="0" bestFit="1" customWidth="1"/>
  </cols>
  <sheetData>
    <row r="1" spans="1:15" ht="15.75" customHeight="1">
      <c r="A1" s="13"/>
      <c r="B1" s="13"/>
      <c r="C1" s="13"/>
      <c r="D1" s="13"/>
      <c r="E1" s="13"/>
      <c r="F1" s="13"/>
      <c r="G1" s="13"/>
      <c r="H1" s="13"/>
      <c r="I1" s="287"/>
      <c r="J1" s="13"/>
      <c r="K1" s="13"/>
      <c r="L1" s="13"/>
      <c r="M1" s="13"/>
      <c r="N1" s="13"/>
      <c r="O1" s="1494">
        <v>24</v>
      </c>
    </row>
    <row r="2" spans="1:15" s="262" customFormat="1" ht="18">
      <c r="A2" s="1721" t="s">
        <v>962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</row>
    <row r="3" spans="1:15" s="262" customFormat="1" ht="20.25" customHeight="1">
      <c r="A3" s="1721" t="s">
        <v>1017</v>
      </c>
      <c r="B3" s="1721"/>
      <c r="C3" s="1721"/>
      <c r="D3" s="1721"/>
      <c r="E3" s="1721"/>
      <c r="F3" s="1721"/>
      <c r="G3" s="1721"/>
      <c r="H3" s="1721"/>
      <c r="I3" s="1721"/>
      <c r="J3" s="1721"/>
      <c r="K3" s="1721"/>
      <c r="L3" s="1721"/>
      <c r="M3" s="1721"/>
      <c r="N3" s="1721"/>
      <c r="O3" s="1721"/>
    </row>
    <row r="4" spans="9:15" s="262" customFormat="1" ht="11.25" customHeight="1">
      <c r="I4" s="263"/>
      <c r="O4" s="1" t="s">
        <v>158</v>
      </c>
    </row>
    <row r="5" spans="1:256" s="262" customFormat="1" ht="12">
      <c r="A5" s="1875" t="s">
        <v>1016</v>
      </c>
      <c r="B5" s="1875" t="s">
        <v>140</v>
      </c>
      <c r="C5" s="1875" t="s">
        <v>160</v>
      </c>
      <c r="D5" s="1875" t="s">
        <v>141</v>
      </c>
      <c r="E5" s="1875" t="s">
        <v>142</v>
      </c>
      <c r="F5" s="1875"/>
      <c r="G5" s="1872" t="s">
        <v>590</v>
      </c>
      <c r="H5" s="1872"/>
      <c r="I5" s="1877" t="s">
        <v>143</v>
      </c>
      <c r="J5" s="1872" t="s">
        <v>144</v>
      </c>
      <c r="K5" s="1872" t="s">
        <v>591</v>
      </c>
      <c r="L5" s="1879" t="s">
        <v>592</v>
      </c>
      <c r="M5" s="1872" t="s">
        <v>145</v>
      </c>
      <c r="N5" s="1872" t="s">
        <v>146</v>
      </c>
      <c r="O5" s="1872" t="s">
        <v>593</v>
      </c>
      <c r="P5" s="1080"/>
      <c r="Q5" s="1080"/>
      <c r="R5" s="1080"/>
      <c r="S5" s="1080"/>
      <c r="T5" s="1080"/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1080"/>
      <c r="AI5" s="1080"/>
      <c r="AJ5" s="1080"/>
      <c r="AK5" s="1080"/>
      <c r="AL5" s="1080"/>
      <c r="AM5" s="1080"/>
      <c r="AN5" s="1080"/>
      <c r="AO5" s="1080"/>
      <c r="AP5" s="1080"/>
      <c r="AQ5" s="1080"/>
      <c r="AR5" s="1080"/>
      <c r="AS5" s="1080"/>
      <c r="AT5" s="1080"/>
      <c r="AU5" s="1080"/>
      <c r="AV5" s="1080"/>
      <c r="AW5" s="1080"/>
      <c r="AX5" s="1080"/>
      <c r="AY5" s="1080"/>
      <c r="AZ5" s="1080"/>
      <c r="BA5" s="1080"/>
      <c r="BB5" s="1080"/>
      <c r="BC5" s="1080"/>
      <c r="BD5" s="1080"/>
      <c r="BE5" s="1080"/>
      <c r="BF5" s="1080"/>
      <c r="BG5" s="1080"/>
      <c r="BH5" s="1080"/>
      <c r="BI5" s="1080"/>
      <c r="BJ5" s="1080"/>
      <c r="BK5" s="1080"/>
      <c r="BL5" s="1080"/>
      <c r="BM5" s="1080"/>
      <c r="BN5" s="1080"/>
      <c r="BO5" s="1080"/>
      <c r="BP5" s="1080"/>
      <c r="BQ5" s="1080"/>
      <c r="BR5" s="1080"/>
      <c r="BS5" s="1080"/>
      <c r="BT5" s="1080"/>
      <c r="BU5" s="1080"/>
      <c r="BV5" s="1080"/>
      <c r="BW5" s="1080"/>
      <c r="BX5" s="1080"/>
      <c r="BY5" s="1080"/>
      <c r="BZ5" s="1080"/>
      <c r="CA5" s="1080"/>
      <c r="CB5" s="1080"/>
      <c r="CC5" s="1080"/>
      <c r="CD5" s="1080"/>
      <c r="CE5" s="1080"/>
      <c r="CF5" s="1080"/>
      <c r="CG5" s="1080"/>
      <c r="CH5" s="1080"/>
      <c r="CI5" s="1080"/>
      <c r="CJ5" s="1080"/>
      <c r="CK5" s="1080"/>
      <c r="CL5" s="1080"/>
      <c r="CM5" s="1080"/>
      <c r="CN5" s="1080"/>
      <c r="CO5" s="1080"/>
      <c r="CP5" s="1080"/>
      <c r="CQ5" s="1080"/>
      <c r="CR5" s="1080"/>
      <c r="CS5" s="1080"/>
      <c r="CT5" s="1080"/>
      <c r="CU5" s="1080"/>
      <c r="CV5" s="1080"/>
      <c r="CW5" s="1080"/>
      <c r="CX5" s="1080"/>
      <c r="CY5" s="1080"/>
      <c r="CZ5" s="1080"/>
      <c r="DA5" s="1080"/>
      <c r="DB5" s="1080"/>
      <c r="DC5" s="1080"/>
      <c r="DD5" s="1080"/>
      <c r="DE5" s="1080"/>
      <c r="DF5" s="1080"/>
      <c r="DG5" s="1080"/>
      <c r="DH5" s="1080"/>
      <c r="DI5" s="1080"/>
      <c r="DJ5" s="1080"/>
      <c r="DK5" s="1080"/>
      <c r="DL5" s="1080"/>
      <c r="DM5" s="1080"/>
      <c r="DN5" s="1080"/>
      <c r="DO5" s="1080"/>
      <c r="DP5" s="1080"/>
      <c r="DQ5" s="1080"/>
      <c r="DR5" s="1080"/>
      <c r="DS5" s="1080"/>
      <c r="DT5" s="1080"/>
      <c r="DU5" s="1080"/>
      <c r="DV5" s="1080"/>
      <c r="DW5" s="1080"/>
      <c r="DX5" s="1080"/>
      <c r="DY5" s="1080"/>
      <c r="DZ5" s="1080"/>
      <c r="EA5" s="1080"/>
      <c r="EB5" s="1080"/>
      <c r="EC5" s="1080"/>
      <c r="ED5" s="1080"/>
      <c r="EE5" s="1080"/>
      <c r="EF5" s="1080"/>
      <c r="EG5" s="1080"/>
      <c r="EH5" s="1080"/>
      <c r="EI5" s="1080"/>
      <c r="EJ5" s="1080"/>
      <c r="EK5" s="1080"/>
      <c r="EL5" s="1080"/>
      <c r="EM5" s="1080"/>
      <c r="EN5" s="1080"/>
      <c r="EO5" s="1080"/>
      <c r="EP5" s="1080"/>
      <c r="EQ5" s="1080"/>
      <c r="ER5" s="1080"/>
      <c r="ES5" s="1080"/>
      <c r="ET5" s="1080"/>
      <c r="EU5" s="1080"/>
      <c r="EV5" s="1080"/>
      <c r="EW5" s="1080"/>
      <c r="EX5" s="1080"/>
      <c r="EY5" s="1080"/>
      <c r="EZ5" s="1080"/>
      <c r="FA5" s="1080"/>
      <c r="FB5" s="1080"/>
      <c r="FC5" s="1080"/>
      <c r="FD5" s="1080"/>
      <c r="FE5" s="1080"/>
      <c r="FF5" s="1080"/>
      <c r="FG5" s="1080"/>
      <c r="FH5" s="1080"/>
      <c r="FI5" s="1080"/>
      <c r="FJ5" s="1080"/>
      <c r="FK5" s="1080"/>
      <c r="FL5" s="1080"/>
      <c r="FM5" s="1080"/>
      <c r="FN5" s="1080"/>
      <c r="FO5" s="1080"/>
      <c r="FP5" s="1080"/>
      <c r="FQ5" s="1080"/>
      <c r="FR5" s="1080"/>
      <c r="FS5" s="1080"/>
      <c r="FT5" s="1080"/>
      <c r="FU5" s="1080"/>
      <c r="FV5" s="1080"/>
      <c r="FW5" s="1080"/>
      <c r="FX5" s="1080"/>
      <c r="FY5" s="1080"/>
      <c r="FZ5" s="1080"/>
      <c r="GA5" s="1080"/>
      <c r="GB5" s="1080"/>
      <c r="GC5" s="1080"/>
      <c r="GD5" s="1080"/>
      <c r="GE5" s="1080"/>
      <c r="GF5" s="1080"/>
      <c r="GG5" s="1080"/>
      <c r="GH5" s="1080"/>
      <c r="GI5" s="1080"/>
      <c r="GJ5" s="1080"/>
      <c r="GK5" s="1080"/>
      <c r="GL5" s="1080"/>
      <c r="GM5" s="1080"/>
      <c r="GN5" s="1080"/>
      <c r="GO5" s="1080"/>
      <c r="GP5" s="1080"/>
      <c r="GQ5" s="1080"/>
      <c r="GR5" s="1080"/>
      <c r="GS5" s="1080"/>
      <c r="GT5" s="1080"/>
      <c r="GU5" s="1080"/>
      <c r="GV5" s="1080"/>
      <c r="GW5" s="1080"/>
      <c r="GX5" s="1080"/>
      <c r="GY5" s="1080"/>
      <c r="GZ5" s="1080"/>
      <c r="HA5" s="1080"/>
      <c r="HB5" s="1080"/>
      <c r="HC5" s="1080"/>
      <c r="HD5" s="1080"/>
      <c r="HE5" s="1080"/>
      <c r="HF5" s="1080"/>
      <c r="HG5" s="1080"/>
      <c r="HH5" s="1080"/>
      <c r="HI5" s="1080"/>
      <c r="HJ5" s="1080"/>
      <c r="HK5" s="1080"/>
      <c r="HL5" s="1080"/>
      <c r="HM5" s="1080"/>
      <c r="HN5" s="1080"/>
      <c r="HO5" s="1080"/>
      <c r="HP5" s="1080"/>
      <c r="HQ5" s="1080"/>
      <c r="HR5" s="1080"/>
      <c r="HS5" s="1080"/>
      <c r="HT5" s="1080"/>
      <c r="HU5" s="1080"/>
      <c r="HV5" s="1080"/>
      <c r="HW5" s="1080"/>
      <c r="HX5" s="1080"/>
      <c r="HY5" s="1080"/>
      <c r="HZ5" s="1080"/>
      <c r="IA5" s="1080"/>
      <c r="IB5" s="1080"/>
      <c r="IC5" s="1080"/>
      <c r="ID5" s="1080"/>
      <c r="IE5" s="1080"/>
      <c r="IF5" s="1080"/>
      <c r="IG5" s="1080"/>
      <c r="IH5" s="1080"/>
      <c r="II5" s="1080"/>
      <c r="IJ5" s="1080"/>
      <c r="IK5" s="1080"/>
      <c r="IL5" s="1080"/>
      <c r="IM5" s="1080"/>
      <c r="IN5" s="1080"/>
      <c r="IO5" s="1080"/>
      <c r="IP5" s="1080"/>
      <c r="IQ5" s="1080"/>
      <c r="IR5" s="1080"/>
      <c r="IS5" s="1080"/>
      <c r="IT5" s="1080"/>
      <c r="IU5" s="1080"/>
      <c r="IV5" s="1080"/>
    </row>
    <row r="6" spans="1:256" s="262" customFormat="1" ht="12">
      <c r="A6" s="1875"/>
      <c r="B6" s="1875"/>
      <c r="C6" s="1875"/>
      <c r="D6" s="1875"/>
      <c r="E6" s="1875"/>
      <c r="F6" s="1875"/>
      <c r="G6" s="1872"/>
      <c r="H6" s="1872"/>
      <c r="I6" s="1877"/>
      <c r="J6" s="1872"/>
      <c r="K6" s="1872"/>
      <c r="L6" s="1879"/>
      <c r="M6" s="1872"/>
      <c r="N6" s="1872"/>
      <c r="O6" s="1872"/>
      <c r="P6" s="1080"/>
      <c r="Q6" s="1080"/>
      <c r="R6" s="1080"/>
      <c r="S6" s="1080"/>
      <c r="T6" s="1080"/>
      <c r="U6" s="1080"/>
      <c r="V6" s="1080"/>
      <c r="W6" s="1080"/>
      <c r="X6" s="1080"/>
      <c r="Y6" s="1080"/>
      <c r="Z6" s="1080"/>
      <c r="AA6" s="1080"/>
      <c r="AB6" s="1080"/>
      <c r="AC6" s="1080"/>
      <c r="AD6" s="1080"/>
      <c r="AE6" s="1080"/>
      <c r="AF6" s="1080"/>
      <c r="AG6" s="1080"/>
      <c r="AH6" s="1080"/>
      <c r="AI6" s="1080"/>
      <c r="AJ6" s="1080"/>
      <c r="AK6" s="1080"/>
      <c r="AL6" s="1080"/>
      <c r="AM6" s="1080"/>
      <c r="AN6" s="1080"/>
      <c r="AO6" s="1080"/>
      <c r="AP6" s="1080"/>
      <c r="AQ6" s="1080"/>
      <c r="AR6" s="1080"/>
      <c r="AS6" s="1080"/>
      <c r="AT6" s="1080"/>
      <c r="AU6" s="1080"/>
      <c r="AV6" s="1080"/>
      <c r="AW6" s="1080"/>
      <c r="AX6" s="1080"/>
      <c r="AY6" s="1080"/>
      <c r="AZ6" s="1080"/>
      <c r="BA6" s="1080"/>
      <c r="BB6" s="1080"/>
      <c r="BC6" s="1080"/>
      <c r="BD6" s="1080"/>
      <c r="BE6" s="1080"/>
      <c r="BF6" s="1080"/>
      <c r="BG6" s="1080"/>
      <c r="BH6" s="1080"/>
      <c r="BI6" s="1080"/>
      <c r="BJ6" s="1080"/>
      <c r="BK6" s="1080"/>
      <c r="BL6" s="1080"/>
      <c r="BM6" s="1080"/>
      <c r="BN6" s="1080"/>
      <c r="BO6" s="1080"/>
      <c r="BP6" s="1080"/>
      <c r="BQ6" s="1080"/>
      <c r="BR6" s="1080"/>
      <c r="BS6" s="1080"/>
      <c r="BT6" s="1080"/>
      <c r="BU6" s="1080"/>
      <c r="BV6" s="1080"/>
      <c r="BW6" s="1080"/>
      <c r="BX6" s="1080"/>
      <c r="BY6" s="1080"/>
      <c r="BZ6" s="1080"/>
      <c r="CA6" s="1080"/>
      <c r="CB6" s="1080"/>
      <c r="CC6" s="1080"/>
      <c r="CD6" s="1080"/>
      <c r="CE6" s="1080"/>
      <c r="CF6" s="1080"/>
      <c r="CG6" s="1080"/>
      <c r="CH6" s="1080"/>
      <c r="CI6" s="1080"/>
      <c r="CJ6" s="1080"/>
      <c r="CK6" s="1080"/>
      <c r="CL6" s="1080"/>
      <c r="CM6" s="1080"/>
      <c r="CN6" s="1080"/>
      <c r="CO6" s="1080"/>
      <c r="CP6" s="1080"/>
      <c r="CQ6" s="1080"/>
      <c r="CR6" s="1080"/>
      <c r="CS6" s="1080"/>
      <c r="CT6" s="1080"/>
      <c r="CU6" s="1080"/>
      <c r="CV6" s="1080"/>
      <c r="CW6" s="1080"/>
      <c r="CX6" s="1080"/>
      <c r="CY6" s="1080"/>
      <c r="CZ6" s="1080"/>
      <c r="DA6" s="1080"/>
      <c r="DB6" s="1080"/>
      <c r="DC6" s="1080"/>
      <c r="DD6" s="1080"/>
      <c r="DE6" s="1080"/>
      <c r="DF6" s="1080"/>
      <c r="DG6" s="1080"/>
      <c r="DH6" s="1080"/>
      <c r="DI6" s="1080"/>
      <c r="DJ6" s="1080"/>
      <c r="DK6" s="1080"/>
      <c r="DL6" s="1080"/>
      <c r="DM6" s="1080"/>
      <c r="DN6" s="1080"/>
      <c r="DO6" s="1080"/>
      <c r="DP6" s="1080"/>
      <c r="DQ6" s="1080"/>
      <c r="DR6" s="1080"/>
      <c r="DS6" s="1080"/>
      <c r="DT6" s="1080"/>
      <c r="DU6" s="1080"/>
      <c r="DV6" s="1080"/>
      <c r="DW6" s="1080"/>
      <c r="DX6" s="1080"/>
      <c r="DY6" s="1080"/>
      <c r="DZ6" s="1080"/>
      <c r="EA6" s="1080"/>
      <c r="EB6" s="1080"/>
      <c r="EC6" s="1080"/>
      <c r="ED6" s="1080"/>
      <c r="EE6" s="1080"/>
      <c r="EF6" s="1080"/>
      <c r="EG6" s="1080"/>
      <c r="EH6" s="1080"/>
      <c r="EI6" s="1080"/>
      <c r="EJ6" s="1080"/>
      <c r="EK6" s="1080"/>
      <c r="EL6" s="1080"/>
      <c r="EM6" s="1080"/>
      <c r="EN6" s="1080"/>
      <c r="EO6" s="1080"/>
      <c r="EP6" s="1080"/>
      <c r="EQ6" s="1080"/>
      <c r="ER6" s="1080"/>
      <c r="ES6" s="1080"/>
      <c r="ET6" s="1080"/>
      <c r="EU6" s="1080"/>
      <c r="EV6" s="1080"/>
      <c r="EW6" s="1080"/>
      <c r="EX6" s="1080"/>
      <c r="EY6" s="1080"/>
      <c r="EZ6" s="1080"/>
      <c r="FA6" s="1080"/>
      <c r="FB6" s="1080"/>
      <c r="FC6" s="1080"/>
      <c r="FD6" s="1080"/>
      <c r="FE6" s="1080"/>
      <c r="FF6" s="1080"/>
      <c r="FG6" s="1080"/>
      <c r="FH6" s="1080"/>
      <c r="FI6" s="1080"/>
      <c r="FJ6" s="1080"/>
      <c r="FK6" s="1080"/>
      <c r="FL6" s="1080"/>
      <c r="FM6" s="1080"/>
      <c r="FN6" s="1080"/>
      <c r="FO6" s="1080"/>
      <c r="FP6" s="1080"/>
      <c r="FQ6" s="1080"/>
      <c r="FR6" s="1080"/>
      <c r="FS6" s="1080"/>
      <c r="FT6" s="1080"/>
      <c r="FU6" s="1080"/>
      <c r="FV6" s="1080"/>
      <c r="FW6" s="1080"/>
      <c r="FX6" s="1080"/>
      <c r="FY6" s="1080"/>
      <c r="FZ6" s="1080"/>
      <c r="GA6" s="1080"/>
      <c r="GB6" s="1080"/>
      <c r="GC6" s="1080"/>
      <c r="GD6" s="1080"/>
      <c r="GE6" s="1080"/>
      <c r="GF6" s="1080"/>
      <c r="GG6" s="1080"/>
      <c r="GH6" s="1080"/>
      <c r="GI6" s="1080"/>
      <c r="GJ6" s="1080"/>
      <c r="GK6" s="1080"/>
      <c r="GL6" s="1080"/>
      <c r="GM6" s="1080"/>
      <c r="GN6" s="1080"/>
      <c r="GO6" s="1080"/>
      <c r="GP6" s="1080"/>
      <c r="GQ6" s="1080"/>
      <c r="GR6" s="1080"/>
      <c r="GS6" s="1080"/>
      <c r="GT6" s="1080"/>
      <c r="GU6" s="1080"/>
      <c r="GV6" s="1080"/>
      <c r="GW6" s="1080"/>
      <c r="GX6" s="1080"/>
      <c r="GY6" s="1080"/>
      <c r="GZ6" s="1080"/>
      <c r="HA6" s="1080"/>
      <c r="HB6" s="1080"/>
      <c r="HC6" s="1080"/>
      <c r="HD6" s="1080"/>
      <c r="HE6" s="1080"/>
      <c r="HF6" s="1080"/>
      <c r="HG6" s="1080"/>
      <c r="HH6" s="1080"/>
      <c r="HI6" s="1080"/>
      <c r="HJ6" s="1080"/>
      <c r="HK6" s="1080"/>
      <c r="HL6" s="1080"/>
      <c r="HM6" s="1080"/>
      <c r="HN6" s="1080"/>
      <c r="HO6" s="1080"/>
      <c r="HP6" s="1080"/>
      <c r="HQ6" s="1080"/>
      <c r="HR6" s="1080"/>
      <c r="HS6" s="1080"/>
      <c r="HT6" s="1080"/>
      <c r="HU6" s="1080"/>
      <c r="HV6" s="1080"/>
      <c r="HW6" s="1080"/>
      <c r="HX6" s="1080"/>
      <c r="HY6" s="1080"/>
      <c r="HZ6" s="1080"/>
      <c r="IA6" s="1080"/>
      <c r="IB6" s="1080"/>
      <c r="IC6" s="1080"/>
      <c r="ID6" s="1080"/>
      <c r="IE6" s="1080"/>
      <c r="IF6" s="1080"/>
      <c r="IG6" s="1080"/>
      <c r="IH6" s="1080"/>
      <c r="II6" s="1080"/>
      <c r="IJ6" s="1080"/>
      <c r="IK6" s="1080"/>
      <c r="IL6" s="1080"/>
      <c r="IM6" s="1080"/>
      <c r="IN6" s="1080"/>
      <c r="IO6" s="1080"/>
      <c r="IP6" s="1080"/>
      <c r="IQ6" s="1080"/>
      <c r="IR6" s="1080"/>
      <c r="IS6" s="1080"/>
      <c r="IT6" s="1080"/>
      <c r="IU6" s="1080"/>
      <c r="IV6" s="1080"/>
    </row>
    <row r="7" spans="1:256" s="262" customFormat="1" ht="12.75" thickBot="1">
      <c r="A7" s="1876"/>
      <c r="B7" s="1876"/>
      <c r="C7" s="1876"/>
      <c r="D7" s="1876"/>
      <c r="E7" s="1876"/>
      <c r="F7" s="1876"/>
      <c r="G7" s="1873"/>
      <c r="H7" s="1873"/>
      <c r="I7" s="1878"/>
      <c r="J7" s="1873"/>
      <c r="K7" s="1873"/>
      <c r="L7" s="1880"/>
      <c r="M7" s="1881"/>
      <c r="N7" s="1873"/>
      <c r="O7" s="1873"/>
      <c r="P7" s="1080"/>
      <c r="Q7" s="1080"/>
      <c r="R7" s="1080"/>
      <c r="S7" s="1080"/>
      <c r="T7" s="1080"/>
      <c r="U7" s="1080"/>
      <c r="V7" s="1080"/>
      <c r="W7" s="1080"/>
      <c r="X7" s="1080"/>
      <c r="Y7" s="1080"/>
      <c r="Z7" s="1080"/>
      <c r="AA7" s="1080"/>
      <c r="AB7" s="1080"/>
      <c r="AC7" s="1080"/>
      <c r="AD7" s="1080"/>
      <c r="AE7" s="1080"/>
      <c r="AF7" s="1080"/>
      <c r="AG7" s="1080"/>
      <c r="AH7" s="1080"/>
      <c r="AI7" s="1080"/>
      <c r="AJ7" s="1080"/>
      <c r="AK7" s="1080"/>
      <c r="AL7" s="1080"/>
      <c r="AM7" s="1080"/>
      <c r="AN7" s="1080"/>
      <c r="AO7" s="1080"/>
      <c r="AP7" s="1080"/>
      <c r="AQ7" s="1080"/>
      <c r="AR7" s="1080"/>
      <c r="AS7" s="1080"/>
      <c r="AT7" s="1080"/>
      <c r="AU7" s="1080"/>
      <c r="AV7" s="1080"/>
      <c r="AW7" s="1080"/>
      <c r="AX7" s="1080"/>
      <c r="AY7" s="1080"/>
      <c r="AZ7" s="1080"/>
      <c r="BA7" s="1080"/>
      <c r="BB7" s="1080"/>
      <c r="BC7" s="1080"/>
      <c r="BD7" s="1080"/>
      <c r="BE7" s="1080"/>
      <c r="BF7" s="1080"/>
      <c r="BG7" s="1080"/>
      <c r="BH7" s="1080"/>
      <c r="BI7" s="1080"/>
      <c r="BJ7" s="1080"/>
      <c r="BK7" s="1080"/>
      <c r="BL7" s="1080"/>
      <c r="BM7" s="1080"/>
      <c r="BN7" s="1080"/>
      <c r="BO7" s="1080"/>
      <c r="BP7" s="1080"/>
      <c r="BQ7" s="1080"/>
      <c r="BR7" s="1080"/>
      <c r="BS7" s="1080"/>
      <c r="BT7" s="1080"/>
      <c r="BU7" s="1080"/>
      <c r="BV7" s="1080"/>
      <c r="BW7" s="1080"/>
      <c r="BX7" s="1080"/>
      <c r="BY7" s="1080"/>
      <c r="BZ7" s="1080"/>
      <c r="CA7" s="1080"/>
      <c r="CB7" s="1080"/>
      <c r="CC7" s="1080"/>
      <c r="CD7" s="1080"/>
      <c r="CE7" s="1080"/>
      <c r="CF7" s="1080"/>
      <c r="CG7" s="1080"/>
      <c r="CH7" s="1080"/>
      <c r="CI7" s="1080"/>
      <c r="CJ7" s="1080"/>
      <c r="CK7" s="1080"/>
      <c r="CL7" s="1080"/>
      <c r="CM7" s="1080"/>
      <c r="CN7" s="1080"/>
      <c r="CO7" s="1080"/>
      <c r="CP7" s="1080"/>
      <c r="CQ7" s="1080"/>
      <c r="CR7" s="1080"/>
      <c r="CS7" s="1080"/>
      <c r="CT7" s="1080"/>
      <c r="CU7" s="1080"/>
      <c r="CV7" s="1080"/>
      <c r="CW7" s="1080"/>
      <c r="CX7" s="1080"/>
      <c r="CY7" s="1080"/>
      <c r="CZ7" s="1080"/>
      <c r="DA7" s="1080"/>
      <c r="DB7" s="1080"/>
      <c r="DC7" s="1080"/>
      <c r="DD7" s="1080"/>
      <c r="DE7" s="1080"/>
      <c r="DF7" s="1080"/>
      <c r="DG7" s="1080"/>
      <c r="DH7" s="1080"/>
      <c r="DI7" s="1080"/>
      <c r="DJ7" s="1080"/>
      <c r="DK7" s="1080"/>
      <c r="DL7" s="1080"/>
      <c r="DM7" s="1080"/>
      <c r="DN7" s="1080"/>
      <c r="DO7" s="1080"/>
      <c r="DP7" s="1080"/>
      <c r="DQ7" s="1080"/>
      <c r="DR7" s="1080"/>
      <c r="DS7" s="1080"/>
      <c r="DT7" s="1080"/>
      <c r="DU7" s="1080"/>
      <c r="DV7" s="1080"/>
      <c r="DW7" s="1080"/>
      <c r="DX7" s="1080"/>
      <c r="DY7" s="1080"/>
      <c r="DZ7" s="1080"/>
      <c r="EA7" s="1080"/>
      <c r="EB7" s="1080"/>
      <c r="EC7" s="1080"/>
      <c r="ED7" s="1080"/>
      <c r="EE7" s="1080"/>
      <c r="EF7" s="1080"/>
      <c r="EG7" s="1080"/>
      <c r="EH7" s="1080"/>
      <c r="EI7" s="1080"/>
      <c r="EJ7" s="1080"/>
      <c r="EK7" s="1080"/>
      <c r="EL7" s="1080"/>
      <c r="EM7" s="1080"/>
      <c r="EN7" s="1080"/>
      <c r="EO7" s="1080"/>
      <c r="EP7" s="1080"/>
      <c r="EQ7" s="1080"/>
      <c r="ER7" s="1080"/>
      <c r="ES7" s="1080"/>
      <c r="ET7" s="1080"/>
      <c r="EU7" s="1080"/>
      <c r="EV7" s="1080"/>
      <c r="EW7" s="1080"/>
      <c r="EX7" s="1080"/>
      <c r="EY7" s="1080"/>
      <c r="EZ7" s="1080"/>
      <c r="FA7" s="1080"/>
      <c r="FB7" s="1080"/>
      <c r="FC7" s="1080"/>
      <c r="FD7" s="1080"/>
      <c r="FE7" s="1080"/>
      <c r="FF7" s="1080"/>
      <c r="FG7" s="1080"/>
      <c r="FH7" s="1080"/>
      <c r="FI7" s="1080"/>
      <c r="FJ7" s="1080"/>
      <c r="FK7" s="1080"/>
      <c r="FL7" s="1080"/>
      <c r="FM7" s="1080"/>
      <c r="FN7" s="1080"/>
      <c r="FO7" s="1080"/>
      <c r="FP7" s="1080"/>
      <c r="FQ7" s="1080"/>
      <c r="FR7" s="1080"/>
      <c r="FS7" s="1080"/>
      <c r="FT7" s="1080"/>
      <c r="FU7" s="1080"/>
      <c r="FV7" s="1080"/>
      <c r="FW7" s="1080"/>
      <c r="FX7" s="1080"/>
      <c r="FY7" s="1080"/>
      <c r="FZ7" s="1080"/>
      <c r="GA7" s="1080"/>
      <c r="GB7" s="1080"/>
      <c r="GC7" s="1080"/>
      <c r="GD7" s="1080"/>
      <c r="GE7" s="1080"/>
      <c r="GF7" s="1080"/>
      <c r="GG7" s="1080"/>
      <c r="GH7" s="1080"/>
      <c r="GI7" s="1080"/>
      <c r="GJ7" s="1080"/>
      <c r="GK7" s="1080"/>
      <c r="GL7" s="1080"/>
      <c r="GM7" s="1080"/>
      <c r="GN7" s="1080"/>
      <c r="GO7" s="1080"/>
      <c r="GP7" s="1080"/>
      <c r="GQ7" s="1080"/>
      <c r="GR7" s="1080"/>
      <c r="GS7" s="1080"/>
      <c r="GT7" s="1080"/>
      <c r="GU7" s="1080"/>
      <c r="GV7" s="1080"/>
      <c r="GW7" s="1080"/>
      <c r="GX7" s="1080"/>
      <c r="GY7" s="1080"/>
      <c r="GZ7" s="1080"/>
      <c r="HA7" s="1080"/>
      <c r="HB7" s="1080"/>
      <c r="HC7" s="1080"/>
      <c r="HD7" s="1080"/>
      <c r="HE7" s="1080"/>
      <c r="HF7" s="1080"/>
      <c r="HG7" s="1080"/>
      <c r="HH7" s="1080"/>
      <c r="HI7" s="1080"/>
      <c r="HJ7" s="1080"/>
      <c r="HK7" s="1080"/>
      <c r="HL7" s="1080"/>
      <c r="HM7" s="1080"/>
      <c r="HN7" s="1080"/>
      <c r="HO7" s="1080"/>
      <c r="HP7" s="1080"/>
      <c r="HQ7" s="1080"/>
      <c r="HR7" s="1080"/>
      <c r="HS7" s="1080"/>
      <c r="HT7" s="1080"/>
      <c r="HU7" s="1080"/>
      <c r="HV7" s="1080"/>
      <c r="HW7" s="1080"/>
      <c r="HX7" s="1080"/>
      <c r="HY7" s="1080"/>
      <c r="HZ7" s="1080"/>
      <c r="IA7" s="1080"/>
      <c r="IB7" s="1080"/>
      <c r="IC7" s="1080"/>
      <c r="ID7" s="1080"/>
      <c r="IE7" s="1080"/>
      <c r="IF7" s="1080"/>
      <c r="IG7" s="1080"/>
      <c r="IH7" s="1080"/>
      <c r="II7" s="1080"/>
      <c r="IJ7" s="1080"/>
      <c r="IK7" s="1080"/>
      <c r="IL7" s="1080"/>
      <c r="IM7" s="1080"/>
      <c r="IN7" s="1080"/>
      <c r="IO7" s="1080"/>
      <c r="IP7" s="1080"/>
      <c r="IQ7" s="1080"/>
      <c r="IR7" s="1080"/>
      <c r="IS7" s="1080"/>
      <c r="IT7" s="1080"/>
      <c r="IU7" s="1080"/>
      <c r="IV7" s="1080"/>
    </row>
    <row r="8" spans="1:256" s="262" customFormat="1" ht="12.75" thickTop="1">
      <c r="A8" s="1072">
        <v>1</v>
      </c>
      <c r="B8" s="1073" t="s">
        <v>164</v>
      </c>
      <c r="C8" s="1074" t="s">
        <v>147</v>
      </c>
      <c r="D8" s="1075" t="s">
        <v>148</v>
      </c>
      <c r="E8" s="1874">
        <f>SUM(J8:O8)</f>
        <v>26060872.95</v>
      </c>
      <c r="F8" s="1874"/>
      <c r="G8" s="1874">
        <f>E8-I8</f>
        <v>26060872.95</v>
      </c>
      <c r="H8" s="1874"/>
      <c r="I8" s="1081">
        <v>0</v>
      </c>
      <c r="J8" s="1067">
        <v>64480</v>
      </c>
      <c r="K8" s="1067">
        <v>642562.5</v>
      </c>
      <c r="L8" s="1068">
        <v>2422497.2</v>
      </c>
      <c r="M8" s="1068"/>
      <c r="N8" s="1067">
        <v>18474263</v>
      </c>
      <c r="O8" s="1067">
        <v>4457070.25</v>
      </c>
      <c r="P8" s="1082"/>
      <c r="Q8" s="1082"/>
      <c r="R8" s="1080"/>
      <c r="S8" s="1080"/>
      <c r="T8" s="1080"/>
      <c r="U8" s="1080"/>
      <c r="V8" s="1080"/>
      <c r="W8" s="1080"/>
      <c r="X8" s="1080"/>
      <c r="Y8" s="1080"/>
      <c r="Z8" s="1080"/>
      <c r="AA8" s="1080"/>
      <c r="AB8" s="1080"/>
      <c r="AC8" s="1080"/>
      <c r="AD8" s="1080"/>
      <c r="AE8" s="1080"/>
      <c r="AF8" s="1080"/>
      <c r="AG8" s="1080"/>
      <c r="AH8" s="1080"/>
      <c r="AI8" s="1080"/>
      <c r="AJ8" s="1080"/>
      <c r="AK8" s="1080"/>
      <c r="AL8" s="1080"/>
      <c r="AM8" s="1080"/>
      <c r="AN8" s="1080"/>
      <c r="AO8" s="1080"/>
      <c r="AP8" s="1080"/>
      <c r="AQ8" s="1080"/>
      <c r="AR8" s="1080"/>
      <c r="AS8" s="1080"/>
      <c r="AT8" s="1080"/>
      <c r="AU8" s="1080"/>
      <c r="AV8" s="1080"/>
      <c r="AW8" s="1080"/>
      <c r="AX8" s="1080"/>
      <c r="AY8" s="1080"/>
      <c r="AZ8" s="1080"/>
      <c r="BA8" s="1080"/>
      <c r="BB8" s="1080"/>
      <c r="BC8" s="1080"/>
      <c r="BD8" s="1080"/>
      <c r="BE8" s="1080"/>
      <c r="BF8" s="1080"/>
      <c r="BG8" s="1080"/>
      <c r="BH8" s="1080"/>
      <c r="BI8" s="1080"/>
      <c r="BJ8" s="1080"/>
      <c r="BK8" s="1080"/>
      <c r="BL8" s="1080"/>
      <c r="BM8" s="1080"/>
      <c r="BN8" s="1080"/>
      <c r="BO8" s="1080"/>
      <c r="BP8" s="1080"/>
      <c r="BQ8" s="1080"/>
      <c r="BR8" s="1080"/>
      <c r="BS8" s="1080"/>
      <c r="BT8" s="1080"/>
      <c r="BU8" s="1080"/>
      <c r="BV8" s="1080"/>
      <c r="BW8" s="1080"/>
      <c r="BX8" s="1080"/>
      <c r="BY8" s="1080"/>
      <c r="BZ8" s="1080"/>
      <c r="CA8" s="1080"/>
      <c r="CB8" s="1080"/>
      <c r="CC8" s="1080"/>
      <c r="CD8" s="1080"/>
      <c r="CE8" s="1080"/>
      <c r="CF8" s="1080"/>
      <c r="CG8" s="1080"/>
      <c r="CH8" s="1080"/>
      <c r="CI8" s="1080"/>
      <c r="CJ8" s="1080"/>
      <c r="CK8" s="1080"/>
      <c r="CL8" s="1080"/>
      <c r="CM8" s="1080"/>
      <c r="CN8" s="1080"/>
      <c r="CO8" s="1080"/>
      <c r="CP8" s="1080"/>
      <c r="CQ8" s="1080"/>
      <c r="CR8" s="1080"/>
      <c r="CS8" s="1080"/>
      <c r="CT8" s="1080"/>
      <c r="CU8" s="1080"/>
      <c r="CV8" s="1080"/>
      <c r="CW8" s="1080"/>
      <c r="CX8" s="1080"/>
      <c r="CY8" s="1080"/>
      <c r="CZ8" s="1080"/>
      <c r="DA8" s="1080"/>
      <c r="DB8" s="1080"/>
      <c r="DC8" s="1080"/>
      <c r="DD8" s="1080"/>
      <c r="DE8" s="1080"/>
      <c r="DF8" s="1080"/>
      <c r="DG8" s="1080"/>
      <c r="DH8" s="1080"/>
      <c r="DI8" s="1080"/>
      <c r="DJ8" s="1080"/>
      <c r="DK8" s="1080"/>
      <c r="DL8" s="1080"/>
      <c r="DM8" s="1080"/>
      <c r="DN8" s="1080"/>
      <c r="DO8" s="1080"/>
      <c r="DP8" s="1080"/>
      <c r="DQ8" s="1080"/>
      <c r="DR8" s="1080"/>
      <c r="DS8" s="1080"/>
      <c r="DT8" s="1080"/>
      <c r="DU8" s="1080"/>
      <c r="DV8" s="1080"/>
      <c r="DW8" s="1080"/>
      <c r="DX8" s="1080"/>
      <c r="DY8" s="1080"/>
      <c r="DZ8" s="1080"/>
      <c r="EA8" s="1080"/>
      <c r="EB8" s="1080"/>
      <c r="EC8" s="1080"/>
      <c r="ED8" s="1080"/>
      <c r="EE8" s="1080"/>
      <c r="EF8" s="1080"/>
      <c r="EG8" s="1080"/>
      <c r="EH8" s="1080"/>
      <c r="EI8" s="1080"/>
      <c r="EJ8" s="1080"/>
      <c r="EK8" s="1080"/>
      <c r="EL8" s="1080"/>
      <c r="EM8" s="1080"/>
      <c r="EN8" s="1080"/>
      <c r="EO8" s="1080"/>
      <c r="EP8" s="1080"/>
      <c r="EQ8" s="1080"/>
      <c r="ER8" s="1080"/>
      <c r="ES8" s="1080"/>
      <c r="ET8" s="1080"/>
      <c r="EU8" s="1080"/>
      <c r="EV8" s="1080"/>
      <c r="EW8" s="1080"/>
      <c r="EX8" s="1080"/>
      <c r="EY8" s="1080"/>
      <c r="EZ8" s="1080"/>
      <c r="FA8" s="1080"/>
      <c r="FB8" s="1080"/>
      <c r="FC8" s="1080"/>
      <c r="FD8" s="1080"/>
      <c r="FE8" s="1080"/>
      <c r="FF8" s="1080"/>
      <c r="FG8" s="1080"/>
      <c r="FH8" s="1080"/>
      <c r="FI8" s="1080"/>
      <c r="FJ8" s="1080"/>
      <c r="FK8" s="1080"/>
      <c r="FL8" s="1080"/>
      <c r="FM8" s="1080"/>
      <c r="FN8" s="1080"/>
      <c r="FO8" s="1080"/>
      <c r="FP8" s="1080"/>
      <c r="FQ8" s="1080"/>
      <c r="FR8" s="1080"/>
      <c r="FS8" s="1080"/>
      <c r="FT8" s="1080"/>
      <c r="FU8" s="1080"/>
      <c r="FV8" s="1080"/>
      <c r="FW8" s="1080"/>
      <c r="FX8" s="1080"/>
      <c r="FY8" s="1080"/>
      <c r="FZ8" s="1080"/>
      <c r="GA8" s="1080"/>
      <c r="GB8" s="1080"/>
      <c r="GC8" s="1080"/>
      <c r="GD8" s="1080"/>
      <c r="GE8" s="1080"/>
      <c r="GF8" s="1080"/>
      <c r="GG8" s="1080"/>
      <c r="GH8" s="1080"/>
      <c r="GI8" s="1080"/>
      <c r="GJ8" s="1080"/>
      <c r="GK8" s="1080"/>
      <c r="GL8" s="1080"/>
      <c r="GM8" s="1080"/>
      <c r="GN8" s="1080"/>
      <c r="GO8" s="1080"/>
      <c r="GP8" s="1080"/>
      <c r="GQ8" s="1080"/>
      <c r="GR8" s="1080"/>
      <c r="GS8" s="1080"/>
      <c r="GT8" s="1080"/>
      <c r="GU8" s="1080"/>
      <c r="GV8" s="1080"/>
      <c r="GW8" s="1080"/>
      <c r="GX8" s="1080"/>
      <c r="GY8" s="1080"/>
      <c r="GZ8" s="1080"/>
      <c r="HA8" s="1080"/>
      <c r="HB8" s="1080"/>
      <c r="HC8" s="1080"/>
      <c r="HD8" s="1080"/>
      <c r="HE8" s="1080"/>
      <c r="HF8" s="1080"/>
      <c r="HG8" s="1080"/>
      <c r="HH8" s="1080"/>
      <c r="HI8" s="1080"/>
      <c r="HJ8" s="1080"/>
      <c r="HK8" s="1080"/>
      <c r="HL8" s="1080"/>
      <c r="HM8" s="1080"/>
      <c r="HN8" s="1080"/>
      <c r="HO8" s="1080"/>
      <c r="HP8" s="1080"/>
      <c r="HQ8" s="1080"/>
      <c r="HR8" s="1080"/>
      <c r="HS8" s="1080"/>
      <c r="HT8" s="1080"/>
      <c r="HU8" s="1080"/>
      <c r="HV8" s="1080"/>
      <c r="HW8" s="1080"/>
      <c r="HX8" s="1080"/>
      <c r="HY8" s="1080"/>
      <c r="HZ8" s="1080"/>
      <c r="IA8" s="1080"/>
      <c r="IB8" s="1080"/>
      <c r="IC8" s="1080"/>
      <c r="ID8" s="1080"/>
      <c r="IE8" s="1080"/>
      <c r="IF8" s="1080"/>
      <c r="IG8" s="1080"/>
      <c r="IH8" s="1080"/>
      <c r="II8" s="1080"/>
      <c r="IJ8" s="1080"/>
      <c r="IK8" s="1080"/>
      <c r="IL8" s="1080"/>
      <c r="IM8" s="1080"/>
      <c r="IN8" s="1080"/>
      <c r="IO8" s="1080"/>
      <c r="IP8" s="1080"/>
      <c r="IQ8" s="1080"/>
      <c r="IR8" s="1080"/>
      <c r="IS8" s="1080"/>
      <c r="IT8" s="1080"/>
      <c r="IU8" s="1080"/>
      <c r="IV8" s="1080"/>
    </row>
    <row r="9" spans="1:256" s="262" customFormat="1" ht="24">
      <c r="A9" s="1076">
        <f aca="true" t="shared" si="0" ref="A9:A16">A8+1</f>
        <v>2</v>
      </c>
      <c r="B9" s="1077" t="s">
        <v>167</v>
      </c>
      <c r="C9" s="1074" t="s">
        <v>147</v>
      </c>
      <c r="D9" s="1078" t="s">
        <v>150</v>
      </c>
      <c r="E9" s="1874">
        <f>SUM(J9:O9)</f>
        <v>22224658.68</v>
      </c>
      <c r="F9" s="1874"/>
      <c r="G9" s="1868">
        <f>E9-I9</f>
        <v>22224658.68</v>
      </c>
      <c r="H9" s="1868"/>
      <c r="I9" s="1083">
        <v>0</v>
      </c>
      <c r="J9" s="1069">
        <v>3512241.79</v>
      </c>
      <c r="K9" s="1069">
        <v>137201</v>
      </c>
      <c r="L9" s="1070">
        <v>2286894.43</v>
      </c>
      <c r="M9" s="1070">
        <v>125388.84</v>
      </c>
      <c r="N9" s="1070">
        <v>472638.45</v>
      </c>
      <c r="O9" s="1069">
        <v>15690294.17</v>
      </c>
      <c r="P9" s="1080"/>
      <c r="Q9" s="1082"/>
      <c r="R9" s="1080"/>
      <c r="S9" s="1080"/>
      <c r="T9" s="1080"/>
      <c r="U9" s="1080"/>
      <c r="V9" s="1080"/>
      <c r="W9" s="1080"/>
      <c r="X9" s="1080"/>
      <c r="Y9" s="1080"/>
      <c r="Z9" s="1080"/>
      <c r="AA9" s="1080"/>
      <c r="AB9" s="1080"/>
      <c r="AC9" s="1080"/>
      <c r="AD9" s="1080"/>
      <c r="AE9" s="1080"/>
      <c r="AF9" s="1080"/>
      <c r="AG9" s="1080"/>
      <c r="AH9" s="1080"/>
      <c r="AI9" s="1080"/>
      <c r="AJ9" s="1080"/>
      <c r="AK9" s="1080"/>
      <c r="AL9" s="1080"/>
      <c r="AM9" s="1080"/>
      <c r="AN9" s="1080"/>
      <c r="AO9" s="1080"/>
      <c r="AP9" s="1080"/>
      <c r="AQ9" s="1080"/>
      <c r="AR9" s="1080"/>
      <c r="AS9" s="1080"/>
      <c r="AT9" s="1080"/>
      <c r="AU9" s="1080"/>
      <c r="AV9" s="1080"/>
      <c r="AW9" s="1080"/>
      <c r="AX9" s="1080"/>
      <c r="AY9" s="1080"/>
      <c r="AZ9" s="1080"/>
      <c r="BA9" s="1080"/>
      <c r="BB9" s="1080"/>
      <c r="BC9" s="1080"/>
      <c r="BD9" s="1080"/>
      <c r="BE9" s="1080"/>
      <c r="BF9" s="1080"/>
      <c r="BG9" s="1080"/>
      <c r="BH9" s="1080"/>
      <c r="BI9" s="1080"/>
      <c r="BJ9" s="1080"/>
      <c r="BK9" s="1080"/>
      <c r="BL9" s="1080"/>
      <c r="BM9" s="1080"/>
      <c r="BN9" s="1080"/>
      <c r="BO9" s="1080"/>
      <c r="BP9" s="1080"/>
      <c r="BQ9" s="1080"/>
      <c r="BR9" s="1080"/>
      <c r="BS9" s="1080"/>
      <c r="BT9" s="1080"/>
      <c r="BU9" s="1080"/>
      <c r="BV9" s="1080"/>
      <c r="BW9" s="1080"/>
      <c r="BX9" s="1080"/>
      <c r="BY9" s="1080"/>
      <c r="BZ9" s="1080"/>
      <c r="CA9" s="1080"/>
      <c r="CB9" s="1080"/>
      <c r="CC9" s="1080"/>
      <c r="CD9" s="1080"/>
      <c r="CE9" s="1080"/>
      <c r="CF9" s="1080"/>
      <c r="CG9" s="1080"/>
      <c r="CH9" s="1080"/>
      <c r="CI9" s="1080"/>
      <c r="CJ9" s="1080"/>
      <c r="CK9" s="1080"/>
      <c r="CL9" s="1080"/>
      <c r="CM9" s="1080"/>
      <c r="CN9" s="1080"/>
      <c r="CO9" s="1080"/>
      <c r="CP9" s="1080"/>
      <c r="CQ9" s="1080"/>
      <c r="CR9" s="1080"/>
      <c r="CS9" s="1080"/>
      <c r="CT9" s="1080"/>
      <c r="CU9" s="1080"/>
      <c r="CV9" s="1080"/>
      <c r="CW9" s="1080"/>
      <c r="CX9" s="1080"/>
      <c r="CY9" s="1080"/>
      <c r="CZ9" s="1080"/>
      <c r="DA9" s="1080"/>
      <c r="DB9" s="1080"/>
      <c r="DC9" s="1080"/>
      <c r="DD9" s="1080"/>
      <c r="DE9" s="1080"/>
      <c r="DF9" s="1080"/>
      <c r="DG9" s="1080"/>
      <c r="DH9" s="1080"/>
      <c r="DI9" s="1080"/>
      <c r="DJ9" s="1080"/>
      <c r="DK9" s="1080"/>
      <c r="DL9" s="1080"/>
      <c r="DM9" s="1080"/>
      <c r="DN9" s="1080"/>
      <c r="DO9" s="1080"/>
      <c r="DP9" s="1080"/>
      <c r="DQ9" s="1080"/>
      <c r="DR9" s="1080"/>
      <c r="DS9" s="1080"/>
      <c r="DT9" s="1080"/>
      <c r="DU9" s="1080"/>
      <c r="DV9" s="1080"/>
      <c r="DW9" s="1080"/>
      <c r="DX9" s="1080"/>
      <c r="DY9" s="1080"/>
      <c r="DZ9" s="1080"/>
      <c r="EA9" s="1080"/>
      <c r="EB9" s="1080"/>
      <c r="EC9" s="1080"/>
      <c r="ED9" s="1080"/>
      <c r="EE9" s="1080"/>
      <c r="EF9" s="1080"/>
      <c r="EG9" s="1080"/>
      <c r="EH9" s="1080"/>
      <c r="EI9" s="1080"/>
      <c r="EJ9" s="1080"/>
      <c r="EK9" s="1080"/>
      <c r="EL9" s="1080"/>
      <c r="EM9" s="1080"/>
      <c r="EN9" s="1080"/>
      <c r="EO9" s="1080"/>
      <c r="EP9" s="1080"/>
      <c r="EQ9" s="1080"/>
      <c r="ER9" s="1080"/>
      <c r="ES9" s="1080"/>
      <c r="ET9" s="1080"/>
      <c r="EU9" s="1080"/>
      <c r="EV9" s="1080"/>
      <c r="EW9" s="1080"/>
      <c r="EX9" s="1080"/>
      <c r="EY9" s="1080"/>
      <c r="EZ9" s="1080"/>
      <c r="FA9" s="1080"/>
      <c r="FB9" s="1080"/>
      <c r="FC9" s="1080"/>
      <c r="FD9" s="1080"/>
      <c r="FE9" s="1080"/>
      <c r="FF9" s="1080"/>
      <c r="FG9" s="1080"/>
      <c r="FH9" s="1080"/>
      <c r="FI9" s="1080"/>
      <c r="FJ9" s="1080"/>
      <c r="FK9" s="1080"/>
      <c r="FL9" s="1080"/>
      <c r="FM9" s="1080"/>
      <c r="FN9" s="1080"/>
      <c r="FO9" s="1080"/>
      <c r="FP9" s="1080"/>
      <c r="FQ9" s="1080"/>
      <c r="FR9" s="1080"/>
      <c r="FS9" s="1080"/>
      <c r="FT9" s="1080"/>
      <c r="FU9" s="1080"/>
      <c r="FV9" s="1080"/>
      <c r="FW9" s="1080"/>
      <c r="FX9" s="1080"/>
      <c r="FY9" s="1080"/>
      <c r="FZ9" s="1080"/>
      <c r="GA9" s="1080"/>
      <c r="GB9" s="1080"/>
      <c r="GC9" s="1080"/>
      <c r="GD9" s="1080"/>
      <c r="GE9" s="1080"/>
      <c r="GF9" s="1080"/>
      <c r="GG9" s="1080"/>
      <c r="GH9" s="1080"/>
      <c r="GI9" s="1080"/>
      <c r="GJ9" s="1080"/>
      <c r="GK9" s="1080"/>
      <c r="GL9" s="1080"/>
      <c r="GM9" s="1080"/>
      <c r="GN9" s="1080"/>
      <c r="GO9" s="1080"/>
      <c r="GP9" s="1080"/>
      <c r="GQ9" s="1080"/>
      <c r="GR9" s="1080"/>
      <c r="GS9" s="1080"/>
      <c r="GT9" s="1080"/>
      <c r="GU9" s="1080"/>
      <c r="GV9" s="1080"/>
      <c r="GW9" s="1080"/>
      <c r="GX9" s="1080"/>
      <c r="GY9" s="1080"/>
      <c r="GZ9" s="1080"/>
      <c r="HA9" s="1080"/>
      <c r="HB9" s="1080"/>
      <c r="HC9" s="1080"/>
      <c r="HD9" s="1080"/>
      <c r="HE9" s="1080"/>
      <c r="HF9" s="1080"/>
      <c r="HG9" s="1080"/>
      <c r="HH9" s="1080"/>
      <c r="HI9" s="1080"/>
      <c r="HJ9" s="1080"/>
      <c r="HK9" s="1080"/>
      <c r="HL9" s="1080"/>
      <c r="HM9" s="1080"/>
      <c r="HN9" s="1080"/>
      <c r="HO9" s="1080"/>
      <c r="HP9" s="1080"/>
      <c r="HQ9" s="1080"/>
      <c r="HR9" s="1080"/>
      <c r="HS9" s="1080"/>
      <c r="HT9" s="1080"/>
      <c r="HU9" s="1080"/>
      <c r="HV9" s="1080"/>
      <c r="HW9" s="1080"/>
      <c r="HX9" s="1080"/>
      <c r="HY9" s="1080"/>
      <c r="HZ9" s="1080"/>
      <c r="IA9" s="1080"/>
      <c r="IB9" s="1080"/>
      <c r="IC9" s="1080"/>
      <c r="ID9" s="1080"/>
      <c r="IE9" s="1080"/>
      <c r="IF9" s="1080"/>
      <c r="IG9" s="1080"/>
      <c r="IH9" s="1080"/>
      <c r="II9" s="1080"/>
      <c r="IJ9" s="1080"/>
      <c r="IK9" s="1080"/>
      <c r="IL9" s="1080"/>
      <c r="IM9" s="1080"/>
      <c r="IN9" s="1080"/>
      <c r="IO9" s="1080"/>
      <c r="IP9" s="1080"/>
      <c r="IQ9" s="1080"/>
      <c r="IR9" s="1080"/>
      <c r="IS9" s="1080"/>
      <c r="IT9" s="1080"/>
      <c r="IU9" s="1080"/>
      <c r="IV9" s="1080"/>
    </row>
    <row r="10" spans="1:256" s="262" customFormat="1" ht="24">
      <c r="A10" s="1076">
        <f t="shared" si="0"/>
        <v>3</v>
      </c>
      <c r="B10" s="1077" t="s">
        <v>198</v>
      </c>
      <c r="C10" s="1074" t="s">
        <v>147</v>
      </c>
      <c r="D10" s="1078" t="s">
        <v>151</v>
      </c>
      <c r="E10" s="1868">
        <f aca="true" t="shared" si="1" ref="E10:E18">SUM(J10:O10)</f>
        <v>874202.28</v>
      </c>
      <c r="F10" s="1868"/>
      <c r="G10" s="1868">
        <f>E10-I10</f>
        <v>874202.28</v>
      </c>
      <c r="H10" s="1868"/>
      <c r="I10" s="1083">
        <v>0</v>
      </c>
      <c r="J10" s="1069">
        <v>69600</v>
      </c>
      <c r="K10" s="1069">
        <v>0</v>
      </c>
      <c r="L10" s="1070">
        <v>406723.28</v>
      </c>
      <c r="M10" s="1070">
        <v>0</v>
      </c>
      <c r="N10" s="1070">
        <v>0</v>
      </c>
      <c r="O10" s="1069">
        <v>397879</v>
      </c>
      <c r="P10" s="1080"/>
      <c r="Q10" s="1082"/>
      <c r="R10" s="1080"/>
      <c r="S10" s="1080"/>
      <c r="T10" s="1080"/>
      <c r="U10" s="1080"/>
      <c r="V10" s="1080"/>
      <c r="W10" s="1080"/>
      <c r="X10" s="1080"/>
      <c r="Y10" s="1080"/>
      <c r="Z10" s="1080"/>
      <c r="AA10" s="1080"/>
      <c r="AB10" s="1080"/>
      <c r="AC10" s="1080"/>
      <c r="AD10" s="1080"/>
      <c r="AE10" s="1080"/>
      <c r="AF10" s="1080"/>
      <c r="AG10" s="1080"/>
      <c r="AH10" s="1080"/>
      <c r="AI10" s="1080"/>
      <c r="AJ10" s="1080"/>
      <c r="AK10" s="1080"/>
      <c r="AL10" s="1080"/>
      <c r="AM10" s="1080"/>
      <c r="AN10" s="1080"/>
      <c r="AO10" s="1080"/>
      <c r="AP10" s="1080"/>
      <c r="AQ10" s="1080"/>
      <c r="AR10" s="1080"/>
      <c r="AS10" s="1080"/>
      <c r="AT10" s="1080"/>
      <c r="AU10" s="1080"/>
      <c r="AV10" s="1080"/>
      <c r="AW10" s="1080"/>
      <c r="AX10" s="1080"/>
      <c r="AY10" s="1080"/>
      <c r="AZ10" s="1080"/>
      <c r="BA10" s="1080"/>
      <c r="BB10" s="1080"/>
      <c r="BC10" s="1080"/>
      <c r="BD10" s="1080"/>
      <c r="BE10" s="1080"/>
      <c r="BF10" s="1080"/>
      <c r="BG10" s="1080"/>
      <c r="BH10" s="1080"/>
      <c r="BI10" s="1080"/>
      <c r="BJ10" s="1080"/>
      <c r="BK10" s="1080"/>
      <c r="BL10" s="1080"/>
      <c r="BM10" s="1080"/>
      <c r="BN10" s="1080"/>
      <c r="BO10" s="1080"/>
      <c r="BP10" s="1080"/>
      <c r="BQ10" s="1080"/>
      <c r="BR10" s="1080"/>
      <c r="BS10" s="1080"/>
      <c r="BT10" s="1080"/>
      <c r="BU10" s="1080"/>
      <c r="BV10" s="1080"/>
      <c r="BW10" s="1080"/>
      <c r="BX10" s="1080"/>
      <c r="BY10" s="1080"/>
      <c r="BZ10" s="1080"/>
      <c r="CA10" s="1080"/>
      <c r="CB10" s="1080"/>
      <c r="CC10" s="1080"/>
      <c r="CD10" s="1080"/>
      <c r="CE10" s="1080"/>
      <c r="CF10" s="1080"/>
      <c r="CG10" s="1080"/>
      <c r="CH10" s="1080"/>
      <c r="CI10" s="1080"/>
      <c r="CJ10" s="1080"/>
      <c r="CK10" s="1080"/>
      <c r="CL10" s="1080"/>
      <c r="CM10" s="1080"/>
      <c r="CN10" s="1080"/>
      <c r="CO10" s="1080"/>
      <c r="CP10" s="1080"/>
      <c r="CQ10" s="1080"/>
      <c r="CR10" s="1080"/>
      <c r="CS10" s="1080"/>
      <c r="CT10" s="1080"/>
      <c r="CU10" s="1080"/>
      <c r="CV10" s="1080"/>
      <c r="CW10" s="1080"/>
      <c r="CX10" s="1080"/>
      <c r="CY10" s="1080"/>
      <c r="CZ10" s="1080"/>
      <c r="DA10" s="1080"/>
      <c r="DB10" s="1080"/>
      <c r="DC10" s="1080"/>
      <c r="DD10" s="1080"/>
      <c r="DE10" s="1080"/>
      <c r="DF10" s="1080"/>
      <c r="DG10" s="1080"/>
      <c r="DH10" s="1080"/>
      <c r="DI10" s="1080"/>
      <c r="DJ10" s="1080"/>
      <c r="DK10" s="1080"/>
      <c r="DL10" s="1080"/>
      <c r="DM10" s="1080"/>
      <c r="DN10" s="1080"/>
      <c r="DO10" s="1080"/>
      <c r="DP10" s="1080"/>
      <c r="DQ10" s="1080"/>
      <c r="DR10" s="1080"/>
      <c r="DS10" s="1080"/>
      <c r="DT10" s="1080"/>
      <c r="DU10" s="1080"/>
      <c r="DV10" s="1080"/>
      <c r="DW10" s="1080"/>
      <c r="DX10" s="1080"/>
      <c r="DY10" s="1080"/>
      <c r="DZ10" s="1080"/>
      <c r="EA10" s="1080"/>
      <c r="EB10" s="1080"/>
      <c r="EC10" s="1080"/>
      <c r="ED10" s="1080"/>
      <c r="EE10" s="1080"/>
      <c r="EF10" s="1080"/>
      <c r="EG10" s="1080"/>
      <c r="EH10" s="1080"/>
      <c r="EI10" s="1080"/>
      <c r="EJ10" s="1080"/>
      <c r="EK10" s="1080"/>
      <c r="EL10" s="1080"/>
      <c r="EM10" s="1080"/>
      <c r="EN10" s="1080"/>
      <c r="EO10" s="1080"/>
      <c r="EP10" s="1080"/>
      <c r="EQ10" s="1080"/>
      <c r="ER10" s="1080"/>
      <c r="ES10" s="1080"/>
      <c r="ET10" s="1080"/>
      <c r="EU10" s="1080"/>
      <c r="EV10" s="1080"/>
      <c r="EW10" s="1080"/>
      <c r="EX10" s="1080"/>
      <c r="EY10" s="1080"/>
      <c r="EZ10" s="1080"/>
      <c r="FA10" s="1080"/>
      <c r="FB10" s="1080"/>
      <c r="FC10" s="1080"/>
      <c r="FD10" s="1080"/>
      <c r="FE10" s="1080"/>
      <c r="FF10" s="1080"/>
      <c r="FG10" s="1080"/>
      <c r="FH10" s="1080"/>
      <c r="FI10" s="1080"/>
      <c r="FJ10" s="1080"/>
      <c r="FK10" s="1080"/>
      <c r="FL10" s="1080"/>
      <c r="FM10" s="1080"/>
      <c r="FN10" s="1080"/>
      <c r="FO10" s="1080"/>
      <c r="FP10" s="1080"/>
      <c r="FQ10" s="1080"/>
      <c r="FR10" s="1080"/>
      <c r="FS10" s="1080"/>
      <c r="FT10" s="1080"/>
      <c r="FU10" s="1080"/>
      <c r="FV10" s="1080"/>
      <c r="FW10" s="1080"/>
      <c r="FX10" s="1080"/>
      <c r="FY10" s="1080"/>
      <c r="FZ10" s="1080"/>
      <c r="GA10" s="1080"/>
      <c r="GB10" s="1080"/>
      <c r="GC10" s="1080"/>
      <c r="GD10" s="1080"/>
      <c r="GE10" s="1080"/>
      <c r="GF10" s="1080"/>
      <c r="GG10" s="1080"/>
      <c r="GH10" s="1080"/>
      <c r="GI10" s="1080"/>
      <c r="GJ10" s="1080"/>
      <c r="GK10" s="1080"/>
      <c r="GL10" s="1080"/>
      <c r="GM10" s="1080"/>
      <c r="GN10" s="1080"/>
      <c r="GO10" s="1080"/>
      <c r="GP10" s="1080"/>
      <c r="GQ10" s="1080"/>
      <c r="GR10" s="1080"/>
      <c r="GS10" s="1080"/>
      <c r="GT10" s="1080"/>
      <c r="GU10" s="1080"/>
      <c r="GV10" s="1080"/>
      <c r="GW10" s="1080"/>
      <c r="GX10" s="1080"/>
      <c r="GY10" s="1080"/>
      <c r="GZ10" s="1080"/>
      <c r="HA10" s="1080"/>
      <c r="HB10" s="1080"/>
      <c r="HC10" s="1080"/>
      <c r="HD10" s="1080"/>
      <c r="HE10" s="1080"/>
      <c r="HF10" s="1080"/>
      <c r="HG10" s="1080"/>
      <c r="HH10" s="1080"/>
      <c r="HI10" s="1080"/>
      <c r="HJ10" s="1080"/>
      <c r="HK10" s="1080"/>
      <c r="HL10" s="1080"/>
      <c r="HM10" s="1080"/>
      <c r="HN10" s="1080"/>
      <c r="HO10" s="1080"/>
      <c r="HP10" s="1080"/>
      <c r="HQ10" s="1080"/>
      <c r="HR10" s="1080"/>
      <c r="HS10" s="1080"/>
      <c r="HT10" s="1080"/>
      <c r="HU10" s="1080"/>
      <c r="HV10" s="1080"/>
      <c r="HW10" s="1080"/>
      <c r="HX10" s="1080"/>
      <c r="HY10" s="1080"/>
      <c r="HZ10" s="1080"/>
      <c r="IA10" s="1080"/>
      <c r="IB10" s="1080"/>
      <c r="IC10" s="1080"/>
      <c r="ID10" s="1080"/>
      <c r="IE10" s="1080"/>
      <c r="IF10" s="1080"/>
      <c r="IG10" s="1080"/>
      <c r="IH10" s="1080"/>
      <c r="II10" s="1080"/>
      <c r="IJ10" s="1080"/>
      <c r="IK10" s="1080"/>
      <c r="IL10" s="1080"/>
      <c r="IM10" s="1080"/>
      <c r="IN10" s="1080"/>
      <c r="IO10" s="1080"/>
      <c r="IP10" s="1080"/>
      <c r="IQ10" s="1080"/>
      <c r="IR10" s="1080"/>
      <c r="IS10" s="1080"/>
      <c r="IT10" s="1080"/>
      <c r="IU10" s="1080"/>
      <c r="IV10" s="1080"/>
    </row>
    <row r="11" spans="1:256" s="262" customFormat="1" ht="12">
      <c r="A11" s="1076">
        <f t="shared" si="0"/>
        <v>4</v>
      </c>
      <c r="B11" s="1077" t="s">
        <v>199</v>
      </c>
      <c r="C11" s="1074" t="s">
        <v>147</v>
      </c>
      <c r="D11" s="1078" t="s">
        <v>153</v>
      </c>
      <c r="E11" s="1871">
        <f t="shared" si="1"/>
        <v>14638786962.19</v>
      </c>
      <c r="F11" s="1871"/>
      <c r="G11" s="1868">
        <f aca="true" t="shared" si="2" ref="G11:G18">E11-I11</f>
        <v>14638786962.19</v>
      </c>
      <c r="H11" s="1868"/>
      <c r="I11" s="1083">
        <v>0</v>
      </c>
      <c r="J11" s="1069">
        <v>1311899217.91</v>
      </c>
      <c r="K11" s="1069">
        <v>9304786081.85</v>
      </c>
      <c r="L11" s="1070">
        <v>730684568.11</v>
      </c>
      <c r="M11" s="1070">
        <v>23447172.14</v>
      </c>
      <c r="N11" s="1070">
        <v>150423804.11</v>
      </c>
      <c r="O11" s="1069">
        <v>3117546118.07</v>
      </c>
      <c r="P11" s="1080"/>
      <c r="Q11" s="1082"/>
      <c r="R11" s="1080"/>
      <c r="S11" s="1080"/>
      <c r="T11" s="1080"/>
      <c r="U11" s="1080"/>
      <c r="V11" s="1080"/>
      <c r="W11" s="1080"/>
      <c r="X11" s="1080"/>
      <c r="Y11" s="1080"/>
      <c r="Z11" s="1080"/>
      <c r="AA11" s="1080"/>
      <c r="AB11" s="1080"/>
      <c r="AC11" s="1080"/>
      <c r="AD11" s="1080"/>
      <c r="AE11" s="1080"/>
      <c r="AF11" s="1080"/>
      <c r="AG11" s="1080"/>
      <c r="AH11" s="1080"/>
      <c r="AI11" s="1080"/>
      <c r="AJ11" s="1080"/>
      <c r="AK11" s="1080"/>
      <c r="AL11" s="1080"/>
      <c r="AM11" s="1080"/>
      <c r="AN11" s="1080"/>
      <c r="AO11" s="1080"/>
      <c r="AP11" s="1080"/>
      <c r="AQ11" s="1080"/>
      <c r="AR11" s="1080"/>
      <c r="AS11" s="1080"/>
      <c r="AT11" s="1080"/>
      <c r="AU11" s="1080"/>
      <c r="AV11" s="1080"/>
      <c r="AW11" s="1080"/>
      <c r="AX11" s="1080"/>
      <c r="AY11" s="1080"/>
      <c r="AZ11" s="1080"/>
      <c r="BA11" s="1080"/>
      <c r="BB11" s="1080"/>
      <c r="BC11" s="1080"/>
      <c r="BD11" s="1080"/>
      <c r="BE11" s="1080"/>
      <c r="BF11" s="1080"/>
      <c r="BG11" s="1080"/>
      <c r="BH11" s="1080"/>
      <c r="BI11" s="1080"/>
      <c r="BJ11" s="1080"/>
      <c r="BK11" s="1080"/>
      <c r="BL11" s="1080"/>
      <c r="BM11" s="1080"/>
      <c r="BN11" s="1080"/>
      <c r="BO11" s="1080"/>
      <c r="BP11" s="1080"/>
      <c r="BQ11" s="1080"/>
      <c r="BR11" s="1080"/>
      <c r="BS11" s="1080"/>
      <c r="BT11" s="1080"/>
      <c r="BU11" s="1080"/>
      <c r="BV11" s="1080"/>
      <c r="BW11" s="1080"/>
      <c r="BX11" s="1080"/>
      <c r="BY11" s="1080"/>
      <c r="BZ11" s="1080"/>
      <c r="CA11" s="1080"/>
      <c r="CB11" s="1080"/>
      <c r="CC11" s="1080"/>
      <c r="CD11" s="1080"/>
      <c r="CE11" s="1080"/>
      <c r="CF11" s="1080"/>
      <c r="CG11" s="1080"/>
      <c r="CH11" s="1080"/>
      <c r="CI11" s="1080"/>
      <c r="CJ11" s="1080"/>
      <c r="CK11" s="1080"/>
      <c r="CL11" s="1080"/>
      <c r="CM11" s="1080"/>
      <c r="CN11" s="1080"/>
      <c r="CO11" s="1080"/>
      <c r="CP11" s="1080"/>
      <c r="CQ11" s="1080"/>
      <c r="CR11" s="1080"/>
      <c r="CS11" s="1080"/>
      <c r="CT11" s="1080"/>
      <c r="CU11" s="1080"/>
      <c r="CV11" s="1080"/>
      <c r="CW11" s="1080"/>
      <c r="CX11" s="1080"/>
      <c r="CY11" s="1080"/>
      <c r="CZ11" s="1080"/>
      <c r="DA11" s="1080"/>
      <c r="DB11" s="1080"/>
      <c r="DC11" s="1080"/>
      <c r="DD11" s="1080"/>
      <c r="DE11" s="1080"/>
      <c r="DF11" s="1080"/>
      <c r="DG11" s="1080"/>
      <c r="DH11" s="1080"/>
      <c r="DI11" s="1080"/>
      <c r="DJ11" s="1080"/>
      <c r="DK11" s="1080"/>
      <c r="DL11" s="1080"/>
      <c r="DM11" s="1080"/>
      <c r="DN11" s="1080"/>
      <c r="DO11" s="1080"/>
      <c r="DP11" s="1080"/>
      <c r="DQ11" s="1080"/>
      <c r="DR11" s="1080"/>
      <c r="DS11" s="1080"/>
      <c r="DT11" s="1080"/>
      <c r="DU11" s="1080"/>
      <c r="DV11" s="1080"/>
      <c r="DW11" s="1080"/>
      <c r="DX11" s="1080"/>
      <c r="DY11" s="1080"/>
      <c r="DZ11" s="1080"/>
      <c r="EA11" s="1080"/>
      <c r="EB11" s="1080"/>
      <c r="EC11" s="1080"/>
      <c r="ED11" s="1080"/>
      <c r="EE11" s="1080"/>
      <c r="EF11" s="1080"/>
      <c r="EG11" s="1080"/>
      <c r="EH11" s="1080"/>
      <c r="EI11" s="1080"/>
      <c r="EJ11" s="1080"/>
      <c r="EK11" s="1080"/>
      <c r="EL11" s="1080"/>
      <c r="EM11" s="1080"/>
      <c r="EN11" s="1080"/>
      <c r="EO11" s="1080"/>
      <c r="EP11" s="1080"/>
      <c r="EQ11" s="1080"/>
      <c r="ER11" s="1080"/>
      <c r="ES11" s="1080"/>
      <c r="ET11" s="1080"/>
      <c r="EU11" s="1080"/>
      <c r="EV11" s="1080"/>
      <c r="EW11" s="1080"/>
      <c r="EX11" s="1080"/>
      <c r="EY11" s="1080"/>
      <c r="EZ11" s="1080"/>
      <c r="FA11" s="1080"/>
      <c r="FB11" s="1080"/>
      <c r="FC11" s="1080"/>
      <c r="FD11" s="1080"/>
      <c r="FE11" s="1080"/>
      <c r="FF11" s="1080"/>
      <c r="FG11" s="1080"/>
      <c r="FH11" s="1080"/>
      <c r="FI11" s="1080"/>
      <c r="FJ11" s="1080"/>
      <c r="FK11" s="1080"/>
      <c r="FL11" s="1080"/>
      <c r="FM11" s="1080"/>
      <c r="FN11" s="1080"/>
      <c r="FO11" s="1080"/>
      <c r="FP11" s="1080"/>
      <c r="FQ11" s="1080"/>
      <c r="FR11" s="1080"/>
      <c r="FS11" s="1080"/>
      <c r="FT11" s="1080"/>
      <c r="FU11" s="1080"/>
      <c r="FV11" s="1080"/>
      <c r="FW11" s="1080"/>
      <c r="FX11" s="1080"/>
      <c r="FY11" s="1080"/>
      <c r="FZ11" s="1080"/>
      <c r="GA11" s="1080"/>
      <c r="GB11" s="1080"/>
      <c r="GC11" s="1080"/>
      <c r="GD11" s="1080"/>
      <c r="GE11" s="1080"/>
      <c r="GF11" s="1080"/>
      <c r="GG11" s="1080"/>
      <c r="GH11" s="1080"/>
      <c r="GI11" s="1080"/>
      <c r="GJ11" s="1080"/>
      <c r="GK11" s="1080"/>
      <c r="GL11" s="1080"/>
      <c r="GM11" s="1080"/>
      <c r="GN11" s="1080"/>
      <c r="GO11" s="1080"/>
      <c r="GP11" s="1080"/>
      <c r="GQ11" s="1080"/>
      <c r="GR11" s="1080"/>
      <c r="GS11" s="1080"/>
      <c r="GT11" s="1080"/>
      <c r="GU11" s="1080"/>
      <c r="GV11" s="1080"/>
      <c r="GW11" s="1080"/>
      <c r="GX11" s="1080"/>
      <c r="GY11" s="1080"/>
      <c r="GZ11" s="1080"/>
      <c r="HA11" s="1080"/>
      <c r="HB11" s="1080"/>
      <c r="HC11" s="1080"/>
      <c r="HD11" s="1080"/>
      <c r="HE11" s="1080"/>
      <c r="HF11" s="1080"/>
      <c r="HG11" s="1080"/>
      <c r="HH11" s="1080"/>
      <c r="HI11" s="1080"/>
      <c r="HJ11" s="1080"/>
      <c r="HK11" s="1080"/>
      <c r="HL11" s="1080"/>
      <c r="HM11" s="1080"/>
      <c r="HN11" s="1080"/>
      <c r="HO11" s="1080"/>
      <c r="HP11" s="1080"/>
      <c r="HQ11" s="1080"/>
      <c r="HR11" s="1080"/>
      <c r="HS11" s="1080"/>
      <c r="HT11" s="1080"/>
      <c r="HU11" s="1080"/>
      <c r="HV11" s="1080"/>
      <c r="HW11" s="1080"/>
      <c r="HX11" s="1080"/>
      <c r="HY11" s="1080"/>
      <c r="HZ11" s="1080"/>
      <c r="IA11" s="1080"/>
      <c r="IB11" s="1080"/>
      <c r="IC11" s="1080"/>
      <c r="ID11" s="1080"/>
      <c r="IE11" s="1080"/>
      <c r="IF11" s="1080"/>
      <c r="IG11" s="1080"/>
      <c r="IH11" s="1080"/>
      <c r="II11" s="1080"/>
      <c r="IJ11" s="1080"/>
      <c r="IK11" s="1080"/>
      <c r="IL11" s="1080"/>
      <c r="IM11" s="1080"/>
      <c r="IN11" s="1080"/>
      <c r="IO11" s="1080"/>
      <c r="IP11" s="1080"/>
      <c r="IQ11" s="1080"/>
      <c r="IR11" s="1080"/>
      <c r="IS11" s="1080"/>
      <c r="IT11" s="1080"/>
      <c r="IU11" s="1080"/>
      <c r="IV11" s="1080"/>
    </row>
    <row r="12" spans="1:256" s="262" customFormat="1" ht="36">
      <c r="A12" s="1076">
        <f t="shared" si="0"/>
        <v>5</v>
      </c>
      <c r="B12" s="1077" t="s">
        <v>200</v>
      </c>
      <c r="C12" s="1074" t="s">
        <v>147</v>
      </c>
      <c r="D12" s="1078" t="s">
        <v>510</v>
      </c>
      <c r="E12" s="1868">
        <f t="shared" si="1"/>
        <v>866490021.34</v>
      </c>
      <c r="F12" s="1868"/>
      <c r="G12" s="1868">
        <f t="shared" si="2"/>
        <v>866490021.34</v>
      </c>
      <c r="H12" s="1868"/>
      <c r="I12" s="1083">
        <v>0</v>
      </c>
      <c r="J12" s="1069">
        <v>163094972.2</v>
      </c>
      <c r="K12" s="1069">
        <v>9621000.09</v>
      </c>
      <c r="L12" s="1070">
        <v>90950306.89</v>
      </c>
      <c r="M12" s="1070">
        <v>663940</v>
      </c>
      <c r="N12" s="1070">
        <v>172770932.31</v>
      </c>
      <c r="O12" s="1069">
        <v>429388869.85</v>
      </c>
      <c r="P12" s="1080"/>
      <c r="Q12" s="1082"/>
      <c r="R12" s="1080"/>
      <c r="S12" s="1080"/>
      <c r="T12" s="1080"/>
      <c r="U12" s="1080"/>
      <c r="V12" s="1080"/>
      <c r="W12" s="1080"/>
      <c r="X12" s="1080"/>
      <c r="Y12" s="1080"/>
      <c r="Z12" s="1080"/>
      <c r="AA12" s="1080"/>
      <c r="AB12" s="1080"/>
      <c r="AC12" s="1080"/>
      <c r="AD12" s="1080"/>
      <c r="AE12" s="1080"/>
      <c r="AF12" s="1080"/>
      <c r="AG12" s="1080"/>
      <c r="AH12" s="1080"/>
      <c r="AI12" s="1080"/>
      <c r="AJ12" s="1080"/>
      <c r="AK12" s="1080"/>
      <c r="AL12" s="1080"/>
      <c r="AM12" s="1080"/>
      <c r="AN12" s="1080"/>
      <c r="AO12" s="1080"/>
      <c r="AP12" s="1080"/>
      <c r="AQ12" s="1080"/>
      <c r="AR12" s="1080"/>
      <c r="AS12" s="1080"/>
      <c r="AT12" s="1080"/>
      <c r="AU12" s="1080"/>
      <c r="AV12" s="1080"/>
      <c r="AW12" s="1080"/>
      <c r="AX12" s="1080"/>
      <c r="AY12" s="1080"/>
      <c r="AZ12" s="1080"/>
      <c r="BA12" s="1080"/>
      <c r="BB12" s="1080"/>
      <c r="BC12" s="1080"/>
      <c r="BD12" s="1080"/>
      <c r="BE12" s="1080"/>
      <c r="BF12" s="1080"/>
      <c r="BG12" s="1080"/>
      <c r="BH12" s="1080"/>
      <c r="BI12" s="1080"/>
      <c r="BJ12" s="1080"/>
      <c r="BK12" s="1080"/>
      <c r="BL12" s="1080"/>
      <c r="BM12" s="1080"/>
      <c r="BN12" s="1080"/>
      <c r="BO12" s="1080"/>
      <c r="BP12" s="1080"/>
      <c r="BQ12" s="1080"/>
      <c r="BR12" s="1080"/>
      <c r="BS12" s="1080"/>
      <c r="BT12" s="1080"/>
      <c r="BU12" s="1080"/>
      <c r="BV12" s="1080"/>
      <c r="BW12" s="1080"/>
      <c r="BX12" s="1080"/>
      <c r="BY12" s="1080"/>
      <c r="BZ12" s="1080"/>
      <c r="CA12" s="1080"/>
      <c r="CB12" s="1080"/>
      <c r="CC12" s="1080"/>
      <c r="CD12" s="1080"/>
      <c r="CE12" s="1080"/>
      <c r="CF12" s="1080"/>
      <c r="CG12" s="1080"/>
      <c r="CH12" s="1080"/>
      <c r="CI12" s="1080"/>
      <c r="CJ12" s="1080"/>
      <c r="CK12" s="1080"/>
      <c r="CL12" s="1080"/>
      <c r="CM12" s="1080"/>
      <c r="CN12" s="1080"/>
      <c r="CO12" s="1080"/>
      <c r="CP12" s="1080"/>
      <c r="CQ12" s="1080"/>
      <c r="CR12" s="1080"/>
      <c r="CS12" s="1080"/>
      <c r="CT12" s="1080"/>
      <c r="CU12" s="1080"/>
      <c r="CV12" s="1080"/>
      <c r="CW12" s="1080"/>
      <c r="CX12" s="1080"/>
      <c r="CY12" s="1080"/>
      <c r="CZ12" s="1080"/>
      <c r="DA12" s="1080"/>
      <c r="DB12" s="1080"/>
      <c r="DC12" s="1080"/>
      <c r="DD12" s="1080"/>
      <c r="DE12" s="1080"/>
      <c r="DF12" s="1080"/>
      <c r="DG12" s="1080"/>
      <c r="DH12" s="1080"/>
      <c r="DI12" s="1080"/>
      <c r="DJ12" s="1080"/>
      <c r="DK12" s="1080"/>
      <c r="DL12" s="1080"/>
      <c r="DM12" s="1080"/>
      <c r="DN12" s="1080"/>
      <c r="DO12" s="1080"/>
      <c r="DP12" s="1080"/>
      <c r="DQ12" s="1080"/>
      <c r="DR12" s="1080"/>
      <c r="DS12" s="1080"/>
      <c r="DT12" s="1080"/>
      <c r="DU12" s="1080"/>
      <c r="DV12" s="1080"/>
      <c r="DW12" s="1080"/>
      <c r="DX12" s="1080"/>
      <c r="DY12" s="1080"/>
      <c r="DZ12" s="1080"/>
      <c r="EA12" s="1080"/>
      <c r="EB12" s="1080"/>
      <c r="EC12" s="1080"/>
      <c r="ED12" s="1080"/>
      <c r="EE12" s="1080"/>
      <c r="EF12" s="1080"/>
      <c r="EG12" s="1080"/>
      <c r="EH12" s="1080"/>
      <c r="EI12" s="1080"/>
      <c r="EJ12" s="1080"/>
      <c r="EK12" s="1080"/>
      <c r="EL12" s="1080"/>
      <c r="EM12" s="1080"/>
      <c r="EN12" s="1080"/>
      <c r="EO12" s="1080"/>
      <c r="EP12" s="1080"/>
      <c r="EQ12" s="1080"/>
      <c r="ER12" s="1080"/>
      <c r="ES12" s="1080"/>
      <c r="ET12" s="1080"/>
      <c r="EU12" s="1080"/>
      <c r="EV12" s="1080"/>
      <c r="EW12" s="1080"/>
      <c r="EX12" s="1080"/>
      <c r="EY12" s="1080"/>
      <c r="EZ12" s="1080"/>
      <c r="FA12" s="1080"/>
      <c r="FB12" s="1080"/>
      <c r="FC12" s="1080"/>
      <c r="FD12" s="1080"/>
      <c r="FE12" s="1080"/>
      <c r="FF12" s="1080"/>
      <c r="FG12" s="1080"/>
      <c r="FH12" s="1080"/>
      <c r="FI12" s="1080"/>
      <c r="FJ12" s="1080"/>
      <c r="FK12" s="1080"/>
      <c r="FL12" s="1080"/>
      <c r="FM12" s="1080"/>
      <c r="FN12" s="1080"/>
      <c r="FO12" s="1080"/>
      <c r="FP12" s="1080"/>
      <c r="FQ12" s="1080"/>
      <c r="FR12" s="1080"/>
      <c r="FS12" s="1080"/>
      <c r="FT12" s="1080"/>
      <c r="FU12" s="1080"/>
      <c r="FV12" s="1080"/>
      <c r="FW12" s="1080"/>
      <c r="FX12" s="1080"/>
      <c r="FY12" s="1080"/>
      <c r="FZ12" s="1080"/>
      <c r="GA12" s="1080"/>
      <c r="GB12" s="1080"/>
      <c r="GC12" s="1080"/>
      <c r="GD12" s="1080"/>
      <c r="GE12" s="1080"/>
      <c r="GF12" s="1080"/>
      <c r="GG12" s="1080"/>
      <c r="GH12" s="1080"/>
      <c r="GI12" s="1080"/>
      <c r="GJ12" s="1080"/>
      <c r="GK12" s="1080"/>
      <c r="GL12" s="1080"/>
      <c r="GM12" s="1080"/>
      <c r="GN12" s="1080"/>
      <c r="GO12" s="1080"/>
      <c r="GP12" s="1080"/>
      <c r="GQ12" s="1080"/>
      <c r="GR12" s="1080"/>
      <c r="GS12" s="1080"/>
      <c r="GT12" s="1080"/>
      <c r="GU12" s="1080"/>
      <c r="GV12" s="1080"/>
      <c r="GW12" s="1080"/>
      <c r="GX12" s="1080"/>
      <c r="GY12" s="1080"/>
      <c r="GZ12" s="1080"/>
      <c r="HA12" s="1080"/>
      <c r="HB12" s="1080"/>
      <c r="HC12" s="1080"/>
      <c r="HD12" s="1080"/>
      <c r="HE12" s="1080"/>
      <c r="HF12" s="1080"/>
      <c r="HG12" s="1080"/>
      <c r="HH12" s="1080"/>
      <c r="HI12" s="1080"/>
      <c r="HJ12" s="1080"/>
      <c r="HK12" s="1080"/>
      <c r="HL12" s="1080"/>
      <c r="HM12" s="1080"/>
      <c r="HN12" s="1080"/>
      <c r="HO12" s="1080"/>
      <c r="HP12" s="1080"/>
      <c r="HQ12" s="1080"/>
      <c r="HR12" s="1080"/>
      <c r="HS12" s="1080"/>
      <c r="HT12" s="1080"/>
      <c r="HU12" s="1080"/>
      <c r="HV12" s="1080"/>
      <c r="HW12" s="1080"/>
      <c r="HX12" s="1080"/>
      <c r="HY12" s="1080"/>
      <c r="HZ12" s="1080"/>
      <c r="IA12" s="1080"/>
      <c r="IB12" s="1080"/>
      <c r="IC12" s="1080"/>
      <c r="ID12" s="1080"/>
      <c r="IE12" s="1080"/>
      <c r="IF12" s="1080"/>
      <c r="IG12" s="1080"/>
      <c r="IH12" s="1080"/>
      <c r="II12" s="1080"/>
      <c r="IJ12" s="1080"/>
      <c r="IK12" s="1080"/>
      <c r="IL12" s="1080"/>
      <c r="IM12" s="1080"/>
      <c r="IN12" s="1080"/>
      <c r="IO12" s="1080"/>
      <c r="IP12" s="1080"/>
      <c r="IQ12" s="1080"/>
      <c r="IR12" s="1080"/>
      <c r="IS12" s="1080"/>
      <c r="IT12" s="1080"/>
      <c r="IU12" s="1080"/>
      <c r="IV12" s="1080"/>
    </row>
    <row r="13" spans="1:256" ht="12.75">
      <c r="A13" s="1076">
        <f t="shared" si="0"/>
        <v>6</v>
      </c>
      <c r="B13" s="1079" t="s">
        <v>507</v>
      </c>
      <c r="C13" s="1074" t="s">
        <v>147</v>
      </c>
      <c r="D13" s="1078" t="s">
        <v>359</v>
      </c>
      <c r="E13" s="1868">
        <f t="shared" si="1"/>
        <v>0</v>
      </c>
      <c r="F13" s="1868"/>
      <c r="G13" s="1868">
        <f t="shared" si="2"/>
        <v>0</v>
      </c>
      <c r="H13" s="1868"/>
      <c r="I13" s="1083">
        <v>0</v>
      </c>
      <c r="J13" s="1069">
        <v>0</v>
      </c>
      <c r="K13" s="1069">
        <v>0</v>
      </c>
      <c r="L13" s="1070">
        <v>0</v>
      </c>
      <c r="M13" s="1070">
        <v>0</v>
      </c>
      <c r="N13" s="1070">
        <v>0</v>
      </c>
      <c r="O13" s="1069">
        <v>0</v>
      </c>
      <c r="P13" s="1080"/>
      <c r="Q13" s="1082"/>
      <c r="R13" s="1080"/>
      <c r="S13" s="1080"/>
      <c r="T13" s="1080"/>
      <c r="U13" s="1080"/>
      <c r="V13" s="1080"/>
      <c r="W13" s="1080"/>
      <c r="X13" s="1080"/>
      <c r="Y13" s="1080"/>
      <c r="Z13" s="1080"/>
      <c r="AA13" s="1080"/>
      <c r="AB13" s="1080"/>
      <c r="AC13" s="1080"/>
      <c r="AD13" s="1080"/>
      <c r="AE13" s="1080"/>
      <c r="AF13" s="1080"/>
      <c r="AG13" s="1080"/>
      <c r="AH13" s="1080"/>
      <c r="AI13" s="1080"/>
      <c r="AJ13" s="1080"/>
      <c r="AK13" s="1080"/>
      <c r="AL13" s="1080"/>
      <c r="AM13" s="1080"/>
      <c r="AN13" s="1080"/>
      <c r="AO13" s="1080"/>
      <c r="AP13" s="1080"/>
      <c r="AQ13" s="1080"/>
      <c r="AR13" s="1080"/>
      <c r="AS13" s="1080"/>
      <c r="AT13" s="1080"/>
      <c r="AU13" s="1080"/>
      <c r="AV13" s="1080"/>
      <c r="AW13" s="1080"/>
      <c r="AX13" s="1080"/>
      <c r="AY13" s="1080"/>
      <c r="AZ13" s="1080"/>
      <c r="BA13" s="1080"/>
      <c r="BB13" s="1080"/>
      <c r="BC13" s="1080"/>
      <c r="BD13" s="1080"/>
      <c r="BE13" s="1080"/>
      <c r="BF13" s="1080"/>
      <c r="BG13" s="1080"/>
      <c r="BH13" s="1080"/>
      <c r="BI13" s="1080"/>
      <c r="BJ13" s="1080"/>
      <c r="BK13" s="1080"/>
      <c r="BL13" s="1080"/>
      <c r="BM13" s="1080"/>
      <c r="BN13" s="1080"/>
      <c r="BO13" s="1080"/>
      <c r="BP13" s="1080"/>
      <c r="BQ13" s="1080"/>
      <c r="BR13" s="1080"/>
      <c r="BS13" s="1080"/>
      <c r="BT13" s="1080"/>
      <c r="BU13" s="1080"/>
      <c r="BV13" s="1080"/>
      <c r="BW13" s="1080"/>
      <c r="BX13" s="1080"/>
      <c r="BY13" s="1080"/>
      <c r="BZ13" s="1080"/>
      <c r="CA13" s="1080"/>
      <c r="CB13" s="1080"/>
      <c r="CC13" s="1080"/>
      <c r="CD13" s="1080"/>
      <c r="CE13" s="1080"/>
      <c r="CF13" s="1080"/>
      <c r="CG13" s="1080"/>
      <c r="CH13" s="1080"/>
      <c r="CI13" s="1080"/>
      <c r="CJ13" s="1080"/>
      <c r="CK13" s="1080"/>
      <c r="CL13" s="1080"/>
      <c r="CM13" s="1080"/>
      <c r="CN13" s="1080"/>
      <c r="CO13" s="1080"/>
      <c r="CP13" s="1080"/>
      <c r="CQ13" s="1080"/>
      <c r="CR13" s="1080"/>
      <c r="CS13" s="1080"/>
      <c r="CT13" s="1080"/>
      <c r="CU13" s="1080"/>
      <c r="CV13" s="1080"/>
      <c r="CW13" s="1080"/>
      <c r="CX13" s="1080"/>
      <c r="CY13" s="1080"/>
      <c r="CZ13" s="1080"/>
      <c r="DA13" s="1080"/>
      <c r="DB13" s="1080"/>
      <c r="DC13" s="1080"/>
      <c r="DD13" s="1080"/>
      <c r="DE13" s="1080"/>
      <c r="DF13" s="1080"/>
      <c r="DG13" s="1080"/>
      <c r="DH13" s="1080"/>
      <c r="DI13" s="1080"/>
      <c r="DJ13" s="1080"/>
      <c r="DK13" s="1080"/>
      <c r="DL13" s="1080"/>
      <c r="DM13" s="1080"/>
      <c r="DN13" s="1080"/>
      <c r="DO13" s="1080"/>
      <c r="DP13" s="1080"/>
      <c r="DQ13" s="1080"/>
      <c r="DR13" s="1080"/>
      <c r="DS13" s="1080"/>
      <c r="DT13" s="1080"/>
      <c r="DU13" s="1080"/>
      <c r="DV13" s="1080"/>
      <c r="DW13" s="1080"/>
      <c r="DX13" s="1080"/>
      <c r="DY13" s="1080"/>
      <c r="DZ13" s="1080"/>
      <c r="EA13" s="1080"/>
      <c r="EB13" s="1080"/>
      <c r="EC13" s="1080"/>
      <c r="ED13" s="1080"/>
      <c r="EE13" s="1080"/>
      <c r="EF13" s="1080"/>
      <c r="EG13" s="1080"/>
      <c r="EH13" s="1080"/>
      <c r="EI13" s="1080"/>
      <c r="EJ13" s="1080"/>
      <c r="EK13" s="1080"/>
      <c r="EL13" s="1080"/>
      <c r="EM13" s="1080"/>
      <c r="EN13" s="1080"/>
      <c r="EO13" s="1080"/>
      <c r="EP13" s="1080"/>
      <c r="EQ13" s="1080"/>
      <c r="ER13" s="1080"/>
      <c r="ES13" s="1080"/>
      <c r="ET13" s="1080"/>
      <c r="EU13" s="1080"/>
      <c r="EV13" s="1080"/>
      <c r="EW13" s="1080"/>
      <c r="EX13" s="1080"/>
      <c r="EY13" s="1080"/>
      <c r="EZ13" s="1080"/>
      <c r="FA13" s="1080"/>
      <c r="FB13" s="1080"/>
      <c r="FC13" s="1080"/>
      <c r="FD13" s="1080"/>
      <c r="FE13" s="1080"/>
      <c r="FF13" s="1080"/>
      <c r="FG13" s="1080"/>
      <c r="FH13" s="1080"/>
      <c r="FI13" s="1080"/>
      <c r="FJ13" s="1080"/>
      <c r="FK13" s="1080"/>
      <c r="FL13" s="1080"/>
      <c r="FM13" s="1080"/>
      <c r="FN13" s="1080"/>
      <c r="FO13" s="1080"/>
      <c r="FP13" s="1080"/>
      <c r="FQ13" s="1080"/>
      <c r="FR13" s="1080"/>
      <c r="FS13" s="1080"/>
      <c r="FT13" s="1080"/>
      <c r="FU13" s="1080"/>
      <c r="FV13" s="1080"/>
      <c r="FW13" s="1080"/>
      <c r="FX13" s="1080"/>
      <c r="FY13" s="1080"/>
      <c r="FZ13" s="1080"/>
      <c r="GA13" s="1080"/>
      <c r="GB13" s="1080"/>
      <c r="GC13" s="1080"/>
      <c r="GD13" s="1080"/>
      <c r="GE13" s="1080"/>
      <c r="GF13" s="1080"/>
      <c r="GG13" s="1080"/>
      <c r="GH13" s="1080"/>
      <c r="GI13" s="1080"/>
      <c r="GJ13" s="1080"/>
      <c r="GK13" s="1080"/>
      <c r="GL13" s="1080"/>
      <c r="GM13" s="1080"/>
      <c r="GN13" s="1080"/>
      <c r="GO13" s="1080"/>
      <c r="GP13" s="1080"/>
      <c r="GQ13" s="1080"/>
      <c r="GR13" s="1080"/>
      <c r="GS13" s="1080"/>
      <c r="GT13" s="1080"/>
      <c r="GU13" s="1080"/>
      <c r="GV13" s="1080"/>
      <c r="GW13" s="1080"/>
      <c r="GX13" s="1080"/>
      <c r="GY13" s="1080"/>
      <c r="GZ13" s="1080"/>
      <c r="HA13" s="1080"/>
      <c r="HB13" s="1080"/>
      <c r="HC13" s="1080"/>
      <c r="HD13" s="1080"/>
      <c r="HE13" s="1080"/>
      <c r="HF13" s="1080"/>
      <c r="HG13" s="1080"/>
      <c r="HH13" s="1080"/>
      <c r="HI13" s="1080"/>
      <c r="HJ13" s="1080"/>
      <c r="HK13" s="1080"/>
      <c r="HL13" s="1080"/>
      <c r="HM13" s="1080"/>
      <c r="HN13" s="1080"/>
      <c r="HO13" s="1080"/>
      <c r="HP13" s="1080"/>
      <c r="HQ13" s="1080"/>
      <c r="HR13" s="1080"/>
      <c r="HS13" s="1080"/>
      <c r="HT13" s="1080"/>
      <c r="HU13" s="1080"/>
      <c r="HV13" s="1080"/>
      <c r="HW13" s="1080"/>
      <c r="HX13" s="1080"/>
      <c r="HY13" s="1080"/>
      <c r="HZ13" s="1080"/>
      <c r="IA13" s="1080"/>
      <c r="IB13" s="1080"/>
      <c r="IC13" s="1080"/>
      <c r="ID13" s="1080"/>
      <c r="IE13" s="1080"/>
      <c r="IF13" s="1080"/>
      <c r="IG13" s="1080"/>
      <c r="IH13" s="1080"/>
      <c r="II13" s="1080"/>
      <c r="IJ13" s="1080"/>
      <c r="IK13" s="1080"/>
      <c r="IL13" s="1080"/>
      <c r="IM13" s="1080"/>
      <c r="IN13" s="1080"/>
      <c r="IO13" s="1080"/>
      <c r="IP13" s="1080"/>
      <c r="IQ13" s="1080"/>
      <c r="IR13" s="1080"/>
      <c r="IS13" s="1080"/>
      <c r="IT13" s="1080"/>
      <c r="IU13" s="1080"/>
      <c r="IV13" s="1080"/>
    </row>
    <row r="14" spans="1:256" ht="24">
      <c r="A14" s="1076">
        <v>7</v>
      </c>
      <c r="B14" s="1077" t="s">
        <v>202</v>
      </c>
      <c r="C14" s="1074" t="s">
        <v>147</v>
      </c>
      <c r="D14" s="1078" t="s">
        <v>154</v>
      </c>
      <c r="E14" s="1871">
        <f>SUM(J14:O14)</f>
        <v>836933438.3800001</v>
      </c>
      <c r="F14" s="1871"/>
      <c r="G14" s="1868">
        <f t="shared" si="2"/>
        <v>836933438.3800001</v>
      </c>
      <c r="H14" s="1868"/>
      <c r="I14" s="1083">
        <v>0</v>
      </c>
      <c r="J14" s="1069">
        <v>189365003.02</v>
      </c>
      <c r="K14" s="1069">
        <v>3243249.59</v>
      </c>
      <c r="L14" s="1069">
        <v>80937256.77</v>
      </c>
      <c r="M14" s="1069">
        <v>2009646.05</v>
      </c>
      <c r="N14" s="1069">
        <v>26419843.98</v>
      </c>
      <c r="O14" s="1069">
        <v>534958438.97</v>
      </c>
      <c r="P14" s="1080"/>
      <c r="Q14" s="1082"/>
      <c r="R14" s="1080"/>
      <c r="S14" s="1080"/>
      <c r="T14" s="1080"/>
      <c r="U14" s="1080"/>
      <c r="V14" s="1080"/>
      <c r="W14" s="1080"/>
      <c r="X14" s="1080"/>
      <c r="Y14" s="1080"/>
      <c r="Z14" s="1080"/>
      <c r="AA14" s="1080"/>
      <c r="AB14" s="1080"/>
      <c r="AC14" s="1080"/>
      <c r="AD14" s="1080"/>
      <c r="AE14" s="1080"/>
      <c r="AF14" s="1080"/>
      <c r="AG14" s="1080"/>
      <c r="AH14" s="1080"/>
      <c r="AI14" s="1080"/>
      <c r="AJ14" s="1080"/>
      <c r="AK14" s="1080"/>
      <c r="AL14" s="1080"/>
      <c r="AM14" s="1080"/>
      <c r="AN14" s="1080"/>
      <c r="AO14" s="1080"/>
      <c r="AP14" s="1080"/>
      <c r="AQ14" s="1080"/>
      <c r="AR14" s="1080"/>
      <c r="AS14" s="1080"/>
      <c r="AT14" s="1080"/>
      <c r="AU14" s="1080"/>
      <c r="AV14" s="1080"/>
      <c r="AW14" s="1080"/>
      <c r="AX14" s="1080"/>
      <c r="AY14" s="1080"/>
      <c r="AZ14" s="1080"/>
      <c r="BA14" s="1080"/>
      <c r="BB14" s="1080"/>
      <c r="BC14" s="1080"/>
      <c r="BD14" s="1080"/>
      <c r="BE14" s="1080"/>
      <c r="BF14" s="1080"/>
      <c r="BG14" s="1080"/>
      <c r="BH14" s="1080"/>
      <c r="BI14" s="1080"/>
      <c r="BJ14" s="1080"/>
      <c r="BK14" s="1080"/>
      <c r="BL14" s="1080"/>
      <c r="BM14" s="1080"/>
      <c r="BN14" s="1080"/>
      <c r="BO14" s="1080"/>
      <c r="BP14" s="1080"/>
      <c r="BQ14" s="1080"/>
      <c r="BR14" s="1080"/>
      <c r="BS14" s="1080"/>
      <c r="BT14" s="1080"/>
      <c r="BU14" s="1080"/>
      <c r="BV14" s="1080"/>
      <c r="BW14" s="1080"/>
      <c r="BX14" s="1080"/>
      <c r="BY14" s="1080"/>
      <c r="BZ14" s="1080"/>
      <c r="CA14" s="1080"/>
      <c r="CB14" s="1080"/>
      <c r="CC14" s="1080"/>
      <c r="CD14" s="1080"/>
      <c r="CE14" s="1080"/>
      <c r="CF14" s="1080"/>
      <c r="CG14" s="1080"/>
      <c r="CH14" s="1080"/>
      <c r="CI14" s="1080"/>
      <c r="CJ14" s="1080"/>
      <c r="CK14" s="1080"/>
      <c r="CL14" s="1080"/>
      <c r="CM14" s="1080"/>
      <c r="CN14" s="1080"/>
      <c r="CO14" s="1080"/>
      <c r="CP14" s="1080"/>
      <c r="CQ14" s="1080"/>
      <c r="CR14" s="1080"/>
      <c r="CS14" s="1080"/>
      <c r="CT14" s="1080"/>
      <c r="CU14" s="1080"/>
      <c r="CV14" s="1080"/>
      <c r="CW14" s="1080"/>
      <c r="CX14" s="1080"/>
      <c r="CY14" s="1080"/>
      <c r="CZ14" s="1080"/>
      <c r="DA14" s="1080"/>
      <c r="DB14" s="1080"/>
      <c r="DC14" s="1080"/>
      <c r="DD14" s="1080"/>
      <c r="DE14" s="1080"/>
      <c r="DF14" s="1080"/>
      <c r="DG14" s="1080"/>
      <c r="DH14" s="1080"/>
      <c r="DI14" s="1080"/>
      <c r="DJ14" s="1080"/>
      <c r="DK14" s="1080"/>
      <c r="DL14" s="1080"/>
      <c r="DM14" s="1080"/>
      <c r="DN14" s="1080"/>
      <c r="DO14" s="1080"/>
      <c r="DP14" s="1080"/>
      <c r="DQ14" s="1080"/>
      <c r="DR14" s="1080"/>
      <c r="DS14" s="1080"/>
      <c r="DT14" s="1080"/>
      <c r="DU14" s="1080"/>
      <c r="DV14" s="1080"/>
      <c r="DW14" s="1080"/>
      <c r="DX14" s="1080"/>
      <c r="DY14" s="1080"/>
      <c r="DZ14" s="1080"/>
      <c r="EA14" s="1080"/>
      <c r="EB14" s="1080"/>
      <c r="EC14" s="1080"/>
      <c r="ED14" s="1080"/>
      <c r="EE14" s="1080"/>
      <c r="EF14" s="1080"/>
      <c r="EG14" s="1080"/>
      <c r="EH14" s="1080"/>
      <c r="EI14" s="1080"/>
      <c r="EJ14" s="1080"/>
      <c r="EK14" s="1080"/>
      <c r="EL14" s="1080"/>
      <c r="EM14" s="1080"/>
      <c r="EN14" s="1080"/>
      <c r="EO14" s="1080"/>
      <c r="EP14" s="1080"/>
      <c r="EQ14" s="1080"/>
      <c r="ER14" s="1080"/>
      <c r="ES14" s="1080"/>
      <c r="ET14" s="1080"/>
      <c r="EU14" s="1080"/>
      <c r="EV14" s="1080"/>
      <c r="EW14" s="1080"/>
      <c r="EX14" s="1080"/>
      <c r="EY14" s="1080"/>
      <c r="EZ14" s="1080"/>
      <c r="FA14" s="1080"/>
      <c r="FB14" s="1080"/>
      <c r="FC14" s="1080"/>
      <c r="FD14" s="1080"/>
      <c r="FE14" s="1080"/>
      <c r="FF14" s="1080"/>
      <c r="FG14" s="1080"/>
      <c r="FH14" s="1080"/>
      <c r="FI14" s="1080"/>
      <c r="FJ14" s="1080"/>
      <c r="FK14" s="1080"/>
      <c r="FL14" s="1080"/>
      <c r="FM14" s="1080"/>
      <c r="FN14" s="1080"/>
      <c r="FO14" s="1080"/>
      <c r="FP14" s="1080"/>
      <c r="FQ14" s="1080"/>
      <c r="FR14" s="1080"/>
      <c r="FS14" s="1080"/>
      <c r="FT14" s="1080"/>
      <c r="FU14" s="1080"/>
      <c r="FV14" s="1080"/>
      <c r="FW14" s="1080"/>
      <c r="FX14" s="1080"/>
      <c r="FY14" s="1080"/>
      <c r="FZ14" s="1080"/>
      <c r="GA14" s="1080"/>
      <c r="GB14" s="1080"/>
      <c r="GC14" s="1080"/>
      <c r="GD14" s="1080"/>
      <c r="GE14" s="1080"/>
      <c r="GF14" s="1080"/>
      <c r="GG14" s="1080"/>
      <c r="GH14" s="1080"/>
      <c r="GI14" s="1080"/>
      <c r="GJ14" s="1080"/>
      <c r="GK14" s="1080"/>
      <c r="GL14" s="1080"/>
      <c r="GM14" s="1080"/>
      <c r="GN14" s="1080"/>
      <c r="GO14" s="1080"/>
      <c r="GP14" s="1080"/>
      <c r="GQ14" s="1080"/>
      <c r="GR14" s="1080"/>
      <c r="GS14" s="1080"/>
      <c r="GT14" s="1080"/>
      <c r="GU14" s="1080"/>
      <c r="GV14" s="1080"/>
      <c r="GW14" s="1080"/>
      <c r="GX14" s="1080"/>
      <c r="GY14" s="1080"/>
      <c r="GZ14" s="1080"/>
      <c r="HA14" s="1080"/>
      <c r="HB14" s="1080"/>
      <c r="HC14" s="1080"/>
      <c r="HD14" s="1080"/>
      <c r="HE14" s="1080"/>
      <c r="HF14" s="1080"/>
      <c r="HG14" s="1080"/>
      <c r="HH14" s="1080"/>
      <c r="HI14" s="1080"/>
      <c r="HJ14" s="1080"/>
      <c r="HK14" s="1080"/>
      <c r="HL14" s="1080"/>
      <c r="HM14" s="1080"/>
      <c r="HN14" s="1080"/>
      <c r="HO14" s="1080"/>
      <c r="HP14" s="1080"/>
      <c r="HQ14" s="1080"/>
      <c r="HR14" s="1080"/>
      <c r="HS14" s="1080"/>
      <c r="HT14" s="1080"/>
      <c r="HU14" s="1080"/>
      <c r="HV14" s="1080"/>
      <c r="HW14" s="1080"/>
      <c r="HX14" s="1080"/>
      <c r="HY14" s="1080"/>
      <c r="HZ14" s="1080"/>
      <c r="IA14" s="1080"/>
      <c r="IB14" s="1080"/>
      <c r="IC14" s="1080"/>
      <c r="ID14" s="1080"/>
      <c r="IE14" s="1080"/>
      <c r="IF14" s="1080"/>
      <c r="IG14" s="1080"/>
      <c r="IH14" s="1080"/>
      <c r="II14" s="1080"/>
      <c r="IJ14" s="1080"/>
      <c r="IK14" s="1080"/>
      <c r="IL14" s="1080"/>
      <c r="IM14" s="1080"/>
      <c r="IN14" s="1080"/>
      <c r="IO14" s="1080"/>
      <c r="IP14" s="1080"/>
      <c r="IQ14" s="1080"/>
      <c r="IR14" s="1080"/>
      <c r="IS14" s="1080"/>
      <c r="IT14" s="1080"/>
      <c r="IU14" s="1080"/>
      <c r="IV14" s="1080"/>
    </row>
    <row r="15" spans="1:256" ht="24">
      <c r="A15" s="1076">
        <f t="shared" si="0"/>
        <v>8</v>
      </c>
      <c r="B15" s="1077" t="s">
        <v>508</v>
      </c>
      <c r="C15" s="1074" t="s">
        <v>147</v>
      </c>
      <c r="D15" s="1078" t="s">
        <v>155</v>
      </c>
      <c r="E15" s="1868">
        <f t="shared" si="1"/>
        <v>257329</v>
      </c>
      <c r="F15" s="1868"/>
      <c r="G15" s="1868">
        <f t="shared" si="2"/>
        <v>257329</v>
      </c>
      <c r="H15" s="1868"/>
      <c r="I15" s="1083">
        <v>0</v>
      </c>
      <c r="J15" s="1069">
        <v>0</v>
      </c>
      <c r="K15" s="1069">
        <v>0</v>
      </c>
      <c r="L15" s="1070">
        <v>0</v>
      </c>
      <c r="M15" s="1070">
        <v>0</v>
      </c>
      <c r="N15" s="1070">
        <v>0</v>
      </c>
      <c r="O15" s="1069">
        <v>257329</v>
      </c>
      <c r="P15" s="1080"/>
      <c r="Q15" s="1082"/>
      <c r="R15" s="1080"/>
      <c r="S15" s="1080"/>
      <c r="T15" s="1080"/>
      <c r="U15" s="1080"/>
      <c r="V15" s="1080"/>
      <c r="W15" s="1080"/>
      <c r="X15" s="1080"/>
      <c r="Y15" s="1080"/>
      <c r="Z15" s="1080"/>
      <c r="AA15" s="1080"/>
      <c r="AB15" s="1080"/>
      <c r="AC15" s="1080"/>
      <c r="AD15" s="1080"/>
      <c r="AE15" s="1080"/>
      <c r="AF15" s="1080"/>
      <c r="AG15" s="1080"/>
      <c r="AH15" s="1080"/>
      <c r="AI15" s="1080"/>
      <c r="AJ15" s="1080"/>
      <c r="AK15" s="1080"/>
      <c r="AL15" s="1080"/>
      <c r="AM15" s="1080"/>
      <c r="AN15" s="1080"/>
      <c r="AO15" s="1080"/>
      <c r="AP15" s="1080"/>
      <c r="AQ15" s="1080"/>
      <c r="AR15" s="1080"/>
      <c r="AS15" s="1080"/>
      <c r="AT15" s="1080"/>
      <c r="AU15" s="1080"/>
      <c r="AV15" s="1080"/>
      <c r="AW15" s="1080"/>
      <c r="AX15" s="1080"/>
      <c r="AY15" s="1080"/>
      <c r="AZ15" s="1080"/>
      <c r="BA15" s="1080"/>
      <c r="BB15" s="1080"/>
      <c r="BC15" s="1080"/>
      <c r="BD15" s="1080"/>
      <c r="BE15" s="1080"/>
      <c r="BF15" s="1080"/>
      <c r="BG15" s="1080"/>
      <c r="BH15" s="1080"/>
      <c r="BI15" s="1080"/>
      <c r="BJ15" s="1080"/>
      <c r="BK15" s="1080"/>
      <c r="BL15" s="1080"/>
      <c r="BM15" s="1080"/>
      <c r="BN15" s="1080"/>
      <c r="BO15" s="1080"/>
      <c r="BP15" s="1080"/>
      <c r="BQ15" s="1080"/>
      <c r="BR15" s="1080"/>
      <c r="BS15" s="1080"/>
      <c r="BT15" s="1080"/>
      <c r="BU15" s="1080"/>
      <c r="BV15" s="1080"/>
      <c r="BW15" s="1080"/>
      <c r="BX15" s="1080"/>
      <c r="BY15" s="1080"/>
      <c r="BZ15" s="1080"/>
      <c r="CA15" s="1080"/>
      <c r="CB15" s="1080"/>
      <c r="CC15" s="1080"/>
      <c r="CD15" s="1080"/>
      <c r="CE15" s="1080"/>
      <c r="CF15" s="1080"/>
      <c r="CG15" s="1080"/>
      <c r="CH15" s="1080"/>
      <c r="CI15" s="1080"/>
      <c r="CJ15" s="1080"/>
      <c r="CK15" s="1080"/>
      <c r="CL15" s="1080"/>
      <c r="CM15" s="1080"/>
      <c r="CN15" s="1080"/>
      <c r="CO15" s="1080"/>
      <c r="CP15" s="1080"/>
      <c r="CQ15" s="1080"/>
      <c r="CR15" s="1080"/>
      <c r="CS15" s="1080"/>
      <c r="CT15" s="1080"/>
      <c r="CU15" s="1080"/>
      <c r="CV15" s="1080"/>
      <c r="CW15" s="1080"/>
      <c r="CX15" s="1080"/>
      <c r="CY15" s="1080"/>
      <c r="CZ15" s="1080"/>
      <c r="DA15" s="1080"/>
      <c r="DB15" s="1080"/>
      <c r="DC15" s="1080"/>
      <c r="DD15" s="1080"/>
      <c r="DE15" s="1080"/>
      <c r="DF15" s="1080"/>
      <c r="DG15" s="1080"/>
      <c r="DH15" s="1080"/>
      <c r="DI15" s="1080"/>
      <c r="DJ15" s="1080"/>
      <c r="DK15" s="1080"/>
      <c r="DL15" s="1080"/>
      <c r="DM15" s="1080"/>
      <c r="DN15" s="1080"/>
      <c r="DO15" s="1080"/>
      <c r="DP15" s="1080"/>
      <c r="DQ15" s="1080"/>
      <c r="DR15" s="1080"/>
      <c r="DS15" s="1080"/>
      <c r="DT15" s="1080"/>
      <c r="DU15" s="1080"/>
      <c r="DV15" s="1080"/>
      <c r="DW15" s="1080"/>
      <c r="DX15" s="1080"/>
      <c r="DY15" s="1080"/>
      <c r="DZ15" s="1080"/>
      <c r="EA15" s="1080"/>
      <c r="EB15" s="1080"/>
      <c r="EC15" s="1080"/>
      <c r="ED15" s="1080"/>
      <c r="EE15" s="1080"/>
      <c r="EF15" s="1080"/>
      <c r="EG15" s="1080"/>
      <c r="EH15" s="1080"/>
      <c r="EI15" s="1080"/>
      <c r="EJ15" s="1080"/>
      <c r="EK15" s="1080"/>
      <c r="EL15" s="1080"/>
      <c r="EM15" s="1080"/>
      <c r="EN15" s="1080"/>
      <c r="EO15" s="1080"/>
      <c r="EP15" s="1080"/>
      <c r="EQ15" s="1080"/>
      <c r="ER15" s="1080"/>
      <c r="ES15" s="1080"/>
      <c r="ET15" s="1080"/>
      <c r="EU15" s="1080"/>
      <c r="EV15" s="1080"/>
      <c r="EW15" s="1080"/>
      <c r="EX15" s="1080"/>
      <c r="EY15" s="1080"/>
      <c r="EZ15" s="1080"/>
      <c r="FA15" s="1080"/>
      <c r="FB15" s="1080"/>
      <c r="FC15" s="1080"/>
      <c r="FD15" s="1080"/>
      <c r="FE15" s="1080"/>
      <c r="FF15" s="1080"/>
      <c r="FG15" s="1080"/>
      <c r="FH15" s="1080"/>
      <c r="FI15" s="1080"/>
      <c r="FJ15" s="1080"/>
      <c r="FK15" s="1080"/>
      <c r="FL15" s="1080"/>
      <c r="FM15" s="1080"/>
      <c r="FN15" s="1080"/>
      <c r="FO15" s="1080"/>
      <c r="FP15" s="1080"/>
      <c r="FQ15" s="1080"/>
      <c r="FR15" s="1080"/>
      <c r="FS15" s="1080"/>
      <c r="FT15" s="1080"/>
      <c r="FU15" s="1080"/>
      <c r="FV15" s="1080"/>
      <c r="FW15" s="1080"/>
      <c r="FX15" s="1080"/>
      <c r="FY15" s="1080"/>
      <c r="FZ15" s="1080"/>
      <c r="GA15" s="1080"/>
      <c r="GB15" s="1080"/>
      <c r="GC15" s="1080"/>
      <c r="GD15" s="1080"/>
      <c r="GE15" s="1080"/>
      <c r="GF15" s="1080"/>
      <c r="GG15" s="1080"/>
      <c r="GH15" s="1080"/>
      <c r="GI15" s="1080"/>
      <c r="GJ15" s="1080"/>
      <c r="GK15" s="1080"/>
      <c r="GL15" s="1080"/>
      <c r="GM15" s="1080"/>
      <c r="GN15" s="1080"/>
      <c r="GO15" s="1080"/>
      <c r="GP15" s="1080"/>
      <c r="GQ15" s="1080"/>
      <c r="GR15" s="1080"/>
      <c r="GS15" s="1080"/>
      <c r="GT15" s="1080"/>
      <c r="GU15" s="1080"/>
      <c r="GV15" s="1080"/>
      <c r="GW15" s="1080"/>
      <c r="GX15" s="1080"/>
      <c r="GY15" s="1080"/>
      <c r="GZ15" s="1080"/>
      <c r="HA15" s="1080"/>
      <c r="HB15" s="1080"/>
      <c r="HC15" s="1080"/>
      <c r="HD15" s="1080"/>
      <c r="HE15" s="1080"/>
      <c r="HF15" s="1080"/>
      <c r="HG15" s="1080"/>
      <c r="HH15" s="1080"/>
      <c r="HI15" s="1080"/>
      <c r="HJ15" s="1080"/>
      <c r="HK15" s="1080"/>
      <c r="HL15" s="1080"/>
      <c r="HM15" s="1080"/>
      <c r="HN15" s="1080"/>
      <c r="HO15" s="1080"/>
      <c r="HP15" s="1080"/>
      <c r="HQ15" s="1080"/>
      <c r="HR15" s="1080"/>
      <c r="HS15" s="1080"/>
      <c r="HT15" s="1080"/>
      <c r="HU15" s="1080"/>
      <c r="HV15" s="1080"/>
      <c r="HW15" s="1080"/>
      <c r="HX15" s="1080"/>
      <c r="HY15" s="1080"/>
      <c r="HZ15" s="1080"/>
      <c r="IA15" s="1080"/>
      <c r="IB15" s="1080"/>
      <c r="IC15" s="1080"/>
      <c r="ID15" s="1080"/>
      <c r="IE15" s="1080"/>
      <c r="IF15" s="1080"/>
      <c r="IG15" s="1080"/>
      <c r="IH15" s="1080"/>
      <c r="II15" s="1080"/>
      <c r="IJ15" s="1080"/>
      <c r="IK15" s="1080"/>
      <c r="IL15" s="1080"/>
      <c r="IM15" s="1080"/>
      <c r="IN15" s="1080"/>
      <c r="IO15" s="1080"/>
      <c r="IP15" s="1080"/>
      <c r="IQ15" s="1080"/>
      <c r="IR15" s="1080"/>
      <c r="IS15" s="1080"/>
      <c r="IT15" s="1080"/>
      <c r="IU15" s="1080"/>
      <c r="IV15" s="1080"/>
    </row>
    <row r="16" spans="1:256" ht="12.75">
      <c r="A16" s="1076">
        <f t="shared" si="0"/>
        <v>9</v>
      </c>
      <c r="B16" s="1077" t="s">
        <v>203</v>
      </c>
      <c r="C16" s="1074" t="s">
        <v>147</v>
      </c>
      <c r="D16" s="1078" t="s">
        <v>156</v>
      </c>
      <c r="E16" s="1868">
        <f t="shared" si="1"/>
        <v>1393653665.72</v>
      </c>
      <c r="F16" s="1868"/>
      <c r="G16" s="1871">
        <f t="shared" si="2"/>
        <v>1393653665.72</v>
      </c>
      <c r="H16" s="1871"/>
      <c r="I16" s="1084">
        <v>0</v>
      </c>
      <c r="J16" s="1069">
        <v>53104997.34</v>
      </c>
      <c r="K16" s="1069">
        <v>1120286418.89</v>
      </c>
      <c r="L16" s="1069">
        <v>19426268.66</v>
      </c>
      <c r="M16" s="1069">
        <v>73870</v>
      </c>
      <c r="N16" s="1069">
        <v>9149285.55</v>
      </c>
      <c r="O16" s="1069">
        <v>191612825.28</v>
      </c>
      <c r="P16" s="1080"/>
      <c r="Q16" s="1082"/>
      <c r="R16" s="1080"/>
      <c r="S16" s="1080"/>
      <c r="T16" s="1080"/>
      <c r="U16" s="1080"/>
      <c r="V16" s="1080"/>
      <c r="W16" s="1080"/>
      <c r="X16" s="1080"/>
      <c r="Y16" s="1080"/>
      <c r="Z16" s="1080"/>
      <c r="AA16" s="1080"/>
      <c r="AB16" s="1080"/>
      <c r="AC16" s="1080"/>
      <c r="AD16" s="1080"/>
      <c r="AE16" s="1080"/>
      <c r="AF16" s="1080"/>
      <c r="AG16" s="1080"/>
      <c r="AH16" s="1080"/>
      <c r="AI16" s="1080"/>
      <c r="AJ16" s="1080"/>
      <c r="AK16" s="1080"/>
      <c r="AL16" s="1080"/>
      <c r="AM16" s="1080"/>
      <c r="AN16" s="1080"/>
      <c r="AO16" s="1080"/>
      <c r="AP16" s="1080"/>
      <c r="AQ16" s="1080"/>
      <c r="AR16" s="1080"/>
      <c r="AS16" s="1080"/>
      <c r="AT16" s="1080"/>
      <c r="AU16" s="1080"/>
      <c r="AV16" s="1080"/>
      <c r="AW16" s="1080"/>
      <c r="AX16" s="1080"/>
      <c r="AY16" s="1080"/>
      <c r="AZ16" s="1080"/>
      <c r="BA16" s="1080"/>
      <c r="BB16" s="1080"/>
      <c r="BC16" s="1080"/>
      <c r="BD16" s="1080"/>
      <c r="BE16" s="1080"/>
      <c r="BF16" s="1080"/>
      <c r="BG16" s="1080"/>
      <c r="BH16" s="1080"/>
      <c r="BI16" s="1080"/>
      <c r="BJ16" s="1080"/>
      <c r="BK16" s="1080"/>
      <c r="BL16" s="1080"/>
      <c r="BM16" s="1080"/>
      <c r="BN16" s="1080"/>
      <c r="BO16" s="1080"/>
      <c r="BP16" s="1080"/>
      <c r="BQ16" s="1080"/>
      <c r="BR16" s="1080"/>
      <c r="BS16" s="1080"/>
      <c r="BT16" s="1080"/>
      <c r="BU16" s="1080"/>
      <c r="BV16" s="1080"/>
      <c r="BW16" s="1080"/>
      <c r="BX16" s="1080"/>
      <c r="BY16" s="1080"/>
      <c r="BZ16" s="1080"/>
      <c r="CA16" s="1080"/>
      <c r="CB16" s="1080"/>
      <c r="CC16" s="1080"/>
      <c r="CD16" s="1080"/>
      <c r="CE16" s="1080"/>
      <c r="CF16" s="1080"/>
      <c r="CG16" s="1080"/>
      <c r="CH16" s="1080"/>
      <c r="CI16" s="1080"/>
      <c r="CJ16" s="1080"/>
      <c r="CK16" s="1080"/>
      <c r="CL16" s="1080"/>
      <c r="CM16" s="1080"/>
      <c r="CN16" s="1080"/>
      <c r="CO16" s="1080"/>
      <c r="CP16" s="1080"/>
      <c r="CQ16" s="1080"/>
      <c r="CR16" s="1080"/>
      <c r="CS16" s="1080"/>
      <c r="CT16" s="1080"/>
      <c r="CU16" s="1080"/>
      <c r="CV16" s="1080"/>
      <c r="CW16" s="1080"/>
      <c r="CX16" s="1080"/>
      <c r="CY16" s="1080"/>
      <c r="CZ16" s="1080"/>
      <c r="DA16" s="1080"/>
      <c r="DB16" s="1080"/>
      <c r="DC16" s="1080"/>
      <c r="DD16" s="1080"/>
      <c r="DE16" s="1080"/>
      <c r="DF16" s="1080"/>
      <c r="DG16" s="1080"/>
      <c r="DH16" s="1080"/>
      <c r="DI16" s="1080"/>
      <c r="DJ16" s="1080"/>
      <c r="DK16" s="1080"/>
      <c r="DL16" s="1080"/>
      <c r="DM16" s="1080"/>
      <c r="DN16" s="1080"/>
      <c r="DO16" s="1080"/>
      <c r="DP16" s="1080"/>
      <c r="DQ16" s="1080"/>
      <c r="DR16" s="1080"/>
      <c r="DS16" s="1080"/>
      <c r="DT16" s="1080"/>
      <c r="DU16" s="1080"/>
      <c r="DV16" s="1080"/>
      <c r="DW16" s="1080"/>
      <c r="DX16" s="1080"/>
      <c r="DY16" s="1080"/>
      <c r="DZ16" s="1080"/>
      <c r="EA16" s="1080"/>
      <c r="EB16" s="1080"/>
      <c r="EC16" s="1080"/>
      <c r="ED16" s="1080"/>
      <c r="EE16" s="1080"/>
      <c r="EF16" s="1080"/>
      <c r="EG16" s="1080"/>
      <c r="EH16" s="1080"/>
      <c r="EI16" s="1080"/>
      <c r="EJ16" s="1080"/>
      <c r="EK16" s="1080"/>
      <c r="EL16" s="1080"/>
      <c r="EM16" s="1080"/>
      <c r="EN16" s="1080"/>
      <c r="EO16" s="1080"/>
      <c r="EP16" s="1080"/>
      <c r="EQ16" s="1080"/>
      <c r="ER16" s="1080"/>
      <c r="ES16" s="1080"/>
      <c r="ET16" s="1080"/>
      <c r="EU16" s="1080"/>
      <c r="EV16" s="1080"/>
      <c r="EW16" s="1080"/>
      <c r="EX16" s="1080"/>
      <c r="EY16" s="1080"/>
      <c r="EZ16" s="1080"/>
      <c r="FA16" s="1080"/>
      <c r="FB16" s="1080"/>
      <c r="FC16" s="1080"/>
      <c r="FD16" s="1080"/>
      <c r="FE16" s="1080"/>
      <c r="FF16" s="1080"/>
      <c r="FG16" s="1080"/>
      <c r="FH16" s="1080"/>
      <c r="FI16" s="1080"/>
      <c r="FJ16" s="1080"/>
      <c r="FK16" s="1080"/>
      <c r="FL16" s="1080"/>
      <c r="FM16" s="1080"/>
      <c r="FN16" s="1080"/>
      <c r="FO16" s="1080"/>
      <c r="FP16" s="1080"/>
      <c r="FQ16" s="1080"/>
      <c r="FR16" s="1080"/>
      <c r="FS16" s="1080"/>
      <c r="FT16" s="1080"/>
      <c r="FU16" s="1080"/>
      <c r="FV16" s="1080"/>
      <c r="FW16" s="1080"/>
      <c r="FX16" s="1080"/>
      <c r="FY16" s="1080"/>
      <c r="FZ16" s="1080"/>
      <c r="GA16" s="1080"/>
      <c r="GB16" s="1080"/>
      <c r="GC16" s="1080"/>
      <c r="GD16" s="1080"/>
      <c r="GE16" s="1080"/>
      <c r="GF16" s="1080"/>
      <c r="GG16" s="1080"/>
      <c r="GH16" s="1080"/>
      <c r="GI16" s="1080"/>
      <c r="GJ16" s="1080"/>
      <c r="GK16" s="1080"/>
      <c r="GL16" s="1080"/>
      <c r="GM16" s="1080"/>
      <c r="GN16" s="1080"/>
      <c r="GO16" s="1080"/>
      <c r="GP16" s="1080"/>
      <c r="GQ16" s="1080"/>
      <c r="GR16" s="1080"/>
      <c r="GS16" s="1080"/>
      <c r="GT16" s="1080"/>
      <c r="GU16" s="1080"/>
      <c r="GV16" s="1080"/>
      <c r="GW16" s="1080"/>
      <c r="GX16" s="1080"/>
      <c r="GY16" s="1080"/>
      <c r="GZ16" s="1080"/>
      <c r="HA16" s="1080"/>
      <c r="HB16" s="1080"/>
      <c r="HC16" s="1080"/>
      <c r="HD16" s="1080"/>
      <c r="HE16" s="1080"/>
      <c r="HF16" s="1080"/>
      <c r="HG16" s="1080"/>
      <c r="HH16" s="1080"/>
      <c r="HI16" s="1080"/>
      <c r="HJ16" s="1080"/>
      <c r="HK16" s="1080"/>
      <c r="HL16" s="1080"/>
      <c r="HM16" s="1080"/>
      <c r="HN16" s="1080"/>
      <c r="HO16" s="1080"/>
      <c r="HP16" s="1080"/>
      <c r="HQ16" s="1080"/>
      <c r="HR16" s="1080"/>
      <c r="HS16" s="1080"/>
      <c r="HT16" s="1080"/>
      <c r="HU16" s="1080"/>
      <c r="HV16" s="1080"/>
      <c r="HW16" s="1080"/>
      <c r="HX16" s="1080"/>
      <c r="HY16" s="1080"/>
      <c r="HZ16" s="1080"/>
      <c r="IA16" s="1080"/>
      <c r="IB16" s="1080"/>
      <c r="IC16" s="1080"/>
      <c r="ID16" s="1080"/>
      <c r="IE16" s="1080"/>
      <c r="IF16" s="1080"/>
      <c r="IG16" s="1080"/>
      <c r="IH16" s="1080"/>
      <c r="II16" s="1080"/>
      <c r="IJ16" s="1080"/>
      <c r="IK16" s="1080"/>
      <c r="IL16" s="1080"/>
      <c r="IM16" s="1080"/>
      <c r="IN16" s="1080"/>
      <c r="IO16" s="1080"/>
      <c r="IP16" s="1080"/>
      <c r="IQ16" s="1080"/>
      <c r="IR16" s="1080"/>
      <c r="IS16" s="1080"/>
      <c r="IT16" s="1080"/>
      <c r="IU16" s="1080"/>
      <c r="IV16" s="1080"/>
    </row>
    <row r="17" spans="1:256" ht="12.75">
      <c r="A17" s="1076">
        <v>10</v>
      </c>
      <c r="B17" s="1077" t="s">
        <v>204</v>
      </c>
      <c r="C17" s="1074" t="s">
        <v>147</v>
      </c>
      <c r="D17" s="1078" t="s">
        <v>381</v>
      </c>
      <c r="E17" s="1868">
        <f>SUM(J17:O17)</f>
        <v>4181860</v>
      </c>
      <c r="F17" s="1868"/>
      <c r="G17" s="1868">
        <f>E17-I17</f>
        <v>4181860</v>
      </c>
      <c r="H17" s="1868"/>
      <c r="I17" s="1084">
        <v>0</v>
      </c>
      <c r="J17" s="1069">
        <v>184652</v>
      </c>
      <c r="K17" s="1069">
        <v>0</v>
      </c>
      <c r="L17" s="1069">
        <v>3618354</v>
      </c>
      <c r="M17" s="1069">
        <v>0</v>
      </c>
      <c r="N17" s="1069">
        <v>0</v>
      </c>
      <c r="O17" s="1069">
        <v>378854</v>
      </c>
      <c r="P17" s="1080"/>
      <c r="Q17" s="1082"/>
      <c r="R17" s="1080"/>
      <c r="S17" s="1080"/>
      <c r="T17" s="1080"/>
      <c r="U17" s="1080"/>
      <c r="V17" s="1080"/>
      <c r="W17" s="1080"/>
      <c r="X17" s="1080"/>
      <c r="Y17" s="1080"/>
      <c r="Z17" s="1080"/>
      <c r="AA17" s="1080"/>
      <c r="AB17" s="1080"/>
      <c r="AC17" s="1080"/>
      <c r="AD17" s="1080"/>
      <c r="AE17" s="1080"/>
      <c r="AF17" s="1080"/>
      <c r="AG17" s="1080"/>
      <c r="AH17" s="1080"/>
      <c r="AI17" s="1080"/>
      <c r="AJ17" s="1080"/>
      <c r="AK17" s="1080"/>
      <c r="AL17" s="1080"/>
      <c r="AM17" s="1080"/>
      <c r="AN17" s="1080"/>
      <c r="AO17" s="1080"/>
      <c r="AP17" s="1080"/>
      <c r="AQ17" s="1080"/>
      <c r="AR17" s="1080"/>
      <c r="AS17" s="1080"/>
      <c r="AT17" s="1080"/>
      <c r="AU17" s="1080"/>
      <c r="AV17" s="1080"/>
      <c r="AW17" s="1080"/>
      <c r="AX17" s="1080"/>
      <c r="AY17" s="1080"/>
      <c r="AZ17" s="1080"/>
      <c r="BA17" s="1080"/>
      <c r="BB17" s="1080"/>
      <c r="BC17" s="1080"/>
      <c r="BD17" s="1080"/>
      <c r="BE17" s="1080"/>
      <c r="BF17" s="1080"/>
      <c r="BG17" s="1080"/>
      <c r="BH17" s="1080"/>
      <c r="BI17" s="1080"/>
      <c r="BJ17" s="1080"/>
      <c r="BK17" s="1080"/>
      <c r="BL17" s="1080"/>
      <c r="BM17" s="1080"/>
      <c r="BN17" s="1080"/>
      <c r="BO17" s="1080"/>
      <c r="BP17" s="1080"/>
      <c r="BQ17" s="1080"/>
      <c r="BR17" s="1080"/>
      <c r="BS17" s="1080"/>
      <c r="BT17" s="1080"/>
      <c r="BU17" s="1080"/>
      <c r="BV17" s="1080"/>
      <c r="BW17" s="1080"/>
      <c r="BX17" s="1080"/>
      <c r="BY17" s="1080"/>
      <c r="BZ17" s="1080"/>
      <c r="CA17" s="1080"/>
      <c r="CB17" s="1080"/>
      <c r="CC17" s="1080"/>
      <c r="CD17" s="1080"/>
      <c r="CE17" s="1080"/>
      <c r="CF17" s="1080"/>
      <c r="CG17" s="1080"/>
      <c r="CH17" s="1080"/>
      <c r="CI17" s="1080"/>
      <c r="CJ17" s="1080"/>
      <c r="CK17" s="1080"/>
      <c r="CL17" s="1080"/>
      <c r="CM17" s="1080"/>
      <c r="CN17" s="1080"/>
      <c r="CO17" s="1080"/>
      <c r="CP17" s="1080"/>
      <c r="CQ17" s="1080"/>
      <c r="CR17" s="1080"/>
      <c r="CS17" s="1080"/>
      <c r="CT17" s="1080"/>
      <c r="CU17" s="1080"/>
      <c r="CV17" s="1080"/>
      <c r="CW17" s="1080"/>
      <c r="CX17" s="1080"/>
      <c r="CY17" s="1080"/>
      <c r="CZ17" s="1080"/>
      <c r="DA17" s="1080"/>
      <c r="DB17" s="1080"/>
      <c r="DC17" s="1080"/>
      <c r="DD17" s="1080"/>
      <c r="DE17" s="1080"/>
      <c r="DF17" s="1080"/>
      <c r="DG17" s="1080"/>
      <c r="DH17" s="1080"/>
      <c r="DI17" s="1080"/>
      <c r="DJ17" s="1080"/>
      <c r="DK17" s="1080"/>
      <c r="DL17" s="1080"/>
      <c r="DM17" s="1080"/>
      <c r="DN17" s="1080"/>
      <c r="DO17" s="1080"/>
      <c r="DP17" s="1080"/>
      <c r="DQ17" s="1080"/>
      <c r="DR17" s="1080"/>
      <c r="DS17" s="1080"/>
      <c r="DT17" s="1080"/>
      <c r="DU17" s="1080"/>
      <c r="DV17" s="1080"/>
      <c r="DW17" s="1080"/>
      <c r="DX17" s="1080"/>
      <c r="DY17" s="1080"/>
      <c r="DZ17" s="1080"/>
      <c r="EA17" s="1080"/>
      <c r="EB17" s="1080"/>
      <c r="EC17" s="1080"/>
      <c r="ED17" s="1080"/>
      <c r="EE17" s="1080"/>
      <c r="EF17" s="1080"/>
      <c r="EG17" s="1080"/>
      <c r="EH17" s="1080"/>
      <c r="EI17" s="1080"/>
      <c r="EJ17" s="1080"/>
      <c r="EK17" s="1080"/>
      <c r="EL17" s="1080"/>
      <c r="EM17" s="1080"/>
      <c r="EN17" s="1080"/>
      <c r="EO17" s="1080"/>
      <c r="EP17" s="1080"/>
      <c r="EQ17" s="1080"/>
      <c r="ER17" s="1080"/>
      <c r="ES17" s="1080"/>
      <c r="ET17" s="1080"/>
      <c r="EU17" s="1080"/>
      <c r="EV17" s="1080"/>
      <c r="EW17" s="1080"/>
      <c r="EX17" s="1080"/>
      <c r="EY17" s="1080"/>
      <c r="EZ17" s="1080"/>
      <c r="FA17" s="1080"/>
      <c r="FB17" s="1080"/>
      <c r="FC17" s="1080"/>
      <c r="FD17" s="1080"/>
      <c r="FE17" s="1080"/>
      <c r="FF17" s="1080"/>
      <c r="FG17" s="1080"/>
      <c r="FH17" s="1080"/>
      <c r="FI17" s="1080"/>
      <c r="FJ17" s="1080"/>
      <c r="FK17" s="1080"/>
      <c r="FL17" s="1080"/>
      <c r="FM17" s="1080"/>
      <c r="FN17" s="1080"/>
      <c r="FO17" s="1080"/>
      <c r="FP17" s="1080"/>
      <c r="FQ17" s="1080"/>
      <c r="FR17" s="1080"/>
      <c r="FS17" s="1080"/>
      <c r="FT17" s="1080"/>
      <c r="FU17" s="1080"/>
      <c r="FV17" s="1080"/>
      <c r="FW17" s="1080"/>
      <c r="FX17" s="1080"/>
      <c r="FY17" s="1080"/>
      <c r="FZ17" s="1080"/>
      <c r="GA17" s="1080"/>
      <c r="GB17" s="1080"/>
      <c r="GC17" s="1080"/>
      <c r="GD17" s="1080"/>
      <c r="GE17" s="1080"/>
      <c r="GF17" s="1080"/>
      <c r="GG17" s="1080"/>
      <c r="GH17" s="1080"/>
      <c r="GI17" s="1080"/>
      <c r="GJ17" s="1080"/>
      <c r="GK17" s="1080"/>
      <c r="GL17" s="1080"/>
      <c r="GM17" s="1080"/>
      <c r="GN17" s="1080"/>
      <c r="GO17" s="1080"/>
      <c r="GP17" s="1080"/>
      <c r="GQ17" s="1080"/>
      <c r="GR17" s="1080"/>
      <c r="GS17" s="1080"/>
      <c r="GT17" s="1080"/>
      <c r="GU17" s="1080"/>
      <c r="GV17" s="1080"/>
      <c r="GW17" s="1080"/>
      <c r="GX17" s="1080"/>
      <c r="GY17" s="1080"/>
      <c r="GZ17" s="1080"/>
      <c r="HA17" s="1080"/>
      <c r="HB17" s="1080"/>
      <c r="HC17" s="1080"/>
      <c r="HD17" s="1080"/>
      <c r="HE17" s="1080"/>
      <c r="HF17" s="1080"/>
      <c r="HG17" s="1080"/>
      <c r="HH17" s="1080"/>
      <c r="HI17" s="1080"/>
      <c r="HJ17" s="1080"/>
      <c r="HK17" s="1080"/>
      <c r="HL17" s="1080"/>
      <c r="HM17" s="1080"/>
      <c r="HN17" s="1080"/>
      <c r="HO17" s="1080"/>
      <c r="HP17" s="1080"/>
      <c r="HQ17" s="1080"/>
      <c r="HR17" s="1080"/>
      <c r="HS17" s="1080"/>
      <c r="HT17" s="1080"/>
      <c r="HU17" s="1080"/>
      <c r="HV17" s="1080"/>
      <c r="HW17" s="1080"/>
      <c r="HX17" s="1080"/>
      <c r="HY17" s="1080"/>
      <c r="HZ17" s="1080"/>
      <c r="IA17" s="1080"/>
      <c r="IB17" s="1080"/>
      <c r="IC17" s="1080"/>
      <c r="ID17" s="1080"/>
      <c r="IE17" s="1080"/>
      <c r="IF17" s="1080"/>
      <c r="IG17" s="1080"/>
      <c r="IH17" s="1080"/>
      <c r="II17" s="1080"/>
      <c r="IJ17" s="1080"/>
      <c r="IK17" s="1080"/>
      <c r="IL17" s="1080"/>
      <c r="IM17" s="1080"/>
      <c r="IN17" s="1080"/>
      <c r="IO17" s="1080"/>
      <c r="IP17" s="1080"/>
      <c r="IQ17" s="1080"/>
      <c r="IR17" s="1080"/>
      <c r="IS17" s="1080"/>
      <c r="IT17" s="1080"/>
      <c r="IU17" s="1080"/>
      <c r="IV17" s="1080"/>
    </row>
    <row r="18" spans="1:256" ht="36">
      <c r="A18" s="1076">
        <v>11</v>
      </c>
      <c r="B18" s="1077" t="s">
        <v>494</v>
      </c>
      <c r="C18" s="1074" t="s">
        <v>147</v>
      </c>
      <c r="D18" s="1078" t="s">
        <v>509</v>
      </c>
      <c r="E18" s="1868">
        <f t="shared" si="1"/>
        <v>17883300</v>
      </c>
      <c r="F18" s="1868"/>
      <c r="G18" s="1868">
        <f t="shared" si="2"/>
        <v>17883300</v>
      </c>
      <c r="H18" s="1868"/>
      <c r="I18" s="1083">
        <v>0</v>
      </c>
      <c r="J18" s="1069">
        <v>0</v>
      </c>
      <c r="K18" s="1069">
        <v>0</v>
      </c>
      <c r="L18" s="1070">
        <v>0</v>
      </c>
      <c r="M18" s="1070">
        <v>0</v>
      </c>
      <c r="N18" s="1070">
        <v>0</v>
      </c>
      <c r="O18" s="1069">
        <v>17883300</v>
      </c>
      <c r="P18" s="1080"/>
      <c r="Q18" s="1082"/>
      <c r="R18" s="1080"/>
      <c r="S18" s="1080"/>
      <c r="T18" s="1080"/>
      <c r="U18" s="1080"/>
      <c r="V18" s="1080"/>
      <c r="W18" s="1080"/>
      <c r="X18" s="1080"/>
      <c r="Y18" s="1080"/>
      <c r="Z18" s="1080"/>
      <c r="AA18" s="1080"/>
      <c r="AB18" s="1080"/>
      <c r="AC18" s="1080"/>
      <c r="AD18" s="1080"/>
      <c r="AE18" s="1080"/>
      <c r="AF18" s="1080"/>
      <c r="AG18" s="1080"/>
      <c r="AH18" s="1080"/>
      <c r="AI18" s="1080"/>
      <c r="AJ18" s="1080"/>
      <c r="AK18" s="1080"/>
      <c r="AL18" s="1080"/>
      <c r="AM18" s="1080"/>
      <c r="AN18" s="1080"/>
      <c r="AO18" s="1080"/>
      <c r="AP18" s="1080"/>
      <c r="AQ18" s="1080"/>
      <c r="AR18" s="1080"/>
      <c r="AS18" s="1080"/>
      <c r="AT18" s="1080"/>
      <c r="AU18" s="1080"/>
      <c r="AV18" s="1080"/>
      <c r="AW18" s="1080"/>
      <c r="AX18" s="1080"/>
      <c r="AY18" s="1080"/>
      <c r="AZ18" s="1080"/>
      <c r="BA18" s="1080"/>
      <c r="BB18" s="1080"/>
      <c r="BC18" s="1080"/>
      <c r="BD18" s="1080"/>
      <c r="BE18" s="1080"/>
      <c r="BF18" s="1080"/>
      <c r="BG18" s="1080"/>
      <c r="BH18" s="1080"/>
      <c r="BI18" s="1080"/>
      <c r="BJ18" s="1080"/>
      <c r="BK18" s="1080"/>
      <c r="BL18" s="1080"/>
      <c r="BM18" s="1080"/>
      <c r="BN18" s="1080"/>
      <c r="BO18" s="1080"/>
      <c r="BP18" s="1080"/>
      <c r="BQ18" s="1080"/>
      <c r="BR18" s="1080"/>
      <c r="BS18" s="1080"/>
      <c r="BT18" s="1080"/>
      <c r="BU18" s="1080"/>
      <c r="BV18" s="1080"/>
      <c r="BW18" s="1080"/>
      <c r="BX18" s="1080"/>
      <c r="BY18" s="1080"/>
      <c r="BZ18" s="1080"/>
      <c r="CA18" s="1080"/>
      <c r="CB18" s="1080"/>
      <c r="CC18" s="1080"/>
      <c r="CD18" s="1080"/>
      <c r="CE18" s="1080"/>
      <c r="CF18" s="1080"/>
      <c r="CG18" s="1080"/>
      <c r="CH18" s="1080"/>
      <c r="CI18" s="1080"/>
      <c r="CJ18" s="1080"/>
      <c r="CK18" s="1080"/>
      <c r="CL18" s="1080"/>
      <c r="CM18" s="1080"/>
      <c r="CN18" s="1080"/>
      <c r="CO18" s="1080"/>
      <c r="CP18" s="1080"/>
      <c r="CQ18" s="1080"/>
      <c r="CR18" s="1080"/>
      <c r="CS18" s="1080"/>
      <c r="CT18" s="1080"/>
      <c r="CU18" s="1080"/>
      <c r="CV18" s="1080"/>
      <c r="CW18" s="1080"/>
      <c r="CX18" s="1080"/>
      <c r="CY18" s="1080"/>
      <c r="CZ18" s="1080"/>
      <c r="DA18" s="1080"/>
      <c r="DB18" s="1080"/>
      <c r="DC18" s="1080"/>
      <c r="DD18" s="1080"/>
      <c r="DE18" s="1080"/>
      <c r="DF18" s="1080"/>
      <c r="DG18" s="1080"/>
      <c r="DH18" s="1080"/>
      <c r="DI18" s="1080"/>
      <c r="DJ18" s="1080"/>
      <c r="DK18" s="1080"/>
      <c r="DL18" s="1080"/>
      <c r="DM18" s="1080"/>
      <c r="DN18" s="1080"/>
      <c r="DO18" s="1080"/>
      <c r="DP18" s="1080"/>
      <c r="DQ18" s="1080"/>
      <c r="DR18" s="1080"/>
      <c r="DS18" s="1080"/>
      <c r="DT18" s="1080"/>
      <c r="DU18" s="1080"/>
      <c r="DV18" s="1080"/>
      <c r="DW18" s="1080"/>
      <c r="DX18" s="1080"/>
      <c r="DY18" s="1080"/>
      <c r="DZ18" s="1080"/>
      <c r="EA18" s="1080"/>
      <c r="EB18" s="1080"/>
      <c r="EC18" s="1080"/>
      <c r="ED18" s="1080"/>
      <c r="EE18" s="1080"/>
      <c r="EF18" s="1080"/>
      <c r="EG18" s="1080"/>
      <c r="EH18" s="1080"/>
      <c r="EI18" s="1080"/>
      <c r="EJ18" s="1080"/>
      <c r="EK18" s="1080"/>
      <c r="EL18" s="1080"/>
      <c r="EM18" s="1080"/>
      <c r="EN18" s="1080"/>
      <c r="EO18" s="1080"/>
      <c r="EP18" s="1080"/>
      <c r="EQ18" s="1080"/>
      <c r="ER18" s="1080"/>
      <c r="ES18" s="1080"/>
      <c r="ET18" s="1080"/>
      <c r="EU18" s="1080"/>
      <c r="EV18" s="1080"/>
      <c r="EW18" s="1080"/>
      <c r="EX18" s="1080"/>
      <c r="EY18" s="1080"/>
      <c r="EZ18" s="1080"/>
      <c r="FA18" s="1080"/>
      <c r="FB18" s="1080"/>
      <c r="FC18" s="1080"/>
      <c r="FD18" s="1080"/>
      <c r="FE18" s="1080"/>
      <c r="FF18" s="1080"/>
      <c r="FG18" s="1080"/>
      <c r="FH18" s="1080"/>
      <c r="FI18" s="1080"/>
      <c r="FJ18" s="1080"/>
      <c r="FK18" s="1080"/>
      <c r="FL18" s="1080"/>
      <c r="FM18" s="1080"/>
      <c r="FN18" s="1080"/>
      <c r="FO18" s="1080"/>
      <c r="FP18" s="1080"/>
      <c r="FQ18" s="1080"/>
      <c r="FR18" s="1080"/>
      <c r="FS18" s="1080"/>
      <c r="FT18" s="1080"/>
      <c r="FU18" s="1080"/>
      <c r="FV18" s="1080"/>
      <c r="FW18" s="1080"/>
      <c r="FX18" s="1080"/>
      <c r="FY18" s="1080"/>
      <c r="FZ18" s="1080"/>
      <c r="GA18" s="1080"/>
      <c r="GB18" s="1080"/>
      <c r="GC18" s="1080"/>
      <c r="GD18" s="1080"/>
      <c r="GE18" s="1080"/>
      <c r="GF18" s="1080"/>
      <c r="GG18" s="1080"/>
      <c r="GH18" s="1080"/>
      <c r="GI18" s="1080"/>
      <c r="GJ18" s="1080"/>
      <c r="GK18" s="1080"/>
      <c r="GL18" s="1080"/>
      <c r="GM18" s="1080"/>
      <c r="GN18" s="1080"/>
      <c r="GO18" s="1080"/>
      <c r="GP18" s="1080"/>
      <c r="GQ18" s="1080"/>
      <c r="GR18" s="1080"/>
      <c r="GS18" s="1080"/>
      <c r="GT18" s="1080"/>
      <c r="GU18" s="1080"/>
      <c r="GV18" s="1080"/>
      <c r="GW18" s="1080"/>
      <c r="GX18" s="1080"/>
      <c r="GY18" s="1080"/>
      <c r="GZ18" s="1080"/>
      <c r="HA18" s="1080"/>
      <c r="HB18" s="1080"/>
      <c r="HC18" s="1080"/>
      <c r="HD18" s="1080"/>
      <c r="HE18" s="1080"/>
      <c r="HF18" s="1080"/>
      <c r="HG18" s="1080"/>
      <c r="HH18" s="1080"/>
      <c r="HI18" s="1080"/>
      <c r="HJ18" s="1080"/>
      <c r="HK18" s="1080"/>
      <c r="HL18" s="1080"/>
      <c r="HM18" s="1080"/>
      <c r="HN18" s="1080"/>
      <c r="HO18" s="1080"/>
      <c r="HP18" s="1080"/>
      <c r="HQ18" s="1080"/>
      <c r="HR18" s="1080"/>
      <c r="HS18" s="1080"/>
      <c r="HT18" s="1080"/>
      <c r="HU18" s="1080"/>
      <c r="HV18" s="1080"/>
      <c r="HW18" s="1080"/>
      <c r="HX18" s="1080"/>
      <c r="HY18" s="1080"/>
      <c r="HZ18" s="1080"/>
      <c r="IA18" s="1080"/>
      <c r="IB18" s="1080"/>
      <c r="IC18" s="1080"/>
      <c r="ID18" s="1080"/>
      <c r="IE18" s="1080"/>
      <c r="IF18" s="1080"/>
      <c r="IG18" s="1080"/>
      <c r="IH18" s="1080"/>
      <c r="II18" s="1080"/>
      <c r="IJ18" s="1080"/>
      <c r="IK18" s="1080"/>
      <c r="IL18" s="1080"/>
      <c r="IM18" s="1080"/>
      <c r="IN18" s="1080"/>
      <c r="IO18" s="1080"/>
      <c r="IP18" s="1080"/>
      <c r="IQ18" s="1080"/>
      <c r="IR18" s="1080"/>
      <c r="IS18" s="1080"/>
      <c r="IT18" s="1080"/>
      <c r="IU18" s="1080"/>
      <c r="IV18" s="1080"/>
    </row>
    <row r="19" spans="1:256" ht="19.5" customHeight="1">
      <c r="A19" s="1869" t="s">
        <v>157</v>
      </c>
      <c r="B19" s="1869"/>
      <c r="C19" s="1869"/>
      <c r="D19" s="1869"/>
      <c r="E19" s="1870">
        <f>SUM(E8:E18)</f>
        <v>17807346310.54</v>
      </c>
      <c r="F19" s="1870"/>
      <c r="G19" s="1870">
        <f>SUM(G8:G18)</f>
        <v>17807346310.54</v>
      </c>
      <c r="H19" s="1870"/>
      <c r="I19" s="1085">
        <v>0</v>
      </c>
      <c r="J19" s="1071">
        <f aca="true" t="shared" si="3" ref="J19:O19">SUM(J8:J18)</f>
        <v>1721295164.26</v>
      </c>
      <c r="K19" s="1071">
        <f t="shared" si="3"/>
        <v>10438716513.92</v>
      </c>
      <c r="L19" s="1071">
        <f t="shared" si="3"/>
        <v>930732869.3399999</v>
      </c>
      <c r="M19" s="1071">
        <f t="shared" si="3"/>
        <v>26320017.03</v>
      </c>
      <c r="N19" s="1071">
        <f t="shared" si="3"/>
        <v>377710767.40000004</v>
      </c>
      <c r="O19" s="1071">
        <f t="shared" si="3"/>
        <v>4312570978.59</v>
      </c>
      <c r="P19" s="1080"/>
      <c r="Q19" s="1080"/>
      <c r="R19" s="1080"/>
      <c r="S19" s="1080"/>
      <c r="T19" s="1080"/>
      <c r="U19" s="1080"/>
      <c r="V19" s="1080"/>
      <c r="W19" s="1080"/>
      <c r="X19" s="1080"/>
      <c r="Y19" s="1080"/>
      <c r="Z19" s="1080"/>
      <c r="AA19" s="1080"/>
      <c r="AB19" s="1080"/>
      <c r="AC19" s="1080"/>
      <c r="AD19" s="1080"/>
      <c r="AE19" s="1080"/>
      <c r="AF19" s="1080"/>
      <c r="AG19" s="1080"/>
      <c r="AH19" s="1080"/>
      <c r="AI19" s="1080"/>
      <c r="AJ19" s="1080"/>
      <c r="AK19" s="1080"/>
      <c r="AL19" s="1080"/>
      <c r="AM19" s="1080"/>
      <c r="AN19" s="1080"/>
      <c r="AO19" s="1080"/>
      <c r="AP19" s="1080"/>
      <c r="AQ19" s="1080"/>
      <c r="AR19" s="1080"/>
      <c r="AS19" s="1080"/>
      <c r="AT19" s="1080"/>
      <c r="AU19" s="1080"/>
      <c r="AV19" s="1080"/>
      <c r="AW19" s="1080"/>
      <c r="AX19" s="1080"/>
      <c r="AY19" s="1080"/>
      <c r="AZ19" s="1080"/>
      <c r="BA19" s="1080"/>
      <c r="BB19" s="1080"/>
      <c r="BC19" s="1080"/>
      <c r="BD19" s="1080"/>
      <c r="BE19" s="1080"/>
      <c r="BF19" s="1080"/>
      <c r="BG19" s="1080"/>
      <c r="BH19" s="1080"/>
      <c r="BI19" s="1080"/>
      <c r="BJ19" s="1080"/>
      <c r="BK19" s="1080"/>
      <c r="BL19" s="1080"/>
      <c r="BM19" s="1080"/>
      <c r="BN19" s="1080"/>
      <c r="BO19" s="1080"/>
      <c r="BP19" s="1080"/>
      <c r="BQ19" s="1080"/>
      <c r="BR19" s="1080"/>
      <c r="BS19" s="1080"/>
      <c r="BT19" s="1080"/>
      <c r="BU19" s="1080"/>
      <c r="BV19" s="1080"/>
      <c r="BW19" s="1080"/>
      <c r="BX19" s="1080"/>
      <c r="BY19" s="1080"/>
      <c r="BZ19" s="1080"/>
      <c r="CA19" s="1080"/>
      <c r="CB19" s="1080"/>
      <c r="CC19" s="1080"/>
      <c r="CD19" s="1080"/>
      <c r="CE19" s="1080"/>
      <c r="CF19" s="1080"/>
      <c r="CG19" s="1080"/>
      <c r="CH19" s="1080"/>
      <c r="CI19" s="1080"/>
      <c r="CJ19" s="1080"/>
      <c r="CK19" s="1080"/>
      <c r="CL19" s="1080"/>
      <c r="CM19" s="1080"/>
      <c r="CN19" s="1080"/>
      <c r="CO19" s="1080"/>
      <c r="CP19" s="1080"/>
      <c r="CQ19" s="1080"/>
      <c r="CR19" s="1080"/>
      <c r="CS19" s="1080"/>
      <c r="CT19" s="1080"/>
      <c r="CU19" s="1080"/>
      <c r="CV19" s="1080"/>
      <c r="CW19" s="1080"/>
      <c r="CX19" s="1080"/>
      <c r="CY19" s="1080"/>
      <c r="CZ19" s="1080"/>
      <c r="DA19" s="1080"/>
      <c r="DB19" s="1080"/>
      <c r="DC19" s="1080"/>
      <c r="DD19" s="1080"/>
      <c r="DE19" s="1080"/>
      <c r="DF19" s="1080"/>
      <c r="DG19" s="1080"/>
      <c r="DH19" s="1080"/>
      <c r="DI19" s="1080"/>
      <c r="DJ19" s="1080"/>
      <c r="DK19" s="1080"/>
      <c r="DL19" s="1080"/>
      <c r="DM19" s="1080"/>
      <c r="DN19" s="1080"/>
      <c r="DO19" s="1080"/>
      <c r="DP19" s="1080"/>
      <c r="DQ19" s="1080"/>
      <c r="DR19" s="1080"/>
      <c r="DS19" s="1080"/>
      <c r="DT19" s="1080"/>
      <c r="DU19" s="1080"/>
      <c r="DV19" s="1080"/>
      <c r="DW19" s="1080"/>
      <c r="DX19" s="1080"/>
      <c r="DY19" s="1080"/>
      <c r="DZ19" s="1080"/>
      <c r="EA19" s="1080"/>
      <c r="EB19" s="1080"/>
      <c r="EC19" s="1080"/>
      <c r="ED19" s="1080"/>
      <c r="EE19" s="1080"/>
      <c r="EF19" s="1080"/>
      <c r="EG19" s="1080"/>
      <c r="EH19" s="1080"/>
      <c r="EI19" s="1080"/>
      <c r="EJ19" s="1080"/>
      <c r="EK19" s="1080"/>
      <c r="EL19" s="1080"/>
      <c r="EM19" s="1080"/>
      <c r="EN19" s="1080"/>
      <c r="EO19" s="1080"/>
      <c r="EP19" s="1080"/>
      <c r="EQ19" s="1080"/>
      <c r="ER19" s="1080"/>
      <c r="ES19" s="1080"/>
      <c r="ET19" s="1080"/>
      <c r="EU19" s="1080"/>
      <c r="EV19" s="1080"/>
      <c r="EW19" s="1080"/>
      <c r="EX19" s="1080"/>
      <c r="EY19" s="1080"/>
      <c r="EZ19" s="1080"/>
      <c r="FA19" s="1080"/>
      <c r="FB19" s="1080"/>
      <c r="FC19" s="1080"/>
      <c r="FD19" s="1080"/>
      <c r="FE19" s="1080"/>
      <c r="FF19" s="1080"/>
      <c r="FG19" s="1080"/>
      <c r="FH19" s="1080"/>
      <c r="FI19" s="1080"/>
      <c r="FJ19" s="1080"/>
      <c r="FK19" s="1080"/>
      <c r="FL19" s="1080"/>
      <c r="FM19" s="1080"/>
      <c r="FN19" s="1080"/>
      <c r="FO19" s="1080"/>
      <c r="FP19" s="1080"/>
      <c r="FQ19" s="1080"/>
      <c r="FR19" s="1080"/>
      <c r="FS19" s="1080"/>
      <c r="FT19" s="1080"/>
      <c r="FU19" s="1080"/>
      <c r="FV19" s="1080"/>
      <c r="FW19" s="1080"/>
      <c r="FX19" s="1080"/>
      <c r="FY19" s="1080"/>
      <c r="FZ19" s="1080"/>
      <c r="GA19" s="1080"/>
      <c r="GB19" s="1080"/>
      <c r="GC19" s="1080"/>
      <c r="GD19" s="1080"/>
      <c r="GE19" s="1080"/>
      <c r="GF19" s="1080"/>
      <c r="GG19" s="1080"/>
      <c r="GH19" s="1080"/>
      <c r="GI19" s="1080"/>
      <c r="GJ19" s="1080"/>
      <c r="GK19" s="1080"/>
      <c r="GL19" s="1080"/>
      <c r="GM19" s="1080"/>
      <c r="GN19" s="1080"/>
      <c r="GO19" s="1080"/>
      <c r="GP19" s="1080"/>
      <c r="GQ19" s="1080"/>
      <c r="GR19" s="1080"/>
      <c r="GS19" s="1080"/>
      <c r="GT19" s="1080"/>
      <c r="GU19" s="1080"/>
      <c r="GV19" s="1080"/>
      <c r="GW19" s="1080"/>
      <c r="GX19" s="1080"/>
      <c r="GY19" s="1080"/>
      <c r="GZ19" s="1080"/>
      <c r="HA19" s="1080"/>
      <c r="HB19" s="1080"/>
      <c r="HC19" s="1080"/>
      <c r="HD19" s="1080"/>
      <c r="HE19" s="1080"/>
      <c r="HF19" s="1080"/>
      <c r="HG19" s="1080"/>
      <c r="HH19" s="1080"/>
      <c r="HI19" s="1080"/>
      <c r="HJ19" s="1080"/>
      <c r="HK19" s="1080"/>
      <c r="HL19" s="1080"/>
      <c r="HM19" s="1080"/>
      <c r="HN19" s="1080"/>
      <c r="HO19" s="1080"/>
      <c r="HP19" s="1080"/>
      <c r="HQ19" s="1080"/>
      <c r="HR19" s="1080"/>
      <c r="HS19" s="1080"/>
      <c r="HT19" s="1080"/>
      <c r="HU19" s="1080"/>
      <c r="HV19" s="1080"/>
      <c r="HW19" s="1080"/>
      <c r="HX19" s="1080"/>
      <c r="HY19" s="1080"/>
      <c r="HZ19" s="1080"/>
      <c r="IA19" s="1080"/>
      <c r="IB19" s="1080"/>
      <c r="IC19" s="1080"/>
      <c r="ID19" s="1080"/>
      <c r="IE19" s="1080"/>
      <c r="IF19" s="1080"/>
      <c r="IG19" s="1080"/>
      <c r="IH19" s="1080"/>
      <c r="II19" s="1080"/>
      <c r="IJ19" s="1080"/>
      <c r="IK19" s="1080"/>
      <c r="IL19" s="1080"/>
      <c r="IM19" s="1080"/>
      <c r="IN19" s="1080"/>
      <c r="IO19" s="1080"/>
      <c r="IP19" s="1080"/>
      <c r="IQ19" s="1080"/>
      <c r="IR19" s="1080"/>
      <c r="IS19" s="1080"/>
      <c r="IT19" s="1080"/>
      <c r="IU19" s="1080"/>
      <c r="IV19" s="1080"/>
    </row>
    <row r="20" spans="1:256" ht="12.75">
      <c r="A20" s="2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3"/>
      <c r="HJ20" s="263"/>
      <c r="HK20" s="263"/>
      <c r="HL20" s="263"/>
      <c r="HM20" s="263"/>
      <c r="HN20" s="263"/>
      <c r="HO20" s="263"/>
      <c r="HP20" s="263"/>
      <c r="HQ20" s="263"/>
      <c r="HR20" s="263"/>
      <c r="HS20" s="263"/>
      <c r="HT20" s="263"/>
      <c r="HU20" s="263"/>
      <c r="HV20" s="263"/>
      <c r="HW20" s="263"/>
      <c r="HX20" s="263"/>
      <c r="HY20" s="263"/>
      <c r="HZ20" s="263"/>
      <c r="IA20" s="263"/>
      <c r="IB20" s="263"/>
      <c r="IC20" s="263"/>
      <c r="ID20" s="263"/>
      <c r="IE20" s="263"/>
      <c r="IF20" s="263"/>
      <c r="IG20" s="263"/>
      <c r="IH20" s="263"/>
      <c r="II20" s="263"/>
      <c r="IJ20" s="263"/>
      <c r="IK20" s="263"/>
      <c r="IL20" s="263"/>
      <c r="IM20" s="263"/>
      <c r="IN20" s="263"/>
      <c r="IO20" s="263"/>
      <c r="IP20" s="263"/>
      <c r="IQ20" s="263"/>
      <c r="IR20" s="263"/>
      <c r="IS20" s="263"/>
      <c r="IT20" s="263"/>
      <c r="IU20" s="263"/>
      <c r="IV20" s="263"/>
    </row>
    <row r="21" spans="1:256" ht="12.75">
      <c r="A21" s="26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/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3"/>
      <c r="HJ21" s="263"/>
      <c r="HK21" s="263"/>
      <c r="HL21" s="263"/>
      <c r="HM21" s="263"/>
      <c r="HN21" s="263"/>
      <c r="HO21" s="263"/>
      <c r="HP21" s="263"/>
      <c r="HQ21" s="263"/>
      <c r="HR21" s="263"/>
      <c r="HS21" s="263"/>
      <c r="HT21" s="263"/>
      <c r="HU21" s="263"/>
      <c r="HV21" s="263"/>
      <c r="HW21" s="263"/>
      <c r="HX21" s="263"/>
      <c r="HY21" s="263"/>
      <c r="HZ21" s="263"/>
      <c r="IA21" s="263"/>
      <c r="IB21" s="263"/>
      <c r="IC21" s="263"/>
      <c r="ID21" s="263"/>
      <c r="IE21" s="263"/>
      <c r="IF21" s="263"/>
      <c r="IG21" s="263"/>
      <c r="IH21" s="263"/>
      <c r="II21" s="263"/>
      <c r="IJ21" s="263"/>
      <c r="IK21" s="263"/>
      <c r="IL21" s="263"/>
      <c r="IM21" s="263"/>
      <c r="IN21" s="263"/>
      <c r="IO21" s="263"/>
      <c r="IP21" s="263"/>
      <c r="IQ21" s="263"/>
      <c r="IR21" s="263"/>
      <c r="IS21" s="263"/>
      <c r="IT21" s="263"/>
      <c r="IU21" s="263"/>
      <c r="IV21" s="263"/>
    </row>
    <row r="22" spans="1:256" ht="12.75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3"/>
      <c r="HJ22" s="263"/>
      <c r="HK22" s="263"/>
      <c r="HL22" s="263"/>
      <c r="HM22" s="263"/>
      <c r="HN22" s="263"/>
      <c r="HO22" s="263"/>
      <c r="HP22" s="263"/>
      <c r="HQ22" s="263"/>
      <c r="HR22" s="263"/>
      <c r="HS22" s="263"/>
      <c r="HT22" s="263"/>
      <c r="HU22" s="263"/>
      <c r="HV22" s="263"/>
      <c r="HW22" s="263"/>
      <c r="HX22" s="263"/>
      <c r="HY22" s="263"/>
      <c r="HZ22" s="263"/>
      <c r="IA22" s="263"/>
      <c r="IB22" s="263"/>
      <c r="IC22" s="263"/>
      <c r="ID22" s="263"/>
      <c r="IE22" s="263"/>
      <c r="IF22" s="263"/>
      <c r="IG22" s="263"/>
      <c r="IH22" s="263"/>
      <c r="II22" s="263"/>
      <c r="IJ22" s="263"/>
      <c r="IK22" s="263"/>
      <c r="IL22" s="263"/>
      <c r="IM22" s="263"/>
      <c r="IN22" s="263"/>
      <c r="IO22" s="263"/>
      <c r="IP22" s="263"/>
      <c r="IQ22" s="263"/>
      <c r="IR22" s="263"/>
      <c r="IS22" s="263"/>
      <c r="IT22" s="263"/>
      <c r="IU22" s="263"/>
      <c r="IV22" s="263"/>
    </row>
    <row r="23" spans="1:256" ht="12.75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3"/>
      <c r="GT23" s="263"/>
      <c r="GU23" s="263"/>
      <c r="GV23" s="263"/>
      <c r="GW23" s="263"/>
      <c r="GX23" s="263"/>
      <c r="GY23" s="263"/>
      <c r="GZ23" s="263"/>
      <c r="HA23" s="263"/>
      <c r="HB23" s="263"/>
      <c r="HC23" s="263"/>
      <c r="HD23" s="263"/>
      <c r="HE23" s="263"/>
      <c r="HF23" s="263"/>
      <c r="HG23" s="263"/>
      <c r="HH23" s="263"/>
      <c r="HI23" s="263"/>
      <c r="HJ23" s="263"/>
      <c r="HK23" s="263"/>
      <c r="HL23" s="263"/>
      <c r="HM23" s="263"/>
      <c r="HN23" s="263"/>
      <c r="HO23" s="263"/>
      <c r="HP23" s="263"/>
      <c r="HQ23" s="263"/>
      <c r="HR23" s="263"/>
      <c r="HS23" s="263"/>
      <c r="HT23" s="263"/>
      <c r="HU23" s="263"/>
      <c r="HV23" s="263"/>
      <c r="HW23" s="263"/>
      <c r="HX23" s="263"/>
      <c r="HY23" s="263"/>
      <c r="HZ23" s="263"/>
      <c r="IA23" s="263"/>
      <c r="IB23" s="263"/>
      <c r="IC23" s="263"/>
      <c r="ID23" s="263"/>
      <c r="IE23" s="263"/>
      <c r="IF23" s="263"/>
      <c r="IG23" s="263"/>
      <c r="IH23" s="263"/>
      <c r="II23" s="263"/>
      <c r="IJ23" s="263"/>
      <c r="IK23" s="263"/>
      <c r="IL23" s="263"/>
      <c r="IM23" s="263"/>
      <c r="IN23" s="263"/>
      <c r="IO23" s="263"/>
      <c r="IP23" s="263"/>
      <c r="IQ23" s="263"/>
      <c r="IR23" s="263"/>
      <c r="IS23" s="263"/>
      <c r="IT23" s="263"/>
      <c r="IU23" s="263"/>
      <c r="IV23" s="263"/>
    </row>
    <row r="24" spans="1:256" ht="12.75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/>
      <c r="GT24" s="263"/>
      <c r="GU24" s="263"/>
      <c r="GV24" s="263"/>
      <c r="GW24" s="263"/>
      <c r="GX24" s="263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3"/>
      <c r="HJ24" s="263"/>
      <c r="HK24" s="263"/>
      <c r="HL24" s="263"/>
      <c r="HM24" s="263"/>
      <c r="HN24" s="263"/>
      <c r="HO24" s="263"/>
      <c r="HP24" s="263"/>
      <c r="HQ24" s="263"/>
      <c r="HR24" s="263"/>
      <c r="HS24" s="263"/>
      <c r="HT24" s="263"/>
      <c r="HU24" s="263"/>
      <c r="HV24" s="263"/>
      <c r="HW24" s="263"/>
      <c r="HX24" s="263"/>
      <c r="HY24" s="263"/>
      <c r="HZ24" s="263"/>
      <c r="IA24" s="263"/>
      <c r="IB24" s="263"/>
      <c r="IC24" s="263"/>
      <c r="ID24" s="263"/>
      <c r="IE24" s="263"/>
      <c r="IF24" s="263"/>
      <c r="IG24" s="263"/>
      <c r="IH24" s="263"/>
      <c r="II24" s="263"/>
      <c r="IJ24" s="263"/>
      <c r="IK24" s="263"/>
      <c r="IL24" s="263"/>
      <c r="IM24" s="263"/>
      <c r="IN24" s="263"/>
      <c r="IO24" s="263"/>
      <c r="IP24" s="263"/>
      <c r="IQ24" s="263"/>
      <c r="IR24" s="263"/>
      <c r="IS24" s="263"/>
      <c r="IT24" s="263"/>
      <c r="IU24" s="263"/>
      <c r="IV24" s="263"/>
    </row>
    <row r="25" spans="1:256" ht="12.75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/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/>
      <c r="GT25" s="263"/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3"/>
      <c r="HJ25" s="263"/>
      <c r="HK25" s="263"/>
      <c r="HL25" s="263"/>
      <c r="HM25" s="263"/>
      <c r="HN25" s="263"/>
      <c r="HO25" s="263"/>
      <c r="HP25" s="263"/>
      <c r="HQ25" s="263"/>
      <c r="HR25" s="263"/>
      <c r="HS25" s="263"/>
      <c r="HT25" s="263"/>
      <c r="HU25" s="263"/>
      <c r="HV25" s="263"/>
      <c r="HW25" s="263"/>
      <c r="HX25" s="263"/>
      <c r="HY25" s="263"/>
      <c r="HZ25" s="263"/>
      <c r="IA25" s="263"/>
      <c r="IB25" s="263"/>
      <c r="IC25" s="263"/>
      <c r="ID25" s="263"/>
      <c r="IE25" s="263"/>
      <c r="IF25" s="263"/>
      <c r="IG25" s="263"/>
      <c r="IH25" s="263"/>
      <c r="II25" s="263"/>
      <c r="IJ25" s="263"/>
      <c r="IK25" s="263"/>
      <c r="IL25" s="263"/>
      <c r="IM25" s="263"/>
      <c r="IN25" s="263"/>
      <c r="IO25" s="263"/>
      <c r="IP25" s="263"/>
      <c r="IQ25" s="263"/>
      <c r="IR25" s="263"/>
      <c r="IS25" s="263"/>
      <c r="IT25" s="263"/>
      <c r="IU25" s="263"/>
      <c r="IV25" s="263"/>
    </row>
    <row r="26" spans="1:256" ht="12.75">
      <c r="A26" s="185"/>
      <c r="B26" s="185"/>
      <c r="C26" s="185"/>
      <c r="D26" s="185"/>
      <c r="E26" s="185"/>
      <c r="F26" s="185"/>
      <c r="G26" s="185"/>
      <c r="H26" s="185"/>
      <c r="I26" s="363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  <c r="IP26" s="185"/>
      <c r="IQ26" s="185"/>
      <c r="IR26" s="185"/>
      <c r="IS26" s="185"/>
      <c r="IT26" s="185"/>
      <c r="IU26" s="185"/>
      <c r="IV26" s="185"/>
    </row>
    <row r="27" spans="1:256" ht="12.75">
      <c r="A27" s="185"/>
      <c r="B27" s="185"/>
      <c r="C27" s="185"/>
      <c r="D27" s="185"/>
      <c r="E27" s="185"/>
      <c r="F27" s="185"/>
      <c r="G27" s="185"/>
      <c r="H27" s="185"/>
      <c r="I27" s="363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  <c r="IU27" s="185"/>
      <c r="IV27" s="185"/>
    </row>
    <row r="28" spans="1:256" ht="12.75">
      <c r="A28" s="185"/>
      <c r="B28" s="185"/>
      <c r="C28" s="185"/>
      <c r="D28" s="185"/>
      <c r="E28" s="185"/>
      <c r="F28" s="185"/>
      <c r="G28" s="185"/>
      <c r="H28" s="185"/>
      <c r="I28" s="363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185"/>
      <c r="IH28" s="185"/>
      <c r="II28" s="185"/>
      <c r="IJ28" s="185"/>
      <c r="IK28" s="185"/>
      <c r="IL28" s="185"/>
      <c r="IM28" s="185"/>
      <c r="IN28" s="185"/>
      <c r="IO28" s="185"/>
      <c r="IP28" s="185"/>
      <c r="IQ28" s="185"/>
      <c r="IR28" s="185"/>
      <c r="IS28" s="185"/>
      <c r="IT28" s="185"/>
      <c r="IU28" s="185"/>
      <c r="IV28" s="185"/>
    </row>
    <row r="29" spans="1:256" ht="12.75">
      <c r="A29" s="185"/>
      <c r="B29" s="185"/>
      <c r="C29" s="185"/>
      <c r="D29" s="185"/>
      <c r="E29" s="185"/>
      <c r="F29" s="185"/>
      <c r="G29" s="185"/>
      <c r="H29" s="185"/>
      <c r="I29" s="363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  <c r="IL29" s="185"/>
      <c r="IM29" s="185"/>
      <c r="IN29" s="185"/>
      <c r="IO29" s="185"/>
      <c r="IP29" s="185"/>
      <c r="IQ29" s="185"/>
      <c r="IR29" s="185"/>
      <c r="IS29" s="185"/>
      <c r="IT29" s="185"/>
      <c r="IU29" s="185"/>
      <c r="IV29" s="185"/>
    </row>
    <row r="30" spans="1:256" ht="12.75">
      <c r="A30" s="185"/>
      <c r="B30" s="185"/>
      <c r="C30" s="185"/>
      <c r="D30" s="185"/>
      <c r="E30" s="185"/>
      <c r="F30" s="185"/>
      <c r="G30" s="185"/>
      <c r="H30" s="185"/>
      <c r="I30" s="363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  <c r="IL30" s="185"/>
      <c r="IM30" s="185"/>
      <c r="IN30" s="185"/>
      <c r="IO30" s="185"/>
      <c r="IP30" s="185"/>
      <c r="IQ30" s="185"/>
      <c r="IR30" s="185"/>
      <c r="IS30" s="185"/>
      <c r="IT30" s="185"/>
      <c r="IU30" s="185"/>
      <c r="IV30" s="185"/>
    </row>
    <row r="31" spans="1:256" ht="12.75">
      <c r="A31" s="185"/>
      <c r="B31" s="185"/>
      <c r="C31" s="185"/>
      <c r="D31" s="185"/>
      <c r="E31" s="185"/>
      <c r="F31" s="185"/>
      <c r="G31" s="185"/>
      <c r="H31" s="185"/>
      <c r="I31" s="363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  <c r="IJ31" s="185"/>
      <c r="IK31" s="185"/>
      <c r="IL31" s="185"/>
      <c r="IM31" s="185"/>
      <c r="IN31" s="185"/>
      <c r="IO31" s="185"/>
      <c r="IP31" s="185"/>
      <c r="IQ31" s="185"/>
      <c r="IR31" s="185"/>
      <c r="IS31" s="185"/>
      <c r="IT31" s="185"/>
      <c r="IU31" s="185"/>
      <c r="IV31" s="185"/>
    </row>
    <row r="32" ht="12.75">
      <c r="I32" s="363"/>
    </row>
    <row r="33" ht="12.75">
      <c r="I33" s="363"/>
    </row>
  </sheetData>
  <sheetProtection/>
  <mergeCells count="40">
    <mergeCell ref="O5:O7"/>
    <mergeCell ref="E9:F9"/>
    <mergeCell ref="G9:H9"/>
    <mergeCell ref="A2:O2"/>
    <mergeCell ref="A3:O3"/>
    <mergeCell ref="L5:L7"/>
    <mergeCell ref="M5:M7"/>
    <mergeCell ref="N5:N7"/>
    <mergeCell ref="A5:A7"/>
    <mergeCell ref="B5:B7"/>
    <mergeCell ref="C5:C7"/>
    <mergeCell ref="E10:F10"/>
    <mergeCell ref="G10:H10"/>
    <mergeCell ref="I5:I7"/>
    <mergeCell ref="D5:D7"/>
    <mergeCell ref="E5:F7"/>
    <mergeCell ref="J5:J7"/>
    <mergeCell ref="K5:K7"/>
    <mergeCell ref="E11:F11"/>
    <mergeCell ref="G11:H11"/>
    <mergeCell ref="G5:H7"/>
    <mergeCell ref="E8:F8"/>
    <mergeCell ref="G8:H8"/>
    <mergeCell ref="G17:H17"/>
    <mergeCell ref="E12:F12"/>
    <mergeCell ref="G12:H12"/>
    <mergeCell ref="E13:F13"/>
    <mergeCell ref="G13:H13"/>
    <mergeCell ref="E14:F14"/>
    <mergeCell ref="G14:H14"/>
    <mergeCell ref="E18:F18"/>
    <mergeCell ref="G18:H18"/>
    <mergeCell ref="A19:D19"/>
    <mergeCell ref="E19:F19"/>
    <mergeCell ref="G19:H19"/>
    <mergeCell ref="E15:F15"/>
    <mergeCell ref="G15:H15"/>
    <mergeCell ref="E16:F16"/>
    <mergeCell ref="G16:H16"/>
    <mergeCell ref="E17:F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00390625" style="291" customWidth="1"/>
    <col min="2" max="4" width="10.28125" style="291" bestFit="1" customWidth="1"/>
    <col min="5" max="5" width="11.57421875" style="291" bestFit="1" customWidth="1"/>
    <col min="6" max="6" width="10.28125" style="291" bestFit="1" customWidth="1"/>
    <col min="7" max="8" width="11.57421875" style="291" customWidth="1"/>
    <col min="9" max="9" width="11.57421875" style="291" bestFit="1" customWidth="1"/>
    <col min="10" max="12" width="10.7109375" style="291" bestFit="1" customWidth="1"/>
    <col min="13" max="13" width="10.7109375" style="291" customWidth="1"/>
    <col min="14" max="16384" width="9.140625" style="291" customWidth="1"/>
  </cols>
  <sheetData>
    <row r="1" spans="1:13" ht="15">
      <c r="A1" s="257"/>
      <c r="B1" s="257"/>
      <c r="C1" s="257"/>
      <c r="D1" s="1882"/>
      <c r="E1" s="1882"/>
      <c r="F1" s="288"/>
      <c r="G1" s="257"/>
      <c r="H1" s="289"/>
      <c r="I1" s="289"/>
      <c r="J1" s="290"/>
      <c r="K1" s="290"/>
      <c r="L1" s="290"/>
      <c r="M1" s="349" t="s">
        <v>711</v>
      </c>
    </row>
    <row r="2" spans="1:13" ht="13.5" customHeight="1">
      <c r="A2" s="292" t="s">
        <v>1030</v>
      </c>
      <c r="B2" s="292"/>
      <c r="C2" s="292"/>
      <c r="D2" s="292"/>
      <c r="E2" s="292"/>
      <c r="F2" s="292"/>
      <c r="G2" s="293"/>
      <c r="H2" s="294"/>
      <c r="I2" s="257"/>
      <c r="J2" s="257"/>
      <c r="K2" s="257"/>
      <c r="L2" s="257"/>
      <c r="M2" s="257"/>
    </row>
    <row r="3" spans="1:13" ht="13.5" thickBot="1">
      <c r="A3" s="257"/>
      <c r="B3" s="257"/>
      <c r="C3" s="257"/>
      <c r="D3" s="257"/>
      <c r="E3" s="257"/>
      <c r="F3" s="257"/>
      <c r="G3" s="295"/>
      <c r="H3" s="296"/>
      <c r="I3" s="296"/>
      <c r="J3" s="296"/>
      <c r="K3" s="296"/>
      <c r="L3" s="296"/>
      <c r="M3" s="297" t="s">
        <v>103</v>
      </c>
    </row>
    <row r="4" spans="1:13" ht="24.75" thickBot="1">
      <c r="A4" s="298" t="s">
        <v>176</v>
      </c>
      <c r="B4" s="299" t="s">
        <v>275</v>
      </c>
      <c r="C4" s="299" t="s">
        <v>276</v>
      </c>
      <c r="D4" s="299" t="s">
        <v>277</v>
      </c>
      <c r="E4" s="299" t="s">
        <v>278</v>
      </c>
      <c r="F4" s="300" t="s">
        <v>575</v>
      </c>
      <c r="G4" s="299" t="s">
        <v>576</v>
      </c>
      <c r="H4" s="299" t="s">
        <v>595</v>
      </c>
      <c r="I4" s="299" t="s">
        <v>1027</v>
      </c>
      <c r="J4" s="299" t="s">
        <v>577</v>
      </c>
      <c r="K4" s="1121" t="s">
        <v>578</v>
      </c>
      <c r="L4" s="1121" t="s">
        <v>1025</v>
      </c>
      <c r="M4" s="301" t="s">
        <v>1026</v>
      </c>
    </row>
    <row r="5" spans="1:13" s="402" customFormat="1" ht="17.25" customHeight="1">
      <c r="A5" s="302" t="s">
        <v>579</v>
      </c>
      <c r="B5" s="303">
        <v>2168781</v>
      </c>
      <c r="C5" s="304">
        <v>2184359.1</v>
      </c>
      <c r="D5" s="303">
        <v>2194816.5234</v>
      </c>
      <c r="E5" s="303">
        <v>2256707.38893</v>
      </c>
      <c r="F5" s="303">
        <v>2377697.8192</v>
      </c>
      <c r="G5" s="304">
        <v>2457211.35904</v>
      </c>
      <c r="H5" s="305">
        <v>2832630.95439</v>
      </c>
      <c r="I5" s="305">
        <v>3105783.859</v>
      </c>
      <c r="J5" s="1124">
        <v>2960700</v>
      </c>
      <c r="K5" s="1124">
        <v>3108700</v>
      </c>
      <c r="L5" s="1124">
        <v>3264100</v>
      </c>
      <c r="M5" s="1159">
        <v>3427270</v>
      </c>
    </row>
    <row r="6" spans="1:13" s="402" customFormat="1" ht="13.5" thickBot="1">
      <c r="A6" s="306"/>
      <c r="B6" s="307"/>
      <c r="C6" s="308"/>
      <c r="D6" s="307"/>
      <c r="E6" s="307"/>
      <c r="F6" s="307"/>
      <c r="G6" s="308"/>
      <c r="H6" s="308"/>
      <c r="I6" s="308"/>
      <c r="J6" s="309"/>
      <c r="K6" s="309"/>
      <c r="L6" s="309"/>
      <c r="M6" s="310"/>
    </row>
    <row r="7" spans="1:13" s="402" customFormat="1" ht="24">
      <c r="A7" s="311" t="s">
        <v>177</v>
      </c>
      <c r="B7" s="312">
        <f aca="true" t="shared" si="0" ref="B7:G7">SUM(B11:B17)</f>
        <v>827524.87045</v>
      </c>
      <c r="C7" s="312">
        <f t="shared" si="0"/>
        <v>775993.39</v>
      </c>
      <c r="D7" s="312">
        <f>SUM(D11:D17)</f>
        <v>1000324.06256</v>
      </c>
      <c r="E7" s="312">
        <f>SUM(E11:E17)</f>
        <v>1152186.29045</v>
      </c>
      <c r="F7" s="312">
        <f t="shared" si="0"/>
        <v>1020733.2904500001</v>
      </c>
      <c r="G7" s="312">
        <f t="shared" si="0"/>
        <v>908658.2870100001</v>
      </c>
      <c r="H7" s="313">
        <f>SUM(H10:H17)</f>
        <v>1748279.41045</v>
      </c>
      <c r="I7" s="313">
        <f>SUM(I9:I17)</f>
        <v>1721404.41445</v>
      </c>
      <c r="J7" s="313">
        <f>SUM(J9:J17)</f>
        <v>1541751.63645</v>
      </c>
      <c r="K7" s="313">
        <f>SUM(K9:K17)</f>
        <v>1362098.85845</v>
      </c>
      <c r="L7" s="313">
        <f>SUM(L9:L17)</f>
        <v>1182446.0804499998</v>
      </c>
      <c r="M7" s="314">
        <f>SUM(M9:M17)</f>
        <v>1002793.3024499998</v>
      </c>
    </row>
    <row r="8" spans="1:13" s="402" customFormat="1" ht="12.75">
      <c r="A8" s="315" t="s">
        <v>178</v>
      </c>
      <c r="B8" s="316"/>
      <c r="C8" s="316"/>
      <c r="D8" s="316"/>
      <c r="E8" s="316"/>
      <c r="F8" s="316"/>
      <c r="G8" s="316"/>
      <c r="H8" s="316"/>
      <c r="I8" s="316"/>
      <c r="J8" s="317"/>
      <c r="K8" s="317"/>
      <c r="L8" s="317"/>
      <c r="M8" s="318"/>
    </row>
    <row r="9" spans="1:13" s="1137" customFormat="1" ht="22.5">
      <c r="A9" s="1140" t="s">
        <v>1028</v>
      </c>
      <c r="B9" s="320"/>
      <c r="C9" s="320"/>
      <c r="D9" s="320"/>
      <c r="E9" s="320"/>
      <c r="F9" s="320"/>
      <c r="G9" s="320"/>
      <c r="H9" s="320"/>
      <c r="I9" s="1126">
        <v>120000</v>
      </c>
      <c r="J9" s="1130">
        <v>90000</v>
      </c>
      <c r="K9" s="1130">
        <v>60000</v>
      </c>
      <c r="L9" s="1130">
        <v>30000</v>
      </c>
      <c r="M9" s="1160">
        <v>0</v>
      </c>
    </row>
    <row r="10" spans="1:13" s="402" customFormat="1" ht="15.75" customHeight="1">
      <c r="A10" s="319" t="s">
        <v>596</v>
      </c>
      <c r="B10" s="320"/>
      <c r="C10" s="320"/>
      <c r="D10" s="320"/>
      <c r="E10" s="320"/>
      <c r="F10" s="320"/>
      <c r="G10" s="320"/>
      <c r="H10" s="321">
        <v>1000000</v>
      </c>
      <c r="I10" s="1126">
        <v>950000.004</v>
      </c>
      <c r="J10" s="1126">
        <v>897222.2259999999</v>
      </c>
      <c r="K10" s="1126">
        <v>844444.4479999999</v>
      </c>
      <c r="L10" s="1126">
        <v>791666.6699999998</v>
      </c>
      <c r="M10" s="1161">
        <v>738888.8919999998</v>
      </c>
    </row>
    <row r="11" spans="1:13" s="402" customFormat="1" ht="15.75" customHeight="1">
      <c r="A11" s="1141" t="s">
        <v>179</v>
      </c>
      <c r="B11" s="324">
        <v>749970.87045</v>
      </c>
      <c r="C11" s="324">
        <v>703095.87</v>
      </c>
      <c r="D11" s="324">
        <v>656220.87045</v>
      </c>
      <c r="E11" s="321">
        <f>D11-E23</f>
        <v>609345.87045</v>
      </c>
      <c r="F11" s="321">
        <f>E11-F23</f>
        <v>562470.87045</v>
      </c>
      <c r="G11" s="321">
        <f>F11-G23</f>
        <v>515595.87045000005</v>
      </c>
      <c r="H11" s="321">
        <f>G11-H23</f>
        <v>468720.87045000005</v>
      </c>
      <c r="I11" s="1143">
        <v>421845.87045000005</v>
      </c>
      <c r="J11" s="1143">
        <v>374970.87045000005</v>
      </c>
      <c r="K11" s="1143">
        <v>328095.87045000005</v>
      </c>
      <c r="L11" s="1143">
        <v>281220.87045000005</v>
      </c>
      <c r="M11" s="1162">
        <v>234345.87045000005</v>
      </c>
    </row>
    <row r="12" spans="1:13" s="402" customFormat="1" ht="15.75" customHeight="1">
      <c r="A12" s="1142" t="s">
        <v>597</v>
      </c>
      <c r="B12" s="321"/>
      <c r="C12" s="324">
        <v>13119.52</v>
      </c>
      <c r="D12" s="324">
        <v>243859.19211</v>
      </c>
      <c r="E12" s="321">
        <v>479558.54</v>
      </c>
      <c r="F12" s="321">
        <f>E12-F24</f>
        <v>429558.54</v>
      </c>
      <c r="G12" s="321">
        <f>F12-G24</f>
        <v>379558.54</v>
      </c>
      <c r="H12" s="321">
        <f>G12-H24</f>
        <v>279558.54</v>
      </c>
      <c r="I12" s="1130">
        <v>229558.53999999998</v>
      </c>
      <c r="J12" s="1130">
        <v>179558.53999999998</v>
      </c>
      <c r="K12" s="1130">
        <v>129558.53999999998</v>
      </c>
      <c r="L12" s="1130">
        <v>79558.53999999998</v>
      </c>
      <c r="M12" s="1160">
        <v>29558.53999999998</v>
      </c>
    </row>
    <row r="13" spans="1:13" s="402" customFormat="1" ht="22.5">
      <c r="A13" s="1142" t="s">
        <v>180</v>
      </c>
      <c r="B13" s="324">
        <v>77554</v>
      </c>
      <c r="C13" s="324">
        <v>59778</v>
      </c>
      <c r="D13" s="324">
        <v>38770</v>
      </c>
      <c r="E13" s="321">
        <f>D13-E25</f>
        <v>19378</v>
      </c>
      <c r="F13" s="321"/>
      <c r="G13" s="321"/>
      <c r="H13" s="321"/>
      <c r="I13" s="1130"/>
      <c r="J13" s="1128"/>
      <c r="K13" s="1128"/>
      <c r="L13" s="1128"/>
      <c r="M13" s="326"/>
    </row>
    <row r="14" spans="1:13" s="402" customFormat="1" ht="22.5">
      <c r="A14" s="319" t="s">
        <v>580</v>
      </c>
      <c r="B14" s="321"/>
      <c r="C14" s="321"/>
      <c r="D14" s="321">
        <f>83474-22000</f>
        <v>61474</v>
      </c>
      <c r="E14" s="321">
        <v>43903.88</v>
      </c>
      <c r="F14" s="321">
        <f>E14-F26</f>
        <v>28703.879999999997</v>
      </c>
      <c r="G14" s="321">
        <v>13503.87656</v>
      </c>
      <c r="H14" s="321"/>
      <c r="I14" s="1130"/>
      <c r="J14" s="1128"/>
      <c r="K14" s="1128"/>
      <c r="L14" s="1128"/>
      <c r="M14" s="326"/>
    </row>
    <row r="15" spans="1:13" s="402" customFormat="1" ht="15.75" customHeight="1">
      <c r="A15" s="319" t="s">
        <v>181</v>
      </c>
      <c r="B15" s="321"/>
      <c r="C15" s="321"/>
      <c r="D15" s="321"/>
      <c r="E15" s="321"/>
      <c r="F15" s="321"/>
      <c r="G15" s="321"/>
      <c r="H15" s="321"/>
      <c r="I15" s="1130"/>
      <c r="J15" s="1128"/>
      <c r="K15" s="1128"/>
      <c r="L15" s="1128"/>
      <c r="M15" s="326"/>
    </row>
    <row r="16" spans="1:13" s="402" customFormat="1" ht="15.75" customHeight="1">
      <c r="A16" s="319" t="s">
        <v>182</v>
      </c>
      <c r="B16" s="321"/>
      <c r="C16" s="321"/>
      <c r="D16" s="321"/>
      <c r="E16" s="321"/>
      <c r="F16" s="321"/>
      <c r="G16" s="321"/>
      <c r="H16" s="321"/>
      <c r="I16" s="1130"/>
      <c r="J16" s="1128"/>
      <c r="K16" s="1128"/>
      <c r="L16" s="1128"/>
      <c r="M16" s="326"/>
    </row>
    <row r="17" spans="1:13" s="402" customFormat="1" ht="15.75" customHeight="1" thickBot="1">
      <c r="A17" s="329" t="s">
        <v>183</v>
      </c>
      <c r="B17" s="330"/>
      <c r="C17" s="330"/>
      <c r="D17" s="331"/>
      <c r="E17" s="331"/>
      <c r="F17" s="331"/>
      <c r="G17" s="332"/>
      <c r="H17" s="332"/>
      <c r="I17" s="1139"/>
      <c r="J17" s="1129"/>
      <c r="K17" s="1129"/>
      <c r="L17" s="1129"/>
      <c r="M17" s="334"/>
    </row>
    <row r="18" spans="1:13" s="402" customFormat="1" ht="17.25" customHeight="1" thickBot="1">
      <c r="A18" s="335" t="s">
        <v>581</v>
      </c>
      <c r="B18" s="1222">
        <f aca="true" t="shared" si="1" ref="B18:G18">B7/B5</f>
        <v>0.3815622095776383</v>
      </c>
      <c r="C18" s="1222">
        <f t="shared" si="1"/>
        <v>0.3552499174700717</v>
      </c>
      <c r="D18" s="1222">
        <f t="shared" si="1"/>
        <v>0.4557665991189066</v>
      </c>
      <c r="E18" s="1222">
        <f t="shared" si="1"/>
        <v>0.5105607825373851</v>
      </c>
      <c r="F18" s="1222">
        <f t="shared" si="1"/>
        <v>0.4292947918812644</v>
      </c>
      <c r="G18" s="1222">
        <f t="shared" si="1"/>
        <v>0.36979248189907477</v>
      </c>
      <c r="H18" s="1222">
        <f aca="true" t="shared" si="2" ref="H18:M18">H7/H5</f>
        <v>0.6171927930606433</v>
      </c>
      <c r="I18" s="1222">
        <f t="shared" si="2"/>
        <v>0.5542576343365561</v>
      </c>
      <c r="J18" s="1222">
        <f t="shared" si="2"/>
        <v>0.5207388916303577</v>
      </c>
      <c r="K18" s="1222">
        <f t="shared" si="2"/>
        <v>0.43815706193907417</v>
      </c>
      <c r="L18" s="1222">
        <f t="shared" si="2"/>
        <v>0.36225792115744</v>
      </c>
      <c r="M18" s="1223">
        <f t="shared" si="2"/>
        <v>0.29259244309610855</v>
      </c>
    </row>
    <row r="19" spans="1:13" s="402" customFormat="1" ht="17.25" customHeight="1">
      <c r="A19" s="336" t="s">
        <v>184</v>
      </c>
      <c r="B19" s="337">
        <f aca="true" t="shared" si="3" ref="B19:G19">SUM(B21:B29)</f>
        <v>119500.6</v>
      </c>
      <c r="C19" s="337">
        <f t="shared" si="3"/>
        <v>64651</v>
      </c>
      <c r="D19" s="337">
        <f t="shared" si="3"/>
        <v>89883</v>
      </c>
      <c r="E19" s="337">
        <f t="shared" si="3"/>
        <v>81467</v>
      </c>
      <c r="F19" s="337">
        <f t="shared" si="3"/>
        <v>131453</v>
      </c>
      <c r="G19" s="337">
        <f t="shared" si="3"/>
        <v>112075</v>
      </c>
      <c r="H19" s="337">
        <f aca="true" t="shared" si="4" ref="H19:M19">SUM(H21:H29)</f>
        <v>160378.88</v>
      </c>
      <c r="I19" s="337">
        <f t="shared" si="4"/>
        <v>176874.99599999998</v>
      </c>
      <c r="J19" s="337">
        <f t="shared" si="4"/>
        <v>179652.778</v>
      </c>
      <c r="K19" s="337">
        <f t="shared" si="4"/>
        <v>179652.778</v>
      </c>
      <c r="L19" s="337">
        <f t="shared" si="4"/>
        <v>179652.778</v>
      </c>
      <c r="M19" s="338">
        <f t="shared" si="4"/>
        <v>179652.778</v>
      </c>
    </row>
    <row r="20" spans="1:13" s="402" customFormat="1" ht="12.75">
      <c r="A20" s="315" t="s">
        <v>178</v>
      </c>
      <c r="B20" s="316"/>
      <c r="C20" s="316"/>
      <c r="D20" s="316"/>
      <c r="E20" s="316"/>
      <c r="F20" s="316"/>
      <c r="G20" s="316"/>
      <c r="H20" s="316"/>
      <c r="I20" s="316"/>
      <c r="J20" s="317"/>
      <c r="K20" s="317"/>
      <c r="L20" s="317"/>
      <c r="M20" s="318"/>
    </row>
    <row r="21" spans="1:13" s="402" customFormat="1" ht="22.5">
      <c r="A21" s="1140" t="s">
        <v>1028</v>
      </c>
      <c r="B21" s="1130"/>
      <c r="C21" s="1130"/>
      <c r="D21" s="1130"/>
      <c r="E21" s="1130"/>
      <c r="F21" s="1130"/>
      <c r="G21" s="1130"/>
      <c r="H21" s="1144"/>
      <c r="I21" s="1126">
        <v>30000</v>
      </c>
      <c r="J21" s="1130">
        <v>30000</v>
      </c>
      <c r="K21" s="1130">
        <v>30000</v>
      </c>
      <c r="L21" s="1125">
        <v>30000</v>
      </c>
      <c r="M21" s="1163">
        <v>30000</v>
      </c>
    </row>
    <row r="22" spans="1:13" s="402" customFormat="1" ht="15.75" customHeight="1">
      <c r="A22" s="319" t="s">
        <v>596</v>
      </c>
      <c r="B22" s="1130"/>
      <c r="C22" s="1130"/>
      <c r="D22" s="1130"/>
      <c r="E22" s="1130"/>
      <c r="F22" s="1130"/>
      <c r="G22" s="1130"/>
      <c r="H22" s="1130"/>
      <c r="I22" s="1126">
        <v>49999.996</v>
      </c>
      <c r="J22" s="1130">
        <v>52777.778</v>
      </c>
      <c r="K22" s="1130">
        <v>52777.778</v>
      </c>
      <c r="L22" s="1130">
        <v>52777.778</v>
      </c>
      <c r="M22" s="1160">
        <v>52777.778</v>
      </c>
    </row>
    <row r="23" spans="1:13" s="402" customFormat="1" ht="15.75" customHeight="1">
      <c r="A23" s="322" t="s">
        <v>185</v>
      </c>
      <c r="B23" s="1125"/>
      <c r="C23" s="1125">
        <v>46875</v>
      </c>
      <c r="D23" s="1125">
        <v>46875</v>
      </c>
      <c r="E23" s="1125">
        <v>46875</v>
      </c>
      <c r="F23" s="1125">
        <v>46875</v>
      </c>
      <c r="G23" s="1125">
        <v>46875</v>
      </c>
      <c r="H23" s="1125">
        <v>46875</v>
      </c>
      <c r="I23" s="1125">
        <v>46875</v>
      </c>
      <c r="J23" s="1130">
        <v>46875</v>
      </c>
      <c r="K23" s="1130">
        <v>46875</v>
      </c>
      <c r="L23" s="1125">
        <v>46875</v>
      </c>
      <c r="M23" s="1163">
        <v>46875</v>
      </c>
    </row>
    <row r="24" spans="1:13" s="402" customFormat="1" ht="22.5" customHeight="1">
      <c r="A24" s="323" t="s">
        <v>598</v>
      </c>
      <c r="B24" s="1145"/>
      <c r="C24" s="1145"/>
      <c r="D24" s="1146"/>
      <c r="E24" s="1146"/>
      <c r="F24" s="1146">
        <v>50000</v>
      </c>
      <c r="G24" s="1127">
        <v>50000</v>
      </c>
      <c r="H24" s="1147">
        <f>50000+50000</f>
        <v>100000</v>
      </c>
      <c r="I24" s="1127">
        <v>50000</v>
      </c>
      <c r="J24" s="1130">
        <v>50000</v>
      </c>
      <c r="K24" s="1130">
        <v>50000</v>
      </c>
      <c r="L24" s="1130">
        <v>50000</v>
      </c>
      <c r="M24" s="1160">
        <v>50000</v>
      </c>
    </row>
    <row r="25" spans="1:13" s="402" customFormat="1" ht="15.75" customHeight="1">
      <c r="A25" s="323" t="s">
        <v>186</v>
      </c>
      <c r="B25" s="1133">
        <v>19392</v>
      </c>
      <c r="C25" s="1133">
        <v>17776</v>
      </c>
      <c r="D25" s="1133">
        <v>21008</v>
      </c>
      <c r="E25" s="1133">
        <v>19392</v>
      </c>
      <c r="F25" s="1146">
        <v>19378</v>
      </c>
      <c r="G25" s="1127"/>
      <c r="H25" s="1127"/>
      <c r="I25" s="1127"/>
      <c r="J25" s="1131"/>
      <c r="K25" s="1128"/>
      <c r="L25" s="1128"/>
      <c r="M25" s="1164"/>
    </row>
    <row r="26" spans="1:13" s="402" customFormat="1" ht="22.5">
      <c r="A26" s="327" t="s">
        <v>187</v>
      </c>
      <c r="B26" s="1148"/>
      <c r="C26" s="1148"/>
      <c r="D26" s="1130">
        <v>22000</v>
      </c>
      <c r="E26" s="1130">
        <v>15200</v>
      </c>
      <c r="F26" s="1130">
        <v>15200</v>
      </c>
      <c r="G26" s="1138">
        <v>15200</v>
      </c>
      <c r="H26" s="1138">
        <v>13503.88</v>
      </c>
      <c r="I26" s="1138"/>
      <c r="J26" s="1132"/>
      <c r="K26" s="1128"/>
      <c r="L26" s="1128"/>
      <c r="M26" s="1164"/>
    </row>
    <row r="27" spans="1:13" s="402" customFormat="1" ht="15.75" customHeight="1">
      <c r="A27" s="339" t="s">
        <v>181</v>
      </c>
      <c r="B27" s="1149"/>
      <c r="C27" s="1149"/>
      <c r="D27" s="1125"/>
      <c r="E27" s="1125"/>
      <c r="F27" s="1125"/>
      <c r="G27" s="1150"/>
      <c r="H27" s="1132"/>
      <c r="I27" s="340"/>
      <c r="J27" s="325"/>
      <c r="K27" s="1122"/>
      <c r="L27" s="1122"/>
      <c r="M27" s="326"/>
    </row>
    <row r="28" spans="1:13" s="402" customFormat="1" ht="15.75" customHeight="1">
      <c r="A28" s="327" t="s">
        <v>182</v>
      </c>
      <c r="B28" s="1148"/>
      <c r="C28" s="1148"/>
      <c r="D28" s="1130"/>
      <c r="E28" s="1130"/>
      <c r="F28" s="1130"/>
      <c r="G28" s="1138"/>
      <c r="H28" s="1138"/>
      <c r="I28" s="328"/>
      <c r="J28" s="325"/>
      <c r="K28" s="1122"/>
      <c r="L28" s="1122"/>
      <c r="M28" s="326"/>
    </row>
    <row r="29" spans="1:13" s="402" customFormat="1" ht="15.75" customHeight="1" thickBot="1">
      <c r="A29" s="329" t="s">
        <v>183</v>
      </c>
      <c r="B29" s="1151">
        <v>100108.6</v>
      </c>
      <c r="C29" s="1151"/>
      <c r="D29" s="1152"/>
      <c r="E29" s="1152"/>
      <c r="F29" s="1152"/>
      <c r="G29" s="1139"/>
      <c r="H29" s="1139"/>
      <c r="I29" s="332"/>
      <c r="J29" s="333"/>
      <c r="K29" s="1123"/>
      <c r="L29" s="1123"/>
      <c r="M29" s="334"/>
    </row>
    <row r="30" spans="1:13" s="402" customFormat="1" ht="17.25" customHeight="1">
      <c r="A30" s="341" t="s">
        <v>582</v>
      </c>
      <c r="B30" s="342">
        <f aca="true" t="shared" si="5" ref="B30:G30">SUM(B32:B35)</f>
        <v>17888.15321</v>
      </c>
      <c r="C30" s="342">
        <f t="shared" si="5"/>
        <v>13410.939999999999</v>
      </c>
      <c r="D30" s="342">
        <f t="shared" si="5"/>
        <v>12677.503239999998</v>
      </c>
      <c r="E30" s="342">
        <f t="shared" si="5"/>
        <v>15451.886</v>
      </c>
      <c r="F30" s="342">
        <f t="shared" si="5"/>
        <v>13964.44428</v>
      </c>
      <c r="G30" s="342">
        <f t="shared" si="5"/>
        <v>12469.70131</v>
      </c>
      <c r="H30" s="342">
        <f aca="true" t="shared" si="6" ref="H30:M30">SUM(H32:H35)</f>
        <v>11208.22674</v>
      </c>
      <c r="I30" s="342">
        <f t="shared" si="6"/>
        <v>9990.16685</v>
      </c>
      <c r="J30" s="342">
        <f t="shared" si="6"/>
        <v>15500</v>
      </c>
      <c r="K30" s="342">
        <f t="shared" si="6"/>
        <v>13500</v>
      </c>
      <c r="L30" s="342">
        <f t="shared" si="6"/>
        <v>11500</v>
      </c>
      <c r="M30" s="343">
        <f t="shared" si="6"/>
        <v>9500</v>
      </c>
    </row>
    <row r="31" spans="1:13" s="402" customFormat="1" ht="12.75">
      <c r="A31" s="315" t="s">
        <v>178</v>
      </c>
      <c r="B31" s="316"/>
      <c r="C31" s="316"/>
      <c r="D31" s="316"/>
      <c r="E31" s="316"/>
      <c r="F31" s="316"/>
      <c r="G31" s="316"/>
      <c r="H31" s="316"/>
      <c r="I31" s="316"/>
      <c r="J31" s="317"/>
      <c r="K31" s="317"/>
      <c r="L31" s="317"/>
      <c r="M31" s="318"/>
    </row>
    <row r="32" spans="1:13" s="402" customFormat="1" ht="15.75" customHeight="1">
      <c r="A32" s="322" t="s">
        <v>599</v>
      </c>
      <c r="B32" s="1153">
        <v>17888.15321</v>
      </c>
      <c r="C32" s="1153">
        <v>13276.3</v>
      </c>
      <c r="D32" s="1154">
        <v>12125.612239999999</v>
      </c>
      <c r="E32" s="1154">
        <v>12587.998</v>
      </c>
      <c r="F32" s="1154">
        <v>10669.03386</v>
      </c>
      <c r="G32" s="1155">
        <v>9952.2489</v>
      </c>
      <c r="H32" s="1155">
        <v>9227.90864</v>
      </c>
      <c r="I32" s="1155">
        <v>8362.18355</v>
      </c>
      <c r="J32" s="1133">
        <v>10000</v>
      </c>
      <c r="K32" s="1133">
        <v>9000</v>
      </c>
      <c r="L32" s="1133">
        <v>8000</v>
      </c>
      <c r="M32" s="1165">
        <v>7000</v>
      </c>
    </row>
    <row r="33" spans="1:13" s="402" customFormat="1" ht="15.75" customHeight="1">
      <c r="A33" s="323" t="s">
        <v>600</v>
      </c>
      <c r="B33" s="1145"/>
      <c r="C33" s="1145">
        <v>134.64000000000001</v>
      </c>
      <c r="D33" s="1146">
        <v>551.8910000000001</v>
      </c>
      <c r="E33" s="1146">
        <v>2173.368</v>
      </c>
      <c r="F33" s="1146">
        <v>3053.4795</v>
      </c>
      <c r="G33" s="1127">
        <v>2517.45241</v>
      </c>
      <c r="H33" s="1127">
        <v>1980.3181</v>
      </c>
      <c r="I33" s="1127">
        <v>1627.9833</v>
      </c>
      <c r="J33" s="1134">
        <v>5500</v>
      </c>
      <c r="K33" s="1134">
        <v>4500</v>
      </c>
      <c r="L33" s="1134">
        <v>3500</v>
      </c>
      <c r="M33" s="1166">
        <v>2500</v>
      </c>
    </row>
    <row r="34" spans="1:13" s="402" customFormat="1" ht="15.75" customHeight="1">
      <c r="A34" s="323" t="s">
        <v>188</v>
      </c>
      <c r="B34" s="1145"/>
      <c r="C34" s="1145"/>
      <c r="D34" s="1146"/>
      <c r="E34" s="1146">
        <v>690.52</v>
      </c>
      <c r="F34" s="1146">
        <v>241.93092</v>
      </c>
      <c r="G34" s="1127">
        <v>0</v>
      </c>
      <c r="H34" s="1127">
        <v>0</v>
      </c>
      <c r="I34" s="1127">
        <v>0</v>
      </c>
      <c r="J34" s="1135">
        <v>0</v>
      </c>
      <c r="K34" s="1135"/>
      <c r="L34" s="1135"/>
      <c r="M34" s="1167"/>
    </row>
    <row r="35" spans="1:13" s="402" customFormat="1" ht="15.75" customHeight="1" thickBot="1">
      <c r="A35" s="344" t="s">
        <v>189</v>
      </c>
      <c r="B35" s="1156"/>
      <c r="C35" s="1156"/>
      <c r="D35" s="1157"/>
      <c r="E35" s="1157">
        <v>0</v>
      </c>
      <c r="F35" s="1157">
        <v>0</v>
      </c>
      <c r="G35" s="1158">
        <v>0</v>
      </c>
      <c r="H35" s="1158">
        <v>0</v>
      </c>
      <c r="I35" s="1158"/>
      <c r="J35" s="1136"/>
      <c r="K35" s="1136"/>
      <c r="L35" s="1136"/>
      <c r="M35" s="1168"/>
    </row>
    <row r="36" spans="1:13" ht="3.75" customHeight="1">
      <c r="A36" s="345"/>
      <c r="B36" s="345"/>
      <c r="C36" s="345"/>
      <c r="D36" s="345"/>
      <c r="E36" s="294"/>
      <c r="F36" s="294"/>
      <c r="G36" s="294"/>
      <c r="H36" s="294"/>
      <c r="I36" s="294"/>
      <c r="J36" s="346"/>
      <c r="K36" s="346"/>
      <c r="L36" s="346"/>
      <c r="M36" s="346"/>
    </row>
    <row r="37" spans="1:13" ht="13.5" customHeight="1">
      <c r="A37" s="347" t="s">
        <v>1029</v>
      </c>
      <c r="B37" s="346"/>
      <c r="C37" s="346"/>
      <c r="D37" s="346"/>
      <c r="E37" s="346"/>
      <c r="F37" s="346"/>
      <c r="G37" s="348"/>
      <c r="H37" s="346"/>
      <c r="I37" s="346"/>
      <c r="J37" s="257"/>
      <c r="K37" s="257"/>
      <c r="L37" s="257"/>
      <c r="M37" s="257"/>
    </row>
    <row r="38" spans="1:14" ht="21" customHeight="1">
      <c r="A38" s="1883" t="s">
        <v>654</v>
      </c>
      <c r="B38" s="1883"/>
      <c r="C38" s="1883"/>
      <c r="D38" s="1883"/>
      <c r="E38" s="1883"/>
      <c r="F38" s="1883"/>
      <c r="G38" s="1883"/>
      <c r="H38" s="1883"/>
      <c r="I38" s="1883"/>
      <c r="J38" s="1883"/>
      <c r="K38" s="1883"/>
      <c r="L38" s="1883"/>
      <c r="M38" s="1883"/>
      <c r="N38" s="403"/>
    </row>
    <row r="39" spans="1:13" ht="12" customHeight="1">
      <c r="A39" s="1884" t="s">
        <v>601</v>
      </c>
      <c r="B39" s="1884"/>
      <c r="C39" s="1884"/>
      <c r="D39" s="1884"/>
      <c r="E39" s="1884"/>
      <c r="F39" s="1884"/>
      <c r="G39" s="1884"/>
      <c r="H39" s="1884"/>
      <c r="I39" s="1884"/>
      <c r="J39" s="1884"/>
      <c r="K39" s="1884"/>
      <c r="L39" s="1884"/>
      <c r="M39" s="1884"/>
    </row>
    <row r="40" spans="1:13" ht="13.5" customHeight="1">
      <c r="A40" s="346" t="s">
        <v>602</v>
      </c>
      <c r="B40" s="345"/>
      <c r="C40" s="345"/>
      <c r="D40" s="345"/>
      <c r="E40" s="345"/>
      <c r="F40" s="345"/>
      <c r="G40" s="345"/>
      <c r="H40" s="345"/>
      <c r="I40" s="345"/>
      <c r="J40" s="257"/>
      <c r="K40" s="257"/>
      <c r="L40" s="257"/>
      <c r="M40" s="257"/>
    </row>
    <row r="41" spans="1:13" ht="12.75">
      <c r="A41" s="345"/>
      <c r="B41" s="345"/>
      <c r="C41" s="345"/>
      <c r="D41" s="345"/>
      <c r="E41" s="345"/>
      <c r="F41" s="345"/>
      <c r="G41" s="345"/>
      <c r="H41" s="345"/>
      <c r="I41" s="345"/>
      <c r="J41" s="257"/>
      <c r="K41" s="257"/>
      <c r="L41" s="257"/>
      <c r="M41" s="257"/>
    </row>
  </sheetData>
  <sheetProtection/>
  <mergeCells count="3">
    <mergeCell ref="D1:E1"/>
    <mergeCell ref="A38:M38"/>
    <mergeCell ref="A39:M39"/>
  </mergeCells>
  <printOptions horizontalCentered="1"/>
  <pageMargins left="0.5905511811023623" right="0.5905511811023623" top="0.7874015748031497" bottom="0.7874015748031497" header="0.31496062992125984" footer="0.5118110236220472"/>
  <pageSetup fitToHeight="0" fitToWidth="1"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57" customWidth="1"/>
    <col min="2" max="2" width="76.28125" style="257" customWidth="1"/>
    <col min="3" max="3" width="17.421875" style="257" customWidth="1"/>
    <col min="4" max="4" width="17.28125" style="257" customWidth="1"/>
    <col min="5" max="5" width="17.00390625" style="257" customWidth="1"/>
    <col min="6" max="6" width="27.00390625" style="257" customWidth="1"/>
    <col min="7" max="7" width="9.140625" style="257" customWidth="1"/>
    <col min="8" max="8" width="12.57421875" style="257" bestFit="1" customWidth="1"/>
    <col min="9" max="9" width="9.140625" style="257" customWidth="1"/>
    <col min="10" max="10" width="15.140625" style="257" customWidth="1"/>
    <col min="11" max="11" width="9.140625" style="185" customWidth="1"/>
    <col min="12" max="12" width="9.00390625" style="185" customWidth="1"/>
    <col min="13" max="16384" width="9.140625" style="185" customWidth="1"/>
  </cols>
  <sheetData>
    <row r="1" ht="12.75">
      <c r="C1" s="350" t="s">
        <v>963</v>
      </c>
    </row>
    <row r="2" spans="1:4" ht="32.25" customHeight="1">
      <c r="A2" s="1885" t="s">
        <v>1081</v>
      </c>
      <c r="B2" s="1885"/>
      <c r="C2" s="1885"/>
      <c r="D2" s="351"/>
    </row>
    <row r="3" ht="19.5" customHeight="1" thickBot="1">
      <c r="C3" s="258"/>
    </row>
    <row r="4" spans="1:10" s="1183" customFormat="1" ht="15" thickBot="1">
      <c r="A4" s="1886" t="s">
        <v>58</v>
      </c>
      <c r="B4" s="1887"/>
      <c r="C4" s="1178" t="s">
        <v>103</v>
      </c>
      <c r="D4" s="1182"/>
      <c r="E4" s="1182"/>
      <c r="F4" s="1182"/>
      <c r="G4" s="1182"/>
      <c r="H4" s="1182"/>
      <c r="I4" s="1182"/>
      <c r="J4" s="1182"/>
    </row>
    <row r="5" spans="1:10" s="363" customFormat="1" ht="12.75">
      <c r="A5" s="1888" t="s">
        <v>1031</v>
      </c>
      <c r="B5" s="1889"/>
      <c r="C5" s="1196">
        <v>8617009.39556</v>
      </c>
      <c r="D5" s="352"/>
      <c r="E5" s="364"/>
      <c r="F5" s="352"/>
      <c r="G5" s="352"/>
      <c r="H5" s="352"/>
      <c r="I5" s="352"/>
      <c r="J5" s="352"/>
    </row>
    <row r="6" spans="1:10" s="363" customFormat="1" ht="13.5" thickBot="1">
      <c r="A6" s="1890" t="s">
        <v>1032</v>
      </c>
      <c r="B6" s="1891"/>
      <c r="C6" s="1197">
        <v>8261368.12824</v>
      </c>
      <c r="D6" s="360"/>
      <c r="E6" s="364"/>
      <c r="F6" s="352"/>
      <c r="G6" s="352"/>
      <c r="H6" s="352"/>
      <c r="I6" s="352"/>
      <c r="J6" s="352"/>
    </row>
    <row r="7" spans="1:10" s="363" customFormat="1" ht="13.5" thickBot="1">
      <c r="A7" s="1892" t="s">
        <v>1033</v>
      </c>
      <c r="B7" s="1893"/>
      <c r="C7" s="1198">
        <f>C5-C6</f>
        <v>355641.26731999964</v>
      </c>
      <c r="D7" s="352"/>
      <c r="E7" s="364"/>
      <c r="F7" s="352"/>
      <c r="G7" s="352"/>
      <c r="H7" s="352"/>
      <c r="I7" s="352"/>
      <c r="J7" s="352"/>
    </row>
    <row r="8" spans="1:10" s="363" customFormat="1" ht="26.25" customHeight="1">
      <c r="A8" s="1894" t="s">
        <v>1034</v>
      </c>
      <c r="B8" s="1895"/>
      <c r="C8" s="1199">
        <v>1839800.07475</v>
      </c>
      <c r="D8" s="352"/>
      <c r="E8" s="364"/>
      <c r="F8" s="352"/>
      <c r="G8" s="352"/>
      <c r="H8" s="352"/>
      <c r="I8" s="352"/>
      <c r="J8" s="352"/>
    </row>
    <row r="9" spans="1:10" s="363" customFormat="1" ht="25.5" customHeight="1">
      <c r="A9" s="1896" t="s">
        <v>1035</v>
      </c>
      <c r="B9" s="1897"/>
      <c r="C9" s="1200">
        <v>-46875</v>
      </c>
      <c r="D9" s="352"/>
      <c r="E9" s="364"/>
      <c r="F9" s="352"/>
      <c r="G9" s="352"/>
      <c r="H9" s="352"/>
      <c r="I9" s="352"/>
      <c r="J9" s="352"/>
    </row>
    <row r="10" spans="1:10" s="363" customFormat="1" ht="13.5" customHeight="1">
      <c r="A10" s="1896" t="s">
        <v>1036</v>
      </c>
      <c r="B10" s="1897"/>
      <c r="C10" s="1201">
        <v>-50000</v>
      </c>
      <c r="D10" s="352"/>
      <c r="E10" s="364"/>
      <c r="F10" s="352"/>
      <c r="G10" s="352"/>
      <c r="H10" s="352"/>
      <c r="I10" s="352"/>
      <c r="J10" s="352"/>
    </row>
    <row r="11" spans="1:10" s="363" customFormat="1" ht="13.5" customHeight="1" thickBot="1">
      <c r="A11" s="1898" t="s">
        <v>378</v>
      </c>
      <c r="B11" s="1899"/>
      <c r="C11" s="1202">
        <v>11.71115</v>
      </c>
      <c r="D11" s="360"/>
      <c r="E11" s="364"/>
      <c r="F11" s="364"/>
      <c r="G11" s="352"/>
      <c r="H11" s="352"/>
      <c r="I11" s="352"/>
      <c r="J11" s="352"/>
    </row>
    <row r="12" spans="1:10" s="363" customFormat="1" ht="18.75" customHeight="1" thickBot="1">
      <c r="A12" s="1901" t="s">
        <v>1037</v>
      </c>
      <c r="B12" s="1902"/>
      <c r="C12" s="1203">
        <f>C7+C8+C9+C10+C11</f>
        <v>2098578.053219999</v>
      </c>
      <c r="D12" s="352"/>
      <c r="E12" s="353"/>
      <c r="F12" s="352"/>
      <c r="G12" s="352"/>
      <c r="H12" s="352"/>
      <c r="I12" s="352"/>
      <c r="J12" s="352"/>
    </row>
    <row r="13" spans="1:10" s="363" customFormat="1" ht="26.25" customHeight="1">
      <c r="A13" s="1900" t="s">
        <v>7</v>
      </c>
      <c r="B13" s="1900"/>
      <c r="C13" s="1900"/>
      <c r="D13" s="352"/>
      <c r="E13" s="352"/>
      <c r="F13" s="352"/>
      <c r="G13" s="352"/>
      <c r="H13" s="352"/>
      <c r="I13" s="352"/>
      <c r="J13" s="352"/>
    </row>
    <row r="14" spans="1:10" s="363" customFormat="1" ht="18.75" customHeight="1" thickBot="1">
      <c r="A14" s="352"/>
      <c r="B14" s="352"/>
      <c r="C14" s="354"/>
      <c r="D14" s="352"/>
      <c r="E14" s="352"/>
      <c r="F14" s="352"/>
      <c r="G14" s="352"/>
      <c r="H14" s="352"/>
      <c r="I14" s="352"/>
      <c r="J14" s="352"/>
    </row>
    <row r="15" spans="1:10" s="363" customFormat="1" ht="13.5" thickBot="1">
      <c r="A15" s="1886" t="s">
        <v>58</v>
      </c>
      <c r="B15" s="1887"/>
      <c r="C15" s="1178" t="s">
        <v>103</v>
      </c>
      <c r="D15" s="355"/>
      <c r="E15" s="352"/>
      <c r="F15" s="352"/>
      <c r="G15" s="352"/>
      <c r="H15" s="352"/>
      <c r="I15" s="352"/>
      <c r="J15" s="352"/>
    </row>
    <row r="16" spans="1:10" s="363" customFormat="1" ht="13.5" thickBot="1">
      <c r="A16" s="1901" t="s">
        <v>1037</v>
      </c>
      <c r="B16" s="1905"/>
      <c r="C16" s="1203">
        <v>2098578.053219999</v>
      </c>
      <c r="D16" s="352"/>
      <c r="E16" s="352"/>
      <c r="F16" s="352"/>
      <c r="G16" s="352"/>
      <c r="H16" s="352"/>
      <c r="I16" s="352"/>
      <c r="J16" s="352"/>
    </row>
    <row r="17" spans="1:10" s="363" customFormat="1" ht="12.75">
      <c r="A17" s="1906" t="s">
        <v>59</v>
      </c>
      <c r="B17" s="1907"/>
      <c r="C17" s="1204"/>
      <c r="D17" s="355"/>
      <c r="E17" s="352"/>
      <c r="F17" s="352"/>
      <c r="G17" s="352"/>
      <c r="H17" s="352"/>
      <c r="I17" s="352"/>
      <c r="J17" s="352"/>
    </row>
    <row r="18" spans="1:10" s="363" customFormat="1" ht="25.5">
      <c r="A18" s="365"/>
      <c r="B18" s="259" t="s">
        <v>1038</v>
      </c>
      <c r="C18" s="1205">
        <v>-11.71115</v>
      </c>
      <c r="D18" s="356"/>
      <c r="E18" s="357"/>
      <c r="F18" s="357"/>
      <c r="G18" s="357"/>
      <c r="H18" s="357"/>
      <c r="I18" s="357"/>
      <c r="J18" s="357"/>
    </row>
    <row r="19" spans="1:10" s="363" customFormat="1" ht="15.75" customHeight="1" thickBot="1">
      <c r="A19" s="1908" t="s">
        <v>572</v>
      </c>
      <c r="B19" s="1909"/>
      <c r="C19" s="1206">
        <f>C16+C18</f>
        <v>2098566.3420699993</v>
      </c>
      <c r="D19" s="356"/>
      <c r="E19" s="357"/>
      <c r="F19" s="357"/>
      <c r="G19" s="357"/>
      <c r="H19" s="357"/>
      <c r="I19" s="357"/>
      <c r="J19" s="357"/>
    </row>
    <row r="20" spans="1:10" s="363" customFormat="1" ht="12.75">
      <c r="A20" s="1906" t="s">
        <v>59</v>
      </c>
      <c r="B20" s="1907"/>
      <c r="C20" s="1179" t="s">
        <v>87</v>
      </c>
      <c r="D20" s="355"/>
      <c r="E20" s="357"/>
      <c r="F20" s="357"/>
      <c r="G20" s="357"/>
      <c r="H20" s="357"/>
      <c r="I20" s="357"/>
      <c r="J20" s="357"/>
    </row>
    <row r="21" spans="1:10" s="363" customFormat="1" ht="12.75">
      <c r="A21" s="365"/>
      <c r="B21" s="259" t="s">
        <v>472</v>
      </c>
      <c r="C21" s="1207">
        <v>449102.35809999943</v>
      </c>
      <c r="D21" s="356"/>
      <c r="E21" s="366"/>
      <c r="F21" s="1180"/>
      <c r="G21" s="357"/>
      <c r="H21" s="357"/>
      <c r="I21" s="357"/>
      <c r="J21" s="357"/>
    </row>
    <row r="22" spans="1:10" s="363" customFormat="1" ht="12.75">
      <c r="A22" s="365"/>
      <c r="B22" s="260" t="s">
        <v>573</v>
      </c>
      <c r="C22" s="1208">
        <v>1649234.9058400001</v>
      </c>
      <c r="D22" s="356"/>
      <c r="E22" s="366"/>
      <c r="F22" s="1180"/>
      <c r="G22" s="357"/>
      <c r="H22" s="357"/>
      <c r="I22" s="357"/>
      <c r="J22" s="357"/>
    </row>
    <row r="23" spans="1:10" s="363" customFormat="1" ht="12.75">
      <c r="A23" s="365"/>
      <c r="B23" s="261" t="s">
        <v>473</v>
      </c>
      <c r="C23" s="1209">
        <v>0</v>
      </c>
      <c r="D23" s="355"/>
      <c r="E23" s="367"/>
      <c r="F23" s="357"/>
      <c r="G23" s="357"/>
      <c r="H23" s="1180"/>
      <c r="I23" s="357"/>
      <c r="J23" s="357"/>
    </row>
    <row r="24" spans="1:10" s="363" customFormat="1" ht="12.75">
      <c r="A24" s="365"/>
      <c r="B24" s="261" t="s">
        <v>603</v>
      </c>
      <c r="C24" s="1209">
        <v>229.078</v>
      </c>
      <c r="D24" s="358"/>
      <c r="E24" s="368"/>
      <c r="F24" s="1181"/>
      <c r="G24" s="357"/>
      <c r="H24" s="367"/>
      <c r="I24" s="357"/>
      <c r="J24" s="367"/>
    </row>
    <row r="25" spans="1:10" s="363" customFormat="1" ht="13.5" thickBot="1">
      <c r="A25" s="1910" t="s">
        <v>574</v>
      </c>
      <c r="B25" s="1909"/>
      <c r="C25" s="1210">
        <v>2098566.3419399997</v>
      </c>
      <c r="D25" s="369"/>
      <c r="E25" s="366"/>
      <c r="F25" s="357"/>
      <c r="G25" s="357"/>
      <c r="H25" s="362"/>
      <c r="I25" s="1180"/>
      <c r="J25" s="357"/>
    </row>
    <row r="26" spans="1:10" s="363" customFormat="1" ht="17.25" customHeight="1" thickBot="1">
      <c r="A26" s="1911" t="s">
        <v>1039</v>
      </c>
      <c r="B26" s="1912"/>
      <c r="C26" s="1211">
        <f>SUM(C27:C77)</f>
        <v>-2098383.7419999996</v>
      </c>
      <c r="D26" s="369"/>
      <c r="E26" s="366"/>
      <c r="F26" s="367"/>
      <c r="G26" s="357"/>
      <c r="H26" s="357"/>
      <c r="I26" s="357"/>
      <c r="J26" s="357"/>
    </row>
    <row r="27" spans="1:10" s="263" customFormat="1" ht="24">
      <c r="A27" s="1184"/>
      <c r="B27" s="264" t="s">
        <v>1042</v>
      </c>
      <c r="C27" s="1212">
        <v>-7555.56065</v>
      </c>
      <c r="D27" s="372"/>
      <c r="E27" s="373"/>
      <c r="F27" s="1169"/>
      <c r="G27" s="1170"/>
      <c r="H27" s="1170"/>
      <c r="I27" s="1170"/>
      <c r="J27" s="1170"/>
    </row>
    <row r="28" spans="1:10" s="263" customFormat="1" ht="24">
      <c r="A28" s="1184"/>
      <c r="B28" s="264" t="s">
        <v>1043</v>
      </c>
      <c r="C28" s="1212">
        <v>-2861.6309</v>
      </c>
      <c r="D28" s="375"/>
      <c r="E28" s="373"/>
      <c r="F28" s="1170"/>
      <c r="G28" s="1170"/>
      <c r="H28" s="1170"/>
      <c r="I28" s="1170"/>
      <c r="J28" s="1170"/>
    </row>
    <row r="29" spans="1:10" s="263" customFormat="1" ht="31.5" customHeight="1">
      <c r="A29" s="1184"/>
      <c r="B29" s="264" t="s">
        <v>1044</v>
      </c>
      <c r="C29" s="1212">
        <v>-52379.70253</v>
      </c>
      <c r="D29" s="375"/>
      <c r="E29" s="373"/>
      <c r="F29" s="1171"/>
      <c r="G29" s="1170"/>
      <c r="H29" s="1170"/>
      <c r="I29" s="1170"/>
      <c r="J29" s="1170"/>
    </row>
    <row r="30" spans="1:10" s="263" customFormat="1" ht="24">
      <c r="A30" s="1184"/>
      <c r="B30" s="264" t="s">
        <v>1045</v>
      </c>
      <c r="C30" s="1212">
        <v>-735.14022</v>
      </c>
      <c r="D30" s="375"/>
      <c r="E30" s="373"/>
      <c r="F30" s="1170"/>
      <c r="G30" s="1170"/>
      <c r="H30" s="1170"/>
      <c r="I30" s="1170"/>
      <c r="J30" s="1170"/>
    </row>
    <row r="31" spans="1:10" s="263" customFormat="1" ht="24">
      <c r="A31" s="1184"/>
      <c r="B31" s="264" t="s">
        <v>1046</v>
      </c>
      <c r="C31" s="1212">
        <v>-1438.67565</v>
      </c>
      <c r="D31" s="375"/>
      <c r="E31" s="373"/>
      <c r="F31" s="1170"/>
      <c r="G31" s="1172"/>
      <c r="H31" s="381"/>
      <c r="I31" s="381"/>
      <c r="J31" s="381"/>
    </row>
    <row r="32" spans="1:10" s="263" customFormat="1" ht="36">
      <c r="A32" s="1184"/>
      <c r="B32" s="264" t="s">
        <v>1047</v>
      </c>
      <c r="C32" s="1212">
        <v>-2531.84196</v>
      </c>
      <c r="D32" s="377"/>
      <c r="E32" s="373"/>
      <c r="F32" s="1170"/>
      <c r="G32" s="1094"/>
      <c r="H32" s="381"/>
      <c r="I32" s="381"/>
      <c r="J32" s="381"/>
    </row>
    <row r="33" spans="1:10" s="263" customFormat="1" ht="36">
      <c r="A33" s="1184"/>
      <c r="B33" s="264" t="s">
        <v>1048</v>
      </c>
      <c r="C33" s="1213">
        <v>-23060.411</v>
      </c>
      <c r="D33" s="375"/>
      <c r="E33" s="373"/>
      <c r="F33" s="1170"/>
      <c r="G33" s="1172"/>
      <c r="H33" s="381"/>
      <c r="I33" s="381"/>
      <c r="J33" s="381"/>
    </row>
    <row r="34" spans="1:10" s="263" customFormat="1" ht="24">
      <c r="A34" s="1184"/>
      <c r="B34" s="264" t="s">
        <v>1049</v>
      </c>
      <c r="C34" s="1212">
        <v>-5487</v>
      </c>
      <c r="D34" s="378"/>
      <c r="E34" s="373"/>
      <c r="F34" s="1170"/>
      <c r="G34" s="1172"/>
      <c r="H34" s="381"/>
      <c r="I34" s="381"/>
      <c r="J34" s="381"/>
    </row>
    <row r="35" spans="1:10" s="263" customFormat="1" ht="24">
      <c r="A35" s="1184"/>
      <c r="B35" s="264" t="s">
        <v>1050</v>
      </c>
      <c r="C35" s="1212">
        <v>-1468.89868</v>
      </c>
      <c r="D35" s="379"/>
      <c r="E35" s="373"/>
      <c r="F35" s="1170"/>
      <c r="G35" s="1172"/>
      <c r="H35" s="381"/>
      <c r="I35" s="381"/>
      <c r="J35" s="381"/>
    </row>
    <row r="36" spans="1:10" s="263" customFormat="1" ht="24">
      <c r="A36" s="1184"/>
      <c r="B36" s="264" t="s">
        <v>1051</v>
      </c>
      <c r="C36" s="1212">
        <v>-25378.923</v>
      </c>
      <c r="D36" s="380"/>
      <c r="E36" s="373"/>
      <c r="F36" s="1170"/>
      <c r="G36" s="1094"/>
      <c r="H36" s="381"/>
      <c r="I36" s="381"/>
      <c r="J36" s="381"/>
    </row>
    <row r="37" spans="1:10" s="263" customFormat="1" ht="48">
      <c r="A37" s="1184"/>
      <c r="B37" s="264" t="s">
        <v>1052</v>
      </c>
      <c r="C37" s="1212">
        <v>-158789.52564</v>
      </c>
      <c r="D37" s="381"/>
      <c r="E37" s="373"/>
      <c r="F37" s="1170"/>
      <c r="G37" s="1172"/>
      <c r="H37" s="381"/>
      <c r="I37" s="381"/>
      <c r="J37" s="381"/>
    </row>
    <row r="38" spans="1:10" s="263" customFormat="1" ht="24">
      <c r="A38" s="1184"/>
      <c r="B38" s="1192" t="s">
        <v>1053</v>
      </c>
      <c r="C38" s="1212">
        <v>-4183.95993</v>
      </c>
      <c r="D38" s="379"/>
      <c r="E38" s="373"/>
      <c r="F38" s="1170"/>
      <c r="G38" s="1172"/>
      <c r="H38" s="381"/>
      <c r="I38" s="381"/>
      <c r="J38" s="381"/>
    </row>
    <row r="39" spans="1:10" s="263" customFormat="1" ht="24">
      <c r="A39" s="1184"/>
      <c r="B39" s="1193" t="s">
        <v>1054</v>
      </c>
      <c r="C39" s="1212">
        <v>-10293.35822</v>
      </c>
      <c r="D39" s="379"/>
      <c r="E39" s="373"/>
      <c r="F39" s="1170"/>
      <c r="G39" s="1172"/>
      <c r="H39" s="381"/>
      <c r="I39" s="381"/>
      <c r="J39" s="381"/>
    </row>
    <row r="41" spans="1:10" s="263" customFormat="1" ht="12">
      <c r="A41" s="400"/>
      <c r="B41" s="1218"/>
      <c r="C41" s="1219"/>
      <c r="D41" s="379"/>
      <c r="E41" s="373"/>
      <c r="F41" s="1170"/>
      <c r="G41" s="1172"/>
      <c r="H41" s="381"/>
      <c r="I41" s="381"/>
      <c r="J41" s="381"/>
    </row>
    <row r="42" spans="1:10" s="1177" customFormat="1" ht="12.75">
      <c r="A42" s="257"/>
      <c r="B42" s="257"/>
      <c r="C42" s="350" t="s">
        <v>712</v>
      </c>
      <c r="D42" s="379"/>
      <c r="E42" s="373"/>
      <c r="F42" s="1170"/>
      <c r="G42" s="1170"/>
      <c r="H42" s="1170"/>
      <c r="I42" s="1170"/>
      <c r="J42" s="1170"/>
    </row>
    <row r="43" spans="1:10" s="1177" customFormat="1" ht="34.5" customHeight="1">
      <c r="A43" s="1885" t="s">
        <v>1082</v>
      </c>
      <c r="B43" s="1885"/>
      <c r="C43" s="1885"/>
      <c r="D43" s="379"/>
      <c r="E43" s="373"/>
      <c r="F43" s="1170"/>
      <c r="G43" s="1170"/>
      <c r="H43" s="1170"/>
      <c r="I43" s="1170"/>
      <c r="J43" s="1170"/>
    </row>
    <row r="44" spans="1:10" s="1177" customFormat="1" ht="14.25" customHeight="1" thickBot="1">
      <c r="A44" s="1174"/>
      <c r="B44" s="1176"/>
      <c r="C44" s="1175"/>
      <c r="D44" s="379"/>
      <c r="E44" s="373"/>
      <c r="F44" s="1170"/>
      <c r="G44" s="1170"/>
      <c r="H44" s="1170"/>
      <c r="I44" s="1170"/>
      <c r="J44" s="1170"/>
    </row>
    <row r="45" spans="1:10" s="1177" customFormat="1" ht="14.25" customHeight="1" thickBot="1">
      <c r="A45" s="1886" t="s">
        <v>58</v>
      </c>
      <c r="B45" s="1887"/>
      <c r="C45" s="1178" t="s">
        <v>103</v>
      </c>
      <c r="D45" s="379"/>
      <c r="E45" s="373"/>
      <c r="F45" s="1170"/>
      <c r="G45" s="1170"/>
      <c r="H45" s="1170"/>
      <c r="I45" s="1170"/>
      <c r="J45" s="1170"/>
    </row>
    <row r="46" spans="1:10" s="263" customFormat="1" ht="36">
      <c r="A46" s="376"/>
      <c r="B46" s="1220" t="s">
        <v>1055</v>
      </c>
      <c r="C46" s="1221">
        <v>-151999.709</v>
      </c>
      <c r="D46" s="379"/>
      <c r="E46" s="373"/>
      <c r="F46" s="1170"/>
      <c r="G46" s="1172"/>
      <c r="H46" s="381"/>
      <c r="I46" s="381"/>
      <c r="J46" s="381"/>
    </row>
    <row r="47" spans="1:10" s="263" customFormat="1" ht="24">
      <c r="A47" s="374"/>
      <c r="B47" s="264" t="s">
        <v>1056</v>
      </c>
      <c r="C47" s="1212">
        <v>-5541.50315</v>
      </c>
      <c r="D47" s="379"/>
      <c r="E47" s="373"/>
      <c r="F47" s="1170"/>
      <c r="G47" s="1172"/>
      <c r="H47" s="381"/>
      <c r="I47" s="381"/>
      <c r="J47" s="381"/>
    </row>
    <row r="48" spans="1:10" s="263" customFormat="1" ht="28.5" customHeight="1">
      <c r="A48" s="374"/>
      <c r="B48" s="264" t="s">
        <v>1057</v>
      </c>
      <c r="C48" s="1212">
        <v>-3853.75</v>
      </c>
      <c r="D48" s="379"/>
      <c r="E48" s="373"/>
      <c r="F48" s="1170"/>
      <c r="G48" s="1172"/>
      <c r="H48" s="381"/>
      <c r="I48" s="381"/>
      <c r="J48" s="381"/>
    </row>
    <row r="49" spans="1:10" s="263" customFormat="1" ht="43.5" customHeight="1">
      <c r="A49" s="374"/>
      <c r="B49" s="264" t="s">
        <v>1058</v>
      </c>
      <c r="C49" s="1212">
        <v>-4286</v>
      </c>
      <c r="D49" s="379"/>
      <c r="E49" s="373"/>
      <c r="F49" s="1170"/>
      <c r="G49" s="1172"/>
      <c r="H49" s="381"/>
      <c r="I49" s="381"/>
      <c r="J49" s="381"/>
    </row>
    <row r="50" spans="1:10" s="263" customFormat="1" ht="27" customHeight="1">
      <c r="A50" s="374"/>
      <c r="B50" s="267" t="s">
        <v>1059</v>
      </c>
      <c r="C50" s="1213">
        <v>-41362.639</v>
      </c>
      <c r="D50" s="379"/>
      <c r="E50" s="373"/>
      <c r="F50" s="1170"/>
      <c r="G50" s="1172"/>
      <c r="H50" s="381"/>
      <c r="I50" s="381"/>
      <c r="J50" s="381"/>
    </row>
    <row r="51" spans="1:10" s="263" customFormat="1" ht="12">
      <c r="A51" s="374"/>
      <c r="B51" s="404" t="s">
        <v>1060</v>
      </c>
      <c r="C51" s="1214">
        <v>-415845</v>
      </c>
      <c r="D51" s="379"/>
      <c r="E51" s="373"/>
      <c r="F51" s="1170"/>
      <c r="G51" s="1172"/>
      <c r="H51" s="381"/>
      <c r="I51" s="381"/>
      <c r="J51" s="381"/>
    </row>
    <row r="52" spans="1:10" s="263" customFormat="1" ht="36">
      <c r="A52" s="374"/>
      <c r="B52" s="265" t="s">
        <v>1061</v>
      </c>
      <c r="C52" s="1212">
        <v>-10482.626</v>
      </c>
      <c r="D52" s="379"/>
      <c r="E52" s="373"/>
      <c r="F52" s="1170"/>
      <c r="G52" s="1172"/>
      <c r="H52" s="381"/>
      <c r="I52" s="381"/>
      <c r="J52" s="381"/>
    </row>
    <row r="53" spans="1:10" s="263" customFormat="1" ht="36">
      <c r="A53" s="374"/>
      <c r="B53" s="265" t="s">
        <v>1062</v>
      </c>
      <c r="C53" s="1213">
        <v>-9854.83357</v>
      </c>
      <c r="D53" s="379"/>
      <c r="E53" s="373"/>
      <c r="F53" s="1170"/>
      <c r="G53" s="1172"/>
      <c r="H53" s="381"/>
      <c r="I53" s="381"/>
      <c r="J53" s="381"/>
    </row>
    <row r="54" spans="1:10" s="263" customFormat="1" ht="24">
      <c r="A54" s="374"/>
      <c r="B54" s="265" t="s">
        <v>1063</v>
      </c>
      <c r="C54" s="1213">
        <v>-2092.5</v>
      </c>
      <c r="D54" s="379"/>
      <c r="E54" s="373"/>
      <c r="F54" s="1170"/>
      <c r="G54" s="1172"/>
      <c r="H54" s="381"/>
      <c r="I54" s="381"/>
      <c r="J54" s="381"/>
    </row>
    <row r="55" spans="1:10" s="263" customFormat="1" ht="36">
      <c r="A55" s="374"/>
      <c r="B55" s="266" t="s">
        <v>1064</v>
      </c>
      <c r="C55" s="1213">
        <v>-10000</v>
      </c>
      <c r="D55" s="379"/>
      <c r="E55" s="373"/>
      <c r="F55" s="1170"/>
      <c r="G55" s="1172"/>
      <c r="H55" s="381"/>
      <c r="I55" s="381"/>
      <c r="J55" s="381"/>
    </row>
    <row r="56" spans="1:10" s="263" customFormat="1" ht="24">
      <c r="A56" s="374"/>
      <c r="B56" s="266" t="s">
        <v>1065</v>
      </c>
      <c r="C56" s="1215">
        <v>-6500</v>
      </c>
      <c r="D56" s="379"/>
      <c r="E56" s="373"/>
      <c r="F56" s="1170"/>
      <c r="G56" s="1172"/>
      <c r="H56" s="381"/>
      <c r="I56" s="381"/>
      <c r="J56" s="381"/>
    </row>
    <row r="57" spans="1:10" s="263" customFormat="1" ht="24">
      <c r="A57" s="374"/>
      <c r="B57" s="266" t="s">
        <v>1066</v>
      </c>
      <c r="C57" s="1216">
        <v>-25809</v>
      </c>
      <c r="D57" s="379"/>
      <c r="E57" s="373"/>
      <c r="F57" s="1170"/>
      <c r="G57" s="1172"/>
      <c r="H57" s="381"/>
      <c r="I57" s="381"/>
      <c r="J57" s="381"/>
    </row>
    <row r="58" spans="1:10" s="263" customFormat="1" ht="36">
      <c r="A58" s="374"/>
      <c r="B58" s="266" t="s">
        <v>1067</v>
      </c>
      <c r="C58" s="1216">
        <v>-7732.90917</v>
      </c>
      <c r="D58" s="379"/>
      <c r="E58" s="373"/>
      <c r="F58" s="1170"/>
      <c r="G58" s="1172"/>
      <c r="H58" s="381"/>
      <c r="I58" s="381"/>
      <c r="J58" s="381"/>
    </row>
    <row r="59" spans="1:10" s="263" customFormat="1" ht="36">
      <c r="A59" s="374"/>
      <c r="B59" s="266" t="s">
        <v>1068</v>
      </c>
      <c r="C59" s="1216">
        <v>-36190.14</v>
      </c>
      <c r="D59" s="379"/>
      <c r="E59" s="373"/>
      <c r="F59" s="1170"/>
      <c r="G59" s="1172"/>
      <c r="H59" s="381"/>
      <c r="I59" s="381"/>
      <c r="J59" s="381"/>
    </row>
    <row r="60" spans="1:10" s="263" customFormat="1" ht="41.25" customHeight="1">
      <c r="A60" s="374"/>
      <c r="B60" s="266" t="s">
        <v>1069</v>
      </c>
      <c r="C60" s="1216">
        <v>-3011.0529</v>
      </c>
      <c r="D60" s="379"/>
      <c r="E60" s="373"/>
      <c r="F60" s="1170"/>
      <c r="G60" s="1172"/>
      <c r="H60" s="381"/>
      <c r="I60" s="381"/>
      <c r="J60" s="381"/>
    </row>
    <row r="61" spans="1:10" s="263" customFormat="1" ht="48">
      <c r="A61" s="374"/>
      <c r="B61" s="266" t="s">
        <v>1070</v>
      </c>
      <c r="C61" s="1216">
        <v>-159884.78379</v>
      </c>
      <c r="D61" s="379"/>
      <c r="E61" s="373"/>
      <c r="F61" s="1170"/>
      <c r="G61" s="1172"/>
      <c r="H61" s="381"/>
      <c r="I61" s="381"/>
      <c r="J61" s="381"/>
    </row>
    <row r="62" spans="1:10" s="263" customFormat="1" ht="36">
      <c r="A62" s="376"/>
      <c r="B62" s="267" t="s">
        <v>1071</v>
      </c>
      <c r="C62" s="1214">
        <v>-3606.822</v>
      </c>
      <c r="D62" s="379"/>
      <c r="E62" s="373"/>
      <c r="F62" s="1170"/>
      <c r="G62" s="1172"/>
      <c r="H62" s="381"/>
      <c r="I62" s="381"/>
      <c r="J62" s="381"/>
    </row>
    <row r="63" spans="1:10" s="263" customFormat="1" ht="36">
      <c r="A63" s="374"/>
      <c r="B63" s="267" t="s">
        <v>1072</v>
      </c>
      <c r="C63" s="1214">
        <v>-14312.31741</v>
      </c>
      <c r="D63" s="379"/>
      <c r="E63" s="373"/>
      <c r="F63" s="1170"/>
      <c r="G63" s="1172"/>
      <c r="H63" s="381"/>
      <c r="I63" s="381"/>
      <c r="J63" s="381"/>
    </row>
    <row r="64" spans="1:10" s="263" customFormat="1" ht="36">
      <c r="A64" s="374"/>
      <c r="B64" s="267" t="s">
        <v>1073</v>
      </c>
      <c r="C64" s="1213">
        <v>-1598.95</v>
      </c>
      <c r="D64" s="379"/>
      <c r="E64" s="373"/>
      <c r="F64" s="1170"/>
      <c r="G64" s="1172"/>
      <c r="H64" s="381"/>
      <c r="I64" s="381"/>
      <c r="J64" s="381"/>
    </row>
    <row r="65" spans="1:10" s="263" customFormat="1" ht="36">
      <c r="A65" s="376"/>
      <c r="B65" s="266" t="s">
        <v>1074</v>
      </c>
      <c r="C65" s="1213">
        <v>-2300</v>
      </c>
      <c r="D65" s="379"/>
      <c r="E65" s="373"/>
      <c r="F65" s="1170"/>
      <c r="G65" s="1172"/>
      <c r="H65" s="381"/>
      <c r="I65" s="381"/>
      <c r="J65" s="381"/>
    </row>
    <row r="66" spans="1:10" s="263" customFormat="1" ht="36">
      <c r="A66" s="374"/>
      <c r="B66" s="265" t="s">
        <v>1075</v>
      </c>
      <c r="C66" s="1212">
        <v>-11.417</v>
      </c>
      <c r="D66" s="379"/>
      <c r="E66" s="373"/>
      <c r="F66" s="1170"/>
      <c r="G66" s="1172"/>
      <c r="H66" s="381"/>
      <c r="I66" s="381"/>
      <c r="J66" s="381"/>
    </row>
    <row r="67" spans="1:10" s="263" customFormat="1" ht="36">
      <c r="A67" s="1185"/>
      <c r="B67" s="265" t="s">
        <v>1076</v>
      </c>
      <c r="C67" s="1213">
        <v>-474</v>
      </c>
      <c r="D67" s="379"/>
      <c r="E67" s="373"/>
      <c r="F67" s="1170"/>
      <c r="G67" s="1172"/>
      <c r="H67" s="381"/>
      <c r="I67" s="381"/>
      <c r="J67" s="381"/>
    </row>
    <row r="68" spans="1:10" s="263" customFormat="1" ht="12">
      <c r="A68" s="400"/>
      <c r="B68" s="1186"/>
      <c r="C68" s="1187"/>
      <c r="D68" s="379"/>
      <c r="E68" s="373"/>
      <c r="F68" s="1170"/>
      <c r="G68" s="1172"/>
      <c r="H68" s="381"/>
      <c r="I68" s="381"/>
      <c r="J68" s="381"/>
    </row>
    <row r="69" spans="1:10" s="263" customFormat="1" ht="12">
      <c r="A69" s="400"/>
      <c r="B69" s="1186"/>
      <c r="C69" s="1187"/>
      <c r="D69" s="379"/>
      <c r="E69" s="373"/>
      <c r="F69" s="1170"/>
      <c r="G69" s="1172"/>
      <c r="H69" s="381"/>
      <c r="I69" s="381"/>
      <c r="J69" s="381"/>
    </row>
    <row r="70" spans="1:10" s="401" customFormat="1" ht="12.75">
      <c r="A70" s="345"/>
      <c r="B70" s="345"/>
      <c r="C70" s="350" t="s">
        <v>1041</v>
      </c>
      <c r="D70" s="379"/>
      <c r="E70" s="373"/>
      <c r="F70" s="1170"/>
      <c r="G70" s="1170"/>
      <c r="H70" s="603"/>
      <c r="I70" s="603"/>
      <c r="J70" s="603"/>
    </row>
    <row r="71" spans="1:10" s="401" customFormat="1" ht="36" customHeight="1">
      <c r="A71" s="1885" t="s">
        <v>1083</v>
      </c>
      <c r="B71" s="1885"/>
      <c r="C71" s="1885"/>
      <c r="D71" s="379"/>
      <c r="E71" s="373"/>
      <c r="F71" s="1170"/>
      <c r="G71" s="1170"/>
      <c r="H71" s="603"/>
      <c r="I71" s="603"/>
      <c r="J71" s="603"/>
    </row>
    <row r="72" spans="1:10" s="401" customFormat="1" ht="15.75" customHeight="1" thickBot="1">
      <c r="A72" s="1188"/>
      <c r="B72" s="1186"/>
      <c r="C72" s="1189"/>
      <c r="D72" s="379"/>
      <c r="E72" s="373"/>
      <c r="F72" s="1170"/>
      <c r="G72" s="1170"/>
      <c r="H72" s="603"/>
      <c r="I72" s="603"/>
      <c r="J72" s="603"/>
    </row>
    <row r="73" spans="1:10" s="401" customFormat="1" ht="12.75" thickBot="1">
      <c r="A73" s="1903" t="s">
        <v>58</v>
      </c>
      <c r="B73" s="1904"/>
      <c r="C73" s="1190" t="s">
        <v>103</v>
      </c>
      <c r="D73" s="379"/>
      <c r="E73" s="373"/>
      <c r="F73" s="1170"/>
      <c r="G73" s="1170"/>
      <c r="H73" s="603"/>
      <c r="I73" s="603"/>
      <c r="J73" s="603"/>
    </row>
    <row r="74" spans="1:10" s="263" customFormat="1" ht="24">
      <c r="A74" s="374"/>
      <c r="B74" s="265" t="s">
        <v>1077</v>
      </c>
      <c r="C74" s="1213">
        <v>-711162.35263</v>
      </c>
      <c r="D74" s="379"/>
      <c r="E74" s="373"/>
      <c r="F74" s="1170"/>
      <c r="G74" s="1172"/>
      <c r="H74" s="381"/>
      <c r="I74" s="381"/>
      <c r="J74" s="381"/>
    </row>
    <row r="75" spans="1:10" s="263" customFormat="1" ht="36">
      <c r="A75" s="374"/>
      <c r="B75" s="265" t="s">
        <v>1078</v>
      </c>
      <c r="C75" s="1213">
        <v>-1600</v>
      </c>
      <c r="D75" s="379"/>
      <c r="E75" s="373"/>
      <c r="F75" s="1170"/>
      <c r="G75" s="1172"/>
      <c r="H75" s="381"/>
      <c r="I75" s="381"/>
      <c r="J75" s="381"/>
    </row>
    <row r="76" spans="1:10" s="401" customFormat="1" ht="12">
      <c r="A76" s="374"/>
      <c r="B76" s="264" t="s">
        <v>1079</v>
      </c>
      <c r="C76" s="1212">
        <v>-1557.808</v>
      </c>
      <c r="D76" s="379"/>
      <c r="E76" s="373"/>
      <c r="F76" s="1170"/>
      <c r="G76" s="1170"/>
      <c r="H76" s="603"/>
      <c r="I76" s="603"/>
      <c r="J76" s="603"/>
    </row>
    <row r="77" spans="1:10" s="401" customFormat="1" ht="35.25" customHeight="1" thickBot="1">
      <c r="A77" s="374"/>
      <c r="B77" s="1191" t="s">
        <v>1080</v>
      </c>
      <c r="C77" s="1213">
        <v>-171149</v>
      </c>
      <c r="D77" s="379"/>
      <c r="E77" s="373"/>
      <c r="F77" s="1170"/>
      <c r="G77" s="1170"/>
      <c r="H77" s="603"/>
      <c r="I77" s="603"/>
      <c r="J77" s="603"/>
    </row>
    <row r="78" spans="1:10" s="1094" customFormat="1" ht="24.75" thickBot="1">
      <c r="A78" s="1194"/>
      <c r="B78" s="1195" t="s">
        <v>1040</v>
      </c>
      <c r="C78" s="1217">
        <f>C25+C26</f>
        <v>182.59994000010192</v>
      </c>
      <c r="D78" s="379"/>
      <c r="E78" s="373"/>
      <c r="F78" s="1173"/>
      <c r="G78" s="1172"/>
      <c r="H78" s="1172"/>
      <c r="I78" s="1172"/>
      <c r="J78" s="1172"/>
    </row>
    <row r="79" spans="1:10" s="363" customFormat="1" ht="12.75">
      <c r="A79" s="370"/>
      <c r="B79" s="359"/>
      <c r="C79" s="371"/>
      <c r="D79" s="361"/>
      <c r="E79" s="362"/>
      <c r="F79" s="357"/>
      <c r="G79" s="357"/>
      <c r="H79" s="357"/>
      <c r="I79" s="357"/>
      <c r="J79" s="357"/>
    </row>
    <row r="80" spans="1:10" s="363" customFormat="1" ht="17.25" customHeight="1">
      <c r="A80" s="370"/>
      <c r="B80" s="359"/>
      <c r="C80" s="371"/>
      <c r="D80" s="361"/>
      <c r="E80" s="362"/>
      <c r="F80" s="357"/>
      <c r="G80" s="357"/>
      <c r="H80" s="357"/>
      <c r="I80" s="357"/>
      <c r="J80" s="357"/>
    </row>
    <row r="81" spans="1:10" s="363" customFormat="1" ht="17.25" customHeight="1">
      <c r="A81" s="370"/>
      <c r="B81" s="359"/>
      <c r="C81" s="371"/>
      <c r="D81" s="361"/>
      <c r="E81" s="362"/>
      <c r="F81" s="357"/>
      <c r="G81" s="357"/>
      <c r="H81" s="357"/>
      <c r="I81" s="357"/>
      <c r="J81" s="357"/>
    </row>
    <row r="82" spans="1:10" s="363" customFormat="1" ht="12.75">
      <c r="A82" s="370"/>
      <c r="B82" s="359"/>
      <c r="C82" s="371"/>
      <c r="D82" s="361"/>
      <c r="E82" s="362"/>
      <c r="F82" s="357"/>
      <c r="G82" s="357"/>
      <c r="H82" s="357"/>
      <c r="I82" s="357"/>
      <c r="J82" s="357"/>
    </row>
    <row r="83" spans="1:10" s="363" customFormat="1" ht="12.75">
      <c r="A83" s="370"/>
      <c r="B83" s="359"/>
      <c r="C83" s="371"/>
      <c r="D83" s="361"/>
      <c r="E83" s="362"/>
      <c r="F83" s="357"/>
      <c r="G83" s="357"/>
      <c r="H83" s="357"/>
      <c r="I83" s="357"/>
      <c r="J83" s="357"/>
    </row>
  </sheetData>
  <sheetProtection/>
  <mergeCells count="22">
    <mergeCell ref="A43:C43"/>
    <mergeCell ref="A45:B45"/>
    <mergeCell ref="A71:C71"/>
    <mergeCell ref="A73:B73"/>
    <mergeCell ref="A16:B16"/>
    <mergeCell ref="A17:B17"/>
    <mergeCell ref="A19:B19"/>
    <mergeCell ref="A20:B20"/>
    <mergeCell ref="A25:B25"/>
    <mergeCell ref="A26:B26"/>
    <mergeCell ref="A9:B9"/>
    <mergeCell ref="A10:B10"/>
    <mergeCell ref="A11:B11"/>
    <mergeCell ref="A13:C13"/>
    <mergeCell ref="A15:B15"/>
    <mergeCell ref="A12:B12"/>
    <mergeCell ref="A2:C2"/>
    <mergeCell ref="A4:B4"/>
    <mergeCell ref="A5:B5"/>
    <mergeCell ref="A6:B6"/>
    <mergeCell ref="A7:B7"/>
    <mergeCell ref="A8:B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10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7109375" style="90" customWidth="1"/>
    <col min="2" max="4" width="5.7109375" style="90" customWidth="1"/>
    <col min="5" max="5" width="47.7109375" style="90" customWidth="1"/>
    <col min="6" max="6" width="15.8515625" style="140" customWidth="1"/>
    <col min="7" max="7" width="3.7109375" style="90" customWidth="1"/>
    <col min="8" max="16384" width="9.140625" style="90" customWidth="1"/>
  </cols>
  <sheetData>
    <row r="1" spans="1:10" ht="12.75">
      <c r="A1" s="88"/>
      <c r="B1" s="88"/>
      <c r="C1" s="88"/>
      <c r="D1" s="88"/>
      <c r="E1" s="88"/>
      <c r="F1" s="1539" t="s">
        <v>51</v>
      </c>
      <c r="G1" s="1539"/>
      <c r="H1" s="88"/>
      <c r="I1" s="88"/>
      <c r="J1" s="88"/>
    </row>
    <row r="2" spans="1:10" ht="12" customHeight="1">
      <c r="A2" s="88"/>
      <c r="B2" s="88"/>
      <c r="C2" s="88"/>
      <c r="D2" s="88"/>
      <c r="E2" s="88"/>
      <c r="F2" s="153"/>
      <c r="G2" s="91"/>
      <c r="H2" s="88"/>
      <c r="I2" s="88"/>
      <c r="J2" s="88"/>
    </row>
    <row r="3" spans="1:10" ht="15.75">
      <c r="A3" s="88"/>
      <c r="B3" s="1540" t="s">
        <v>996</v>
      </c>
      <c r="C3" s="1540"/>
      <c r="D3" s="1540"/>
      <c r="E3" s="1540"/>
      <c r="F3" s="1540"/>
      <c r="G3" s="105"/>
      <c r="H3" s="88"/>
      <c r="I3" s="154"/>
      <c r="J3" s="88"/>
    </row>
    <row r="4" spans="1:10" ht="12" customHeight="1">
      <c r="A4" s="88"/>
      <c r="B4" s="88"/>
      <c r="C4" s="88"/>
      <c r="D4" s="88"/>
      <c r="E4" s="88"/>
      <c r="F4" s="138"/>
      <c r="G4" s="88"/>
      <c r="H4" s="88"/>
      <c r="I4" s="88"/>
      <c r="J4" s="88"/>
    </row>
    <row r="5" spans="1:10" ht="15.75">
      <c r="A5" s="88"/>
      <c r="B5" s="1541" t="s">
        <v>1000</v>
      </c>
      <c r="C5" s="1541"/>
      <c r="D5" s="1541"/>
      <c r="E5" s="1541"/>
      <c r="F5" s="1541"/>
      <c r="G5" s="88"/>
      <c r="H5" s="88"/>
      <c r="I5" s="88"/>
      <c r="J5" s="88"/>
    </row>
    <row r="6" spans="1:10" ht="12" customHeight="1">
      <c r="A6" s="88"/>
      <c r="B6" s="93"/>
      <c r="C6" s="93"/>
      <c r="D6" s="93"/>
      <c r="E6" s="93"/>
      <c r="F6" s="144"/>
      <c r="G6" s="88"/>
      <c r="H6" s="88"/>
      <c r="I6" s="88"/>
      <c r="J6" s="88"/>
    </row>
    <row r="7" spans="1:10" ht="12.75">
      <c r="A7" s="88"/>
      <c r="B7" s="1542" t="s">
        <v>1001</v>
      </c>
      <c r="C7" s="1543"/>
      <c r="D7" s="1543"/>
      <c r="E7" s="1543"/>
      <c r="F7" s="1543"/>
      <c r="G7" s="88"/>
      <c r="H7" s="88"/>
      <c r="I7" s="88"/>
      <c r="J7" s="88"/>
    </row>
    <row r="8" spans="1:10" ht="12" customHeight="1" thickBot="1">
      <c r="A8" s="88"/>
      <c r="B8" s="92"/>
      <c r="C8" s="93"/>
      <c r="D8" s="93"/>
      <c r="E8" s="93"/>
      <c r="F8" s="144"/>
      <c r="G8" s="88"/>
      <c r="H8" s="88"/>
      <c r="I8" s="88"/>
      <c r="J8" s="88"/>
    </row>
    <row r="9" spans="1:10" ht="12" customHeight="1" thickBot="1">
      <c r="A9" s="88"/>
      <c r="B9" s="1544" t="s">
        <v>454</v>
      </c>
      <c r="C9" s="1545"/>
      <c r="D9" s="1545"/>
      <c r="E9" s="1545"/>
      <c r="F9" s="125" t="s">
        <v>82</v>
      </c>
      <c r="G9" s="88"/>
      <c r="H9" s="88"/>
      <c r="I9" s="88"/>
      <c r="J9" s="88"/>
    </row>
    <row r="10" spans="1:10" ht="12.75" customHeight="1" thickBot="1">
      <c r="A10" s="88"/>
      <c r="B10" s="173">
        <v>910</v>
      </c>
      <c r="C10" s="1546" t="s">
        <v>109</v>
      </c>
      <c r="D10" s="1546"/>
      <c r="E10" s="1546"/>
      <c r="F10" s="103">
        <f>SUM(F11:F12)</f>
        <v>29496.96</v>
      </c>
      <c r="G10" s="88"/>
      <c r="H10" s="88"/>
      <c r="I10" s="88"/>
      <c r="J10" s="88"/>
    </row>
    <row r="11" spans="1:10" ht="12.75" customHeight="1">
      <c r="A11" s="88"/>
      <c r="B11" s="1547"/>
      <c r="C11" s="174" t="s">
        <v>458</v>
      </c>
      <c r="D11" s="96" t="s">
        <v>52</v>
      </c>
      <c r="E11" s="410"/>
      <c r="F11" s="128">
        <v>5500</v>
      </c>
      <c r="G11" s="88"/>
      <c r="H11" s="88"/>
      <c r="I11" s="88"/>
      <c r="J11" s="88"/>
    </row>
    <row r="12" spans="1:10" ht="12.75" customHeight="1" thickBot="1">
      <c r="A12" s="88"/>
      <c r="B12" s="1548"/>
      <c r="C12" s="100"/>
      <c r="D12" s="1549" t="s">
        <v>53</v>
      </c>
      <c r="E12" s="1550"/>
      <c r="F12" s="126">
        <v>23996.96</v>
      </c>
      <c r="G12" s="88"/>
      <c r="H12" s="88"/>
      <c r="I12" s="88"/>
      <c r="J12" s="88"/>
    </row>
    <row r="13" spans="1:10" ht="12.75" customHeight="1" thickBot="1">
      <c r="A13" s="88"/>
      <c r="B13" s="173">
        <v>911</v>
      </c>
      <c r="C13" s="1546" t="s">
        <v>110</v>
      </c>
      <c r="D13" s="1546"/>
      <c r="E13" s="1546"/>
      <c r="F13" s="103">
        <f>SUM(F14:F14)</f>
        <v>258091.53</v>
      </c>
      <c r="G13" s="88"/>
      <c r="H13" s="88"/>
      <c r="I13" s="88"/>
      <c r="J13" s="88"/>
    </row>
    <row r="14" spans="1:10" ht="12.75" customHeight="1" thickBot="1">
      <c r="A14" s="88"/>
      <c r="B14" s="175"/>
      <c r="C14" s="174" t="s">
        <v>458</v>
      </c>
      <c r="D14" s="1551" t="s">
        <v>53</v>
      </c>
      <c r="E14" s="1552"/>
      <c r="F14" s="127">
        <v>258091.53</v>
      </c>
      <c r="G14" s="88"/>
      <c r="H14" s="88"/>
      <c r="I14" s="88"/>
      <c r="J14" s="88"/>
    </row>
    <row r="15" spans="1:10" ht="12.75" customHeight="1" thickBot="1">
      <c r="A15" s="88"/>
      <c r="B15" s="173">
        <v>912</v>
      </c>
      <c r="C15" s="1546" t="s">
        <v>663</v>
      </c>
      <c r="D15" s="1546"/>
      <c r="E15" s="1546"/>
      <c r="F15" s="103">
        <f>SUM(F16:F21)</f>
        <v>26317</v>
      </c>
      <c r="G15" s="88"/>
      <c r="H15" s="88"/>
      <c r="I15" s="88"/>
      <c r="J15" s="88"/>
    </row>
    <row r="16" spans="1:10" ht="12.75" customHeight="1">
      <c r="A16" s="88"/>
      <c r="B16" s="1548"/>
      <c r="C16" s="174" t="s">
        <v>458</v>
      </c>
      <c r="D16" s="1517" t="s">
        <v>664</v>
      </c>
      <c r="E16" s="1554"/>
      <c r="F16" s="128">
        <v>22020</v>
      </c>
      <c r="G16" s="88"/>
      <c r="H16" s="88"/>
      <c r="I16" s="88"/>
      <c r="J16" s="88"/>
    </row>
    <row r="17" spans="1:10" ht="12.75" customHeight="1">
      <c r="A17" s="88"/>
      <c r="B17" s="1548"/>
      <c r="C17" s="96"/>
      <c r="D17" s="1519" t="s">
        <v>281</v>
      </c>
      <c r="E17" s="1555"/>
      <c r="F17" s="126">
        <v>0</v>
      </c>
      <c r="G17" s="88"/>
      <c r="H17" s="88"/>
      <c r="I17" s="88"/>
      <c r="J17" s="88"/>
    </row>
    <row r="18" spans="1:10" ht="12.75" customHeight="1">
      <c r="A18" s="88"/>
      <c r="B18" s="1548"/>
      <c r="C18" s="96"/>
      <c r="D18" s="1517" t="s">
        <v>259</v>
      </c>
      <c r="E18" s="1554"/>
      <c r="F18" s="126">
        <v>0</v>
      </c>
      <c r="G18" s="88"/>
      <c r="H18" s="88"/>
      <c r="I18" s="88"/>
      <c r="J18" s="88"/>
    </row>
    <row r="19" spans="1:10" ht="12.75" customHeight="1">
      <c r="A19" s="88"/>
      <c r="B19" s="1548"/>
      <c r="C19" s="134"/>
      <c r="D19" s="1519" t="s">
        <v>282</v>
      </c>
      <c r="E19" s="1555"/>
      <c r="F19" s="128">
        <v>200</v>
      </c>
      <c r="G19" s="88"/>
      <c r="H19" s="88"/>
      <c r="I19" s="88"/>
      <c r="J19" s="88"/>
    </row>
    <row r="20" spans="1:10" ht="12.75" customHeight="1">
      <c r="A20" s="88"/>
      <c r="B20" s="1548"/>
      <c r="C20" s="134"/>
      <c r="D20" s="1519" t="s">
        <v>474</v>
      </c>
      <c r="E20" s="1555"/>
      <c r="F20" s="128">
        <v>1000</v>
      </c>
      <c r="G20" s="88"/>
      <c r="H20" s="88"/>
      <c r="I20" s="88"/>
      <c r="J20" s="88"/>
    </row>
    <row r="21" spans="1:10" ht="12.75" customHeight="1" thickBot="1">
      <c r="A21" s="88"/>
      <c r="B21" s="1553"/>
      <c r="C21" s="134"/>
      <c r="D21" s="1556" t="s">
        <v>260</v>
      </c>
      <c r="E21" s="1557"/>
      <c r="F21" s="128">
        <v>3097</v>
      </c>
      <c r="G21" s="88"/>
      <c r="H21" s="88"/>
      <c r="I21" s="88"/>
      <c r="J21" s="88"/>
    </row>
    <row r="22" spans="1:10" ht="12.75" customHeight="1" thickBot="1">
      <c r="A22" s="88"/>
      <c r="B22" s="173">
        <v>913</v>
      </c>
      <c r="C22" s="1546" t="s">
        <v>111</v>
      </c>
      <c r="D22" s="1546"/>
      <c r="E22" s="1546"/>
      <c r="F22" s="103">
        <f>SUM(F23:F29)</f>
        <v>976800</v>
      </c>
      <c r="G22" s="88"/>
      <c r="H22" s="88"/>
      <c r="I22" s="88"/>
      <c r="J22" s="88"/>
    </row>
    <row r="23" spans="1:10" ht="12.75" customHeight="1">
      <c r="A23" s="88"/>
      <c r="B23" s="1548"/>
      <c r="C23" s="174" t="s">
        <v>458</v>
      </c>
      <c r="D23" s="1517" t="s">
        <v>280</v>
      </c>
      <c r="E23" s="1554"/>
      <c r="F23" s="128">
        <v>266313</v>
      </c>
      <c r="G23" s="88"/>
      <c r="H23" s="88"/>
      <c r="I23" s="88"/>
      <c r="J23" s="88"/>
    </row>
    <row r="24" spans="1:10" ht="12.75" customHeight="1">
      <c r="A24" s="88"/>
      <c r="B24" s="1548"/>
      <c r="C24" s="96"/>
      <c r="D24" s="1519" t="s">
        <v>281</v>
      </c>
      <c r="E24" s="1555"/>
      <c r="F24" s="126">
        <v>136500</v>
      </c>
      <c r="G24" s="88"/>
      <c r="H24" s="88"/>
      <c r="I24" s="88"/>
      <c r="J24" s="88"/>
    </row>
    <row r="25" spans="1:10" ht="12.75" customHeight="1">
      <c r="A25" s="88"/>
      <c r="B25" s="1548"/>
      <c r="C25" s="96"/>
      <c r="D25" s="1517" t="s">
        <v>259</v>
      </c>
      <c r="E25" s="1554"/>
      <c r="F25" s="126">
        <v>297320</v>
      </c>
      <c r="G25" s="88"/>
      <c r="H25" s="88"/>
      <c r="I25" s="88"/>
      <c r="J25" s="88"/>
    </row>
    <row r="26" spans="1:10" ht="12.75" customHeight="1">
      <c r="A26" s="88"/>
      <c r="B26" s="1548"/>
      <c r="C26" s="134"/>
      <c r="D26" s="1519" t="s">
        <v>282</v>
      </c>
      <c r="E26" s="1555"/>
      <c r="F26" s="128">
        <v>105543</v>
      </c>
      <c r="G26" s="88"/>
      <c r="H26" s="88"/>
      <c r="I26" s="88"/>
      <c r="J26" s="88"/>
    </row>
    <row r="27" spans="1:10" ht="12.75" customHeight="1">
      <c r="A27" s="88"/>
      <c r="B27" s="1548"/>
      <c r="C27" s="134"/>
      <c r="D27" s="1519" t="s">
        <v>474</v>
      </c>
      <c r="E27" s="1555"/>
      <c r="F27" s="128">
        <v>4924</v>
      </c>
      <c r="G27" s="88"/>
      <c r="H27" s="88"/>
      <c r="I27" s="88"/>
      <c r="J27" s="88"/>
    </row>
    <row r="28" spans="1:10" ht="12.75" customHeight="1">
      <c r="A28" s="88"/>
      <c r="B28" s="1548"/>
      <c r="C28" s="134"/>
      <c r="D28" s="1519" t="s">
        <v>260</v>
      </c>
      <c r="E28" s="1535"/>
      <c r="F28" s="128">
        <v>154700</v>
      </c>
      <c r="G28" s="88"/>
      <c r="H28" s="88"/>
      <c r="I28" s="88"/>
      <c r="J28" s="88"/>
    </row>
    <row r="29" spans="1:10" ht="12.75" customHeight="1" thickBot="1">
      <c r="A29" s="88"/>
      <c r="B29" s="1553"/>
      <c r="C29" s="134"/>
      <c r="D29" s="1549" t="s">
        <v>92</v>
      </c>
      <c r="E29" s="1550"/>
      <c r="F29" s="128">
        <v>11500</v>
      </c>
      <c r="G29" s="88"/>
      <c r="H29" s="88"/>
      <c r="I29" s="88"/>
      <c r="J29" s="88"/>
    </row>
    <row r="30" spans="1:10" ht="12.75" customHeight="1" thickBot="1">
      <c r="A30" s="88"/>
      <c r="B30" s="173">
        <v>914</v>
      </c>
      <c r="C30" s="1546" t="s">
        <v>283</v>
      </c>
      <c r="D30" s="1546"/>
      <c r="E30" s="1546"/>
      <c r="F30" s="103">
        <f>SUM(F31:F45)</f>
        <v>663582.3099999999</v>
      </c>
      <c r="G30" s="88"/>
      <c r="H30" s="88"/>
      <c r="I30" s="88"/>
      <c r="J30" s="88"/>
    </row>
    <row r="31" spans="1:10" ht="12.75" customHeight="1">
      <c r="A31" s="88"/>
      <c r="B31" s="1547"/>
      <c r="C31" s="176" t="s">
        <v>458</v>
      </c>
      <c r="D31" s="1558" t="s">
        <v>370</v>
      </c>
      <c r="E31" s="1559"/>
      <c r="F31" s="411">
        <v>13288.7</v>
      </c>
      <c r="G31" s="88"/>
      <c r="H31" s="88"/>
      <c r="I31" s="88"/>
      <c r="J31" s="88"/>
    </row>
    <row r="32" spans="1:10" ht="12.75" customHeight="1">
      <c r="A32" s="88"/>
      <c r="B32" s="1548"/>
      <c r="C32" s="158"/>
      <c r="D32" s="1524" t="s">
        <v>265</v>
      </c>
      <c r="E32" s="1536"/>
      <c r="F32" s="132">
        <v>4005</v>
      </c>
      <c r="G32" s="88"/>
      <c r="H32" s="88"/>
      <c r="I32" s="88"/>
      <c r="J32" s="88"/>
    </row>
    <row r="33" spans="1:10" ht="12.75" customHeight="1">
      <c r="A33" s="88"/>
      <c r="B33" s="1548"/>
      <c r="C33" s="97"/>
      <c r="D33" s="1524" t="s">
        <v>261</v>
      </c>
      <c r="E33" s="1536"/>
      <c r="F33" s="131">
        <v>11540</v>
      </c>
      <c r="G33" s="88"/>
      <c r="H33" s="88"/>
      <c r="I33" s="88"/>
      <c r="J33" s="88"/>
    </row>
    <row r="34" spans="1:10" ht="12.75" customHeight="1">
      <c r="A34" s="88"/>
      <c r="B34" s="1548"/>
      <c r="C34" s="97"/>
      <c r="D34" s="1529" t="s">
        <v>371</v>
      </c>
      <c r="E34" s="1530"/>
      <c r="F34" s="131">
        <v>5750</v>
      </c>
      <c r="G34" s="88"/>
      <c r="H34" s="88"/>
      <c r="I34" s="88"/>
      <c r="J34" s="88"/>
    </row>
    <row r="35" spans="1:10" ht="12.75" customHeight="1">
      <c r="A35" s="88"/>
      <c r="B35" s="1548"/>
      <c r="C35" s="158"/>
      <c r="D35" s="1524" t="s">
        <v>284</v>
      </c>
      <c r="E35" s="1536"/>
      <c r="F35" s="132">
        <v>2165</v>
      </c>
      <c r="G35" s="88"/>
      <c r="H35" s="88"/>
      <c r="I35" s="88"/>
      <c r="J35" s="88"/>
    </row>
    <row r="36" spans="1:10" ht="12.75" customHeight="1">
      <c r="A36" s="88"/>
      <c r="B36" s="1548"/>
      <c r="C36" s="97"/>
      <c r="D36" s="1524" t="s">
        <v>372</v>
      </c>
      <c r="E36" s="1536"/>
      <c r="F36" s="131">
        <v>551619.18</v>
      </c>
      <c r="G36" s="88"/>
      <c r="H36" s="88"/>
      <c r="I36" s="88"/>
      <c r="J36" s="88"/>
    </row>
    <row r="37" spans="1:10" ht="12.75" customHeight="1">
      <c r="A37" s="88"/>
      <c r="B37" s="1548"/>
      <c r="C37" s="158"/>
      <c r="D37" s="1537" t="s">
        <v>373</v>
      </c>
      <c r="E37" s="1538"/>
      <c r="F37" s="132">
        <v>4187.19</v>
      </c>
      <c r="G37" s="88"/>
      <c r="H37" s="88"/>
      <c r="I37" s="88"/>
      <c r="J37" s="88"/>
    </row>
    <row r="38" spans="1:10" ht="12.75" customHeight="1">
      <c r="A38" s="88"/>
      <c r="B38" s="1548"/>
      <c r="C38" s="97"/>
      <c r="D38" s="1524" t="s">
        <v>374</v>
      </c>
      <c r="E38" s="1536"/>
      <c r="F38" s="131">
        <v>7151</v>
      </c>
      <c r="G38" s="88"/>
      <c r="H38" s="88"/>
      <c r="I38" s="88"/>
      <c r="J38" s="88"/>
    </row>
    <row r="39" spans="1:10" ht="12.75" customHeight="1">
      <c r="A39" s="88"/>
      <c r="B39" s="1548"/>
      <c r="C39" s="97"/>
      <c r="D39" s="1524" t="s">
        <v>375</v>
      </c>
      <c r="E39" s="1536"/>
      <c r="F39" s="131">
        <v>8298.15</v>
      </c>
      <c r="G39" s="88"/>
      <c r="H39" s="88"/>
      <c r="I39" s="88"/>
      <c r="J39" s="88"/>
    </row>
    <row r="40" spans="1:10" ht="12.75" customHeight="1">
      <c r="A40" s="88"/>
      <c r="B40" s="1548"/>
      <c r="C40" s="158"/>
      <c r="D40" s="1524" t="s">
        <v>285</v>
      </c>
      <c r="E40" s="1536"/>
      <c r="F40" s="132">
        <v>3000</v>
      </c>
      <c r="G40" s="88"/>
      <c r="H40" s="88"/>
      <c r="I40" s="88"/>
      <c r="J40" s="88"/>
    </row>
    <row r="41" spans="1:10" ht="12.75" customHeight="1">
      <c r="A41" s="88"/>
      <c r="B41" s="1548"/>
      <c r="C41" s="97"/>
      <c r="D41" s="1524" t="s">
        <v>376</v>
      </c>
      <c r="E41" s="1536"/>
      <c r="F41" s="131">
        <v>601</v>
      </c>
      <c r="G41" s="88"/>
      <c r="H41" s="88"/>
      <c r="I41" s="88"/>
      <c r="J41" s="88"/>
    </row>
    <row r="42" spans="1:10" ht="12.75" customHeight="1">
      <c r="A42" s="88"/>
      <c r="B42" s="1548"/>
      <c r="C42" s="97"/>
      <c r="D42" s="1524" t="s">
        <v>262</v>
      </c>
      <c r="E42" s="1536"/>
      <c r="F42" s="131">
        <v>34377.09</v>
      </c>
      <c r="G42" s="88"/>
      <c r="H42" s="88"/>
      <c r="I42" s="88"/>
      <c r="J42" s="88"/>
    </row>
    <row r="43" spans="1:10" ht="12.75" customHeight="1">
      <c r="A43" s="88"/>
      <c r="B43" s="1548"/>
      <c r="C43" s="97"/>
      <c r="D43" s="1524" t="s">
        <v>264</v>
      </c>
      <c r="E43" s="1536"/>
      <c r="F43" s="131">
        <v>4000</v>
      </c>
      <c r="G43" s="88"/>
      <c r="H43" s="88"/>
      <c r="I43" s="88"/>
      <c r="J43" s="88"/>
    </row>
    <row r="44" spans="1:10" ht="12.75" customHeight="1">
      <c r="A44" s="88"/>
      <c r="B44" s="175"/>
      <c r="C44" s="97"/>
      <c r="D44" s="1524" t="s">
        <v>266</v>
      </c>
      <c r="E44" s="1536"/>
      <c r="F44" s="131">
        <v>12400</v>
      </c>
      <c r="G44" s="88"/>
      <c r="H44" s="88"/>
      <c r="I44" s="88"/>
      <c r="J44" s="88"/>
    </row>
    <row r="45" spans="1:10" ht="12.75" customHeight="1" thickBot="1">
      <c r="A45" s="88"/>
      <c r="B45" s="175"/>
      <c r="C45" s="97"/>
      <c r="D45" s="1524" t="s">
        <v>92</v>
      </c>
      <c r="E45" s="1536"/>
      <c r="F45" s="131">
        <v>1200</v>
      </c>
      <c r="G45" s="88"/>
      <c r="H45" s="88"/>
      <c r="I45" s="88"/>
      <c r="J45" s="88"/>
    </row>
    <row r="46" spans="1:10" ht="12.75" customHeight="1" thickBot="1">
      <c r="A46" s="88"/>
      <c r="B46" s="173">
        <v>917</v>
      </c>
      <c r="C46" s="1546" t="s">
        <v>475</v>
      </c>
      <c r="D46" s="1546"/>
      <c r="E46" s="1546"/>
      <c r="F46" s="103">
        <f>SUM(F47:F55)</f>
        <v>92196.15</v>
      </c>
      <c r="G46" s="88"/>
      <c r="H46" s="88"/>
      <c r="I46" s="88"/>
      <c r="J46" s="88"/>
    </row>
    <row r="47" spans="1:10" ht="12.75" customHeight="1">
      <c r="A47" s="88"/>
      <c r="B47" s="177"/>
      <c r="C47" s="176" t="s">
        <v>458</v>
      </c>
      <c r="D47" s="1558" t="s">
        <v>370</v>
      </c>
      <c r="E47" s="1559"/>
      <c r="F47" s="411">
        <v>10512</v>
      </c>
      <c r="G47" s="88"/>
      <c r="H47" s="88"/>
      <c r="I47" s="88"/>
      <c r="J47" s="88"/>
    </row>
    <row r="48" spans="1:10" ht="12.75" customHeight="1">
      <c r="A48" s="88"/>
      <c r="B48" s="177"/>
      <c r="C48" s="158"/>
      <c r="D48" s="1524" t="s">
        <v>265</v>
      </c>
      <c r="E48" s="1536"/>
      <c r="F48" s="132">
        <v>2100</v>
      </c>
      <c r="G48" s="88"/>
      <c r="H48" s="88"/>
      <c r="I48" s="88"/>
      <c r="J48" s="88"/>
    </row>
    <row r="49" spans="1:10" ht="12.75" customHeight="1">
      <c r="A49" s="88"/>
      <c r="B49" s="177"/>
      <c r="C49" s="97"/>
      <c r="D49" s="1529" t="s">
        <v>371</v>
      </c>
      <c r="E49" s="1530"/>
      <c r="F49" s="131">
        <v>21994.15</v>
      </c>
      <c r="G49" s="88"/>
      <c r="H49" s="88"/>
      <c r="I49" s="88"/>
      <c r="J49" s="88"/>
    </row>
    <row r="50" spans="1:10" ht="12.75" customHeight="1">
      <c r="A50" s="88"/>
      <c r="B50" s="177"/>
      <c r="C50" s="87"/>
      <c r="D50" s="1524" t="s">
        <v>284</v>
      </c>
      <c r="E50" s="1536"/>
      <c r="F50" s="131">
        <v>9220</v>
      </c>
      <c r="G50" s="88"/>
      <c r="H50" s="88"/>
      <c r="I50" s="88"/>
      <c r="J50" s="88"/>
    </row>
    <row r="51" spans="1:10" ht="12.75" customHeight="1">
      <c r="A51" s="88"/>
      <c r="B51" s="177"/>
      <c r="C51" s="87"/>
      <c r="D51" s="1524" t="s">
        <v>372</v>
      </c>
      <c r="E51" s="1536"/>
      <c r="F51" s="131">
        <v>11020</v>
      </c>
      <c r="G51" s="88"/>
      <c r="H51" s="88"/>
      <c r="I51" s="88"/>
      <c r="J51" s="88"/>
    </row>
    <row r="52" spans="1:10" ht="12.75" customHeight="1">
      <c r="A52" s="88"/>
      <c r="B52" s="177"/>
      <c r="C52" s="158"/>
      <c r="D52" s="1537" t="s">
        <v>373</v>
      </c>
      <c r="E52" s="1538"/>
      <c r="F52" s="132">
        <v>9926</v>
      </c>
      <c r="G52" s="88"/>
      <c r="H52" s="88"/>
      <c r="I52" s="88"/>
      <c r="J52" s="88"/>
    </row>
    <row r="53" spans="1:10" ht="12.75" customHeight="1">
      <c r="A53" s="88"/>
      <c r="B53" s="177"/>
      <c r="C53" s="97"/>
      <c r="D53" s="1524" t="s">
        <v>374</v>
      </c>
      <c r="E53" s="1536"/>
      <c r="F53" s="131">
        <v>3174</v>
      </c>
      <c r="G53" s="88"/>
      <c r="H53" s="88"/>
      <c r="I53" s="88"/>
      <c r="J53" s="88"/>
    </row>
    <row r="54" spans="1:10" ht="12.75" customHeight="1">
      <c r="A54" s="88"/>
      <c r="B54" s="177"/>
      <c r="C54" s="987"/>
      <c r="D54" s="97" t="s">
        <v>375</v>
      </c>
      <c r="E54" s="986"/>
      <c r="F54" s="997">
        <v>24200</v>
      </c>
      <c r="G54" s="88"/>
      <c r="H54" s="88"/>
      <c r="I54" s="88"/>
      <c r="J54" s="88"/>
    </row>
    <row r="55" spans="1:10" ht="12.75" customHeight="1" thickBot="1">
      <c r="A55" s="88"/>
      <c r="B55" s="159"/>
      <c r="C55" s="409"/>
      <c r="D55" s="985" t="s">
        <v>262</v>
      </c>
      <c r="E55" s="989"/>
      <c r="F55" s="412">
        <v>50</v>
      </c>
      <c r="G55" s="88"/>
      <c r="H55" s="88"/>
      <c r="I55" s="88"/>
      <c r="J55" s="88"/>
    </row>
    <row r="56" spans="1:10" ht="12.75" customHeight="1" thickBot="1">
      <c r="A56" s="88"/>
      <c r="B56" s="159">
        <v>919</v>
      </c>
      <c r="C56" s="1560" t="s">
        <v>418</v>
      </c>
      <c r="D56" s="1560"/>
      <c r="E56" s="1560"/>
      <c r="F56" s="414">
        <f>SUM(F57:F57)</f>
        <v>26600</v>
      </c>
      <c r="G56" s="88"/>
      <c r="H56" s="88"/>
      <c r="I56" s="88"/>
      <c r="J56" s="88"/>
    </row>
    <row r="57" spans="1:10" ht="12.75" customHeight="1" thickBot="1">
      <c r="A57" s="88"/>
      <c r="B57" s="173"/>
      <c r="C57" s="1000" t="s">
        <v>250</v>
      </c>
      <c r="D57" s="1561" t="s">
        <v>528</v>
      </c>
      <c r="E57" s="1562"/>
      <c r="F57" s="419">
        <v>26600</v>
      </c>
      <c r="G57" s="88"/>
      <c r="H57" s="88"/>
      <c r="I57" s="88"/>
      <c r="J57" s="88"/>
    </row>
    <row r="58" spans="1:10" s="155" customFormat="1" ht="13.5" customHeight="1">
      <c r="A58" s="104"/>
      <c r="B58" s="408"/>
      <c r="C58" s="150"/>
      <c r="D58" s="150"/>
      <c r="E58" s="150"/>
      <c r="F58" s="413"/>
      <c r="G58" s="104"/>
      <c r="H58" s="104"/>
      <c r="I58" s="104"/>
      <c r="J58" s="104"/>
    </row>
    <row r="59" spans="1:7" ht="12.75">
      <c r="A59" s="88"/>
      <c r="B59" s="88"/>
      <c r="C59" s="88"/>
      <c r="D59" s="88"/>
      <c r="E59" s="88"/>
      <c r="F59" s="1539" t="s">
        <v>287</v>
      </c>
      <c r="G59" s="1539"/>
    </row>
    <row r="60" spans="1:7" ht="12.75">
      <c r="A60" s="88"/>
      <c r="B60" s="88"/>
      <c r="C60" s="88"/>
      <c r="D60" s="88"/>
      <c r="E60" s="88"/>
      <c r="F60" s="153"/>
      <c r="G60" s="91"/>
    </row>
    <row r="61" spans="1:10" ht="15.75">
      <c r="A61" s="88"/>
      <c r="B61" s="1540" t="s">
        <v>996</v>
      </c>
      <c r="C61" s="1540"/>
      <c r="D61" s="1540"/>
      <c r="E61" s="1540"/>
      <c r="F61" s="1540"/>
      <c r="G61" s="105"/>
      <c r="H61" s="88"/>
      <c r="I61" s="154"/>
      <c r="J61" s="88"/>
    </row>
    <row r="62" spans="1:10" ht="12" customHeight="1">
      <c r="A62" s="88"/>
      <c r="B62" s="88"/>
      <c r="C62" s="88"/>
      <c r="D62" s="88"/>
      <c r="E62" s="88"/>
      <c r="F62" s="138"/>
      <c r="G62" s="88"/>
      <c r="H62" s="88"/>
      <c r="I62" s="88"/>
      <c r="J62" s="88"/>
    </row>
    <row r="63" spans="1:10" ht="15.75">
      <c r="A63" s="88"/>
      <c r="B63" s="1541" t="s">
        <v>1000</v>
      </c>
      <c r="C63" s="1541"/>
      <c r="D63" s="1541"/>
      <c r="E63" s="1541"/>
      <c r="F63" s="1541"/>
      <c r="G63" s="88"/>
      <c r="H63" s="88"/>
      <c r="I63" s="88"/>
      <c r="J63" s="88"/>
    </row>
    <row r="64" spans="1:10" ht="12" customHeight="1">
      <c r="A64" s="88"/>
      <c r="B64" s="93"/>
      <c r="C64" s="93"/>
      <c r="D64" s="93"/>
      <c r="E64" s="93"/>
      <c r="F64" s="144"/>
      <c r="G64" s="88"/>
      <c r="H64" s="88"/>
      <c r="I64" s="88"/>
      <c r="J64" s="88"/>
    </row>
    <row r="65" spans="1:10" ht="12.75">
      <c r="A65" s="88"/>
      <c r="B65" s="1542" t="s">
        <v>1001</v>
      </c>
      <c r="C65" s="1543"/>
      <c r="D65" s="1543"/>
      <c r="E65" s="1543"/>
      <c r="F65" s="1543"/>
      <c r="G65" s="88"/>
      <c r="H65" s="88"/>
      <c r="I65" s="88"/>
      <c r="J65" s="88"/>
    </row>
    <row r="66" spans="1:10" ht="13.5" thickBot="1">
      <c r="A66" s="88"/>
      <c r="B66" s="92"/>
      <c r="C66" s="93"/>
      <c r="D66" s="93"/>
      <c r="E66" s="93"/>
      <c r="F66" s="93"/>
      <c r="G66" s="88"/>
      <c r="H66" s="88"/>
      <c r="I66" s="88"/>
      <c r="J66" s="88"/>
    </row>
    <row r="67" spans="1:7" ht="13.5" thickBot="1">
      <c r="A67" s="88"/>
      <c r="B67" s="1544" t="s">
        <v>454</v>
      </c>
      <c r="C67" s="1545"/>
      <c r="D67" s="1545"/>
      <c r="E67" s="1545"/>
      <c r="F67" s="125" t="s">
        <v>82</v>
      </c>
      <c r="G67" s="88"/>
    </row>
    <row r="68" spans="1:10" s="155" customFormat="1" ht="12.75" customHeight="1" thickBot="1">
      <c r="A68" s="104"/>
      <c r="B68" s="173">
        <v>920</v>
      </c>
      <c r="C68" s="1546" t="s">
        <v>286</v>
      </c>
      <c r="D68" s="1546"/>
      <c r="E68" s="1546"/>
      <c r="F68" s="103">
        <f>SUM(F69:F79)</f>
        <v>308597</v>
      </c>
      <c r="G68" s="104"/>
      <c r="H68" s="104"/>
      <c r="I68" s="104"/>
      <c r="J68" s="104"/>
    </row>
    <row r="69" spans="1:10" s="155" customFormat="1" ht="12.75" customHeight="1">
      <c r="A69" s="104"/>
      <c r="B69" s="239"/>
      <c r="C69" s="179" t="s">
        <v>458</v>
      </c>
      <c r="D69" s="1529" t="s">
        <v>370</v>
      </c>
      <c r="E69" s="1530"/>
      <c r="F69" s="126">
        <v>10000</v>
      </c>
      <c r="G69" s="104"/>
      <c r="H69" s="104"/>
      <c r="I69" s="104"/>
      <c r="J69" s="104"/>
    </row>
    <row r="70" spans="1:10" s="155" customFormat="1" ht="12.75" customHeight="1">
      <c r="A70" s="104"/>
      <c r="B70" s="180"/>
      <c r="C70" s="240"/>
      <c r="D70" s="1529" t="s">
        <v>371</v>
      </c>
      <c r="E70" s="1530"/>
      <c r="F70" s="126">
        <v>34982</v>
      </c>
      <c r="G70" s="104"/>
      <c r="H70" s="104"/>
      <c r="I70" s="104"/>
      <c r="J70" s="104"/>
    </row>
    <row r="71" spans="1:10" s="155" customFormat="1" ht="12.75" customHeight="1">
      <c r="A71" s="104"/>
      <c r="B71" s="180"/>
      <c r="C71" s="240"/>
      <c r="D71" s="1524" t="s">
        <v>284</v>
      </c>
      <c r="E71" s="1536"/>
      <c r="F71" s="126">
        <v>0</v>
      </c>
      <c r="G71" s="104"/>
      <c r="H71" s="104"/>
      <c r="I71" s="104"/>
      <c r="J71" s="104"/>
    </row>
    <row r="72" spans="1:10" s="155" customFormat="1" ht="12.75" customHeight="1">
      <c r="A72" s="104"/>
      <c r="B72" s="180"/>
      <c r="C72" s="165"/>
      <c r="D72" s="1524" t="s">
        <v>372</v>
      </c>
      <c r="E72" s="1536"/>
      <c r="F72" s="131">
        <v>104000</v>
      </c>
      <c r="G72" s="104"/>
      <c r="H72" s="104"/>
      <c r="I72" s="104"/>
      <c r="J72" s="104"/>
    </row>
    <row r="73" spans="1:10" s="155" customFormat="1" ht="12.75" customHeight="1">
      <c r="A73" s="104"/>
      <c r="B73" s="180"/>
      <c r="C73" s="211"/>
      <c r="D73" s="1524" t="s">
        <v>374</v>
      </c>
      <c r="E73" s="1536"/>
      <c r="F73" s="131">
        <v>400</v>
      </c>
      <c r="G73" s="104"/>
      <c r="H73" s="104"/>
      <c r="I73" s="104"/>
      <c r="J73" s="104"/>
    </row>
    <row r="74" spans="1:10" s="155" customFormat="1" ht="12.75" customHeight="1">
      <c r="A74" s="104"/>
      <c r="B74" s="180"/>
      <c r="C74" s="211"/>
      <c r="D74" s="1524" t="s">
        <v>375</v>
      </c>
      <c r="E74" s="1536"/>
      <c r="F74" s="131">
        <v>80000</v>
      </c>
      <c r="G74" s="104"/>
      <c r="H74" s="104"/>
      <c r="I74" s="104"/>
      <c r="J74" s="104"/>
    </row>
    <row r="75" spans="1:10" s="155" customFormat="1" ht="12.75" customHeight="1">
      <c r="A75" s="104"/>
      <c r="B75" s="180"/>
      <c r="C75" s="211"/>
      <c r="D75" s="1524" t="s">
        <v>376</v>
      </c>
      <c r="E75" s="1536"/>
      <c r="F75" s="131">
        <v>1150</v>
      </c>
      <c r="G75" s="104"/>
      <c r="H75" s="104"/>
      <c r="I75" s="104"/>
      <c r="J75" s="104"/>
    </row>
    <row r="76" spans="1:10" s="155" customFormat="1" ht="12.75" customHeight="1">
      <c r="A76" s="104"/>
      <c r="B76" s="180"/>
      <c r="C76" s="211"/>
      <c r="D76" s="1524" t="s">
        <v>262</v>
      </c>
      <c r="E76" s="1536"/>
      <c r="F76" s="131">
        <v>4000</v>
      </c>
      <c r="G76" s="104"/>
      <c r="H76" s="104"/>
      <c r="I76" s="104"/>
      <c r="J76" s="104"/>
    </row>
    <row r="77" spans="1:10" s="155" customFormat="1" ht="12.75" customHeight="1">
      <c r="A77" s="104"/>
      <c r="B77" s="180"/>
      <c r="C77" s="211"/>
      <c r="D77" s="97" t="s">
        <v>264</v>
      </c>
      <c r="E77" s="773"/>
      <c r="F77" s="131">
        <v>70000</v>
      </c>
      <c r="G77" s="104"/>
      <c r="H77" s="104"/>
      <c r="I77" s="104"/>
      <c r="J77" s="104"/>
    </row>
    <row r="78" spans="1:10" s="155" customFormat="1" ht="12.75" customHeight="1">
      <c r="A78" s="104"/>
      <c r="B78" s="180"/>
      <c r="C78" s="87"/>
      <c r="D78" s="1524" t="s">
        <v>266</v>
      </c>
      <c r="E78" s="1536"/>
      <c r="F78" s="131">
        <v>4000</v>
      </c>
      <c r="G78" s="104"/>
      <c r="H78" s="104"/>
      <c r="I78" s="104"/>
      <c r="J78" s="104"/>
    </row>
    <row r="79" spans="1:10" s="155" customFormat="1" ht="12.75" customHeight="1" thickBot="1">
      <c r="A79" s="104"/>
      <c r="B79" s="238"/>
      <c r="C79" s="237"/>
      <c r="D79" s="1529" t="s">
        <v>92</v>
      </c>
      <c r="E79" s="1530"/>
      <c r="F79" s="411">
        <v>65</v>
      </c>
      <c r="G79" s="104"/>
      <c r="H79" s="104"/>
      <c r="I79" s="104"/>
      <c r="J79" s="104"/>
    </row>
    <row r="80" spans="1:10" s="155" customFormat="1" ht="12.75" customHeight="1" thickBot="1">
      <c r="A80" s="104"/>
      <c r="B80" s="173">
        <v>923</v>
      </c>
      <c r="C80" s="1546" t="s">
        <v>93</v>
      </c>
      <c r="D80" s="1546"/>
      <c r="E80" s="1546"/>
      <c r="F80" s="103">
        <f>SUM(F81:F86)</f>
        <v>231817</v>
      </c>
      <c r="G80" s="104"/>
      <c r="H80" s="104"/>
      <c r="I80" s="104"/>
      <c r="J80" s="104"/>
    </row>
    <row r="81" spans="1:10" s="155" customFormat="1" ht="12.75" customHeight="1">
      <c r="A81" s="104"/>
      <c r="B81" s="1563"/>
      <c r="C81" s="165" t="s">
        <v>458</v>
      </c>
      <c r="D81" s="1529" t="s">
        <v>265</v>
      </c>
      <c r="E81" s="1530"/>
      <c r="F81" s="415">
        <v>25505.03</v>
      </c>
      <c r="G81" s="104"/>
      <c r="H81" s="104"/>
      <c r="I81" s="104"/>
      <c r="J81" s="104"/>
    </row>
    <row r="82" spans="1:10" s="155" customFormat="1" ht="12.75" customHeight="1">
      <c r="A82" s="104"/>
      <c r="B82" s="1563"/>
      <c r="C82" s="114"/>
      <c r="D82" s="1529" t="s">
        <v>371</v>
      </c>
      <c r="E82" s="1530"/>
      <c r="F82" s="126">
        <v>667</v>
      </c>
      <c r="G82" s="104"/>
      <c r="H82" s="104"/>
      <c r="I82" s="104"/>
      <c r="J82" s="104"/>
    </row>
    <row r="83" spans="1:10" s="155" customFormat="1" ht="12.75" customHeight="1">
      <c r="A83" s="104"/>
      <c r="B83" s="1563"/>
      <c r="C83" s="114"/>
      <c r="D83" s="1524" t="s">
        <v>284</v>
      </c>
      <c r="E83" s="1536"/>
      <c r="F83" s="126">
        <v>3771.62</v>
      </c>
      <c r="G83" s="104"/>
      <c r="H83" s="104"/>
      <c r="I83" s="104"/>
      <c r="J83" s="104"/>
    </row>
    <row r="84" spans="1:10" s="155" customFormat="1" ht="12.75" customHeight="1">
      <c r="A84" s="104"/>
      <c r="B84" s="1563"/>
      <c r="C84" s="114"/>
      <c r="D84" s="1524" t="s">
        <v>372</v>
      </c>
      <c r="E84" s="1536"/>
      <c r="F84" s="416">
        <v>44977.5</v>
      </c>
      <c r="G84" s="104"/>
      <c r="H84" s="104"/>
      <c r="I84" s="104"/>
      <c r="J84" s="104"/>
    </row>
    <row r="85" spans="1:10" s="155" customFormat="1" ht="12.75" customHeight="1">
      <c r="A85" s="104"/>
      <c r="B85" s="1563"/>
      <c r="C85" s="114"/>
      <c r="D85" s="1537" t="s">
        <v>373</v>
      </c>
      <c r="E85" s="1538"/>
      <c r="F85" s="416">
        <v>4361.31</v>
      </c>
      <c r="G85" s="104"/>
      <c r="H85" s="104"/>
      <c r="I85" s="104"/>
      <c r="J85" s="104"/>
    </row>
    <row r="86" spans="1:10" s="155" customFormat="1" ht="12.75" customHeight="1" thickBot="1">
      <c r="A86" s="104"/>
      <c r="B86" s="1564"/>
      <c r="C86" s="187"/>
      <c r="D86" s="1528" t="s">
        <v>264</v>
      </c>
      <c r="E86" s="1565"/>
      <c r="F86" s="417">
        <v>152534.54</v>
      </c>
      <c r="G86" s="104"/>
      <c r="H86" s="104"/>
      <c r="I86" s="104"/>
      <c r="J86" s="104"/>
    </row>
    <row r="87" spans="1:10" s="155" customFormat="1" ht="12.75" customHeight="1" thickBot="1">
      <c r="A87" s="104"/>
      <c r="B87" s="173">
        <v>924</v>
      </c>
      <c r="C87" s="1546" t="s">
        <v>112</v>
      </c>
      <c r="D87" s="1546"/>
      <c r="E87" s="1546"/>
      <c r="F87" s="103">
        <f>SUM(F88:F88)</f>
        <v>17500</v>
      </c>
      <c r="G87" s="104"/>
      <c r="H87" s="104"/>
      <c r="I87" s="104"/>
      <c r="J87" s="104"/>
    </row>
    <row r="88" spans="1:10" s="155" customFormat="1" ht="12.75" customHeight="1" thickBot="1">
      <c r="A88" s="104"/>
      <c r="B88" s="107"/>
      <c r="C88" s="181" t="s">
        <v>250</v>
      </c>
      <c r="D88" s="186" t="s">
        <v>261</v>
      </c>
      <c r="E88" s="418"/>
      <c r="F88" s="419">
        <v>17500</v>
      </c>
      <c r="G88" s="104"/>
      <c r="H88" s="104"/>
      <c r="I88" s="104"/>
      <c r="J88" s="104"/>
    </row>
    <row r="89" spans="1:7" ht="13.5" thickBot="1">
      <c r="A89" s="88"/>
      <c r="B89" s="173">
        <v>925</v>
      </c>
      <c r="C89" s="1546" t="s">
        <v>94</v>
      </c>
      <c r="D89" s="1546"/>
      <c r="E89" s="1546"/>
      <c r="F89" s="103">
        <f>SUM(F90:F90)</f>
        <v>6207.75</v>
      </c>
      <c r="G89" s="88"/>
    </row>
    <row r="90" spans="1:7" ht="13.5" thickBot="1">
      <c r="A90" s="88"/>
      <c r="B90" s="159"/>
      <c r="C90" s="181" t="s">
        <v>250</v>
      </c>
      <c r="D90" s="1561" t="s">
        <v>266</v>
      </c>
      <c r="E90" s="1562"/>
      <c r="F90" s="420">
        <v>6207.75</v>
      </c>
      <c r="G90" s="88"/>
    </row>
    <row r="91" spans="1:7" ht="13.5" thickBot="1">
      <c r="A91" s="88"/>
      <c r="B91" s="173">
        <v>926</v>
      </c>
      <c r="C91" s="1546" t="s">
        <v>419</v>
      </c>
      <c r="D91" s="1546"/>
      <c r="E91" s="1546"/>
      <c r="F91" s="103">
        <f>SUM(F92:F98)</f>
        <v>67000</v>
      </c>
      <c r="G91" s="88"/>
    </row>
    <row r="92" spans="1:7" ht="12.75">
      <c r="A92" s="88"/>
      <c r="B92" s="177"/>
      <c r="C92" s="176" t="s">
        <v>250</v>
      </c>
      <c r="D92" s="1558" t="s">
        <v>370</v>
      </c>
      <c r="E92" s="1559"/>
      <c r="F92" s="129">
        <v>15000</v>
      </c>
      <c r="G92" s="88"/>
    </row>
    <row r="93" spans="1:7" ht="12.75">
      <c r="A93" s="88"/>
      <c r="B93" s="177"/>
      <c r="C93" s="421"/>
      <c r="D93" s="1524" t="s">
        <v>265</v>
      </c>
      <c r="E93" s="1566"/>
      <c r="F93" s="130">
        <v>16000</v>
      </c>
      <c r="G93" s="88"/>
    </row>
    <row r="94" spans="1:7" ht="12.75">
      <c r="A94" s="88"/>
      <c r="B94" s="177"/>
      <c r="C94" s="165"/>
      <c r="D94" s="1567" t="s">
        <v>371</v>
      </c>
      <c r="E94" s="1568"/>
      <c r="F94" s="130">
        <v>19000</v>
      </c>
      <c r="G94" s="88"/>
    </row>
    <row r="95" spans="1:7" ht="12.75">
      <c r="A95" s="88"/>
      <c r="B95" s="177"/>
      <c r="C95" s="165"/>
      <c r="D95" s="1524" t="s">
        <v>372</v>
      </c>
      <c r="E95" s="1536"/>
      <c r="F95" s="130">
        <v>5000</v>
      </c>
      <c r="G95" s="88"/>
    </row>
    <row r="96" spans="1:7" ht="12.75">
      <c r="A96" s="88"/>
      <c r="B96" s="177"/>
      <c r="C96" s="165"/>
      <c r="D96" s="1537" t="s">
        <v>373</v>
      </c>
      <c r="E96" s="1538"/>
      <c r="F96" s="130">
        <v>5500</v>
      </c>
      <c r="G96" s="88"/>
    </row>
    <row r="97" spans="1:7" ht="12.75">
      <c r="A97" s="88"/>
      <c r="B97" s="177"/>
      <c r="C97" s="165"/>
      <c r="D97" s="1524" t="s">
        <v>374</v>
      </c>
      <c r="E97" s="1536"/>
      <c r="F97" s="130">
        <v>4500</v>
      </c>
      <c r="G97" s="88"/>
    </row>
    <row r="98" spans="1:7" ht="13.5" thickBot="1">
      <c r="A98" s="88"/>
      <c r="B98" s="177"/>
      <c r="C98" s="165"/>
      <c r="D98" s="1524" t="s">
        <v>375</v>
      </c>
      <c r="E98" s="1536"/>
      <c r="F98" s="130">
        <v>2000</v>
      </c>
      <c r="G98" s="88"/>
    </row>
    <row r="99" spans="1:7" ht="13.5" thickBot="1">
      <c r="A99" s="88"/>
      <c r="B99" s="173">
        <v>931</v>
      </c>
      <c r="C99" s="1546" t="s">
        <v>529</v>
      </c>
      <c r="D99" s="1546"/>
      <c r="E99" s="1546"/>
      <c r="F99" s="103">
        <f>SUM(F100:F100)</f>
        <v>5000</v>
      </c>
      <c r="G99" s="88"/>
    </row>
    <row r="100" spans="1:7" ht="13.5" thickBot="1">
      <c r="A100" s="88"/>
      <c r="B100" s="177"/>
      <c r="C100" s="178" t="s">
        <v>250</v>
      </c>
      <c r="D100" s="1567" t="s">
        <v>370</v>
      </c>
      <c r="E100" s="1568"/>
      <c r="F100" s="132">
        <v>5000</v>
      </c>
      <c r="G100" s="88"/>
    </row>
    <row r="101" spans="1:7" ht="13.5" thickBot="1">
      <c r="A101" s="88"/>
      <c r="B101" s="173">
        <v>932</v>
      </c>
      <c r="C101" s="1546" t="s">
        <v>95</v>
      </c>
      <c r="D101" s="1546"/>
      <c r="E101" s="1546"/>
      <c r="F101" s="103">
        <f>SUM(F102:F102)</f>
        <v>18000</v>
      </c>
      <c r="G101" s="88"/>
    </row>
    <row r="102" spans="1:7" ht="13.5" thickBot="1">
      <c r="A102" s="88"/>
      <c r="B102" s="177"/>
      <c r="C102" s="178" t="s">
        <v>250</v>
      </c>
      <c r="D102" s="1567" t="s">
        <v>374</v>
      </c>
      <c r="E102" s="1568"/>
      <c r="F102" s="132">
        <v>18000</v>
      </c>
      <c r="G102" s="88"/>
    </row>
    <row r="103" spans="1:7" ht="13.5" thickBot="1">
      <c r="A103" s="88"/>
      <c r="B103" s="173">
        <v>934</v>
      </c>
      <c r="C103" s="1546" t="s">
        <v>530</v>
      </c>
      <c r="D103" s="1546"/>
      <c r="E103" s="1546"/>
      <c r="F103" s="103">
        <f>SUM(F104:F104)</f>
        <v>4000</v>
      </c>
      <c r="G103" s="88"/>
    </row>
    <row r="104" spans="1:7" ht="13.5" thickBot="1">
      <c r="A104" s="88"/>
      <c r="B104" s="177"/>
      <c r="C104" s="178" t="s">
        <v>250</v>
      </c>
      <c r="D104" s="1567" t="s">
        <v>374</v>
      </c>
      <c r="E104" s="1568"/>
      <c r="F104" s="132">
        <v>4000</v>
      </c>
      <c r="G104" s="88"/>
    </row>
    <row r="105" spans="2:6" ht="13.5" thickBot="1">
      <c r="B105" s="1569" t="s">
        <v>665</v>
      </c>
      <c r="C105" s="1546"/>
      <c r="D105" s="1546"/>
      <c r="E105" s="1546"/>
      <c r="F105" s="103">
        <f>F10+F13+F22+F30+F46+F56+F68+F80+F87+F101+F89+F91+F99+F103+F15</f>
        <v>2731205.6999999997</v>
      </c>
    </row>
    <row r="106" spans="2:6" ht="13.5" thickBot="1">
      <c r="B106" s="1508" t="s">
        <v>319</v>
      </c>
      <c r="C106" s="1509"/>
      <c r="D106" s="1509"/>
      <c r="E106" s="1509"/>
      <c r="F106" s="103">
        <f>F107</f>
        <v>96875</v>
      </c>
    </row>
    <row r="107" spans="2:6" ht="13.5" thickBot="1">
      <c r="B107" s="171"/>
      <c r="C107" s="172" t="s">
        <v>458</v>
      </c>
      <c r="D107" s="1531" t="s">
        <v>91</v>
      </c>
      <c r="E107" s="1532"/>
      <c r="F107" s="420">
        <v>96875</v>
      </c>
    </row>
    <row r="108" spans="2:6" s="998" customFormat="1" ht="18" customHeight="1" thickBot="1">
      <c r="B108" s="1533" t="s">
        <v>1002</v>
      </c>
      <c r="C108" s="1534"/>
      <c r="D108" s="1534"/>
      <c r="E108" s="1534"/>
      <c r="F108" s="999">
        <f>F105+F106</f>
        <v>2828080.6999999997</v>
      </c>
    </row>
  </sheetData>
  <sheetProtection/>
  <mergeCells count="99">
    <mergeCell ref="B106:E106"/>
    <mergeCell ref="D107:E107"/>
    <mergeCell ref="B108:E108"/>
    <mergeCell ref="C99:E99"/>
    <mergeCell ref="D100:E100"/>
    <mergeCell ref="C101:E101"/>
    <mergeCell ref="D102:E102"/>
    <mergeCell ref="C103:E103"/>
    <mergeCell ref="D104:E104"/>
    <mergeCell ref="D94:E94"/>
    <mergeCell ref="D95:E95"/>
    <mergeCell ref="D96:E96"/>
    <mergeCell ref="D97:E97"/>
    <mergeCell ref="D98:E98"/>
    <mergeCell ref="B105:E105"/>
    <mergeCell ref="C87:E87"/>
    <mergeCell ref="C89:E89"/>
    <mergeCell ref="D90:E90"/>
    <mergeCell ref="C91:E91"/>
    <mergeCell ref="D92:E92"/>
    <mergeCell ref="D93:E93"/>
    <mergeCell ref="D78:E78"/>
    <mergeCell ref="D79:E79"/>
    <mergeCell ref="C80:E80"/>
    <mergeCell ref="B81:B86"/>
    <mergeCell ref="D81:E81"/>
    <mergeCell ref="D83:E83"/>
    <mergeCell ref="D84:E84"/>
    <mergeCell ref="D86:E86"/>
    <mergeCell ref="D71:E71"/>
    <mergeCell ref="D72:E72"/>
    <mergeCell ref="D73:E73"/>
    <mergeCell ref="D74:E74"/>
    <mergeCell ref="D75:E75"/>
    <mergeCell ref="D76:E76"/>
    <mergeCell ref="B67:E67"/>
    <mergeCell ref="C56:E56"/>
    <mergeCell ref="D57:E57"/>
    <mergeCell ref="C68:E68"/>
    <mergeCell ref="D69:E69"/>
    <mergeCell ref="D70:E70"/>
    <mergeCell ref="D52:E52"/>
    <mergeCell ref="D53:E53"/>
    <mergeCell ref="F59:G59"/>
    <mergeCell ref="B61:F61"/>
    <mergeCell ref="B63:F63"/>
    <mergeCell ref="B65:F65"/>
    <mergeCell ref="C46:E46"/>
    <mergeCell ref="D47:E47"/>
    <mergeCell ref="D48:E48"/>
    <mergeCell ref="D49:E49"/>
    <mergeCell ref="D50:E50"/>
    <mergeCell ref="D51:E51"/>
    <mergeCell ref="D39:E39"/>
    <mergeCell ref="D40:E40"/>
    <mergeCell ref="D41:E41"/>
    <mergeCell ref="D42:E42"/>
    <mergeCell ref="D43:E43"/>
    <mergeCell ref="D45:E45"/>
    <mergeCell ref="C30:E30"/>
    <mergeCell ref="B31:B43"/>
    <mergeCell ref="D31:E31"/>
    <mergeCell ref="D32:E32"/>
    <mergeCell ref="D33:E33"/>
    <mergeCell ref="D34:E34"/>
    <mergeCell ref="D35:E35"/>
    <mergeCell ref="D36:E36"/>
    <mergeCell ref="D37:E37"/>
    <mergeCell ref="D38:E38"/>
    <mergeCell ref="D20:E20"/>
    <mergeCell ref="D21:E21"/>
    <mergeCell ref="C22:E22"/>
    <mergeCell ref="B23:B29"/>
    <mergeCell ref="D23:E23"/>
    <mergeCell ref="D24:E24"/>
    <mergeCell ref="D25:E25"/>
    <mergeCell ref="D26:E26"/>
    <mergeCell ref="D27:E27"/>
    <mergeCell ref="D29:E29"/>
    <mergeCell ref="B11:B12"/>
    <mergeCell ref="D12:E12"/>
    <mergeCell ref="C13:E13"/>
    <mergeCell ref="D14:E14"/>
    <mergeCell ref="C15:E15"/>
    <mergeCell ref="B16:B21"/>
    <mergeCell ref="D16:E16"/>
    <mergeCell ref="D17:E17"/>
    <mergeCell ref="D18:E18"/>
    <mergeCell ref="D19:E19"/>
    <mergeCell ref="D28:E28"/>
    <mergeCell ref="D44:E44"/>
    <mergeCell ref="D82:E82"/>
    <mergeCell ref="D85:E85"/>
    <mergeCell ref="F1:G1"/>
    <mergeCell ref="B3:F3"/>
    <mergeCell ref="B5:F5"/>
    <mergeCell ref="B7:F7"/>
    <mergeCell ref="B9:E9"/>
    <mergeCell ref="C10:E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1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34.7109375" style="0" customWidth="1"/>
    <col min="4" max="4" width="5.00390625" style="0" customWidth="1"/>
    <col min="5" max="5" width="30.8515625" style="0" customWidth="1"/>
    <col min="6" max="6" width="10.7109375" style="0" customWidth="1"/>
    <col min="8" max="8" width="11.7109375" style="0" bestFit="1" customWidth="1"/>
  </cols>
  <sheetData>
    <row r="1" ht="12" customHeight="1">
      <c r="F1" s="979" t="s">
        <v>1</v>
      </c>
    </row>
    <row r="2" ht="12" customHeight="1"/>
    <row r="3" spans="2:6" ht="15.75">
      <c r="B3" s="1576" t="s">
        <v>1003</v>
      </c>
      <c r="C3" s="1576"/>
      <c r="D3" s="1576"/>
      <c r="E3" s="1576"/>
      <c r="F3" s="1576"/>
    </row>
    <row r="5" spans="2:6" ht="13.5" customHeight="1">
      <c r="B5" s="1577" t="s">
        <v>1004</v>
      </c>
      <c r="C5" s="1577"/>
      <c r="D5" s="1577"/>
      <c r="E5" s="1577"/>
      <c r="F5" s="1577"/>
    </row>
    <row r="6" spans="2:6" ht="13.5" thickBot="1">
      <c r="B6" s="77"/>
      <c r="C6" s="77"/>
      <c r="D6" s="77"/>
      <c r="E6" s="77"/>
      <c r="F6" s="77"/>
    </row>
    <row r="7" spans="1:6" ht="12.75" customHeight="1" thickBot="1">
      <c r="A7" s="12"/>
      <c r="B7" s="117" t="s">
        <v>36</v>
      </c>
      <c r="C7" s="23" t="s">
        <v>37</v>
      </c>
      <c r="D7" s="23" t="s">
        <v>38</v>
      </c>
      <c r="E7" s="23" t="s">
        <v>39</v>
      </c>
      <c r="F7" s="118" t="s">
        <v>82</v>
      </c>
    </row>
    <row r="8" spans="2:8" ht="12.75" customHeight="1">
      <c r="B8" s="422" t="s">
        <v>17</v>
      </c>
      <c r="C8" s="423" t="s">
        <v>261</v>
      </c>
      <c r="D8" s="424" t="s">
        <v>40</v>
      </c>
      <c r="E8" s="425" t="s">
        <v>41</v>
      </c>
      <c r="F8" s="426">
        <v>2660000</v>
      </c>
      <c r="H8" s="17"/>
    </row>
    <row r="9" spans="2:6" ht="12.75" customHeight="1" thickBot="1">
      <c r="B9" s="427"/>
      <c r="C9" s="428"/>
      <c r="D9" s="429">
        <v>2141</v>
      </c>
      <c r="E9" s="430" t="s">
        <v>42</v>
      </c>
      <c r="F9" s="431">
        <v>500</v>
      </c>
    </row>
    <row r="10" spans="2:6" ht="12.75" customHeight="1">
      <c r="B10" s="422" t="s">
        <v>10</v>
      </c>
      <c r="C10" s="423" t="s">
        <v>371</v>
      </c>
      <c r="D10" s="424">
        <v>1361</v>
      </c>
      <c r="E10" s="425" t="s">
        <v>464</v>
      </c>
      <c r="F10" s="426">
        <v>170</v>
      </c>
    </row>
    <row r="11" spans="2:6" ht="12.75" customHeight="1" thickBot="1">
      <c r="B11" s="432"/>
      <c r="C11" s="433"/>
      <c r="D11" s="235">
        <v>2122</v>
      </c>
      <c r="E11" s="434" t="s">
        <v>113</v>
      </c>
      <c r="F11" s="435">
        <v>19500</v>
      </c>
    </row>
    <row r="12" spans="2:6" ht="12.75" customHeight="1" thickBot="1">
      <c r="B12" s="422" t="s">
        <v>14</v>
      </c>
      <c r="C12" s="423" t="s">
        <v>54</v>
      </c>
      <c r="D12" s="424">
        <v>2122</v>
      </c>
      <c r="E12" s="425" t="s">
        <v>113</v>
      </c>
      <c r="F12" s="426">
        <v>7500</v>
      </c>
    </row>
    <row r="13" spans="1:6" ht="12.75" customHeight="1">
      <c r="A13" s="9"/>
      <c r="B13" s="422" t="s">
        <v>22</v>
      </c>
      <c r="C13" s="423" t="s">
        <v>372</v>
      </c>
      <c r="D13" s="424">
        <v>1361</v>
      </c>
      <c r="E13" s="425" t="s">
        <v>464</v>
      </c>
      <c r="F13" s="426">
        <v>460</v>
      </c>
    </row>
    <row r="14" spans="1:6" ht="12.75" customHeight="1">
      <c r="A14" s="9"/>
      <c r="B14" s="427"/>
      <c r="C14" s="428"/>
      <c r="D14" s="81" t="s">
        <v>45</v>
      </c>
      <c r="E14" s="80" t="s">
        <v>248</v>
      </c>
      <c r="F14" s="436">
        <f>6800+2000</f>
        <v>8800</v>
      </c>
    </row>
    <row r="15" spans="1:6" ht="12.75" customHeight="1" thickBot="1">
      <c r="A15" s="9"/>
      <c r="B15" s="437"/>
      <c r="C15" s="433"/>
      <c r="D15" s="235">
        <v>4121</v>
      </c>
      <c r="E15" s="434" t="s">
        <v>43</v>
      </c>
      <c r="F15" s="435">
        <v>31370</v>
      </c>
    </row>
    <row r="16" spans="2:6" ht="12.75" customHeight="1" thickBot="1">
      <c r="B16" s="422" t="s">
        <v>19</v>
      </c>
      <c r="C16" s="423" t="s">
        <v>44</v>
      </c>
      <c r="D16" s="424">
        <v>2122</v>
      </c>
      <c r="E16" s="425" t="s">
        <v>113</v>
      </c>
      <c r="F16" s="426">
        <v>3700</v>
      </c>
    </row>
    <row r="17" spans="2:6" ht="12.75" customHeight="1">
      <c r="B17" s="422" t="s">
        <v>12</v>
      </c>
      <c r="C17" s="423" t="s">
        <v>374</v>
      </c>
      <c r="D17" s="424">
        <v>1361</v>
      </c>
      <c r="E17" s="425" t="s">
        <v>464</v>
      </c>
      <c r="F17" s="426">
        <v>100</v>
      </c>
    </row>
    <row r="18" spans="2:6" ht="12.75" customHeight="1">
      <c r="B18" s="427"/>
      <c r="C18" s="438"/>
      <c r="D18" s="235">
        <v>2122</v>
      </c>
      <c r="E18" s="434" t="s">
        <v>113</v>
      </c>
      <c r="F18" s="435">
        <v>120</v>
      </c>
    </row>
    <row r="19" spans="2:6" ht="12.75" customHeight="1" thickBot="1">
      <c r="B19" s="427"/>
      <c r="C19" s="438"/>
      <c r="D19" s="235">
        <v>2342</v>
      </c>
      <c r="E19" s="434" t="s">
        <v>228</v>
      </c>
      <c r="F19" s="436">
        <v>18000</v>
      </c>
    </row>
    <row r="20" spans="2:6" ht="12.75" customHeight="1" thickBot="1">
      <c r="B20" s="439" t="s">
        <v>25</v>
      </c>
      <c r="C20" s="440" t="s">
        <v>375</v>
      </c>
      <c r="D20" s="441">
        <v>1361</v>
      </c>
      <c r="E20" s="442" t="s">
        <v>464</v>
      </c>
      <c r="F20" s="443">
        <v>110</v>
      </c>
    </row>
    <row r="21" spans="2:6" ht="12.75" customHeight="1" thickBot="1">
      <c r="B21" s="437" t="s">
        <v>29</v>
      </c>
      <c r="C21" s="433" t="s">
        <v>34</v>
      </c>
      <c r="D21" s="441">
        <v>1361</v>
      </c>
      <c r="E21" s="442" t="s">
        <v>464</v>
      </c>
      <c r="F21" s="444">
        <v>10</v>
      </c>
    </row>
    <row r="22" spans="2:6" ht="12.75" customHeight="1" thickBot="1">
      <c r="B22" s="437" t="s">
        <v>114</v>
      </c>
      <c r="C22" s="433" t="s">
        <v>262</v>
      </c>
      <c r="D22" s="441">
        <v>1361</v>
      </c>
      <c r="E22" s="442" t="s">
        <v>464</v>
      </c>
      <c r="F22" s="444">
        <v>100</v>
      </c>
    </row>
    <row r="23" spans="2:6" ht="12.75" customHeight="1" thickBot="1">
      <c r="B23" s="437" t="s">
        <v>242</v>
      </c>
      <c r="C23" s="433" t="s">
        <v>263</v>
      </c>
      <c r="D23" s="441">
        <v>1361</v>
      </c>
      <c r="E23" s="442" t="s">
        <v>464</v>
      </c>
      <c r="F23" s="444">
        <v>50</v>
      </c>
    </row>
    <row r="24" spans="2:6" ht="12.75" customHeight="1">
      <c r="B24" s="422" t="s">
        <v>243</v>
      </c>
      <c r="C24" s="423" t="s">
        <v>266</v>
      </c>
      <c r="D24" s="424" t="s">
        <v>45</v>
      </c>
      <c r="E24" s="425" t="s">
        <v>248</v>
      </c>
      <c r="F24" s="426">
        <v>10000</v>
      </c>
    </row>
    <row r="25" spans="2:6" ht="12.75" customHeight="1" thickBot="1">
      <c r="B25" s="437"/>
      <c r="C25" s="433"/>
      <c r="D25" s="445">
        <v>4112</v>
      </c>
      <c r="E25" s="446" t="s">
        <v>46</v>
      </c>
      <c r="F25" s="444">
        <v>67590.7</v>
      </c>
    </row>
    <row r="26" spans="2:6" ht="12.75" customHeight="1" thickBot="1">
      <c r="B26" s="1578" t="s">
        <v>666</v>
      </c>
      <c r="C26" s="1579"/>
      <c r="D26" s="193" t="s">
        <v>87</v>
      </c>
      <c r="E26" s="194" t="s">
        <v>47</v>
      </c>
      <c r="F26" s="195">
        <f>SUM(F8:F25)</f>
        <v>2828080.7</v>
      </c>
    </row>
    <row r="27" spans="2:6" ht="12" customHeight="1">
      <c r="B27" s="26"/>
      <c r="C27" s="156"/>
      <c r="D27" s="26"/>
      <c r="E27" s="156"/>
      <c r="F27" s="157"/>
    </row>
    <row r="28" spans="2:6" ht="13.5" customHeight="1">
      <c r="B28" s="1577" t="s">
        <v>1006</v>
      </c>
      <c r="C28" s="1577"/>
      <c r="D28" s="1577"/>
      <c r="E28" s="1577"/>
      <c r="F28" s="1577"/>
    </row>
    <row r="29" spans="2:6" ht="13.5" thickBot="1">
      <c r="B29" s="77"/>
      <c r="C29" s="77"/>
      <c r="D29" s="77"/>
      <c r="E29" s="77"/>
      <c r="F29" s="77"/>
    </row>
    <row r="30" spans="2:6" ht="12.75" customHeight="1" thickBot="1">
      <c r="B30" s="8" t="s">
        <v>36</v>
      </c>
      <c r="C30" s="2" t="s">
        <v>37</v>
      </c>
      <c r="D30" s="2" t="s">
        <v>256</v>
      </c>
      <c r="E30" s="2" t="s">
        <v>48</v>
      </c>
      <c r="F30" s="118" t="s">
        <v>82</v>
      </c>
    </row>
    <row r="31" spans="2:8" ht="12.75" customHeight="1">
      <c r="B31" s="422" t="s">
        <v>16</v>
      </c>
      <c r="C31" s="423" t="s">
        <v>370</v>
      </c>
      <c r="D31" s="424">
        <v>910</v>
      </c>
      <c r="E31" s="425" t="s">
        <v>257</v>
      </c>
      <c r="F31" s="426">
        <v>5500</v>
      </c>
      <c r="H31" s="5"/>
    </row>
    <row r="32" spans="2:6" ht="12.75" customHeight="1">
      <c r="B32" s="427"/>
      <c r="C32" s="428"/>
      <c r="D32" s="81">
        <v>914</v>
      </c>
      <c r="E32" s="80" t="s">
        <v>283</v>
      </c>
      <c r="F32" s="436">
        <v>13288.7</v>
      </c>
    </row>
    <row r="33" spans="2:6" ht="12.75" customHeight="1">
      <c r="B33" s="427"/>
      <c r="C33" s="428"/>
      <c r="D33" s="429">
        <v>917</v>
      </c>
      <c r="E33" s="430" t="s">
        <v>475</v>
      </c>
      <c r="F33" s="436">
        <v>10512</v>
      </c>
    </row>
    <row r="34" spans="2:6" ht="12.75" customHeight="1">
      <c r="B34" s="427"/>
      <c r="C34" s="428"/>
      <c r="D34" s="429">
        <v>920</v>
      </c>
      <c r="E34" s="430" t="s">
        <v>286</v>
      </c>
      <c r="F34" s="436">
        <v>10000</v>
      </c>
    </row>
    <row r="35" spans="2:6" ht="12.75" customHeight="1">
      <c r="B35" s="427"/>
      <c r="C35" s="428"/>
      <c r="D35" s="429">
        <v>926</v>
      </c>
      <c r="E35" s="430" t="s">
        <v>419</v>
      </c>
      <c r="F35" s="436">
        <v>15000</v>
      </c>
    </row>
    <row r="36" spans="2:8" ht="12.75" customHeight="1" thickBot="1">
      <c r="B36" s="437"/>
      <c r="C36" s="433"/>
      <c r="D36" s="447">
        <v>931</v>
      </c>
      <c r="E36" s="448" t="s">
        <v>531</v>
      </c>
      <c r="F36" s="182">
        <v>5000</v>
      </c>
      <c r="H36" s="5"/>
    </row>
    <row r="37" spans="2:8" ht="12.75" customHeight="1">
      <c r="B37" s="422" t="s">
        <v>24</v>
      </c>
      <c r="C37" s="423" t="s">
        <v>265</v>
      </c>
      <c r="D37" s="424">
        <v>914</v>
      </c>
      <c r="E37" s="425" t="s">
        <v>283</v>
      </c>
      <c r="F37" s="426">
        <v>4005</v>
      </c>
      <c r="H37" s="5"/>
    </row>
    <row r="38" spans="2:6" ht="12.75" customHeight="1">
      <c r="B38" s="427"/>
      <c r="C38" s="428"/>
      <c r="D38" s="429">
        <v>917</v>
      </c>
      <c r="E38" s="430" t="s">
        <v>475</v>
      </c>
      <c r="F38" s="435">
        <v>2100</v>
      </c>
    </row>
    <row r="39" spans="2:6" ht="12.75" customHeight="1">
      <c r="B39" s="427"/>
      <c r="C39" s="428"/>
      <c r="D39" s="81">
        <v>923</v>
      </c>
      <c r="E39" s="80" t="s">
        <v>93</v>
      </c>
      <c r="F39" s="436">
        <v>25505.03</v>
      </c>
    </row>
    <row r="40" spans="2:8" ht="12.75" customHeight="1" thickBot="1">
      <c r="B40" s="427"/>
      <c r="C40" s="428"/>
      <c r="D40" s="235">
        <v>926</v>
      </c>
      <c r="E40" s="434" t="s">
        <v>419</v>
      </c>
      <c r="F40" s="444">
        <v>16000</v>
      </c>
      <c r="H40" s="5"/>
    </row>
    <row r="41" spans="2:8" ht="12.75" customHeight="1">
      <c r="B41" s="422" t="s">
        <v>17</v>
      </c>
      <c r="C41" s="423" t="s">
        <v>261</v>
      </c>
      <c r="D41" s="424">
        <v>914</v>
      </c>
      <c r="E41" s="425" t="s">
        <v>283</v>
      </c>
      <c r="F41" s="426">
        <v>11540</v>
      </c>
      <c r="H41" s="5"/>
    </row>
    <row r="42" spans="2:6" ht="12.75" customHeight="1">
      <c r="B42" s="427"/>
      <c r="C42" s="428"/>
      <c r="D42" s="81">
        <v>919</v>
      </c>
      <c r="E42" s="80" t="s">
        <v>418</v>
      </c>
      <c r="F42" s="436">
        <v>26600</v>
      </c>
    </row>
    <row r="43" spans="2:6" ht="12.75" customHeight="1">
      <c r="B43" s="427"/>
      <c r="C43" s="428"/>
      <c r="D43" s="81">
        <v>923</v>
      </c>
      <c r="E43" s="80" t="s">
        <v>93</v>
      </c>
      <c r="F43" s="436">
        <v>0</v>
      </c>
    </row>
    <row r="44" spans="2:8" ht="12.75" customHeight="1" thickBot="1">
      <c r="B44" s="437"/>
      <c r="C44" s="433"/>
      <c r="D44" s="445">
        <v>924</v>
      </c>
      <c r="E44" s="446" t="s">
        <v>112</v>
      </c>
      <c r="F44" s="444">
        <v>17500</v>
      </c>
      <c r="H44" s="5"/>
    </row>
    <row r="45" spans="2:6" ht="12.75" customHeight="1">
      <c r="B45" s="422" t="s">
        <v>10</v>
      </c>
      <c r="C45" s="423" t="s">
        <v>371</v>
      </c>
      <c r="D45" s="424">
        <v>912</v>
      </c>
      <c r="E45" s="425" t="s">
        <v>663</v>
      </c>
      <c r="F45" s="426">
        <v>22020</v>
      </c>
    </row>
    <row r="46" spans="2:8" ht="12.75" customHeight="1">
      <c r="B46" s="427"/>
      <c r="C46" s="428"/>
      <c r="D46" s="235">
        <v>913</v>
      </c>
      <c r="E46" s="434" t="s">
        <v>27</v>
      </c>
      <c r="F46" s="435">
        <v>266313</v>
      </c>
      <c r="H46" s="5"/>
    </row>
    <row r="47" spans="2:6" ht="12.75" customHeight="1">
      <c r="B47" s="427"/>
      <c r="C47" s="428"/>
      <c r="D47" s="81">
        <v>914</v>
      </c>
      <c r="E47" s="80" t="s">
        <v>283</v>
      </c>
      <c r="F47" s="436">
        <v>5750</v>
      </c>
    </row>
    <row r="48" spans="2:6" ht="12.75" customHeight="1">
      <c r="B48" s="427"/>
      <c r="C48" s="428"/>
      <c r="D48" s="429">
        <v>917</v>
      </c>
      <c r="E48" s="430" t="s">
        <v>475</v>
      </c>
      <c r="F48" s="436">
        <v>21994.15</v>
      </c>
    </row>
    <row r="49" spans="2:6" ht="12.75" customHeight="1">
      <c r="B49" s="427"/>
      <c r="C49" s="428"/>
      <c r="D49" s="81">
        <v>920</v>
      </c>
      <c r="E49" s="80" t="s">
        <v>286</v>
      </c>
      <c r="F49" s="436">
        <v>34982</v>
      </c>
    </row>
    <row r="50" spans="2:6" ht="12.75" customHeight="1">
      <c r="B50" s="427"/>
      <c r="C50" s="428"/>
      <c r="D50" s="81">
        <v>923</v>
      </c>
      <c r="E50" s="80" t="s">
        <v>93</v>
      </c>
      <c r="F50" s="436">
        <v>667</v>
      </c>
    </row>
    <row r="51" spans="2:8" ht="12.75" customHeight="1" thickBot="1">
      <c r="B51" s="427"/>
      <c r="C51" s="428"/>
      <c r="D51" s="429">
        <v>926</v>
      </c>
      <c r="E51" s="430" t="s">
        <v>419</v>
      </c>
      <c r="F51" s="436">
        <v>19000</v>
      </c>
      <c r="H51" s="5"/>
    </row>
    <row r="52" spans="2:8" ht="12.75" customHeight="1">
      <c r="B52" s="422" t="s">
        <v>14</v>
      </c>
      <c r="C52" s="449" t="s">
        <v>284</v>
      </c>
      <c r="D52" s="424">
        <v>913</v>
      </c>
      <c r="E52" s="425" t="s">
        <v>27</v>
      </c>
      <c r="F52" s="426">
        <v>136500</v>
      </c>
      <c r="H52" s="5"/>
    </row>
    <row r="53" spans="2:6" ht="12.75" customHeight="1">
      <c r="B53" s="427"/>
      <c r="C53" s="450"/>
      <c r="D53" s="81">
        <v>914</v>
      </c>
      <c r="E53" s="80" t="s">
        <v>283</v>
      </c>
      <c r="F53" s="436">
        <v>2165</v>
      </c>
    </row>
    <row r="54" spans="2:6" ht="12.75" customHeight="1">
      <c r="B54" s="427"/>
      <c r="C54" s="450"/>
      <c r="D54" s="81">
        <v>917</v>
      </c>
      <c r="E54" s="80" t="s">
        <v>475</v>
      </c>
      <c r="F54" s="436">
        <v>9220</v>
      </c>
    </row>
    <row r="55" spans="2:8" ht="12.75" customHeight="1" thickBot="1">
      <c r="B55" s="437"/>
      <c r="C55" s="451"/>
      <c r="D55" s="445">
        <v>923</v>
      </c>
      <c r="E55" s="448" t="s">
        <v>93</v>
      </c>
      <c r="F55" s="444">
        <v>3771.62</v>
      </c>
      <c r="H55" s="5"/>
    </row>
    <row r="56" spans="2:8" ht="12.75" customHeight="1">
      <c r="B56" s="1004"/>
      <c r="C56" s="1005"/>
      <c r="D56" s="1006"/>
      <c r="E56" s="1007"/>
      <c r="F56" s="1008"/>
      <c r="H56" s="5"/>
    </row>
    <row r="57" spans="2:8" ht="12.75" customHeight="1">
      <c r="B57" s="1004"/>
      <c r="C57" s="1005"/>
      <c r="D57" s="1006"/>
      <c r="E57" s="1007"/>
      <c r="F57" s="1008"/>
      <c r="H57" s="5"/>
    </row>
    <row r="58" spans="2:8" ht="12.75" customHeight="1">
      <c r="B58" s="1004"/>
      <c r="C58" s="1005"/>
      <c r="D58" s="1006"/>
      <c r="E58" s="1007"/>
      <c r="F58" s="1008"/>
      <c r="H58" s="5"/>
    </row>
    <row r="59" spans="1:6" s="6" customFormat="1" ht="12" customHeight="1">
      <c r="A59"/>
      <c r="B59"/>
      <c r="C59"/>
      <c r="D59"/>
      <c r="F59" s="980" t="s">
        <v>2</v>
      </c>
    </row>
    <row r="60" spans="1:6" s="6" customFormat="1" ht="12" customHeight="1">
      <c r="A60"/>
      <c r="B60"/>
      <c r="C60"/>
      <c r="D60"/>
      <c r="E60"/>
      <c r="F60"/>
    </row>
    <row r="61" spans="1:6" s="6" customFormat="1" ht="15.75" customHeight="1">
      <c r="A61"/>
      <c r="B61" s="1576" t="s">
        <v>1003</v>
      </c>
      <c r="C61" s="1576"/>
      <c r="D61" s="1576"/>
      <c r="E61" s="1576"/>
      <c r="F61" s="1576"/>
    </row>
    <row r="62" spans="1:6" s="6" customFormat="1" ht="12.75" customHeight="1">
      <c r="A62"/>
      <c r="B62"/>
      <c r="C62"/>
      <c r="D62"/>
      <c r="E62"/>
      <c r="F62"/>
    </row>
    <row r="63" spans="1:6" s="6" customFormat="1" ht="14.25" customHeight="1">
      <c r="A63"/>
      <c r="B63" s="1577" t="s">
        <v>1007</v>
      </c>
      <c r="C63" s="1577"/>
      <c r="D63" s="1577"/>
      <c r="E63" s="1577"/>
      <c r="F63" s="1577"/>
    </row>
    <row r="64" spans="2:6" s="6" customFormat="1" ht="12.75" customHeight="1" thickBot="1">
      <c r="B64" s="452"/>
      <c r="C64" s="453"/>
      <c r="D64" s="78"/>
      <c r="E64" s="135"/>
      <c r="F64" s="85"/>
    </row>
    <row r="65" spans="2:6" s="6" customFormat="1" ht="12.75" customHeight="1" thickBot="1">
      <c r="B65" s="8" t="s">
        <v>36</v>
      </c>
      <c r="C65" s="2" t="s">
        <v>37</v>
      </c>
      <c r="D65" s="2" t="s">
        <v>256</v>
      </c>
      <c r="E65" s="2" t="s">
        <v>48</v>
      </c>
      <c r="F65" s="3" t="s">
        <v>82</v>
      </c>
    </row>
    <row r="66" spans="1:9" ht="12.75" customHeight="1">
      <c r="A66" s="6"/>
      <c r="B66" s="427" t="s">
        <v>22</v>
      </c>
      <c r="C66" s="428" t="s">
        <v>372</v>
      </c>
      <c r="D66" s="235">
        <v>913</v>
      </c>
      <c r="E66" s="434" t="s">
        <v>27</v>
      </c>
      <c r="F66" s="435">
        <v>297320</v>
      </c>
      <c r="G66" s="6"/>
      <c r="H66" s="7"/>
      <c r="I66" s="6"/>
    </row>
    <row r="67" spans="1:9" ht="12.75" customHeight="1">
      <c r="A67" s="6"/>
      <c r="B67" s="427"/>
      <c r="C67" s="428"/>
      <c r="D67" s="81">
        <v>914</v>
      </c>
      <c r="E67" s="80" t="s">
        <v>283</v>
      </c>
      <c r="F67" s="436">
        <v>551619.18</v>
      </c>
      <c r="G67" s="6"/>
      <c r="H67" s="7"/>
      <c r="I67" s="6"/>
    </row>
    <row r="68" spans="1:9" ht="12.75" customHeight="1">
      <c r="A68" s="6"/>
      <c r="B68" s="427"/>
      <c r="C68" s="428"/>
      <c r="D68" s="81">
        <v>917</v>
      </c>
      <c r="E68" s="80" t="s">
        <v>475</v>
      </c>
      <c r="F68" s="436">
        <v>11020</v>
      </c>
      <c r="G68" s="6"/>
      <c r="H68" s="7"/>
      <c r="I68" s="6"/>
    </row>
    <row r="69" spans="1:9" ht="12.75" customHeight="1">
      <c r="A69" s="6"/>
      <c r="B69" s="427"/>
      <c r="C69" s="428"/>
      <c r="D69" s="81">
        <v>920</v>
      </c>
      <c r="E69" s="80" t="s">
        <v>286</v>
      </c>
      <c r="F69" s="436">
        <v>104000</v>
      </c>
      <c r="G69" s="6"/>
      <c r="H69" s="7"/>
      <c r="I69" s="6"/>
    </row>
    <row r="70" spans="1:9" ht="12.75" customHeight="1">
      <c r="A70" s="6"/>
      <c r="B70" s="427"/>
      <c r="C70" s="428"/>
      <c r="D70" s="81">
        <v>923</v>
      </c>
      <c r="E70" s="80" t="s">
        <v>93</v>
      </c>
      <c r="F70" s="436">
        <v>44977.5</v>
      </c>
      <c r="G70" s="6"/>
      <c r="H70" s="7"/>
      <c r="I70" s="6"/>
    </row>
    <row r="71" spans="1:9" ht="12.75" customHeight="1" thickBot="1">
      <c r="A71" s="6"/>
      <c r="B71" s="437"/>
      <c r="C71" s="433"/>
      <c r="D71" s="429">
        <v>926</v>
      </c>
      <c r="E71" s="430" t="s">
        <v>419</v>
      </c>
      <c r="F71" s="436">
        <v>5000</v>
      </c>
      <c r="G71" s="6"/>
      <c r="H71" s="7"/>
      <c r="I71" s="6"/>
    </row>
    <row r="72" spans="1:9" ht="12.75" customHeight="1">
      <c r="A72" s="6"/>
      <c r="B72" s="422" t="s">
        <v>19</v>
      </c>
      <c r="C72" s="1570" t="s">
        <v>373</v>
      </c>
      <c r="D72" s="424">
        <v>912</v>
      </c>
      <c r="E72" s="425" t="s">
        <v>663</v>
      </c>
      <c r="F72" s="426">
        <v>200</v>
      </c>
      <c r="G72" s="6"/>
      <c r="H72" s="7"/>
      <c r="I72" s="6"/>
    </row>
    <row r="73" spans="1:9" ht="12.75" customHeight="1">
      <c r="A73" s="6"/>
      <c r="B73" s="427"/>
      <c r="C73" s="1571"/>
      <c r="D73" s="235">
        <v>913</v>
      </c>
      <c r="E73" s="434" t="s">
        <v>27</v>
      </c>
      <c r="F73" s="435">
        <v>105543</v>
      </c>
      <c r="G73" s="6"/>
      <c r="H73" s="7"/>
      <c r="I73" s="6"/>
    </row>
    <row r="74" spans="1:9" ht="12.75" customHeight="1">
      <c r="A74" s="6"/>
      <c r="B74" s="427"/>
      <c r="C74" s="1571"/>
      <c r="D74" s="81">
        <v>914</v>
      </c>
      <c r="E74" s="80" t="s">
        <v>283</v>
      </c>
      <c r="F74" s="436">
        <v>4187.19</v>
      </c>
      <c r="G74" s="6"/>
      <c r="H74" s="7"/>
      <c r="I74" s="6"/>
    </row>
    <row r="75" spans="1:9" ht="12.75" customHeight="1">
      <c r="A75" s="6"/>
      <c r="B75" s="427"/>
      <c r="C75" s="1571"/>
      <c r="D75" s="429">
        <v>917</v>
      </c>
      <c r="E75" s="430" t="s">
        <v>475</v>
      </c>
      <c r="F75" s="436">
        <v>9926</v>
      </c>
      <c r="G75" s="6"/>
      <c r="H75" s="7"/>
      <c r="I75" s="6"/>
    </row>
    <row r="76" spans="1:9" ht="12.75" customHeight="1">
      <c r="A76" s="6"/>
      <c r="B76" s="427"/>
      <c r="C76" s="988"/>
      <c r="D76" s="81">
        <v>923</v>
      </c>
      <c r="E76" s="80" t="s">
        <v>93</v>
      </c>
      <c r="F76" s="454">
        <v>4361.31</v>
      </c>
      <c r="G76" s="6"/>
      <c r="H76" s="7"/>
      <c r="I76" s="6"/>
    </row>
    <row r="77" spans="1:9" ht="12.75" customHeight="1" thickBot="1">
      <c r="A77" s="6"/>
      <c r="B77" s="437"/>
      <c r="C77" s="433"/>
      <c r="D77" s="429">
        <v>926</v>
      </c>
      <c r="E77" s="430" t="s">
        <v>419</v>
      </c>
      <c r="F77" s="436">
        <v>5500</v>
      </c>
      <c r="G77" s="6"/>
      <c r="H77" s="7"/>
      <c r="I77" s="6"/>
    </row>
    <row r="78" spans="2:8" ht="12.75" customHeight="1">
      <c r="B78" s="422" t="s">
        <v>12</v>
      </c>
      <c r="C78" s="449" t="s">
        <v>374</v>
      </c>
      <c r="D78" s="424">
        <v>912</v>
      </c>
      <c r="E78" s="425" t="s">
        <v>663</v>
      </c>
      <c r="F78" s="426">
        <v>1000</v>
      </c>
      <c r="H78" s="5"/>
    </row>
    <row r="79" spans="2:8" ht="12.75" customHeight="1">
      <c r="B79" s="427"/>
      <c r="C79" s="450"/>
      <c r="D79" s="235">
        <v>913</v>
      </c>
      <c r="E79" s="434" t="s">
        <v>27</v>
      </c>
      <c r="F79" s="435">
        <v>4924</v>
      </c>
      <c r="H79" s="5"/>
    </row>
    <row r="80" spans="2:6" ht="12.75" customHeight="1">
      <c r="B80" s="427"/>
      <c r="C80" s="450"/>
      <c r="D80" s="235">
        <v>914</v>
      </c>
      <c r="E80" s="434" t="s">
        <v>283</v>
      </c>
      <c r="F80" s="435">
        <v>7151</v>
      </c>
    </row>
    <row r="81" spans="2:6" ht="12.75" customHeight="1">
      <c r="B81" s="427"/>
      <c r="C81" s="450"/>
      <c r="D81" s="429">
        <v>917</v>
      </c>
      <c r="E81" s="430" t="s">
        <v>475</v>
      </c>
      <c r="F81" s="435">
        <v>3174</v>
      </c>
    </row>
    <row r="82" spans="2:6" ht="12.75" customHeight="1">
      <c r="B82" s="427"/>
      <c r="C82" s="450"/>
      <c r="D82" s="81">
        <v>920</v>
      </c>
      <c r="E82" s="80" t="s">
        <v>286</v>
      </c>
      <c r="F82" s="435">
        <v>400</v>
      </c>
    </row>
    <row r="83" spans="2:6" ht="12.75" customHeight="1">
      <c r="B83" s="427"/>
      <c r="C83" s="450"/>
      <c r="D83" s="81">
        <v>926</v>
      </c>
      <c r="E83" s="80" t="s">
        <v>419</v>
      </c>
      <c r="F83" s="436">
        <v>4500</v>
      </c>
    </row>
    <row r="84" spans="2:6" ht="12.75" customHeight="1">
      <c r="B84" s="427"/>
      <c r="C84" s="450"/>
      <c r="D84" s="235">
        <v>932</v>
      </c>
      <c r="E84" s="434" t="s">
        <v>28</v>
      </c>
      <c r="F84" s="435">
        <v>18000</v>
      </c>
    </row>
    <row r="85" spans="2:8" ht="12.75" customHeight="1" thickBot="1">
      <c r="B85" s="427"/>
      <c r="C85" s="455"/>
      <c r="D85" s="235">
        <v>934</v>
      </c>
      <c r="E85" s="434" t="s">
        <v>532</v>
      </c>
      <c r="F85" s="436">
        <v>4000</v>
      </c>
      <c r="H85" s="5"/>
    </row>
    <row r="86" spans="2:6" ht="12.75" customHeight="1">
      <c r="B86" s="422" t="s">
        <v>25</v>
      </c>
      <c r="C86" s="423" t="s">
        <v>375</v>
      </c>
      <c r="D86" s="424">
        <v>912</v>
      </c>
      <c r="E86" s="425" t="s">
        <v>663</v>
      </c>
      <c r="F86" s="426">
        <v>3097</v>
      </c>
    </row>
    <row r="87" spans="2:8" ht="12.75" customHeight="1">
      <c r="B87" s="427"/>
      <c r="C87" s="428"/>
      <c r="D87" s="235">
        <v>913</v>
      </c>
      <c r="E87" s="434" t="s">
        <v>27</v>
      </c>
      <c r="F87" s="435">
        <v>154700</v>
      </c>
      <c r="H87" s="5"/>
    </row>
    <row r="88" spans="2:6" ht="12.75" customHeight="1">
      <c r="B88" s="427"/>
      <c r="C88" s="428"/>
      <c r="D88" s="81">
        <v>914</v>
      </c>
      <c r="E88" s="80" t="s">
        <v>283</v>
      </c>
      <c r="F88" s="436">
        <v>8298.15</v>
      </c>
    </row>
    <row r="89" spans="2:6" ht="12.75" customHeight="1">
      <c r="B89" s="427"/>
      <c r="C89" s="428"/>
      <c r="D89" s="429">
        <v>917</v>
      </c>
      <c r="E89" s="430" t="s">
        <v>475</v>
      </c>
      <c r="F89" s="454">
        <v>24200</v>
      </c>
    </row>
    <row r="90" spans="2:6" ht="12.75" customHeight="1">
      <c r="B90" s="427"/>
      <c r="C90" s="428"/>
      <c r="D90" s="81">
        <v>920</v>
      </c>
      <c r="E90" s="80" t="s">
        <v>286</v>
      </c>
      <c r="F90" s="436">
        <v>80000</v>
      </c>
    </row>
    <row r="91" spans="2:8" ht="12.75" customHeight="1" thickBot="1">
      <c r="B91" s="427"/>
      <c r="C91" s="428"/>
      <c r="D91" s="429">
        <v>926</v>
      </c>
      <c r="E91" s="430" t="s">
        <v>419</v>
      </c>
      <c r="F91" s="436">
        <v>2000</v>
      </c>
      <c r="H91" s="5"/>
    </row>
    <row r="92" spans="2:8" ht="12.75" customHeight="1" thickBot="1">
      <c r="B92" s="439" t="s">
        <v>29</v>
      </c>
      <c r="C92" s="440" t="s">
        <v>34</v>
      </c>
      <c r="D92" s="441">
        <v>914</v>
      </c>
      <c r="E92" s="442" t="s">
        <v>283</v>
      </c>
      <c r="F92" s="443">
        <v>3000</v>
      </c>
      <c r="H92" s="5"/>
    </row>
    <row r="93" spans="2:8" ht="12.75" customHeight="1">
      <c r="B93" s="422">
        <v>11</v>
      </c>
      <c r="C93" s="423" t="s">
        <v>376</v>
      </c>
      <c r="D93" s="424">
        <v>914</v>
      </c>
      <c r="E93" s="425" t="s">
        <v>30</v>
      </c>
      <c r="F93" s="426">
        <v>601</v>
      </c>
      <c r="H93" s="5"/>
    </row>
    <row r="94" spans="2:8" ht="12.75" customHeight="1" thickBot="1">
      <c r="B94" s="427"/>
      <c r="C94" s="428"/>
      <c r="D94" s="81">
        <v>920</v>
      </c>
      <c r="E94" s="80" t="s">
        <v>286</v>
      </c>
      <c r="F94" s="435">
        <v>1150</v>
      </c>
      <c r="H94" s="5"/>
    </row>
    <row r="95" spans="2:8" ht="12.75" customHeight="1">
      <c r="B95" s="422">
        <v>12</v>
      </c>
      <c r="C95" s="423" t="s">
        <v>262</v>
      </c>
      <c r="D95" s="424">
        <v>914</v>
      </c>
      <c r="E95" s="425" t="s">
        <v>283</v>
      </c>
      <c r="F95" s="426">
        <v>34377.09</v>
      </c>
      <c r="H95" s="5"/>
    </row>
    <row r="96" spans="2:8" ht="12.75" customHeight="1">
      <c r="B96" s="427"/>
      <c r="C96" s="428"/>
      <c r="D96" s="429">
        <v>917</v>
      </c>
      <c r="E96" s="430" t="s">
        <v>475</v>
      </c>
      <c r="F96" s="435">
        <v>50</v>
      </c>
      <c r="H96" s="5"/>
    </row>
    <row r="97" spans="2:8" ht="12.75" customHeight="1" thickBot="1">
      <c r="B97" s="427"/>
      <c r="C97" s="428"/>
      <c r="D97" s="81">
        <v>920</v>
      </c>
      <c r="E97" s="80" t="s">
        <v>286</v>
      </c>
      <c r="F97" s="435">
        <v>4000</v>
      </c>
      <c r="H97" s="5"/>
    </row>
    <row r="98" spans="2:8" ht="12.75" customHeight="1">
      <c r="B98" s="422" t="s">
        <v>20</v>
      </c>
      <c r="C98" s="423" t="s">
        <v>264</v>
      </c>
      <c r="D98" s="424">
        <v>914</v>
      </c>
      <c r="E98" s="425" t="s">
        <v>283</v>
      </c>
      <c r="F98" s="426">
        <v>4000</v>
      </c>
      <c r="H98" s="5"/>
    </row>
    <row r="99" spans="2:8" ht="12.75" customHeight="1">
      <c r="B99" s="427"/>
      <c r="C99" s="428"/>
      <c r="D99" s="81">
        <v>920</v>
      </c>
      <c r="E99" s="80" t="s">
        <v>286</v>
      </c>
      <c r="F99" s="435">
        <v>70000</v>
      </c>
      <c r="H99" s="5"/>
    </row>
    <row r="100" spans="2:8" ht="12.75" customHeight="1" thickBot="1">
      <c r="B100" s="427"/>
      <c r="C100" s="428"/>
      <c r="D100" s="81">
        <v>923</v>
      </c>
      <c r="E100" s="80" t="s">
        <v>93</v>
      </c>
      <c r="F100" s="435">
        <v>152534.54</v>
      </c>
      <c r="H100" s="5"/>
    </row>
    <row r="101" spans="2:8" ht="12.75" customHeight="1">
      <c r="B101" s="422">
        <v>15</v>
      </c>
      <c r="C101" s="423" t="s">
        <v>266</v>
      </c>
      <c r="D101" s="424">
        <v>910</v>
      </c>
      <c r="E101" s="425" t="s">
        <v>31</v>
      </c>
      <c r="F101" s="426">
        <v>23996.96</v>
      </c>
      <c r="H101" s="5"/>
    </row>
    <row r="102" spans="2:6" ht="12.75" customHeight="1">
      <c r="B102" s="427"/>
      <c r="C102" s="428"/>
      <c r="D102" s="81">
        <v>911</v>
      </c>
      <c r="E102" s="80" t="s">
        <v>258</v>
      </c>
      <c r="F102" s="436">
        <v>258091.53</v>
      </c>
    </row>
    <row r="103" spans="2:6" ht="12.75" customHeight="1">
      <c r="B103" s="427"/>
      <c r="C103" s="428"/>
      <c r="D103" s="81">
        <v>914</v>
      </c>
      <c r="E103" s="80" t="s">
        <v>283</v>
      </c>
      <c r="F103" s="431">
        <v>12400</v>
      </c>
    </row>
    <row r="104" spans="2:6" ht="12.75" customHeight="1">
      <c r="B104" s="427"/>
      <c r="C104" s="428"/>
      <c r="D104" s="81">
        <v>920</v>
      </c>
      <c r="E104" s="80" t="s">
        <v>286</v>
      </c>
      <c r="F104" s="431">
        <v>4000</v>
      </c>
    </row>
    <row r="105" spans="2:8" ht="12.75" customHeight="1" thickBot="1">
      <c r="B105" s="437"/>
      <c r="C105" s="433"/>
      <c r="D105" s="447">
        <v>925</v>
      </c>
      <c r="E105" s="448" t="s">
        <v>32</v>
      </c>
      <c r="F105" s="456">
        <v>6207.75</v>
      </c>
      <c r="H105" s="5"/>
    </row>
    <row r="106" spans="2:6" ht="12.75" customHeight="1">
      <c r="B106" s="422" t="s">
        <v>90</v>
      </c>
      <c r="C106" s="423" t="s">
        <v>92</v>
      </c>
      <c r="D106" s="235">
        <v>913</v>
      </c>
      <c r="E106" s="434" t="s">
        <v>27</v>
      </c>
      <c r="F106" s="426">
        <v>11500</v>
      </c>
    </row>
    <row r="107" spans="2:6" ht="12.75" customHeight="1">
      <c r="B107" s="427"/>
      <c r="C107" s="428"/>
      <c r="D107" s="81">
        <v>914</v>
      </c>
      <c r="E107" s="80" t="s">
        <v>283</v>
      </c>
      <c r="F107" s="436">
        <v>1200</v>
      </c>
    </row>
    <row r="108" spans="2:8" ht="12.75" customHeight="1" thickBot="1">
      <c r="B108" s="427"/>
      <c r="C108" s="428"/>
      <c r="D108" s="429">
        <v>920</v>
      </c>
      <c r="E108" s="430" t="s">
        <v>286</v>
      </c>
      <c r="F108" s="454">
        <v>65</v>
      </c>
      <c r="H108" s="5"/>
    </row>
    <row r="109" spans="2:8" ht="12.75" customHeight="1" thickBot="1">
      <c r="B109" s="1572" t="s">
        <v>319</v>
      </c>
      <c r="C109" s="1573"/>
      <c r="D109" s="441"/>
      <c r="E109" s="442"/>
      <c r="F109" s="443">
        <v>96875</v>
      </c>
      <c r="H109" s="5"/>
    </row>
    <row r="110" spans="2:8" s="18" customFormat="1" ht="15" customHeight="1" thickBot="1">
      <c r="B110" s="1574" t="s">
        <v>1005</v>
      </c>
      <c r="C110" s="1575"/>
      <c r="D110" s="1001" t="s">
        <v>87</v>
      </c>
      <c r="E110" s="1002" t="s">
        <v>33</v>
      </c>
      <c r="F110" s="1003">
        <f>SUM(F31:F55)+SUM(F66:F109)</f>
        <v>2828080.7</v>
      </c>
      <c r="H110" s="386"/>
    </row>
    <row r="111" spans="2:6" ht="12.75">
      <c r="B111" s="457"/>
      <c r="C111" s="12"/>
      <c r="D111" s="12"/>
      <c r="E111" s="12"/>
      <c r="F111" s="12"/>
    </row>
    <row r="112" spans="2:6" ht="12.75">
      <c r="B112" s="12"/>
      <c r="C112" s="12"/>
      <c r="D112" s="12"/>
      <c r="E112" s="12"/>
      <c r="F112" s="12"/>
    </row>
    <row r="113" spans="2:6" ht="12.75">
      <c r="B113" s="12"/>
      <c r="C113" s="12"/>
      <c r="D113" s="12"/>
      <c r="E113" s="12"/>
      <c r="F113" s="12"/>
    </row>
    <row r="114" spans="2:6" ht="12.75">
      <c r="B114" s="12"/>
      <c r="C114" s="12"/>
      <c r="D114" s="12"/>
      <c r="E114" s="12"/>
      <c r="F114" s="12"/>
    </row>
    <row r="115" spans="2:6" ht="12.75">
      <c r="B115" s="12"/>
      <c r="C115" s="12"/>
      <c r="D115" s="12"/>
      <c r="E115" s="12"/>
      <c r="F115" s="12"/>
    </row>
    <row r="116" spans="2:6" ht="12.75">
      <c r="B116" s="12"/>
      <c r="C116" s="12"/>
      <c r="D116" s="12"/>
      <c r="E116" s="12"/>
      <c r="F116" s="12"/>
    </row>
    <row r="117" spans="2:6" ht="12.75">
      <c r="B117" s="12"/>
      <c r="C117" s="12"/>
      <c r="D117" s="12"/>
      <c r="E117" s="12"/>
      <c r="F117" s="12"/>
    </row>
    <row r="118" spans="2:6" ht="12.75">
      <c r="B118" s="12"/>
      <c r="C118" s="12"/>
      <c r="D118" s="12"/>
      <c r="E118" s="12"/>
      <c r="F118" s="12"/>
    </row>
    <row r="119" spans="2:6" ht="12.75">
      <c r="B119" s="12"/>
      <c r="C119" s="12"/>
      <c r="D119" s="12"/>
      <c r="E119" s="12"/>
      <c r="F119" s="12"/>
    </row>
  </sheetData>
  <sheetProtection/>
  <mergeCells count="9">
    <mergeCell ref="C72:C75"/>
    <mergeCell ref="B109:C109"/>
    <mergeCell ref="B110:C110"/>
    <mergeCell ref="B3:F3"/>
    <mergeCell ref="B5:F5"/>
    <mergeCell ref="B26:C26"/>
    <mergeCell ref="B28:F28"/>
    <mergeCell ref="B61:F61"/>
    <mergeCell ref="B63:F63"/>
  </mergeCells>
  <printOptions horizontalCentered="1"/>
  <pageMargins left="0.5905511811023623" right="0.5905511811023623" top="0.7874015748031497" bottom="0.7874015748031497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W5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8" customWidth="1"/>
    <col min="2" max="2" width="0.9921875" style="18" customWidth="1"/>
    <col min="3" max="3" width="2.421875" style="18" customWidth="1"/>
    <col min="4" max="4" width="41.57421875" style="18" customWidth="1"/>
    <col min="5" max="5" width="8.7109375" style="18" customWidth="1"/>
    <col min="6" max="6" width="10.421875" style="18" customWidth="1"/>
    <col min="7" max="7" width="11.28125" style="18" bestFit="1" customWidth="1"/>
    <col min="8" max="8" width="3.57421875" style="1229" customWidth="1"/>
    <col min="9" max="9" width="11.421875" style="463" customWidth="1"/>
    <col min="10" max="16384" width="9.140625" style="18" customWidth="1"/>
  </cols>
  <sheetData>
    <row r="1" spans="8:9" ht="12.75">
      <c r="H1" s="1588" t="s">
        <v>35</v>
      </c>
      <c r="I1" s="1588"/>
    </row>
    <row r="2" spans="3:9" ht="15.75">
      <c r="C2" s="1589" t="s">
        <v>117</v>
      </c>
      <c r="D2" s="1589"/>
      <c r="E2" s="1589"/>
      <c r="F2" s="1589"/>
      <c r="G2" s="1589"/>
      <c r="H2" s="1589"/>
      <c r="I2" s="1589"/>
    </row>
    <row r="3" spans="3:9" ht="12.75">
      <c r="C3" s="1590" t="s">
        <v>1093</v>
      </c>
      <c r="D3" s="1590"/>
      <c r="E3" s="1590"/>
      <c r="F3" s="1590"/>
      <c r="G3" s="1590"/>
      <c r="H3" s="1590"/>
      <c r="I3" s="1590"/>
    </row>
    <row r="4" ht="12" customHeight="1" thickBot="1"/>
    <row r="5" spans="1:9" ht="34.5" customHeight="1" thickBot="1">
      <c r="A5" s="1583" t="s">
        <v>8</v>
      </c>
      <c r="B5" s="1584"/>
      <c r="C5" s="1585"/>
      <c r="D5" s="184" t="s">
        <v>9</v>
      </c>
      <c r="E5" s="184" t="s">
        <v>1094</v>
      </c>
      <c r="F5" s="184" t="s">
        <v>169</v>
      </c>
      <c r="G5" s="184" t="s">
        <v>171</v>
      </c>
      <c r="H5" s="1586" t="s">
        <v>170</v>
      </c>
      <c r="I5" s="1587"/>
    </row>
    <row r="6" spans="1:9" s="463" customFormat="1" ht="15" customHeight="1">
      <c r="A6" s="458">
        <v>1</v>
      </c>
      <c r="B6" s="459" t="s">
        <v>533</v>
      </c>
      <c r="C6" s="1230" t="s">
        <v>1095</v>
      </c>
      <c r="D6" s="470" t="s">
        <v>686</v>
      </c>
      <c r="E6" s="461">
        <v>42745</v>
      </c>
      <c r="F6" s="460" t="s">
        <v>1096</v>
      </c>
      <c r="G6" s="462">
        <v>0</v>
      </c>
      <c r="H6" s="1231" t="s">
        <v>10</v>
      </c>
      <c r="I6" s="1232" t="s">
        <v>11</v>
      </c>
    </row>
    <row r="7" spans="1:9" s="463" customFormat="1" ht="15" customHeight="1">
      <c r="A7" s="464">
        <v>2</v>
      </c>
      <c r="B7" s="465" t="s">
        <v>533</v>
      </c>
      <c r="C7" s="1230" t="s">
        <v>1095</v>
      </c>
      <c r="D7" s="467" t="s">
        <v>478</v>
      </c>
      <c r="E7" s="461">
        <v>42766</v>
      </c>
      <c r="F7" s="468" t="s">
        <v>1097</v>
      </c>
      <c r="G7" s="469">
        <v>368460</v>
      </c>
      <c r="H7" s="1233" t="s">
        <v>14</v>
      </c>
      <c r="I7" s="1234" t="s">
        <v>15</v>
      </c>
    </row>
    <row r="8" spans="1:9" s="463" customFormat="1" ht="15" customHeight="1">
      <c r="A8" s="464">
        <v>3</v>
      </c>
      <c r="B8" s="465" t="s">
        <v>533</v>
      </c>
      <c r="C8" s="1230" t="s">
        <v>1095</v>
      </c>
      <c r="D8" s="470" t="s">
        <v>1098</v>
      </c>
      <c r="E8" s="461">
        <v>42766</v>
      </c>
      <c r="F8" s="468" t="s">
        <v>1099</v>
      </c>
      <c r="G8" s="471">
        <v>6122.21</v>
      </c>
      <c r="H8" s="1235" t="s">
        <v>12</v>
      </c>
      <c r="I8" s="1236" t="s">
        <v>13</v>
      </c>
    </row>
    <row r="9" spans="1:9" s="463" customFormat="1" ht="22.5">
      <c r="A9" s="464">
        <v>4</v>
      </c>
      <c r="B9" s="465" t="s">
        <v>533</v>
      </c>
      <c r="C9" s="1230" t="s">
        <v>1095</v>
      </c>
      <c r="D9" s="470" t="s">
        <v>1100</v>
      </c>
      <c r="E9" s="461">
        <v>42745</v>
      </c>
      <c r="F9" s="468" t="s">
        <v>1101</v>
      </c>
      <c r="G9" s="471">
        <v>90515.13</v>
      </c>
      <c r="H9" s="1235" t="s">
        <v>24</v>
      </c>
      <c r="I9" s="1236" t="s">
        <v>536</v>
      </c>
    </row>
    <row r="10" spans="1:9" s="463" customFormat="1" ht="15" customHeight="1">
      <c r="A10" s="464">
        <v>5</v>
      </c>
      <c r="B10" s="465" t="s">
        <v>533</v>
      </c>
      <c r="C10" s="1230" t="s">
        <v>1095</v>
      </c>
      <c r="D10" s="470" t="s">
        <v>538</v>
      </c>
      <c r="E10" s="461">
        <v>42745</v>
      </c>
      <c r="F10" s="474" t="s">
        <v>1102</v>
      </c>
      <c r="G10" s="471">
        <v>0</v>
      </c>
      <c r="H10" s="1235" t="s">
        <v>24</v>
      </c>
      <c r="I10" s="1236" t="s">
        <v>536</v>
      </c>
    </row>
    <row r="11" spans="1:9" s="463" customFormat="1" ht="15" customHeight="1">
      <c r="A11" s="464">
        <v>6</v>
      </c>
      <c r="B11" s="465" t="s">
        <v>533</v>
      </c>
      <c r="C11" s="1230" t="s">
        <v>1095</v>
      </c>
      <c r="D11" s="470" t="s">
        <v>683</v>
      </c>
      <c r="E11" s="461">
        <v>42745</v>
      </c>
      <c r="F11" s="474" t="s">
        <v>1103</v>
      </c>
      <c r="G11" s="471">
        <v>0</v>
      </c>
      <c r="H11" s="1235" t="s">
        <v>16</v>
      </c>
      <c r="I11" s="1236" t="s">
        <v>486</v>
      </c>
    </row>
    <row r="12" spans="1:9" s="463" customFormat="1" ht="22.5">
      <c r="A12" s="464">
        <v>7</v>
      </c>
      <c r="B12" s="465" t="s">
        <v>533</v>
      </c>
      <c r="C12" s="1230" t="s">
        <v>1095</v>
      </c>
      <c r="D12" s="470" t="s">
        <v>1104</v>
      </c>
      <c r="E12" s="461">
        <v>42745</v>
      </c>
      <c r="F12" s="474" t="s">
        <v>1105</v>
      </c>
      <c r="G12" s="471">
        <v>58078.41</v>
      </c>
      <c r="H12" s="1235" t="s">
        <v>12</v>
      </c>
      <c r="I12" s="1236" t="s">
        <v>13</v>
      </c>
    </row>
    <row r="13" spans="1:9" s="463" customFormat="1" ht="22.5">
      <c r="A13" s="464">
        <v>8</v>
      </c>
      <c r="B13" s="465" t="s">
        <v>533</v>
      </c>
      <c r="C13" s="1230" t="s">
        <v>1095</v>
      </c>
      <c r="D13" s="470" t="s">
        <v>1106</v>
      </c>
      <c r="E13" s="461">
        <v>42766</v>
      </c>
      <c r="F13" s="474" t="s">
        <v>1107</v>
      </c>
      <c r="G13" s="471">
        <v>250</v>
      </c>
      <c r="H13" s="1235" t="s">
        <v>19</v>
      </c>
      <c r="I13" s="1236" t="s">
        <v>196</v>
      </c>
    </row>
    <row r="14" spans="1:9" s="463" customFormat="1" ht="15" customHeight="1">
      <c r="A14" s="464">
        <v>9</v>
      </c>
      <c r="B14" s="465" t="s">
        <v>533</v>
      </c>
      <c r="C14" s="1230" t="s">
        <v>1095</v>
      </c>
      <c r="D14" s="467" t="s">
        <v>481</v>
      </c>
      <c r="E14" s="461">
        <v>42766</v>
      </c>
      <c r="F14" s="474" t="s">
        <v>1108</v>
      </c>
      <c r="G14" s="471">
        <v>0</v>
      </c>
      <c r="H14" s="1235" t="s">
        <v>24</v>
      </c>
      <c r="I14" s="1236" t="s">
        <v>536</v>
      </c>
    </row>
    <row r="15" spans="1:9" s="463" customFormat="1" ht="15" customHeight="1">
      <c r="A15" s="464">
        <v>10</v>
      </c>
      <c r="B15" s="465" t="s">
        <v>533</v>
      </c>
      <c r="C15" s="1230" t="s">
        <v>1095</v>
      </c>
      <c r="D15" s="470" t="s">
        <v>1109</v>
      </c>
      <c r="E15" s="461">
        <v>42745</v>
      </c>
      <c r="F15" s="474" t="s">
        <v>1110</v>
      </c>
      <c r="G15" s="471">
        <v>1118.64</v>
      </c>
      <c r="H15" s="1235" t="s">
        <v>25</v>
      </c>
      <c r="I15" s="1236" t="s">
        <v>26</v>
      </c>
    </row>
    <row r="16" spans="1:9" s="463" customFormat="1" ht="15" customHeight="1">
      <c r="A16" s="464">
        <v>11</v>
      </c>
      <c r="B16" s="465" t="s">
        <v>533</v>
      </c>
      <c r="C16" s="1230" t="s">
        <v>1095</v>
      </c>
      <c r="D16" s="470" t="s">
        <v>1111</v>
      </c>
      <c r="E16" s="461">
        <v>42745</v>
      </c>
      <c r="F16" s="468" t="s">
        <v>1112</v>
      </c>
      <c r="G16" s="471">
        <v>3456.15</v>
      </c>
      <c r="H16" s="1235" t="s">
        <v>16</v>
      </c>
      <c r="I16" s="1236" t="s">
        <v>486</v>
      </c>
    </row>
    <row r="17" spans="1:9" s="463" customFormat="1" ht="15" customHeight="1">
      <c r="A17" s="464">
        <v>12</v>
      </c>
      <c r="B17" s="465" t="s">
        <v>533</v>
      </c>
      <c r="C17" s="1230" t="s">
        <v>1095</v>
      </c>
      <c r="D17" s="470" t="s">
        <v>1113</v>
      </c>
      <c r="E17" s="461">
        <v>42745</v>
      </c>
      <c r="F17" s="474" t="s">
        <v>1114</v>
      </c>
      <c r="G17" s="471">
        <v>6471.73</v>
      </c>
      <c r="H17" s="1235" t="s">
        <v>16</v>
      </c>
      <c r="I17" s="1236" t="s">
        <v>486</v>
      </c>
    </row>
    <row r="18" spans="1:9" s="463" customFormat="1" ht="22.5">
      <c r="A18" s="464">
        <v>13</v>
      </c>
      <c r="B18" s="465" t="s">
        <v>533</v>
      </c>
      <c r="C18" s="1230" t="s">
        <v>1095</v>
      </c>
      <c r="D18" s="470" t="s">
        <v>1115</v>
      </c>
      <c r="E18" s="461">
        <v>42759</v>
      </c>
      <c r="F18" s="474" t="s">
        <v>1116</v>
      </c>
      <c r="G18" s="471">
        <v>41477.57</v>
      </c>
      <c r="H18" s="1235" t="s">
        <v>10</v>
      </c>
      <c r="I18" s="1236" t="s">
        <v>11</v>
      </c>
    </row>
    <row r="19" spans="1:9" s="463" customFormat="1" ht="15" customHeight="1">
      <c r="A19" s="464">
        <v>14</v>
      </c>
      <c r="B19" s="465" t="s">
        <v>533</v>
      </c>
      <c r="C19" s="1230" t="s">
        <v>1095</v>
      </c>
      <c r="D19" s="470" t="s">
        <v>1117</v>
      </c>
      <c r="E19" s="461">
        <v>42745</v>
      </c>
      <c r="F19" s="474" t="s">
        <v>1118</v>
      </c>
      <c r="G19" s="471">
        <v>47018.86</v>
      </c>
      <c r="H19" s="1235" t="s">
        <v>22</v>
      </c>
      <c r="I19" s="1236" t="s">
        <v>23</v>
      </c>
    </row>
    <row r="20" spans="1:9" s="463" customFormat="1" ht="22.5">
      <c r="A20" s="464">
        <v>15</v>
      </c>
      <c r="B20" s="465" t="s">
        <v>533</v>
      </c>
      <c r="C20" s="1230" t="s">
        <v>1095</v>
      </c>
      <c r="D20" s="470" t="s">
        <v>1119</v>
      </c>
      <c r="E20" s="461">
        <v>42766</v>
      </c>
      <c r="F20" s="474" t="s">
        <v>1120</v>
      </c>
      <c r="G20" s="471">
        <v>25667.08</v>
      </c>
      <c r="H20" s="1235" t="s">
        <v>22</v>
      </c>
      <c r="I20" s="1236" t="s">
        <v>23</v>
      </c>
    </row>
    <row r="21" spans="1:9" s="463" customFormat="1" ht="15" customHeight="1">
      <c r="A21" s="464">
        <v>16</v>
      </c>
      <c r="B21" s="465" t="s">
        <v>533</v>
      </c>
      <c r="C21" s="1230" t="s">
        <v>1095</v>
      </c>
      <c r="D21" s="467" t="s">
        <v>1121</v>
      </c>
      <c r="E21" s="461">
        <v>42745</v>
      </c>
      <c r="F21" s="468" t="s">
        <v>1122</v>
      </c>
      <c r="G21" s="471">
        <v>139.88</v>
      </c>
      <c r="H21" s="1235" t="s">
        <v>20</v>
      </c>
      <c r="I21" s="1236" t="s">
        <v>21</v>
      </c>
    </row>
    <row r="22" spans="1:9" s="463" customFormat="1" ht="15" customHeight="1">
      <c r="A22" s="464">
        <v>17</v>
      </c>
      <c r="B22" s="465" t="s">
        <v>533</v>
      </c>
      <c r="C22" s="1230" t="s">
        <v>1095</v>
      </c>
      <c r="D22" s="470" t="s">
        <v>1117</v>
      </c>
      <c r="E22" s="461">
        <v>42745</v>
      </c>
      <c r="F22" s="468" t="s">
        <v>1123</v>
      </c>
      <c r="G22" s="471">
        <v>1919.07</v>
      </c>
      <c r="H22" s="1235" t="s">
        <v>19</v>
      </c>
      <c r="I22" s="1236" t="s">
        <v>196</v>
      </c>
    </row>
    <row r="23" spans="1:9" s="463" customFormat="1" ht="15" customHeight="1">
      <c r="A23" s="464">
        <v>18</v>
      </c>
      <c r="B23" s="465" t="s">
        <v>533</v>
      </c>
      <c r="C23" s="1230" t="s">
        <v>1095</v>
      </c>
      <c r="D23" s="470" t="s">
        <v>1124</v>
      </c>
      <c r="E23" s="461">
        <v>42759</v>
      </c>
      <c r="F23" s="474" t="s">
        <v>1125</v>
      </c>
      <c r="G23" s="471">
        <v>15700</v>
      </c>
      <c r="H23" s="1235" t="s">
        <v>10</v>
      </c>
      <c r="I23" s="1236" t="s">
        <v>11</v>
      </c>
    </row>
    <row r="24" spans="1:9" s="463" customFormat="1" ht="15" customHeight="1">
      <c r="A24" s="464">
        <v>19</v>
      </c>
      <c r="B24" s="465" t="s">
        <v>533</v>
      </c>
      <c r="C24" s="1230" t="s">
        <v>1095</v>
      </c>
      <c r="D24" s="467" t="s">
        <v>173</v>
      </c>
      <c r="E24" s="461">
        <v>42759</v>
      </c>
      <c r="F24" s="474" t="s">
        <v>1126</v>
      </c>
      <c r="G24" s="471">
        <v>3979539.1</v>
      </c>
      <c r="H24" s="1235" t="s">
        <v>10</v>
      </c>
      <c r="I24" s="1236" t="s">
        <v>11</v>
      </c>
    </row>
    <row r="25" spans="1:9" s="463" customFormat="1" ht="22.5">
      <c r="A25" s="464">
        <v>20</v>
      </c>
      <c r="B25" s="465" t="s">
        <v>533</v>
      </c>
      <c r="C25" s="1230" t="s">
        <v>1095</v>
      </c>
      <c r="D25" s="470" t="s">
        <v>1127</v>
      </c>
      <c r="E25" s="461">
        <v>42766</v>
      </c>
      <c r="F25" s="468" t="s">
        <v>1128</v>
      </c>
      <c r="G25" s="471">
        <v>366460</v>
      </c>
      <c r="H25" s="1235"/>
      <c r="I25" s="1236"/>
    </row>
    <row r="26" spans="1:9" s="463" customFormat="1" ht="15" customHeight="1">
      <c r="A26" s="464">
        <v>21</v>
      </c>
      <c r="B26" s="465" t="s">
        <v>533</v>
      </c>
      <c r="C26" s="1230" t="s">
        <v>1095</v>
      </c>
      <c r="D26" s="470" t="s">
        <v>1129</v>
      </c>
      <c r="E26" s="461">
        <v>42759</v>
      </c>
      <c r="F26" s="474" t="s">
        <v>1130</v>
      </c>
      <c r="G26" s="471">
        <v>460.79</v>
      </c>
      <c r="H26" s="1235" t="s">
        <v>114</v>
      </c>
      <c r="I26" s="1236" t="s">
        <v>115</v>
      </c>
    </row>
    <row r="27" spans="1:9" s="463" customFormat="1" ht="15" customHeight="1">
      <c r="A27" s="464">
        <v>22</v>
      </c>
      <c r="B27" s="465" t="s">
        <v>533</v>
      </c>
      <c r="C27" s="1230" t="s">
        <v>1095</v>
      </c>
      <c r="D27" s="467" t="s">
        <v>1131</v>
      </c>
      <c r="E27" s="461">
        <v>42794</v>
      </c>
      <c r="F27" s="474" t="s">
        <v>1132</v>
      </c>
      <c r="G27" s="471">
        <v>0</v>
      </c>
      <c r="H27" s="1235" t="s">
        <v>24</v>
      </c>
      <c r="I27" s="1236" t="s">
        <v>536</v>
      </c>
    </row>
    <row r="28" spans="1:9" s="463" customFormat="1" ht="22.5">
      <c r="A28" s="464">
        <v>23</v>
      </c>
      <c r="B28" s="465" t="s">
        <v>533</v>
      </c>
      <c r="C28" s="1230" t="s">
        <v>1095</v>
      </c>
      <c r="D28" s="470" t="s">
        <v>1133</v>
      </c>
      <c r="E28" s="461">
        <v>42759</v>
      </c>
      <c r="F28" s="474" t="s">
        <v>1134</v>
      </c>
      <c r="G28" s="471">
        <v>98478.32</v>
      </c>
      <c r="H28" s="1235" t="s">
        <v>20</v>
      </c>
      <c r="I28" s="1236" t="s">
        <v>21</v>
      </c>
    </row>
    <row r="29" spans="1:9" s="463" customFormat="1" ht="15" customHeight="1">
      <c r="A29" s="464">
        <v>24</v>
      </c>
      <c r="B29" s="465" t="s">
        <v>533</v>
      </c>
      <c r="C29" s="1230" t="s">
        <v>1095</v>
      </c>
      <c r="D29" s="470" t="s">
        <v>682</v>
      </c>
      <c r="E29" s="461">
        <v>42759</v>
      </c>
      <c r="F29" s="474" t="s">
        <v>1135</v>
      </c>
      <c r="G29" s="471">
        <v>0</v>
      </c>
      <c r="H29" s="1235" t="s">
        <v>24</v>
      </c>
      <c r="I29" s="1236" t="s">
        <v>536</v>
      </c>
    </row>
    <row r="30" spans="1:9" s="463" customFormat="1" ht="15" customHeight="1">
      <c r="A30" s="464">
        <v>25</v>
      </c>
      <c r="B30" s="465" t="s">
        <v>533</v>
      </c>
      <c r="C30" s="1230" t="s">
        <v>1095</v>
      </c>
      <c r="D30" s="470" t="s">
        <v>1136</v>
      </c>
      <c r="E30" s="461">
        <v>42759</v>
      </c>
      <c r="F30" s="474" t="s">
        <v>1137</v>
      </c>
      <c r="G30" s="471">
        <v>198.72</v>
      </c>
      <c r="H30" s="1235" t="s">
        <v>24</v>
      </c>
      <c r="I30" s="1236" t="s">
        <v>536</v>
      </c>
    </row>
    <row r="31" spans="1:9" s="463" customFormat="1" ht="15" customHeight="1">
      <c r="A31" s="464">
        <v>26</v>
      </c>
      <c r="B31" s="465" t="s">
        <v>533</v>
      </c>
      <c r="C31" s="1230" t="s">
        <v>1095</v>
      </c>
      <c r="D31" s="467" t="s">
        <v>1121</v>
      </c>
      <c r="E31" s="461">
        <v>42759</v>
      </c>
      <c r="F31" s="474" t="s">
        <v>1138</v>
      </c>
      <c r="G31" s="471">
        <v>84.45</v>
      </c>
      <c r="H31" s="1235" t="s">
        <v>20</v>
      </c>
      <c r="I31" s="1236" t="s">
        <v>21</v>
      </c>
    </row>
    <row r="32" spans="1:9" s="463" customFormat="1" ht="15" customHeight="1">
      <c r="A32" s="464">
        <v>27</v>
      </c>
      <c r="B32" s="465" t="s">
        <v>533</v>
      </c>
      <c r="C32" s="1230" t="s">
        <v>1095</v>
      </c>
      <c r="D32" s="467" t="s">
        <v>484</v>
      </c>
      <c r="E32" s="461">
        <v>42759</v>
      </c>
      <c r="F32" s="474" t="s">
        <v>1139</v>
      </c>
      <c r="G32" s="471">
        <v>0</v>
      </c>
      <c r="H32" s="1235" t="s">
        <v>10</v>
      </c>
      <c r="I32" s="1236" t="s">
        <v>11</v>
      </c>
    </row>
    <row r="33" spans="1:9" s="463" customFormat="1" ht="15" customHeight="1">
      <c r="A33" s="464">
        <v>28</v>
      </c>
      <c r="B33" s="465" t="s">
        <v>533</v>
      </c>
      <c r="C33" s="1230" t="s">
        <v>1095</v>
      </c>
      <c r="D33" s="470" t="s">
        <v>1140</v>
      </c>
      <c r="E33" s="461">
        <v>42759</v>
      </c>
      <c r="F33" s="474" t="s">
        <v>1141</v>
      </c>
      <c r="G33" s="471">
        <v>315</v>
      </c>
      <c r="H33" s="1235" t="s">
        <v>22</v>
      </c>
      <c r="I33" s="1236" t="s">
        <v>23</v>
      </c>
    </row>
    <row r="34" spans="1:9" s="463" customFormat="1" ht="15" customHeight="1">
      <c r="A34" s="464">
        <v>29</v>
      </c>
      <c r="B34" s="465" t="s">
        <v>533</v>
      </c>
      <c r="C34" s="1230" t="s">
        <v>1095</v>
      </c>
      <c r="D34" s="470" t="s">
        <v>1142</v>
      </c>
      <c r="E34" s="461">
        <v>42759</v>
      </c>
      <c r="F34" s="474" t="s">
        <v>1143</v>
      </c>
      <c r="G34" s="471">
        <v>1831.03</v>
      </c>
      <c r="H34" s="1235" t="s">
        <v>19</v>
      </c>
      <c r="I34" s="1236" t="s">
        <v>196</v>
      </c>
    </row>
    <row r="35" spans="1:9" s="463" customFormat="1" ht="15" customHeight="1">
      <c r="A35" s="464">
        <v>30</v>
      </c>
      <c r="B35" s="465" t="s">
        <v>533</v>
      </c>
      <c r="C35" s="1245" t="s">
        <v>1095</v>
      </c>
      <c r="D35" s="467" t="s">
        <v>537</v>
      </c>
      <c r="E35" s="473">
        <v>42766</v>
      </c>
      <c r="F35" s="474" t="s">
        <v>1144</v>
      </c>
      <c r="G35" s="471">
        <v>0</v>
      </c>
      <c r="H35" s="1235" t="s">
        <v>12</v>
      </c>
      <c r="I35" s="1236" t="s">
        <v>13</v>
      </c>
    </row>
    <row r="36" spans="1:23" s="463" customFormat="1" ht="15" customHeight="1">
      <c r="A36" s="458">
        <v>31</v>
      </c>
      <c r="B36" s="459" t="s">
        <v>533</v>
      </c>
      <c r="C36" s="1230" t="s">
        <v>1095</v>
      </c>
      <c r="D36" s="1483" t="s">
        <v>672</v>
      </c>
      <c r="E36" s="461">
        <v>42794</v>
      </c>
      <c r="F36" s="1484" t="s">
        <v>1145</v>
      </c>
      <c r="G36" s="1485">
        <v>0</v>
      </c>
      <c r="H36" s="1486" t="s">
        <v>24</v>
      </c>
      <c r="I36" s="1232" t="s">
        <v>536</v>
      </c>
      <c r="O36" s="1239"/>
      <c r="P36" s="481"/>
      <c r="Q36" s="1240"/>
      <c r="R36" s="1239"/>
      <c r="S36" s="1241"/>
      <c r="T36" s="1242"/>
      <c r="U36" s="1243"/>
      <c r="V36" s="1244"/>
      <c r="W36" s="1239"/>
    </row>
    <row r="37" spans="1:9" ht="15" customHeight="1">
      <c r="A37" s="464">
        <v>32</v>
      </c>
      <c r="B37" s="465" t="s">
        <v>533</v>
      </c>
      <c r="C37" s="1245" t="s">
        <v>1095</v>
      </c>
      <c r="D37" s="467" t="s">
        <v>535</v>
      </c>
      <c r="E37" s="473">
        <v>42759</v>
      </c>
      <c r="F37" s="474" t="s">
        <v>1146</v>
      </c>
      <c r="G37" s="471">
        <v>0</v>
      </c>
      <c r="H37" s="1235" t="s">
        <v>16</v>
      </c>
      <c r="I37" s="1236" t="s">
        <v>486</v>
      </c>
    </row>
    <row r="38" spans="1:9" ht="15" customHeight="1">
      <c r="A38" s="464">
        <v>33</v>
      </c>
      <c r="B38" s="465" t="s">
        <v>533</v>
      </c>
      <c r="C38" s="1245" t="s">
        <v>1095</v>
      </c>
      <c r="D38" s="470" t="s">
        <v>674</v>
      </c>
      <c r="E38" s="473">
        <v>42759</v>
      </c>
      <c r="F38" s="474" t="s">
        <v>1147</v>
      </c>
      <c r="G38" s="471">
        <v>0</v>
      </c>
      <c r="H38" s="1235" t="s">
        <v>24</v>
      </c>
      <c r="I38" s="1236" t="s">
        <v>536</v>
      </c>
    </row>
    <row r="39" spans="1:9" ht="15" customHeight="1">
      <c r="A39" s="464">
        <v>34</v>
      </c>
      <c r="B39" s="465" t="s">
        <v>533</v>
      </c>
      <c r="C39" s="1245" t="s">
        <v>1095</v>
      </c>
      <c r="D39" s="470" t="s">
        <v>1148</v>
      </c>
      <c r="E39" s="473">
        <v>42759</v>
      </c>
      <c r="F39" s="474" t="s">
        <v>1149</v>
      </c>
      <c r="G39" s="471">
        <v>100</v>
      </c>
      <c r="H39" s="1235" t="s">
        <v>16</v>
      </c>
      <c r="I39" s="1236" t="s">
        <v>486</v>
      </c>
    </row>
    <row r="40" spans="1:9" ht="15" customHeight="1">
      <c r="A40" s="464">
        <v>35</v>
      </c>
      <c r="B40" s="465" t="s">
        <v>533</v>
      </c>
      <c r="C40" s="1245" t="s">
        <v>1095</v>
      </c>
      <c r="D40" s="467" t="s">
        <v>172</v>
      </c>
      <c r="E40" s="473">
        <v>42759</v>
      </c>
      <c r="F40" s="474" t="s">
        <v>1150</v>
      </c>
      <c r="G40" s="471">
        <v>1095</v>
      </c>
      <c r="H40" s="1235" t="s">
        <v>10</v>
      </c>
      <c r="I40" s="1236" t="s">
        <v>11</v>
      </c>
    </row>
    <row r="41" spans="1:9" ht="15" customHeight="1">
      <c r="A41" s="464">
        <v>36</v>
      </c>
      <c r="B41" s="465" t="s">
        <v>533</v>
      </c>
      <c r="C41" s="1245" t="s">
        <v>1095</v>
      </c>
      <c r="D41" s="467" t="s">
        <v>1151</v>
      </c>
      <c r="E41" s="473">
        <v>42773</v>
      </c>
      <c r="F41" s="474" t="s">
        <v>1152</v>
      </c>
      <c r="G41" s="471">
        <v>3000</v>
      </c>
      <c r="H41" s="1233" t="s">
        <v>14</v>
      </c>
      <c r="I41" s="1234" t="s">
        <v>15</v>
      </c>
    </row>
    <row r="42" spans="1:9" s="463" customFormat="1" ht="15" customHeight="1">
      <c r="A42" s="464">
        <v>37</v>
      </c>
      <c r="B42" s="465" t="s">
        <v>533</v>
      </c>
      <c r="C42" s="1245" t="s">
        <v>1095</v>
      </c>
      <c r="D42" s="470" t="s">
        <v>1153</v>
      </c>
      <c r="E42" s="473">
        <v>42773</v>
      </c>
      <c r="F42" s="474" t="s">
        <v>1154</v>
      </c>
      <c r="G42" s="471">
        <v>6762.02</v>
      </c>
      <c r="H42" s="1235" t="s">
        <v>10</v>
      </c>
      <c r="I42" s="1236" t="s">
        <v>11</v>
      </c>
    </row>
    <row r="43" spans="1:9" s="463" customFormat="1" ht="21.75" customHeight="1">
      <c r="A43" s="464">
        <v>38</v>
      </c>
      <c r="B43" s="465" t="s">
        <v>533</v>
      </c>
      <c r="C43" s="1245" t="s">
        <v>1095</v>
      </c>
      <c r="D43" s="470" t="s">
        <v>1155</v>
      </c>
      <c r="E43" s="473">
        <v>42794</v>
      </c>
      <c r="F43" s="474" t="s">
        <v>1156</v>
      </c>
      <c r="G43" s="471">
        <v>4281.37</v>
      </c>
      <c r="H43" s="1235" t="s">
        <v>10</v>
      </c>
      <c r="I43" s="1236" t="s">
        <v>11</v>
      </c>
    </row>
    <row r="44" spans="1:9" s="463" customFormat="1" ht="15" customHeight="1">
      <c r="A44" s="464">
        <v>39</v>
      </c>
      <c r="B44" s="465" t="s">
        <v>533</v>
      </c>
      <c r="C44" s="1245" t="s">
        <v>1095</v>
      </c>
      <c r="D44" s="470" t="s">
        <v>1153</v>
      </c>
      <c r="E44" s="473">
        <v>42773</v>
      </c>
      <c r="F44" s="474" t="s">
        <v>1157</v>
      </c>
      <c r="G44" s="471">
        <v>28.3</v>
      </c>
      <c r="H44" s="1233" t="s">
        <v>14</v>
      </c>
      <c r="I44" s="1234" t="s">
        <v>15</v>
      </c>
    </row>
    <row r="45" spans="1:9" s="463" customFormat="1" ht="15" customHeight="1">
      <c r="A45" s="464">
        <v>40</v>
      </c>
      <c r="B45" s="465" t="s">
        <v>533</v>
      </c>
      <c r="C45" s="1245" t="s">
        <v>1095</v>
      </c>
      <c r="D45" s="467" t="s">
        <v>677</v>
      </c>
      <c r="E45" s="473">
        <v>42794</v>
      </c>
      <c r="F45" s="474" t="s">
        <v>1158</v>
      </c>
      <c r="G45" s="471">
        <v>0</v>
      </c>
      <c r="H45" s="1235" t="s">
        <v>25</v>
      </c>
      <c r="I45" s="1236" t="s">
        <v>26</v>
      </c>
    </row>
    <row r="46" spans="1:9" s="463" customFormat="1" ht="15" customHeight="1">
      <c r="A46" s="18"/>
      <c r="B46" s="18"/>
      <c r="C46" s="18"/>
      <c r="D46" s="18"/>
      <c r="E46" s="18"/>
      <c r="F46" s="18"/>
      <c r="G46" s="18"/>
      <c r="H46" s="1588" t="s">
        <v>583</v>
      </c>
      <c r="I46" s="1588"/>
    </row>
    <row r="47" spans="1:9" s="463" customFormat="1" ht="15" customHeight="1">
      <c r="A47" s="18"/>
      <c r="B47" s="18"/>
      <c r="C47" s="1589" t="s">
        <v>117</v>
      </c>
      <c r="D47" s="1589"/>
      <c r="E47" s="1589"/>
      <c r="F47" s="1589"/>
      <c r="G47" s="1589"/>
      <c r="H47" s="1589"/>
      <c r="I47" s="1589"/>
    </row>
    <row r="48" spans="1:9" s="463" customFormat="1" ht="15" customHeight="1">
      <c r="A48" s="18"/>
      <c r="B48" s="18"/>
      <c r="C48" s="1590" t="s">
        <v>1093</v>
      </c>
      <c r="D48" s="1590"/>
      <c r="E48" s="1590"/>
      <c r="F48" s="1590"/>
      <c r="G48" s="1590"/>
      <c r="H48" s="1590"/>
      <c r="I48" s="1590"/>
    </row>
    <row r="49" spans="1:8" s="463" customFormat="1" ht="15" customHeight="1" thickBot="1">
      <c r="A49" s="18"/>
      <c r="B49" s="18"/>
      <c r="C49" s="18"/>
      <c r="D49" s="18"/>
      <c r="E49" s="18"/>
      <c r="F49" s="18"/>
      <c r="G49" s="18"/>
      <c r="H49" s="1229"/>
    </row>
    <row r="50" spans="1:9" s="463" customFormat="1" ht="34.5" customHeight="1" thickBot="1">
      <c r="A50" s="1583" t="s">
        <v>8</v>
      </c>
      <c r="B50" s="1584"/>
      <c r="C50" s="1585"/>
      <c r="D50" s="184" t="s">
        <v>9</v>
      </c>
      <c r="E50" s="184" t="s">
        <v>1094</v>
      </c>
      <c r="F50" s="184" t="s">
        <v>169</v>
      </c>
      <c r="G50" s="184" t="s">
        <v>171</v>
      </c>
      <c r="H50" s="1586" t="s">
        <v>170</v>
      </c>
      <c r="I50" s="1587"/>
    </row>
    <row r="51" spans="1:9" s="463" customFormat="1" ht="23.25" customHeight="1">
      <c r="A51" s="458">
        <v>41</v>
      </c>
      <c r="B51" s="459" t="s">
        <v>533</v>
      </c>
      <c r="C51" s="1230" t="s">
        <v>1095</v>
      </c>
      <c r="D51" s="1487" t="s">
        <v>1159</v>
      </c>
      <c r="E51" s="461">
        <v>42794</v>
      </c>
      <c r="F51" s="1484" t="s">
        <v>1160</v>
      </c>
      <c r="G51" s="1485">
        <v>3035</v>
      </c>
      <c r="H51" s="1488" t="s">
        <v>14</v>
      </c>
      <c r="I51" s="1489" t="s">
        <v>15</v>
      </c>
    </row>
    <row r="52" spans="1:9" s="463" customFormat="1" ht="15" customHeight="1">
      <c r="A52" s="464">
        <v>42</v>
      </c>
      <c r="B52" s="465" t="s">
        <v>533</v>
      </c>
      <c r="C52" s="1245" t="s">
        <v>1095</v>
      </c>
      <c r="D52" s="470" t="s">
        <v>1161</v>
      </c>
      <c r="E52" s="473">
        <v>42794</v>
      </c>
      <c r="F52" s="474" t="s">
        <v>1162</v>
      </c>
      <c r="G52" s="471">
        <v>23754.1</v>
      </c>
      <c r="H52" s="1235" t="s">
        <v>25</v>
      </c>
      <c r="I52" s="1236" t="s">
        <v>26</v>
      </c>
    </row>
    <row r="53" spans="1:9" s="463" customFormat="1" ht="15" customHeight="1">
      <c r="A53" s="464">
        <v>43</v>
      </c>
      <c r="B53" s="465" t="s">
        <v>533</v>
      </c>
      <c r="C53" s="1245" t="s">
        <v>1095</v>
      </c>
      <c r="D53" s="467" t="s">
        <v>172</v>
      </c>
      <c r="E53" s="473">
        <v>42773</v>
      </c>
      <c r="F53" s="474" t="s">
        <v>1163</v>
      </c>
      <c r="G53" s="471">
        <v>6592.83</v>
      </c>
      <c r="H53" s="1235" t="s">
        <v>10</v>
      </c>
      <c r="I53" s="1236" t="s">
        <v>11</v>
      </c>
    </row>
    <row r="54" spans="1:9" s="463" customFormat="1" ht="15" customHeight="1">
      <c r="A54" s="464">
        <v>44</v>
      </c>
      <c r="B54" s="465" t="s">
        <v>533</v>
      </c>
      <c r="C54" s="1245" t="s">
        <v>1095</v>
      </c>
      <c r="D54" s="467" t="s">
        <v>1164</v>
      </c>
      <c r="E54" s="473">
        <v>42773</v>
      </c>
      <c r="F54" s="474" t="s">
        <v>1165</v>
      </c>
      <c r="G54" s="471">
        <v>2.98</v>
      </c>
      <c r="H54" s="1235" t="s">
        <v>10</v>
      </c>
      <c r="I54" s="1236" t="s">
        <v>11</v>
      </c>
    </row>
    <row r="55" spans="1:9" s="463" customFormat="1" ht="15" customHeight="1">
      <c r="A55" s="464">
        <v>45</v>
      </c>
      <c r="B55" s="465" t="s">
        <v>533</v>
      </c>
      <c r="C55" s="1245" t="s">
        <v>1095</v>
      </c>
      <c r="D55" s="470" t="s">
        <v>1166</v>
      </c>
      <c r="E55" s="473">
        <v>42773</v>
      </c>
      <c r="F55" s="474" t="s">
        <v>1167</v>
      </c>
      <c r="G55" s="471">
        <v>230</v>
      </c>
      <c r="H55" s="1235" t="s">
        <v>25</v>
      </c>
      <c r="I55" s="1236" t="s">
        <v>26</v>
      </c>
    </row>
    <row r="56" spans="1:9" s="463" customFormat="1" ht="15" customHeight="1">
      <c r="A56" s="464">
        <v>46</v>
      </c>
      <c r="B56" s="465" t="s">
        <v>533</v>
      </c>
      <c r="C56" s="1245" t="s">
        <v>1095</v>
      </c>
      <c r="D56" s="470" t="s">
        <v>1111</v>
      </c>
      <c r="E56" s="473">
        <v>42773</v>
      </c>
      <c r="F56" s="474" t="s">
        <v>1168</v>
      </c>
      <c r="G56" s="471">
        <v>513.65</v>
      </c>
      <c r="H56" s="1235" t="s">
        <v>16</v>
      </c>
      <c r="I56" s="1236" t="s">
        <v>486</v>
      </c>
    </row>
    <row r="57" spans="1:9" s="463" customFormat="1" ht="15" customHeight="1">
      <c r="A57" s="464">
        <v>47</v>
      </c>
      <c r="B57" s="465" t="s">
        <v>533</v>
      </c>
      <c r="C57" s="1245" t="s">
        <v>1095</v>
      </c>
      <c r="D57" s="470" t="s">
        <v>1169</v>
      </c>
      <c r="E57" s="473">
        <v>42773</v>
      </c>
      <c r="F57" s="474" t="s">
        <v>1170</v>
      </c>
      <c r="G57" s="471">
        <v>4841.76</v>
      </c>
      <c r="H57" s="1235" t="s">
        <v>243</v>
      </c>
      <c r="I57" s="1236" t="s">
        <v>485</v>
      </c>
    </row>
    <row r="58" spans="1:9" s="463" customFormat="1" ht="15" customHeight="1">
      <c r="A58" s="464">
        <v>48</v>
      </c>
      <c r="B58" s="465" t="s">
        <v>533</v>
      </c>
      <c r="C58" s="1245" t="s">
        <v>1095</v>
      </c>
      <c r="D58" s="467" t="s">
        <v>484</v>
      </c>
      <c r="E58" s="473">
        <v>42794</v>
      </c>
      <c r="F58" s="474" t="s">
        <v>1171</v>
      </c>
      <c r="G58" s="471">
        <v>0</v>
      </c>
      <c r="H58" s="1235" t="s">
        <v>10</v>
      </c>
      <c r="I58" s="1236" t="s">
        <v>11</v>
      </c>
    </row>
    <row r="59" spans="1:9" s="463" customFormat="1" ht="15" customHeight="1">
      <c r="A59" s="464">
        <v>49</v>
      </c>
      <c r="B59" s="465" t="s">
        <v>533</v>
      </c>
      <c r="C59" s="1245" t="s">
        <v>1095</v>
      </c>
      <c r="D59" s="470" t="s">
        <v>674</v>
      </c>
      <c r="E59" s="473">
        <v>42773</v>
      </c>
      <c r="F59" s="474" t="s">
        <v>1172</v>
      </c>
      <c r="G59" s="471">
        <v>0</v>
      </c>
      <c r="H59" s="1235" t="s">
        <v>24</v>
      </c>
      <c r="I59" s="1236" t="s">
        <v>536</v>
      </c>
    </row>
    <row r="60" spans="1:9" s="463" customFormat="1" ht="21" customHeight="1">
      <c r="A60" s="464">
        <v>50</v>
      </c>
      <c r="B60" s="465" t="s">
        <v>533</v>
      </c>
      <c r="C60" s="1245" t="s">
        <v>1095</v>
      </c>
      <c r="D60" s="470" t="s">
        <v>1173</v>
      </c>
      <c r="E60" s="473">
        <v>42773</v>
      </c>
      <c r="F60" s="474" t="s">
        <v>1174</v>
      </c>
      <c r="G60" s="471">
        <v>10931.32</v>
      </c>
      <c r="H60" s="1235" t="s">
        <v>17</v>
      </c>
      <c r="I60" s="1236" t="s">
        <v>18</v>
      </c>
    </row>
    <row r="61" spans="1:9" s="463" customFormat="1" ht="21" customHeight="1">
      <c r="A61" s="464">
        <v>51</v>
      </c>
      <c r="B61" s="465" t="s">
        <v>533</v>
      </c>
      <c r="C61" s="1245" t="s">
        <v>1095</v>
      </c>
      <c r="D61" s="470" t="s">
        <v>1175</v>
      </c>
      <c r="E61" s="473">
        <v>42773</v>
      </c>
      <c r="F61" s="474" t="s">
        <v>1176</v>
      </c>
      <c r="G61" s="471">
        <v>28732.03</v>
      </c>
      <c r="H61" s="1235" t="s">
        <v>22</v>
      </c>
      <c r="I61" s="1236" t="s">
        <v>23</v>
      </c>
    </row>
    <row r="62" spans="1:9" s="463" customFormat="1" ht="15" customHeight="1">
      <c r="A62" s="464">
        <v>52</v>
      </c>
      <c r="B62" s="465" t="s">
        <v>533</v>
      </c>
      <c r="C62" s="1245" t="s">
        <v>1095</v>
      </c>
      <c r="D62" s="467" t="s">
        <v>1177</v>
      </c>
      <c r="E62" s="473">
        <v>42794</v>
      </c>
      <c r="F62" s="474" t="s">
        <v>1178</v>
      </c>
      <c r="G62" s="471">
        <v>0</v>
      </c>
      <c r="H62" s="1235" t="s">
        <v>12</v>
      </c>
      <c r="I62" s="1236" t="s">
        <v>13</v>
      </c>
    </row>
    <row r="63" spans="1:9" s="463" customFormat="1" ht="15" customHeight="1">
      <c r="A63" s="464">
        <v>53</v>
      </c>
      <c r="B63" s="465" t="s">
        <v>533</v>
      </c>
      <c r="C63" s="1245" t="s">
        <v>1095</v>
      </c>
      <c r="D63" s="467" t="s">
        <v>1179</v>
      </c>
      <c r="E63" s="473">
        <v>42794</v>
      </c>
      <c r="F63" s="474" t="s">
        <v>1180</v>
      </c>
      <c r="G63" s="471">
        <v>0</v>
      </c>
      <c r="H63" s="1235" t="s">
        <v>24</v>
      </c>
      <c r="I63" s="1236" t="s">
        <v>536</v>
      </c>
    </row>
    <row r="64" spans="1:9" s="463" customFormat="1" ht="21" customHeight="1">
      <c r="A64" s="464">
        <v>54</v>
      </c>
      <c r="B64" s="465" t="s">
        <v>533</v>
      </c>
      <c r="C64" s="1245" t="s">
        <v>1095</v>
      </c>
      <c r="D64" s="470" t="s">
        <v>1181</v>
      </c>
      <c r="E64" s="473">
        <v>42794</v>
      </c>
      <c r="F64" s="474" t="s">
        <v>1182</v>
      </c>
      <c r="G64" s="471">
        <v>322.49</v>
      </c>
      <c r="H64" s="1235" t="s">
        <v>12</v>
      </c>
      <c r="I64" s="1236" t="s">
        <v>13</v>
      </c>
    </row>
    <row r="65" spans="1:9" s="463" customFormat="1" ht="15" customHeight="1">
      <c r="A65" s="464">
        <v>55</v>
      </c>
      <c r="B65" s="465" t="s">
        <v>533</v>
      </c>
      <c r="C65" s="1245" t="s">
        <v>1095</v>
      </c>
      <c r="D65" s="467" t="s">
        <v>1183</v>
      </c>
      <c r="E65" s="473">
        <v>42794</v>
      </c>
      <c r="F65" s="474" t="s">
        <v>1184</v>
      </c>
      <c r="G65" s="471">
        <v>0</v>
      </c>
      <c r="H65" s="1235" t="s">
        <v>19</v>
      </c>
      <c r="I65" s="1236" t="s">
        <v>196</v>
      </c>
    </row>
    <row r="66" spans="1:9" s="463" customFormat="1" ht="15" customHeight="1">
      <c r="A66" s="464">
        <v>56</v>
      </c>
      <c r="B66" s="465" t="s">
        <v>533</v>
      </c>
      <c r="C66" s="1245" t="s">
        <v>1095</v>
      </c>
      <c r="D66" s="467" t="s">
        <v>1185</v>
      </c>
      <c r="E66" s="473">
        <v>42794</v>
      </c>
      <c r="F66" s="474" t="s">
        <v>1186</v>
      </c>
      <c r="G66" s="471">
        <v>0</v>
      </c>
      <c r="H66" s="1235" t="s">
        <v>24</v>
      </c>
      <c r="I66" s="1236" t="s">
        <v>536</v>
      </c>
    </row>
    <row r="67" spans="1:9" s="463" customFormat="1" ht="15" customHeight="1">
      <c r="A67" s="464">
        <v>57</v>
      </c>
      <c r="B67" s="465" t="s">
        <v>533</v>
      </c>
      <c r="C67" s="1245" t="s">
        <v>1095</v>
      </c>
      <c r="D67" s="467" t="s">
        <v>1185</v>
      </c>
      <c r="E67" s="473">
        <v>42794</v>
      </c>
      <c r="F67" s="474" t="s">
        <v>1187</v>
      </c>
      <c r="G67" s="471">
        <v>0</v>
      </c>
      <c r="H67" s="1235" t="s">
        <v>24</v>
      </c>
      <c r="I67" s="1236" t="s">
        <v>536</v>
      </c>
    </row>
    <row r="68" spans="1:9" s="463" customFormat="1" ht="15" customHeight="1">
      <c r="A68" s="464">
        <v>58</v>
      </c>
      <c r="B68" s="465" t="s">
        <v>533</v>
      </c>
      <c r="C68" s="1245" t="s">
        <v>1095</v>
      </c>
      <c r="D68" s="467" t="s">
        <v>1185</v>
      </c>
      <c r="E68" s="473">
        <v>42794</v>
      </c>
      <c r="F68" s="474" t="s">
        <v>1188</v>
      </c>
      <c r="G68" s="471">
        <v>0</v>
      </c>
      <c r="H68" s="1235" t="s">
        <v>24</v>
      </c>
      <c r="I68" s="1236" t="s">
        <v>536</v>
      </c>
    </row>
    <row r="69" spans="1:9" s="463" customFormat="1" ht="15" customHeight="1">
      <c r="A69" s="1246">
        <v>59</v>
      </c>
      <c r="B69" s="1247" t="s">
        <v>533</v>
      </c>
      <c r="C69" s="1245" t="s">
        <v>1095</v>
      </c>
      <c r="D69" s="470" t="s">
        <v>1140</v>
      </c>
      <c r="E69" s="473">
        <v>42773</v>
      </c>
      <c r="F69" s="474" t="s">
        <v>1189</v>
      </c>
      <c r="G69" s="471">
        <v>17371.43</v>
      </c>
      <c r="H69" s="1235" t="s">
        <v>10</v>
      </c>
      <c r="I69" s="1236" t="s">
        <v>11</v>
      </c>
    </row>
    <row r="70" spans="1:9" s="463" customFormat="1" ht="15" customHeight="1">
      <c r="A70" s="464">
        <v>60</v>
      </c>
      <c r="B70" s="465" t="s">
        <v>533</v>
      </c>
      <c r="C70" s="1245" t="s">
        <v>1095</v>
      </c>
      <c r="D70" s="470" t="s">
        <v>1190</v>
      </c>
      <c r="E70" s="473">
        <v>42773</v>
      </c>
      <c r="F70" s="474" t="s">
        <v>1191</v>
      </c>
      <c r="G70" s="471">
        <v>0</v>
      </c>
      <c r="H70" s="1235" t="s">
        <v>25</v>
      </c>
      <c r="I70" s="1236" t="s">
        <v>26</v>
      </c>
    </row>
    <row r="71" spans="1:9" s="463" customFormat="1" ht="15" customHeight="1">
      <c r="A71" s="464">
        <v>61</v>
      </c>
      <c r="B71" s="465" t="s">
        <v>533</v>
      </c>
      <c r="C71" s="1245" t="s">
        <v>1095</v>
      </c>
      <c r="D71" s="470" t="s">
        <v>1192</v>
      </c>
      <c r="E71" s="473">
        <v>42822</v>
      </c>
      <c r="F71" s="474" t="s">
        <v>1193</v>
      </c>
      <c r="G71" s="471">
        <v>0</v>
      </c>
      <c r="H71" s="1235" t="s">
        <v>25</v>
      </c>
      <c r="I71" s="1236" t="s">
        <v>26</v>
      </c>
    </row>
    <row r="72" spans="1:9" s="463" customFormat="1" ht="15" customHeight="1">
      <c r="A72" s="1246">
        <v>62</v>
      </c>
      <c r="B72" s="465" t="s">
        <v>533</v>
      </c>
      <c r="C72" s="1245" t="s">
        <v>1095</v>
      </c>
      <c r="D72" s="470" t="s">
        <v>681</v>
      </c>
      <c r="E72" s="473">
        <v>42801</v>
      </c>
      <c r="F72" s="474" t="s">
        <v>1194</v>
      </c>
      <c r="G72" s="471">
        <v>0</v>
      </c>
      <c r="H72" s="1235" t="s">
        <v>10</v>
      </c>
      <c r="I72" s="1236" t="s">
        <v>11</v>
      </c>
    </row>
    <row r="73" spans="1:9" s="463" customFormat="1" ht="15" customHeight="1">
      <c r="A73" s="464">
        <v>63</v>
      </c>
      <c r="B73" s="465" t="s">
        <v>533</v>
      </c>
      <c r="C73" s="1245" t="s">
        <v>1095</v>
      </c>
      <c r="D73" s="467" t="s">
        <v>1195</v>
      </c>
      <c r="E73" s="473">
        <v>42822</v>
      </c>
      <c r="F73" s="474" t="s">
        <v>1196</v>
      </c>
      <c r="G73" s="471">
        <v>0</v>
      </c>
      <c r="H73" s="1235" t="s">
        <v>12</v>
      </c>
      <c r="I73" s="1236" t="s">
        <v>13</v>
      </c>
    </row>
    <row r="74" spans="1:9" s="463" customFormat="1" ht="15" customHeight="1">
      <c r="A74" s="464">
        <v>64</v>
      </c>
      <c r="B74" s="465" t="s">
        <v>533</v>
      </c>
      <c r="C74" s="1245" t="s">
        <v>1095</v>
      </c>
      <c r="D74" s="470" t="s">
        <v>1197</v>
      </c>
      <c r="E74" s="473">
        <v>42801</v>
      </c>
      <c r="F74" s="474" t="s">
        <v>1198</v>
      </c>
      <c r="G74" s="471">
        <v>143.26</v>
      </c>
      <c r="H74" s="1235" t="s">
        <v>24</v>
      </c>
      <c r="I74" s="1236" t="s">
        <v>536</v>
      </c>
    </row>
    <row r="75" spans="1:9" s="463" customFormat="1" ht="15" customHeight="1">
      <c r="A75" s="1490">
        <v>65</v>
      </c>
      <c r="B75" s="459" t="s">
        <v>533</v>
      </c>
      <c r="C75" s="1230" t="s">
        <v>1095</v>
      </c>
      <c r="D75" s="1483" t="s">
        <v>1200</v>
      </c>
      <c r="E75" s="461">
        <v>42822</v>
      </c>
      <c r="F75" s="1484" t="s">
        <v>1201</v>
      </c>
      <c r="G75" s="1485">
        <v>0</v>
      </c>
      <c r="H75" s="1486" t="s">
        <v>12</v>
      </c>
      <c r="I75" s="1232" t="s">
        <v>13</v>
      </c>
    </row>
    <row r="76" spans="1:9" ht="15" customHeight="1">
      <c r="A76" s="464">
        <v>66</v>
      </c>
      <c r="B76" s="465" t="s">
        <v>533</v>
      </c>
      <c r="C76" s="1245" t="s">
        <v>1095</v>
      </c>
      <c r="D76" s="470" t="s">
        <v>1202</v>
      </c>
      <c r="E76" s="473">
        <v>42801</v>
      </c>
      <c r="F76" s="474" t="s">
        <v>1203</v>
      </c>
      <c r="G76" s="471">
        <v>448.43</v>
      </c>
      <c r="H76" s="1235" t="s">
        <v>10</v>
      </c>
      <c r="I76" s="1236" t="s">
        <v>11</v>
      </c>
    </row>
    <row r="77" spans="1:9" ht="15" customHeight="1">
      <c r="A77" s="464">
        <v>67</v>
      </c>
      <c r="B77" s="465" t="s">
        <v>533</v>
      </c>
      <c r="C77" s="1245" t="s">
        <v>1095</v>
      </c>
      <c r="D77" s="467" t="s">
        <v>668</v>
      </c>
      <c r="E77" s="473">
        <v>42822</v>
      </c>
      <c r="F77" s="474" t="s">
        <v>1204</v>
      </c>
      <c r="G77" s="471">
        <v>297.45</v>
      </c>
      <c r="H77" s="1235" t="s">
        <v>10</v>
      </c>
      <c r="I77" s="1236" t="s">
        <v>11</v>
      </c>
    </row>
    <row r="78" spans="1:9" ht="15" customHeight="1">
      <c r="A78" s="1246">
        <v>68</v>
      </c>
      <c r="B78" s="465" t="s">
        <v>533</v>
      </c>
      <c r="C78" s="1245" t="s">
        <v>1095</v>
      </c>
      <c r="D78" s="467" t="s">
        <v>484</v>
      </c>
      <c r="E78" s="473">
        <v>42822</v>
      </c>
      <c r="F78" s="474" t="s">
        <v>1205</v>
      </c>
      <c r="G78" s="471">
        <v>0</v>
      </c>
      <c r="H78" s="1235" t="s">
        <v>10</v>
      </c>
      <c r="I78" s="1236" t="s">
        <v>11</v>
      </c>
    </row>
    <row r="79" spans="1:9" ht="15" customHeight="1">
      <c r="A79" s="464">
        <v>69</v>
      </c>
      <c r="B79" s="465" t="s">
        <v>533</v>
      </c>
      <c r="C79" s="1245" t="s">
        <v>1095</v>
      </c>
      <c r="D79" s="470" t="s">
        <v>1206</v>
      </c>
      <c r="E79" s="473">
        <v>42801</v>
      </c>
      <c r="F79" s="474" t="s">
        <v>1207</v>
      </c>
      <c r="G79" s="471">
        <v>106.25</v>
      </c>
      <c r="H79" s="1233" t="s">
        <v>14</v>
      </c>
      <c r="I79" s="1234" t="s">
        <v>15</v>
      </c>
    </row>
    <row r="80" spans="1:9" ht="21" customHeight="1">
      <c r="A80" s="464">
        <v>70</v>
      </c>
      <c r="B80" s="465" t="s">
        <v>533</v>
      </c>
      <c r="C80" s="1245" t="s">
        <v>1095</v>
      </c>
      <c r="D80" s="470" t="s">
        <v>1208</v>
      </c>
      <c r="E80" s="473">
        <v>42822</v>
      </c>
      <c r="F80" s="474" t="s">
        <v>1209</v>
      </c>
      <c r="G80" s="471">
        <v>782691.42</v>
      </c>
      <c r="H80" s="1235"/>
      <c r="I80" s="1236"/>
    </row>
    <row r="81" spans="1:9" s="463" customFormat="1" ht="15" customHeight="1">
      <c r="A81" s="1246">
        <v>71</v>
      </c>
      <c r="B81" s="465" t="s">
        <v>533</v>
      </c>
      <c r="C81" s="1245" t="s">
        <v>1095</v>
      </c>
      <c r="D81" s="470" t="s">
        <v>674</v>
      </c>
      <c r="E81" s="473">
        <v>42801</v>
      </c>
      <c r="F81" s="474" t="s">
        <v>1210</v>
      </c>
      <c r="G81" s="471">
        <v>0</v>
      </c>
      <c r="H81" s="1235" t="s">
        <v>24</v>
      </c>
      <c r="I81" s="1236" t="s">
        <v>536</v>
      </c>
    </row>
    <row r="82" spans="1:9" s="463" customFormat="1" ht="15" customHeight="1">
      <c r="A82" s="464">
        <v>72</v>
      </c>
      <c r="B82" s="465" t="s">
        <v>533</v>
      </c>
      <c r="C82" s="1245" t="s">
        <v>1095</v>
      </c>
      <c r="D82" s="467" t="s">
        <v>1211</v>
      </c>
      <c r="E82" s="473">
        <v>42801</v>
      </c>
      <c r="F82" s="474" t="s">
        <v>1212</v>
      </c>
      <c r="G82" s="471">
        <v>26.82</v>
      </c>
      <c r="H82" s="1235" t="s">
        <v>24</v>
      </c>
      <c r="I82" s="1236" t="s">
        <v>536</v>
      </c>
    </row>
    <row r="83" spans="1:9" s="463" customFormat="1" ht="15" customHeight="1">
      <c r="A83" s="464">
        <v>73</v>
      </c>
      <c r="B83" s="465" t="s">
        <v>533</v>
      </c>
      <c r="C83" s="1245" t="s">
        <v>1095</v>
      </c>
      <c r="D83" s="467" t="s">
        <v>1213</v>
      </c>
      <c r="E83" s="473">
        <v>42822</v>
      </c>
      <c r="F83" s="474" t="s">
        <v>1214</v>
      </c>
      <c r="G83" s="471">
        <v>0</v>
      </c>
      <c r="H83" s="1235" t="s">
        <v>24</v>
      </c>
      <c r="I83" s="1236" t="s">
        <v>536</v>
      </c>
    </row>
    <row r="84" spans="1:9" s="463" customFormat="1" ht="15" customHeight="1">
      <c r="A84" s="1246">
        <v>74</v>
      </c>
      <c r="B84" s="465" t="s">
        <v>533</v>
      </c>
      <c r="C84" s="1245" t="s">
        <v>1095</v>
      </c>
      <c r="D84" s="470" t="s">
        <v>1215</v>
      </c>
      <c r="E84" s="473">
        <v>42815</v>
      </c>
      <c r="F84" s="474" t="s">
        <v>1216</v>
      </c>
      <c r="G84" s="471">
        <v>578.5</v>
      </c>
      <c r="H84" s="1235" t="s">
        <v>10</v>
      </c>
      <c r="I84" s="1236" t="s">
        <v>11</v>
      </c>
    </row>
    <row r="85" spans="1:9" s="463" customFormat="1" ht="15" customHeight="1">
      <c r="A85" s="464">
        <v>75</v>
      </c>
      <c r="B85" s="465" t="s">
        <v>533</v>
      </c>
      <c r="C85" s="1245" t="s">
        <v>1095</v>
      </c>
      <c r="D85" s="467" t="s">
        <v>1121</v>
      </c>
      <c r="E85" s="473">
        <v>42794</v>
      </c>
      <c r="F85" s="474" t="s">
        <v>1217</v>
      </c>
      <c r="G85" s="471">
        <v>563</v>
      </c>
      <c r="H85" s="1233" t="s">
        <v>14</v>
      </c>
      <c r="I85" s="1234" t="s">
        <v>15</v>
      </c>
    </row>
    <row r="86" spans="1:9" s="463" customFormat="1" ht="15" customHeight="1">
      <c r="A86" s="464">
        <v>76</v>
      </c>
      <c r="B86" s="465" t="s">
        <v>533</v>
      </c>
      <c r="C86" s="1245" t="s">
        <v>1095</v>
      </c>
      <c r="D86" s="467" t="s">
        <v>172</v>
      </c>
      <c r="E86" s="473">
        <v>42801</v>
      </c>
      <c r="F86" s="474" t="s">
        <v>1218</v>
      </c>
      <c r="G86" s="471">
        <v>24273.58</v>
      </c>
      <c r="H86" s="1235" t="s">
        <v>10</v>
      </c>
      <c r="I86" s="1236" t="s">
        <v>11</v>
      </c>
    </row>
    <row r="87" spans="1:21" s="463" customFormat="1" ht="15" customHeight="1">
      <c r="A87" s="1246">
        <v>77</v>
      </c>
      <c r="B87" s="465" t="s">
        <v>533</v>
      </c>
      <c r="C87" s="1245" t="s">
        <v>1095</v>
      </c>
      <c r="D87" s="467" t="s">
        <v>172</v>
      </c>
      <c r="E87" s="473">
        <v>42801</v>
      </c>
      <c r="F87" s="474" t="s">
        <v>1219</v>
      </c>
      <c r="G87" s="471">
        <v>9976.09</v>
      </c>
      <c r="H87" s="1235" t="s">
        <v>10</v>
      </c>
      <c r="I87" s="1236" t="s">
        <v>11</v>
      </c>
      <c r="M87" s="1239"/>
      <c r="N87" s="481"/>
      <c r="O87" s="1240"/>
      <c r="P87" s="1249"/>
      <c r="Q87" s="1241"/>
      <c r="R87" s="1242"/>
      <c r="S87" s="1243"/>
      <c r="T87" s="1244"/>
      <c r="U87" s="1239"/>
    </row>
    <row r="88" spans="1:9" s="463" customFormat="1" ht="15" customHeight="1">
      <c r="A88" s="464">
        <v>78</v>
      </c>
      <c r="B88" s="465" t="s">
        <v>533</v>
      </c>
      <c r="C88" s="1245" t="s">
        <v>1095</v>
      </c>
      <c r="D88" s="470" t="s">
        <v>477</v>
      </c>
      <c r="E88" s="473">
        <v>42801</v>
      </c>
      <c r="F88" s="474" t="s">
        <v>1220</v>
      </c>
      <c r="G88" s="471">
        <v>140.87</v>
      </c>
      <c r="H88" s="1235" t="s">
        <v>25</v>
      </c>
      <c r="I88" s="1236" t="s">
        <v>26</v>
      </c>
    </row>
    <row r="89" spans="1:9" s="463" customFormat="1" ht="15" customHeight="1">
      <c r="A89" s="464">
        <v>79</v>
      </c>
      <c r="B89" s="465" t="s">
        <v>533</v>
      </c>
      <c r="C89" s="1245" t="s">
        <v>1095</v>
      </c>
      <c r="D89" s="470" t="s">
        <v>669</v>
      </c>
      <c r="E89" s="473">
        <v>42822</v>
      </c>
      <c r="F89" s="474" t="s">
        <v>1221</v>
      </c>
      <c r="G89" s="471">
        <v>0</v>
      </c>
      <c r="H89" s="1233" t="s">
        <v>14</v>
      </c>
      <c r="I89" s="1234" t="s">
        <v>15</v>
      </c>
    </row>
    <row r="90" spans="1:9" s="463" customFormat="1" ht="15" customHeight="1">
      <c r="A90" s="1246">
        <v>80</v>
      </c>
      <c r="B90" s="465" t="s">
        <v>533</v>
      </c>
      <c r="C90" s="1245" t="s">
        <v>1095</v>
      </c>
      <c r="D90" s="470" t="s">
        <v>1222</v>
      </c>
      <c r="E90" s="473">
        <v>42822</v>
      </c>
      <c r="F90" s="474" t="s">
        <v>1223</v>
      </c>
      <c r="G90" s="471">
        <v>0</v>
      </c>
      <c r="H90" s="1235" t="s">
        <v>19</v>
      </c>
      <c r="I90" s="1236" t="s">
        <v>196</v>
      </c>
    </row>
    <row r="91" spans="1:9" s="463" customFormat="1" ht="15" customHeight="1">
      <c r="A91" s="1491"/>
      <c r="B91" s="481"/>
      <c r="C91" s="1240"/>
      <c r="D91" s="1249"/>
      <c r="E91" s="1241"/>
      <c r="F91" s="1242"/>
      <c r="G91" s="1243"/>
      <c r="H91" s="1244"/>
      <c r="I91" s="1239"/>
    </row>
    <row r="92" spans="1:9" s="463" customFormat="1" ht="15" customHeight="1">
      <c r="A92" s="18"/>
      <c r="B92" s="18"/>
      <c r="C92" s="18"/>
      <c r="D92" s="18"/>
      <c r="E92" s="18"/>
      <c r="F92" s="18"/>
      <c r="G92" s="18"/>
      <c r="H92" s="1588" t="s">
        <v>1199</v>
      </c>
      <c r="I92" s="1588"/>
    </row>
    <row r="93" spans="1:21" s="463" customFormat="1" ht="15" customHeight="1">
      <c r="A93" s="18"/>
      <c r="B93" s="18"/>
      <c r="C93" s="1589" t="s">
        <v>117</v>
      </c>
      <c r="D93" s="1589"/>
      <c r="E93" s="1589"/>
      <c r="F93" s="1589"/>
      <c r="G93" s="1589"/>
      <c r="H93" s="1589"/>
      <c r="I93" s="1589"/>
      <c r="M93" s="1492"/>
      <c r="N93" s="1492"/>
      <c r="O93" s="1492"/>
      <c r="P93" s="1492"/>
      <c r="Q93" s="1492"/>
      <c r="R93" s="1492"/>
      <c r="S93" s="1492"/>
      <c r="T93" s="1492"/>
      <c r="U93" s="1492"/>
    </row>
    <row r="94" spans="1:21" s="463" customFormat="1" ht="15" customHeight="1">
      <c r="A94" s="18"/>
      <c r="B94" s="18"/>
      <c r="C94" s="1590" t="s">
        <v>1093</v>
      </c>
      <c r="D94" s="1590"/>
      <c r="E94" s="1590"/>
      <c r="F94" s="1590"/>
      <c r="G94" s="1590"/>
      <c r="H94" s="1590"/>
      <c r="I94" s="1590"/>
      <c r="M94" s="1492"/>
      <c r="N94" s="1492"/>
      <c r="O94" s="1492"/>
      <c r="P94" s="1492"/>
      <c r="Q94" s="1492"/>
      <c r="R94" s="1492"/>
      <c r="S94" s="1492"/>
      <c r="T94" s="1492"/>
      <c r="U94" s="1492"/>
    </row>
    <row r="95" spans="1:21" s="463" customFormat="1" ht="15" customHeight="1" thickBot="1">
      <c r="A95" s="18"/>
      <c r="B95" s="18"/>
      <c r="C95" s="18"/>
      <c r="D95" s="18"/>
      <c r="E95" s="18"/>
      <c r="F95" s="18"/>
      <c r="G95" s="18"/>
      <c r="H95" s="1229"/>
      <c r="M95" s="1492"/>
      <c r="N95" s="1492"/>
      <c r="O95" s="1492"/>
      <c r="P95" s="1492"/>
      <c r="Q95" s="1492"/>
      <c r="R95" s="1492"/>
      <c r="S95" s="1492"/>
      <c r="T95" s="1492"/>
      <c r="U95" s="1492"/>
    </row>
    <row r="96" spans="1:9" s="463" customFormat="1" ht="35.25" customHeight="1" thickBot="1">
      <c r="A96" s="1583" t="s">
        <v>8</v>
      </c>
      <c r="B96" s="1584"/>
      <c r="C96" s="1585"/>
      <c r="D96" s="184" t="s">
        <v>9</v>
      </c>
      <c r="E96" s="184" t="s">
        <v>1094</v>
      </c>
      <c r="F96" s="184" t="s">
        <v>169</v>
      </c>
      <c r="G96" s="184" t="s">
        <v>171</v>
      </c>
      <c r="H96" s="1586" t="s">
        <v>170</v>
      </c>
      <c r="I96" s="1587"/>
    </row>
    <row r="97" spans="1:9" s="463" customFormat="1" ht="15" customHeight="1">
      <c r="A97" s="458">
        <v>81</v>
      </c>
      <c r="B97" s="459" t="s">
        <v>533</v>
      </c>
      <c r="C97" s="1230" t="s">
        <v>1095</v>
      </c>
      <c r="D97" s="1483" t="s">
        <v>480</v>
      </c>
      <c r="E97" s="461">
        <v>42822</v>
      </c>
      <c r="F97" s="1484" t="s">
        <v>1224</v>
      </c>
      <c r="G97" s="1485">
        <v>0</v>
      </c>
      <c r="H97" s="1486" t="s">
        <v>19</v>
      </c>
      <c r="I97" s="1232" t="s">
        <v>196</v>
      </c>
    </row>
    <row r="98" spans="1:9" s="463" customFormat="1" ht="15" customHeight="1">
      <c r="A98" s="464">
        <v>82</v>
      </c>
      <c r="B98" s="465" t="s">
        <v>533</v>
      </c>
      <c r="C98" s="1245" t="s">
        <v>1095</v>
      </c>
      <c r="D98" s="470" t="s">
        <v>1222</v>
      </c>
      <c r="E98" s="473">
        <v>42822</v>
      </c>
      <c r="F98" s="474" t="s">
        <v>1225</v>
      </c>
      <c r="G98" s="471">
        <v>0</v>
      </c>
      <c r="H98" s="1235" t="s">
        <v>19</v>
      </c>
      <c r="I98" s="1236" t="s">
        <v>196</v>
      </c>
    </row>
    <row r="99" spans="1:9" s="463" customFormat="1" ht="15" customHeight="1">
      <c r="A99" s="1246">
        <v>83</v>
      </c>
      <c r="B99" s="465" t="s">
        <v>533</v>
      </c>
      <c r="C99" s="1245" t="s">
        <v>1095</v>
      </c>
      <c r="D99" s="470" t="s">
        <v>1226</v>
      </c>
      <c r="E99" s="473">
        <v>42801</v>
      </c>
      <c r="F99" s="474" t="s">
        <v>1227</v>
      </c>
      <c r="G99" s="471">
        <v>0</v>
      </c>
      <c r="H99" s="1235" t="s">
        <v>12</v>
      </c>
      <c r="I99" s="1236" t="s">
        <v>13</v>
      </c>
    </row>
    <row r="100" spans="1:9" s="463" customFormat="1" ht="15" customHeight="1">
      <c r="A100" s="464">
        <v>84</v>
      </c>
      <c r="B100" s="465" t="s">
        <v>533</v>
      </c>
      <c r="C100" s="1245" t="s">
        <v>1095</v>
      </c>
      <c r="D100" s="467" t="s">
        <v>535</v>
      </c>
      <c r="E100" s="473">
        <v>42801</v>
      </c>
      <c r="F100" s="474" t="s">
        <v>1228</v>
      </c>
      <c r="G100" s="471">
        <v>0</v>
      </c>
      <c r="H100" s="1235" t="s">
        <v>16</v>
      </c>
      <c r="I100" s="1236" t="s">
        <v>486</v>
      </c>
    </row>
    <row r="101" spans="1:9" s="463" customFormat="1" ht="15" customHeight="1">
      <c r="A101" s="464">
        <v>85</v>
      </c>
      <c r="B101" s="465" t="s">
        <v>533</v>
      </c>
      <c r="C101" s="1245" t="s">
        <v>1095</v>
      </c>
      <c r="D101" s="470" t="s">
        <v>1229</v>
      </c>
      <c r="E101" s="473">
        <v>42801</v>
      </c>
      <c r="F101" s="474" t="s">
        <v>1230</v>
      </c>
      <c r="G101" s="471">
        <v>0</v>
      </c>
      <c r="H101" s="1235" t="s">
        <v>20</v>
      </c>
      <c r="I101" s="1236" t="s">
        <v>21</v>
      </c>
    </row>
    <row r="102" spans="1:9" s="463" customFormat="1" ht="15" customHeight="1">
      <c r="A102" s="1246">
        <v>86</v>
      </c>
      <c r="B102" s="465" t="s">
        <v>533</v>
      </c>
      <c r="C102" s="1245" t="s">
        <v>1095</v>
      </c>
      <c r="D102" s="470" t="s">
        <v>1231</v>
      </c>
      <c r="E102" s="473">
        <v>42822</v>
      </c>
      <c r="F102" s="474" t="s">
        <v>1232</v>
      </c>
      <c r="G102" s="471">
        <v>0</v>
      </c>
      <c r="H102" s="1235" t="s">
        <v>19</v>
      </c>
      <c r="I102" s="1236" t="s">
        <v>196</v>
      </c>
    </row>
    <row r="103" spans="1:9" s="463" customFormat="1" ht="15" customHeight="1">
      <c r="A103" s="464">
        <v>87</v>
      </c>
      <c r="B103" s="465" t="s">
        <v>533</v>
      </c>
      <c r="C103" s="1245" t="s">
        <v>1095</v>
      </c>
      <c r="D103" s="467" t="s">
        <v>1233</v>
      </c>
      <c r="E103" s="473">
        <v>42822</v>
      </c>
      <c r="F103" s="474" t="s">
        <v>1234</v>
      </c>
      <c r="G103" s="471">
        <v>0</v>
      </c>
      <c r="H103" s="1235" t="s">
        <v>24</v>
      </c>
      <c r="I103" s="1236" t="s">
        <v>536</v>
      </c>
    </row>
    <row r="104" spans="1:9" s="463" customFormat="1" ht="15" customHeight="1">
      <c r="A104" s="464">
        <v>88</v>
      </c>
      <c r="B104" s="465" t="s">
        <v>533</v>
      </c>
      <c r="C104" s="1245" t="s">
        <v>1095</v>
      </c>
      <c r="D104" s="467" t="s">
        <v>174</v>
      </c>
      <c r="E104" s="473">
        <v>42815</v>
      </c>
      <c r="F104" s="474" t="s">
        <v>1235</v>
      </c>
      <c r="G104" s="471">
        <v>2137.5</v>
      </c>
      <c r="H104" s="1235" t="s">
        <v>10</v>
      </c>
      <c r="I104" s="1236" t="s">
        <v>11</v>
      </c>
    </row>
    <row r="105" spans="1:9" s="463" customFormat="1" ht="15" customHeight="1">
      <c r="A105" s="1246">
        <v>89</v>
      </c>
      <c r="B105" s="465" t="s">
        <v>533</v>
      </c>
      <c r="C105" s="1245" t="s">
        <v>1095</v>
      </c>
      <c r="D105" s="467" t="s">
        <v>671</v>
      </c>
      <c r="E105" s="473">
        <v>42815</v>
      </c>
      <c r="F105" s="474" t="s">
        <v>1236</v>
      </c>
      <c r="G105" s="471">
        <v>-142.05</v>
      </c>
      <c r="H105" s="1235" t="s">
        <v>10</v>
      </c>
      <c r="I105" s="1236" t="s">
        <v>11</v>
      </c>
    </row>
    <row r="106" spans="1:9" s="463" customFormat="1" ht="22.5" customHeight="1">
      <c r="A106" s="464">
        <v>90</v>
      </c>
      <c r="B106" s="465" t="s">
        <v>533</v>
      </c>
      <c r="C106" s="1245" t="s">
        <v>1095</v>
      </c>
      <c r="D106" s="470" t="s">
        <v>1237</v>
      </c>
      <c r="E106" s="473">
        <v>42815</v>
      </c>
      <c r="F106" s="474" t="s">
        <v>1238</v>
      </c>
      <c r="G106" s="471">
        <v>3502.59</v>
      </c>
      <c r="H106" s="1235" t="s">
        <v>17</v>
      </c>
      <c r="I106" s="1236" t="s">
        <v>18</v>
      </c>
    </row>
    <row r="107" spans="1:9" s="463" customFormat="1" ht="15" customHeight="1">
      <c r="A107" s="464">
        <v>91</v>
      </c>
      <c r="B107" s="465" t="s">
        <v>533</v>
      </c>
      <c r="C107" s="1245" t="s">
        <v>1095</v>
      </c>
      <c r="D107" s="470" t="s">
        <v>674</v>
      </c>
      <c r="E107" s="473">
        <v>42815</v>
      </c>
      <c r="F107" s="474" t="s">
        <v>1239</v>
      </c>
      <c r="G107" s="471">
        <v>0</v>
      </c>
      <c r="H107" s="1235" t="s">
        <v>24</v>
      </c>
      <c r="I107" s="1236" t="s">
        <v>536</v>
      </c>
    </row>
    <row r="108" spans="1:9" s="463" customFormat="1" ht="15" customHeight="1">
      <c r="A108" s="464">
        <v>92</v>
      </c>
      <c r="B108" s="465" t="s">
        <v>533</v>
      </c>
      <c r="C108" s="1245" t="s">
        <v>1095</v>
      </c>
      <c r="D108" s="467" t="s">
        <v>1240</v>
      </c>
      <c r="E108" s="473">
        <v>42850</v>
      </c>
      <c r="F108" s="474" t="s">
        <v>1241</v>
      </c>
      <c r="G108" s="471">
        <v>0</v>
      </c>
      <c r="H108" s="1233" t="s">
        <v>14</v>
      </c>
      <c r="I108" s="1234" t="s">
        <v>15</v>
      </c>
    </row>
    <row r="109" spans="1:9" s="463" customFormat="1" ht="22.5" customHeight="1">
      <c r="A109" s="464">
        <v>93</v>
      </c>
      <c r="B109" s="465" t="s">
        <v>533</v>
      </c>
      <c r="C109" s="1245" t="s">
        <v>1095</v>
      </c>
      <c r="D109" s="470" t="s">
        <v>1242</v>
      </c>
      <c r="E109" s="473">
        <v>42815</v>
      </c>
      <c r="F109" s="474" t="s">
        <v>1243</v>
      </c>
      <c r="G109" s="471">
        <v>3085.1</v>
      </c>
      <c r="H109" s="1235" t="s">
        <v>114</v>
      </c>
      <c r="I109" s="1236" t="s">
        <v>115</v>
      </c>
    </row>
    <row r="110" spans="1:9" s="463" customFormat="1" ht="15" customHeight="1">
      <c r="A110" s="464">
        <v>94</v>
      </c>
      <c r="B110" s="465" t="s">
        <v>533</v>
      </c>
      <c r="C110" s="1245" t="s">
        <v>1095</v>
      </c>
      <c r="D110" s="467" t="s">
        <v>1244</v>
      </c>
      <c r="E110" s="473">
        <v>42850</v>
      </c>
      <c r="F110" s="474" t="s">
        <v>1245</v>
      </c>
      <c r="G110" s="471">
        <v>50</v>
      </c>
      <c r="H110" s="1235" t="s">
        <v>10</v>
      </c>
      <c r="I110" s="1236" t="s">
        <v>11</v>
      </c>
    </row>
    <row r="111" spans="1:9" ht="15" customHeight="1">
      <c r="A111" s="458">
        <v>95</v>
      </c>
      <c r="B111" s="459" t="s">
        <v>533</v>
      </c>
      <c r="C111" s="1230" t="s">
        <v>1095</v>
      </c>
      <c r="D111" s="1483" t="s">
        <v>535</v>
      </c>
      <c r="E111" s="461">
        <v>42829</v>
      </c>
      <c r="F111" s="1484" t="s">
        <v>1247</v>
      </c>
      <c r="G111" s="1485">
        <v>0</v>
      </c>
      <c r="H111" s="1486" t="s">
        <v>16</v>
      </c>
      <c r="I111" s="1232" t="s">
        <v>486</v>
      </c>
    </row>
    <row r="112" spans="1:9" s="463" customFormat="1" ht="15" customHeight="1">
      <c r="A112" s="464">
        <v>96</v>
      </c>
      <c r="B112" s="465" t="s">
        <v>533</v>
      </c>
      <c r="C112" s="1245" t="s">
        <v>1095</v>
      </c>
      <c r="D112" s="470" t="s">
        <v>1248</v>
      </c>
      <c r="E112" s="473">
        <v>42815</v>
      </c>
      <c r="F112" s="474" t="s">
        <v>1249</v>
      </c>
      <c r="G112" s="471">
        <v>0</v>
      </c>
      <c r="H112" s="1235" t="s">
        <v>22</v>
      </c>
      <c r="I112" s="1236" t="s">
        <v>23</v>
      </c>
    </row>
    <row r="113" spans="1:9" s="463" customFormat="1" ht="15" customHeight="1">
      <c r="A113" s="464">
        <v>97</v>
      </c>
      <c r="B113" s="465" t="s">
        <v>533</v>
      </c>
      <c r="C113" s="1245" t="s">
        <v>1095</v>
      </c>
      <c r="D113" s="467" t="s">
        <v>1250</v>
      </c>
      <c r="E113" s="473">
        <v>42850</v>
      </c>
      <c r="F113" s="474" t="s">
        <v>1251</v>
      </c>
      <c r="G113" s="471">
        <v>1386.11</v>
      </c>
      <c r="H113" s="1235" t="s">
        <v>22</v>
      </c>
      <c r="I113" s="1236" t="s">
        <v>23</v>
      </c>
    </row>
    <row r="114" spans="1:9" s="463" customFormat="1" ht="15" customHeight="1">
      <c r="A114" s="464">
        <v>98</v>
      </c>
      <c r="B114" s="465" t="s">
        <v>533</v>
      </c>
      <c r="C114" s="1245" t="s">
        <v>1095</v>
      </c>
      <c r="D114" s="470" t="s">
        <v>674</v>
      </c>
      <c r="E114" s="473">
        <v>42829</v>
      </c>
      <c r="F114" s="474" t="s">
        <v>1252</v>
      </c>
      <c r="G114" s="471">
        <v>0</v>
      </c>
      <c r="H114" s="1235" t="s">
        <v>24</v>
      </c>
      <c r="I114" s="1236" t="s">
        <v>536</v>
      </c>
    </row>
    <row r="115" spans="1:9" s="463" customFormat="1" ht="15" customHeight="1">
      <c r="A115" s="464">
        <v>99</v>
      </c>
      <c r="B115" s="465" t="s">
        <v>533</v>
      </c>
      <c r="C115" s="1245" t="s">
        <v>1095</v>
      </c>
      <c r="D115" s="467" t="s">
        <v>1253</v>
      </c>
      <c r="E115" s="473">
        <v>42850</v>
      </c>
      <c r="F115" s="474" t="s">
        <v>1254</v>
      </c>
      <c r="G115" s="471">
        <v>0</v>
      </c>
      <c r="H115" s="1235" t="s">
        <v>10</v>
      </c>
      <c r="I115" s="1236" t="s">
        <v>11</v>
      </c>
    </row>
    <row r="116" spans="1:9" s="463" customFormat="1" ht="15" customHeight="1">
      <c r="A116" s="464">
        <v>100</v>
      </c>
      <c r="B116" s="465" t="s">
        <v>533</v>
      </c>
      <c r="C116" s="1245" t="s">
        <v>1095</v>
      </c>
      <c r="D116" s="467" t="s">
        <v>1151</v>
      </c>
      <c r="E116" s="473">
        <v>42850</v>
      </c>
      <c r="F116" s="474" t="s">
        <v>1255</v>
      </c>
      <c r="G116" s="471">
        <v>333.17</v>
      </c>
      <c r="H116" s="1233" t="s">
        <v>14</v>
      </c>
      <c r="I116" s="1234" t="s">
        <v>15</v>
      </c>
    </row>
    <row r="117" spans="1:9" s="463" customFormat="1" ht="15" customHeight="1">
      <c r="A117" s="464">
        <v>101</v>
      </c>
      <c r="B117" s="465" t="s">
        <v>533</v>
      </c>
      <c r="C117" s="1245" t="s">
        <v>1095</v>
      </c>
      <c r="D117" s="467" t="s">
        <v>1256</v>
      </c>
      <c r="E117" s="473">
        <v>42850</v>
      </c>
      <c r="F117" s="474" t="s">
        <v>1257</v>
      </c>
      <c r="G117" s="471">
        <v>0</v>
      </c>
      <c r="H117" s="1235" t="s">
        <v>10</v>
      </c>
      <c r="I117" s="1236" t="s">
        <v>11</v>
      </c>
    </row>
    <row r="118" spans="1:9" s="463" customFormat="1" ht="15" customHeight="1">
      <c r="A118" s="464">
        <v>102</v>
      </c>
      <c r="B118" s="465" t="s">
        <v>533</v>
      </c>
      <c r="C118" s="1245" t="s">
        <v>1095</v>
      </c>
      <c r="D118" s="470" t="s">
        <v>1248</v>
      </c>
      <c r="E118" s="473">
        <v>42829</v>
      </c>
      <c r="F118" s="474" t="s">
        <v>1258</v>
      </c>
      <c r="G118" s="471">
        <v>0</v>
      </c>
      <c r="H118" s="1235" t="s">
        <v>22</v>
      </c>
      <c r="I118" s="1236" t="s">
        <v>23</v>
      </c>
    </row>
    <row r="119" spans="1:9" s="463" customFormat="1" ht="15" customHeight="1">
      <c r="A119" s="464">
        <v>103</v>
      </c>
      <c r="B119" s="465" t="s">
        <v>533</v>
      </c>
      <c r="C119" s="1245" t="s">
        <v>1095</v>
      </c>
      <c r="D119" s="470" t="s">
        <v>681</v>
      </c>
      <c r="E119" s="473">
        <v>42829</v>
      </c>
      <c r="F119" s="474" t="s">
        <v>1259</v>
      </c>
      <c r="G119" s="471">
        <v>0</v>
      </c>
      <c r="H119" s="1235" t="s">
        <v>10</v>
      </c>
      <c r="I119" s="1236" t="s">
        <v>11</v>
      </c>
    </row>
    <row r="120" spans="1:9" s="463" customFormat="1" ht="15" customHeight="1">
      <c r="A120" s="464">
        <v>104</v>
      </c>
      <c r="B120" s="465" t="s">
        <v>533</v>
      </c>
      <c r="C120" s="1245" t="s">
        <v>1095</v>
      </c>
      <c r="D120" s="467" t="s">
        <v>1260</v>
      </c>
      <c r="E120" s="473">
        <v>42850</v>
      </c>
      <c r="F120" s="474" t="s">
        <v>1261</v>
      </c>
      <c r="G120" s="471">
        <v>0</v>
      </c>
      <c r="H120" s="1235" t="s">
        <v>19</v>
      </c>
      <c r="I120" s="1236" t="s">
        <v>196</v>
      </c>
    </row>
    <row r="121" spans="1:9" s="463" customFormat="1" ht="15" customHeight="1">
      <c r="A121" s="464">
        <v>105</v>
      </c>
      <c r="B121" s="465" t="s">
        <v>533</v>
      </c>
      <c r="C121" s="1245" t="s">
        <v>1095</v>
      </c>
      <c r="D121" s="467" t="s">
        <v>673</v>
      </c>
      <c r="E121" s="473">
        <v>42829</v>
      </c>
      <c r="F121" s="474" t="s">
        <v>1262</v>
      </c>
      <c r="G121" s="471">
        <v>1796</v>
      </c>
      <c r="H121" s="1235" t="s">
        <v>19</v>
      </c>
      <c r="I121" s="1236" t="s">
        <v>196</v>
      </c>
    </row>
    <row r="122" spans="1:9" s="463" customFormat="1" ht="15" customHeight="1">
      <c r="A122" s="464">
        <v>106</v>
      </c>
      <c r="B122" s="465" t="s">
        <v>533</v>
      </c>
      <c r="C122" s="1245" t="s">
        <v>1095</v>
      </c>
      <c r="D122" s="467" t="s">
        <v>1263</v>
      </c>
      <c r="E122" s="473">
        <v>42829</v>
      </c>
      <c r="F122" s="474" t="s">
        <v>1264</v>
      </c>
      <c r="G122" s="471">
        <v>2805</v>
      </c>
      <c r="H122" s="1235" t="s">
        <v>24</v>
      </c>
      <c r="I122" s="1236" t="s">
        <v>536</v>
      </c>
    </row>
    <row r="123" spans="1:9" s="463" customFormat="1" ht="15" customHeight="1">
      <c r="A123" s="464">
        <v>107</v>
      </c>
      <c r="B123" s="465" t="s">
        <v>533</v>
      </c>
      <c r="C123" s="1245" t="s">
        <v>1095</v>
      </c>
      <c r="D123" s="470" t="s">
        <v>681</v>
      </c>
      <c r="E123" s="473">
        <v>42829</v>
      </c>
      <c r="F123" s="474" t="s">
        <v>1264</v>
      </c>
      <c r="G123" s="471">
        <v>0</v>
      </c>
      <c r="H123" s="1235" t="s">
        <v>10</v>
      </c>
      <c r="I123" s="1236" t="s">
        <v>11</v>
      </c>
    </row>
    <row r="124" spans="1:9" s="463" customFormat="1" ht="15" customHeight="1">
      <c r="A124" s="464">
        <v>108</v>
      </c>
      <c r="B124" s="465" t="s">
        <v>533</v>
      </c>
      <c r="C124" s="1245" t="s">
        <v>1095</v>
      </c>
      <c r="D124" s="467" t="s">
        <v>1265</v>
      </c>
      <c r="E124" s="473">
        <v>42829</v>
      </c>
      <c r="F124" s="474" t="s">
        <v>1266</v>
      </c>
      <c r="G124" s="471">
        <v>0</v>
      </c>
      <c r="H124" s="1235" t="s">
        <v>22</v>
      </c>
      <c r="I124" s="1236" t="s">
        <v>23</v>
      </c>
    </row>
    <row r="125" spans="1:9" s="463" customFormat="1" ht="15" customHeight="1">
      <c r="A125" s="464">
        <v>109</v>
      </c>
      <c r="B125" s="465" t="s">
        <v>533</v>
      </c>
      <c r="C125" s="1245" t="s">
        <v>1095</v>
      </c>
      <c r="D125" s="467" t="s">
        <v>172</v>
      </c>
      <c r="E125" s="473">
        <v>42829</v>
      </c>
      <c r="F125" s="474" t="s">
        <v>1267</v>
      </c>
      <c r="G125" s="471">
        <v>6128.22</v>
      </c>
      <c r="H125" s="1235" t="s">
        <v>10</v>
      </c>
      <c r="I125" s="1236" t="s">
        <v>11</v>
      </c>
    </row>
    <row r="126" spans="1:9" s="463" customFormat="1" ht="15" customHeight="1">
      <c r="A126" s="464">
        <v>110</v>
      </c>
      <c r="B126" s="465" t="s">
        <v>533</v>
      </c>
      <c r="C126" s="1245" t="s">
        <v>1095</v>
      </c>
      <c r="D126" s="470" t="s">
        <v>476</v>
      </c>
      <c r="E126" s="473">
        <v>42829</v>
      </c>
      <c r="F126" s="474" t="s">
        <v>1268</v>
      </c>
      <c r="G126" s="471">
        <v>318.73</v>
      </c>
      <c r="H126" s="1235" t="s">
        <v>25</v>
      </c>
      <c r="I126" s="1236" t="s">
        <v>26</v>
      </c>
    </row>
    <row r="127" spans="1:9" s="463" customFormat="1" ht="15" customHeight="1">
      <c r="A127" s="464">
        <v>111</v>
      </c>
      <c r="B127" s="465" t="s">
        <v>533</v>
      </c>
      <c r="C127" s="1245" t="s">
        <v>1095</v>
      </c>
      <c r="D127" s="470" t="s">
        <v>1269</v>
      </c>
      <c r="E127" s="473">
        <v>42829</v>
      </c>
      <c r="F127" s="474" t="s">
        <v>1270</v>
      </c>
      <c r="G127" s="471">
        <v>2157.77</v>
      </c>
      <c r="H127" s="1235" t="s">
        <v>25</v>
      </c>
      <c r="I127" s="1236" t="s">
        <v>26</v>
      </c>
    </row>
    <row r="128" spans="1:9" s="463" customFormat="1" ht="15" customHeight="1">
      <c r="A128" s="464">
        <v>112</v>
      </c>
      <c r="B128" s="465" t="s">
        <v>533</v>
      </c>
      <c r="C128" s="1245" t="s">
        <v>1095</v>
      </c>
      <c r="D128" s="467" t="s">
        <v>172</v>
      </c>
      <c r="E128" s="473">
        <v>42843</v>
      </c>
      <c r="F128" s="474" t="s">
        <v>1271</v>
      </c>
      <c r="G128" s="471">
        <v>1321.77</v>
      </c>
      <c r="H128" s="1235" t="s">
        <v>10</v>
      </c>
      <c r="I128" s="1236" t="s">
        <v>11</v>
      </c>
    </row>
    <row r="129" spans="1:9" s="463" customFormat="1" ht="15" customHeight="1">
      <c r="A129" s="464">
        <v>113</v>
      </c>
      <c r="B129" s="465" t="s">
        <v>533</v>
      </c>
      <c r="C129" s="1245" t="s">
        <v>1095</v>
      </c>
      <c r="D129" s="467" t="s">
        <v>172</v>
      </c>
      <c r="E129" s="473">
        <v>42843</v>
      </c>
      <c r="F129" s="474" t="s">
        <v>1272</v>
      </c>
      <c r="G129" s="471">
        <v>42459.52</v>
      </c>
      <c r="H129" s="1235" t="s">
        <v>10</v>
      </c>
      <c r="I129" s="1236" t="s">
        <v>11</v>
      </c>
    </row>
    <row r="130" spans="1:9" s="463" customFormat="1" ht="15" customHeight="1">
      <c r="A130" s="464">
        <v>114</v>
      </c>
      <c r="B130" s="465" t="s">
        <v>533</v>
      </c>
      <c r="C130" s="1245" t="s">
        <v>1095</v>
      </c>
      <c r="D130" s="470" t="s">
        <v>1248</v>
      </c>
      <c r="E130" s="473">
        <v>42857</v>
      </c>
      <c r="F130" s="474" t="s">
        <v>1273</v>
      </c>
      <c r="G130" s="471">
        <v>0</v>
      </c>
      <c r="H130" s="1235" t="s">
        <v>22</v>
      </c>
      <c r="I130" s="1236" t="s">
        <v>23</v>
      </c>
    </row>
    <row r="131" spans="1:22" s="463" customFormat="1" ht="15" customHeight="1">
      <c r="A131" s="464">
        <v>115</v>
      </c>
      <c r="B131" s="465" t="s">
        <v>533</v>
      </c>
      <c r="C131" s="1245" t="s">
        <v>1095</v>
      </c>
      <c r="D131" s="467" t="s">
        <v>535</v>
      </c>
      <c r="E131" s="473">
        <v>42843</v>
      </c>
      <c r="F131" s="474" t="s">
        <v>1274</v>
      </c>
      <c r="G131" s="471">
        <v>0</v>
      </c>
      <c r="H131" s="1235" t="s">
        <v>16</v>
      </c>
      <c r="I131" s="1236" t="s">
        <v>486</v>
      </c>
      <c r="N131" s="1250"/>
      <c r="O131" s="1250"/>
      <c r="P131" s="1250"/>
      <c r="Q131" s="1250"/>
      <c r="R131" s="1250"/>
      <c r="S131" s="1250"/>
      <c r="T131" s="1250"/>
      <c r="U131" s="1580"/>
      <c r="V131" s="1580"/>
    </row>
    <row r="132" spans="1:22" s="463" customFormat="1" ht="15" customHeight="1">
      <c r="A132" s="464">
        <v>116</v>
      </c>
      <c r="B132" s="465" t="s">
        <v>533</v>
      </c>
      <c r="C132" s="1245" t="s">
        <v>1095</v>
      </c>
      <c r="D132" s="467" t="s">
        <v>172</v>
      </c>
      <c r="E132" s="473">
        <v>42843</v>
      </c>
      <c r="F132" s="474" t="s">
        <v>1275</v>
      </c>
      <c r="G132" s="471">
        <v>8470.54</v>
      </c>
      <c r="H132" s="1235" t="s">
        <v>10</v>
      </c>
      <c r="I132" s="1236" t="s">
        <v>11</v>
      </c>
      <c r="N132" s="1250"/>
      <c r="O132" s="1250"/>
      <c r="P132" s="1581"/>
      <c r="Q132" s="1581"/>
      <c r="R132" s="1581"/>
      <c r="S132" s="1581"/>
      <c r="T132" s="1581"/>
      <c r="U132" s="1581"/>
      <c r="V132" s="1581"/>
    </row>
    <row r="133" spans="1:22" s="463" customFormat="1" ht="15" customHeight="1">
      <c r="A133" s="464">
        <v>117</v>
      </c>
      <c r="B133" s="465" t="s">
        <v>533</v>
      </c>
      <c r="C133" s="1245" t="s">
        <v>1095</v>
      </c>
      <c r="D133" s="467" t="s">
        <v>1164</v>
      </c>
      <c r="E133" s="473">
        <v>42843</v>
      </c>
      <c r="F133" s="474" t="s">
        <v>1276</v>
      </c>
      <c r="G133" s="471">
        <v>5.59</v>
      </c>
      <c r="H133" s="1235" t="s">
        <v>10</v>
      </c>
      <c r="I133" s="1236" t="s">
        <v>11</v>
      </c>
      <c r="N133" s="1250"/>
      <c r="O133" s="1250"/>
      <c r="P133" s="1582"/>
      <c r="Q133" s="1582"/>
      <c r="R133" s="1582"/>
      <c r="S133" s="1582"/>
      <c r="T133" s="1582"/>
      <c r="U133" s="1582"/>
      <c r="V133" s="1582"/>
    </row>
    <row r="134" spans="1:9" s="463" customFormat="1" ht="15" customHeight="1">
      <c r="A134" s="464">
        <v>118</v>
      </c>
      <c r="B134" s="465" t="s">
        <v>533</v>
      </c>
      <c r="C134" s="1245" t="s">
        <v>1095</v>
      </c>
      <c r="D134" s="467" t="s">
        <v>1277</v>
      </c>
      <c r="E134" s="473">
        <v>42850</v>
      </c>
      <c r="F134" s="474" t="s">
        <v>1278</v>
      </c>
      <c r="G134" s="471">
        <v>0</v>
      </c>
      <c r="H134" s="1235" t="s">
        <v>24</v>
      </c>
      <c r="I134" s="1236" t="s">
        <v>536</v>
      </c>
    </row>
    <row r="135" spans="1:9" s="463" customFormat="1" ht="15" customHeight="1">
      <c r="A135" s="464">
        <v>119</v>
      </c>
      <c r="B135" s="465" t="s">
        <v>533</v>
      </c>
      <c r="C135" s="1245" t="s">
        <v>1095</v>
      </c>
      <c r="D135" s="467" t="s">
        <v>1121</v>
      </c>
      <c r="E135" s="473">
        <v>42843</v>
      </c>
      <c r="F135" s="474" t="s">
        <v>1279</v>
      </c>
      <c r="G135" s="471">
        <v>525</v>
      </c>
      <c r="H135" s="1235" t="s">
        <v>20</v>
      </c>
      <c r="I135" s="1236" t="s">
        <v>21</v>
      </c>
    </row>
    <row r="136" spans="1:9" s="463" customFormat="1" ht="22.5" customHeight="1">
      <c r="A136" s="464">
        <v>120</v>
      </c>
      <c r="B136" s="465" t="s">
        <v>533</v>
      </c>
      <c r="C136" s="1245" t="s">
        <v>1095</v>
      </c>
      <c r="D136" s="470" t="s">
        <v>1280</v>
      </c>
      <c r="E136" s="473">
        <v>42850</v>
      </c>
      <c r="F136" s="474" t="s">
        <v>1281</v>
      </c>
      <c r="G136" s="471">
        <v>192729</v>
      </c>
      <c r="H136" s="1235" t="s">
        <v>17</v>
      </c>
      <c r="I136" s="1236" t="s">
        <v>18</v>
      </c>
    </row>
    <row r="137" spans="1:9" s="463" customFormat="1" ht="13.5" customHeight="1">
      <c r="A137" s="1239"/>
      <c r="B137" s="481"/>
      <c r="C137" s="1240"/>
      <c r="D137" s="1249"/>
      <c r="E137" s="1241"/>
      <c r="F137" s="1242"/>
      <c r="G137" s="1243"/>
      <c r="H137" s="1244"/>
      <c r="I137" s="1239"/>
    </row>
    <row r="138" spans="1:9" s="463" customFormat="1" ht="15" customHeight="1">
      <c r="A138" s="1239"/>
      <c r="B138" s="481"/>
      <c r="C138" s="1240"/>
      <c r="D138" s="1249"/>
      <c r="E138" s="1241"/>
      <c r="F138" s="1242"/>
      <c r="G138" s="1243"/>
      <c r="H138" s="1244"/>
      <c r="I138" s="1239"/>
    </row>
    <row r="139" spans="1:9" s="463" customFormat="1" ht="15" customHeight="1">
      <c r="A139" s="18"/>
      <c r="B139" s="18"/>
      <c r="C139" s="18"/>
      <c r="D139" s="18"/>
      <c r="E139" s="18"/>
      <c r="F139" s="18"/>
      <c r="G139" s="18"/>
      <c r="H139" s="1588" t="s">
        <v>1246</v>
      </c>
      <c r="I139" s="1588"/>
    </row>
    <row r="140" spans="1:9" s="463" customFormat="1" ht="15" customHeight="1">
      <c r="A140" s="18"/>
      <c r="B140" s="18"/>
      <c r="C140" s="1589" t="s">
        <v>117</v>
      </c>
      <c r="D140" s="1589"/>
      <c r="E140" s="1589"/>
      <c r="F140" s="1589"/>
      <c r="G140" s="1589"/>
      <c r="H140" s="1589"/>
      <c r="I140" s="1589"/>
    </row>
    <row r="141" spans="1:9" s="463" customFormat="1" ht="15" customHeight="1">
      <c r="A141" s="18"/>
      <c r="B141" s="18"/>
      <c r="C141" s="1590" t="s">
        <v>1093</v>
      </c>
      <c r="D141" s="1590"/>
      <c r="E141" s="1590"/>
      <c r="F141" s="1590"/>
      <c r="G141" s="1590"/>
      <c r="H141" s="1590"/>
      <c r="I141" s="1590"/>
    </row>
    <row r="142" spans="1:8" s="463" customFormat="1" ht="15" customHeight="1" thickBot="1">
      <c r="A142" s="18"/>
      <c r="B142" s="18"/>
      <c r="C142" s="18"/>
      <c r="D142" s="18"/>
      <c r="E142" s="18"/>
      <c r="F142" s="18"/>
      <c r="G142" s="18"/>
      <c r="H142" s="1229"/>
    </row>
    <row r="143" spans="1:9" s="463" customFormat="1" ht="34.5" customHeight="1" thickBot="1">
      <c r="A143" s="1583" t="s">
        <v>8</v>
      </c>
      <c r="B143" s="1584"/>
      <c r="C143" s="1585"/>
      <c r="D143" s="184" t="s">
        <v>9</v>
      </c>
      <c r="E143" s="184" t="s">
        <v>1094</v>
      </c>
      <c r="F143" s="184" t="s">
        <v>169</v>
      </c>
      <c r="G143" s="184" t="s">
        <v>171</v>
      </c>
      <c r="H143" s="1586" t="s">
        <v>170</v>
      </c>
      <c r="I143" s="1587"/>
    </row>
    <row r="144" spans="1:22" s="463" customFormat="1" ht="15" customHeight="1">
      <c r="A144" s="458">
        <v>121</v>
      </c>
      <c r="B144" s="459" t="s">
        <v>533</v>
      </c>
      <c r="C144" s="1230" t="s">
        <v>1095</v>
      </c>
      <c r="D144" s="1487" t="s">
        <v>674</v>
      </c>
      <c r="E144" s="461">
        <v>42843</v>
      </c>
      <c r="F144" s="1484" t="s">
        <v>1282</v>
      </c>
      <c r="G144" s="1485">
        <v>0</v>
      </c>
      <c r="H144" s="1486" t="s">
        <v>24</v>
      </c>
      <c r="I144" s="1232" t="s">
        <v>536</v>
      </c>
      <c r="N144" s="1250"/>
      <c r="O144" s="1250"/>
      <c r="P144" s="1250"/>
      <c r="Q144" s="1250"/>
      <c r="R144" s="1250"/>
      <c r="S144" s="1250"/>
      <c r="T144" s="1250"/>
      <c r="U144" s="1580"/>
      <c r="V144" s="1580"/>
    </row>
    <row r="145" spans="1:22" ht="15" customHeight="1">
      <c r="A145" s="464">
        <v>122</v>
      </c>
      <c r="B145" s="465" t="s">
        <v>533</v>
      </c>
      <c r="C145" s="1245" t="s">
        <v>1095</v>
      </c>
      <c r="D145" s="467" t="s">
        <v>535</v>
      </c>
      <c r="E145" s="473">
        <v>42843</v>
      </c>
      <c r="F145" s="474" t="s">
        <v>1283</v>
      </c>
      <c r="G145" s="471">
        <v>0</v>
      </c>
      <c r="H145" s="1235" t="s">
        <v>16</v>
      </c>
      <c r="I145" s="1236" t="s">
        <v>486</v>
      </c>
      <c r="N145" s="1250"/>
      <c r="O145" s="1250"/>
      <c r="P145" s="1581"/>
      <c r="Q145" s="1581"/>
      <c r="R145" s="1581"/>
      <c r="S145" s="1581"/>
      <c r="T145" s="1581"/>
      <c r="U145" s="1581"/>
      <c r="V145" s="1581"/>
    </row>
    <row r="146" spans="1:22" ht="15" customHeight="1">
      <c r="A146" s="464">
        <v>123</v>
      </c>
      <c r="B146" s="465" t="s">
        <v>533</v>
      </c>
      <c r="C146" s="1245" t="s">
        <v>1095</v>
      </c>
      <c r="D146" s="467" t="s">
        <v>1284</v>
      </c>
      <c r="E146" s="473">
        <v>42885</v>
      </c>
      <c r="F146" s="474" t="s">
        <v>1285</v>
      </c>
      <c r="G146" s="471">
        <v>717</v>
      </c>
      <c r="H146" s="1235" t="s">
        <v>16</v>
      </c>
      <c r="I146" s="1236" t="s">
        <v>486</v>
      </c>
      <c r="N146" s="1250"/>
      <c r="O146" s="1250"/>
      <c r="P146" s="1582"/>
      <c r="Q146" s="1582"/>
      <c r="R146" s="1582"/>
      <c r="S146" s="1582"/>
      <c r="T146" s="1582"/>
      <c r="U146" s="1582"/>
      <c r="V146" s="1582"/>
    </row>
    <row r="147" spans="1:22" ht="15" customHeight="1">
      <c r="A147" s="464">
        <v>124</v>
      </c>
      <c r="B147" s="465" t="s">
        <v>533</v>
      </c>
      <c r="C147" s="1245" t="s">
        <v>1095</v>
      </c>
      <c r="D147" s="467" t="s">
        <v>1286</v>
      </c>
      <c r="E147" s="473">
        <v>42885</v>
      </c>
      <c r="F147" s="474" t="s">
        <v>1287</v>
      </c>
      <c r="G147" s="471">
        <v>0</v>
      </c>
      <c r="H147" s="1235" t="s">
        <v>16</v>
      </c>
      <c r="I147" s="1236" t="s">
        <v>486</v>
      </c>
      <c r="N147" s="1250"/>
      <c r="O147" s="1250"/>
      <c r="P147" s="1250"/>
      <c r="Q147" s="1250"/>
      <c r="R147" s="1250"/>
      <c r="S147" s="1250"/>
      <c r="T147" s="1250"/>
      <c r="U147" s="1251"/>
      <c r="V147" s="1252"/>
    </row>
    <row r="148" spans="1:22" ht="15" customHeight="1">
      <c r="A148" s="458">
        <v>125</v>
      </c>
      <c r="B148" s="459" t="s">
        <v>533</v>
      </c>
      <c r="C148" s="1230" t="s">
        <v>1095</v>
      </c>
      <c r="D148" s="1483" t="s">
        <v>1289</v>
      </c>
      <c r="E148" s="461">
        <v>42885</v>
      </c>
      <c r="F148" s="1484" t="s">
        <v>1290</v>
      </c>
      <c r="G148" s="1485">
        <v>0</v>
      </c>
      <c r="H148" s="1486" t="s">
        <v>22</v>
      </c>
      <c r="I148" s="1232" t="s">
        <v>23</v>
      </c>
      <c r="N148" s="1591"/>
      <c r="O148" s="1591"/>
      <c r="P148" s="1591"/>
      <c r="Q148" s="1492"/>
      <c r="R148" s="1492"/>
      <c r="S148" s="1492"/>
      <c r="T148" s="1492"/>
      <c r="U148" s="1591"/>
      <c r="V148" s="1591"/>
    </row>
    <row r="149" spans="1:9" ht="15" customHeight="1">
      <c r="A149" s="464">
        <v>126</v>
      </c>
      <c r="B149" s="465" t="s">
        <v>533</v>
      </c>
      <c r="C149" s="1245" t="s">
        <v>1095</v>
      </c>
      <c r="D149" s="470" t="s">
        <v>1248</v>
      </c>
      <c r="E149" s="473">
        <v>42843</v>
      </c>
      <c r="F149" s="474" t="s">
        <v>1291</v>
      </c>
      <c r="G149" s="471">
        <v>0</v>
      </c>
      <c r="H149" s="1235" t="s">
        <v>22</v>
      </c>
      <c r="I149" s="1236" t="s">
        <v>23</v>
      </c>
    </row>
    <row r="150" spans="1:9" s="463" customFormat="1" ht="15" customHeight="1">
      <c r="A150" s="464">
        <v>127</v>
      </c>
      <c r="B150" s="465" t="s">
        <v>533</v>
      </c>
      <c r="C150" s="1245" t="s">
        <v>1095</v>
      </c>
      <c r="D150" s="470" t="s">
        <v>667</v>
      </c>
      <c r="E150" s="473">
        <v>42843</v>
      </c>
      <c r="F150" s="474" t="s">
        <v>1292</v>
      </c>
      <c r="G150" s="471">
        <v>0</v>
      </c>
      <c r="H150" s="1235" t="s">
        <v>10</v>
      </c>
      <c r="I150" s="1236" t="s">
        <v>11</v>
      </c>
    </row>
    <row r="151" spans="1:9" s="463" customFormat="1" ht="15" customHeight="1">
      <c r="A151" s="464">
        <v>128</v>
      </c>
      <c r="B151" s="465" t="s">
        <v>533</v>
      </c>
      <c r="C151" s="1245" t="s">
        <v>1095</v>
      </c>
      <c r="D151" s="467" t="s">
        <v>1293</v>
      </c>
      <c r="E151" s="473">
        <v>42885</v>
      </c>
      <c r="F151" s="474" t="s">
        <v>1294</v>
      </c>
      <c r="G151" s="471">
        <v>0</v>
      </c>
      <c r="H151" s="1235" t="s">
        <v>10</v>
      </c>
      <c r="I151" s="1236" t="s">
        <v>11</v>
      </c>
    </row>
    <row r="152" spans="1:9" s="463" customFormat="1" ht="15" customHeight="1">
      <c r="A152" s="464">
        <v>129</v>
      </c>
      <c r="B152" s="465" t="s">
        <v>533</v>
      </c>
      <c r="C152" s="1245" t="s">
        <v>1095</v>
      </c>
      <c r="D152" s="467" t="s">
        <v>1295</v>
      </c>
      <c r="E152" s="473">
        <v>42885</v>
      </c>
      <c r="F152" s="474" t="s">
        <v>1296</v>
      </c>
      <c r="G152" s="471">
        <v>0</v>
      </c>
      <c r="H152" s="1235" t="s">
        <v>22</v>
      </c>
      <c r="I152" s="1236" t="s">
        <v>23</v>
      </c>
    </row>
    <row r="153" spans="1:9" s="463" customFormat="1" ht="15" customHeight="1">
      <c r="A153" s="464">
        <v>130</v>
      </c>
      <c r="B153" s="465" t="s">
        <v>533</v>
      </c>
      <c r="C153" s="1245" t="s">
        <v>1095</v>
      </c>
      <c r="D153" s="470" t="s">
        <v>674</v>
      </c>
      <c r="E153" s="473">
        <v>42857</v>
      </c>
      <c r="F153" s="474" t="s">
        <v>1297</v>
      </c>
      <c r="G153" s="471">
        <v>0</v>
      </c>
      <c r="H153" s="1235" t="s">
        <v>24</v>
      </c>
      <c r="I153" s="1236" t="s">
        <v>536</v>
      </c>
    </row>
    <row r="154" spans="1:9" s="463" customFormat="1" ht="15" customHeight="1">
      <c r="A154" s="464">
        <v>131</v>
      </c>
      <c r="B154" s="465" t="s">
        <v>533</v>
      </c>
      <c r="C154" s="1245" t="s">
        <v>1095</v>
      </c>
      <c r="D154" s="470" t="s">
        <v>674</v>
      </c>
      <c r="E154" s="473">
        <v>42857</v>
      </c>
      <c r="F154" s="474" t="s">
        <v>1298</v>
      </c>
      <c r="G154" s="471">
        <v>0</v>
      </c>
      <c r="H154" s="1235" t="s">
        <v>24</v>
      </c>
      <c r="I154" s="1236" t="s">
        <v>536</v>
      </c>
    </row>
    <row r="155" spans="1:9" s="463" customFormat="1" ht="15" customHeight="1">
      <c r="A155" s="464">
        <v>132</v>
      </c>
      <c r="B155" s="465" t="s">
        <v>533</v>
      </c>
      <c r="C155" s="1245" t="s">
        <v>1095</v>
      </c>
      <c r="D155" s="467" t="s">
        <v>1299</v>
      </c>
      <c r="E155" s="473">
        <v>42885</v>
      </c>
      <c r="F155" s="474" t="s">
        <v>1300</v>
      </c>
      <c r="G155" s="471">
        <v>0</v>
      </c>
      <c r="H155" s="1233" t="s">
        <v>14</v>
      </c>
      <c r="I155" s="1234" t="s">
        <v>15</v>
      </c>
    </row>
    <row r="156" spans="1:9" s="463" customFormat="1" ht="15" customHeight="1">
      <c r="A156" s="464">
        <v>133</v>
      </c>
      <c r="B156" s="465" t="s">
        <v>533</v>
      </c>
      <c r="C156" s="1245" t="s">
        <v>1095</v>
      </c>
      <c r="D156" s="467" t="s">
        <v>488</v>
      </c>
      <c r="E156" s="473">
        <v>42885</v>
      </c>
      <c r="F156" s="474" t="s">
        <v>1301</v>
      </c>
      <c r="G156" s="471">
        <v>0</v>
      </c>
      <c r="H156" s="1235" t="s">
        <v>10</v>
      </c>
      <c r="I156" s="1236" t="s">
        <v>11</v>
      </c>
    </row>
    <row r="157" spans="1:9" s="463" customFormat="1" ht="15" customHeight="1">
      <c r="A157" s="464">
        <v>134</v>
      </c>
      <c r="B157" s="465" t="s">
        <v>533</v>
      </c>
      <c r="C157" s="1245" t="s">
        <v>1095</v>
      </c>
      <c r="D157" s="470" t="s">
        <v>1302</v>
      </c>
      <c r="E157" s="473">
        <v>42857</v>
      </c>
      <c r="F157" s="474" t="s">
        <v>1303</v>
      </c>
      <c r="G157" s="471">
        <v>0</v>
      </c>
      <c r="H157" s="1233" t="s">
        <v>14</v>
      </c>
      <c r="I157" s="1234" t="s">
        <v>15</v>
      </c>
    </row>
    <row r="158" spans="1:9" s="463" customFormat="1" ht="15" customHeight="1">
      <c r="A158" s="464">
        <v>135</v>
      </c>
      <c r="B158" s="465" t="s">
        <v>533</v>
      </c>
      <c r="C158" s="1245" t="s">
        <v>1095</v>
      </c>
      <c r="D158" s="467" t="s">
        <v>1304</v>
      </c>
      <c r="E158" s="473">
        <v>42885</v>
      </c>
      <c r="F158" s="474" t="s">
        <v>1305</v>
      </c>
      <c r="G158" s="471">
        <v>8936.46</v>
      </c>
      <c r="H158" s="1235" t="s">
        <v>17</v>
      </c>
      <c r="I158" s="1236" t="s">
        <v>18</v>
      </c>
    </row>
    <row r="159" spans="1:9" s="463" customFormat="1" ht="15" customHeight="1">
      <c r="A159" s="464">
        <v>136</v>
      </c>
      <c r="B159" s="465" t="s">
        <v>533</v>
      </c>
      <c r="C159" s="1245" t="s">
        <v>1095</v>
      </c>
      <c r="D159" s="467" t="s">
        <v>1306</v>
      </c>
      <c r="E159" s="473">
        <v>42857</v>
      </c>
      <c r="F159" s="474" t="s">
        <v>1307</v>
      </c>
      <c r="G159" s="471">
        <v>221</v>
      </c>
      <c r="H159" s="1235" t="s">
        <v>10</v>
      </c>
      <c r="I159" s="1236" t="s">
        <v>11</v>
      </c>
    </row>
    <row r="160" spans="1:9" s="463" customFormat="1" ht="15" customHeight="1">
      <c r="A160" s="464">
        <v>137</v>
      </c>
      <c r="B160" s="465" t="s">
        <v>533</v>
      </c>
      <c r="C160" s="1245" t="s">
        <v>1095</v>
      </c>
      <c r="D160" s="467" t="s">
        <v>1308</v>
      </c>
      <c r="E160" s="473">
        <v>42885</v>
      </c>
      <c r="F160" s="474" t="s">
        <v>1309</v>
      </c>
      <c r="G160" s="471">
        <v>0</v>
      </c>
      <c r="H160" s="1235" t="s">
        <v>16</v>
      </c>
      <c r="I160" s="1236" t="s">
        <v>486</v>
      </c>
    </row>
    <row r="161" spans="1:9" s="463" customFormat="1" ht="15" customHeight="1">
      <c r="A161" s="464">
        <v>138</v>
      </c>
      <c r="B161" s="465" t="s">
        <v>533</v>
      </c>
      <c r="C161" s="1245" t="s">
        <v>1095</v>
      </c>
      <c r="D161" s="467" t="s">
        <v>1310</v>
      </c>
      <c r="E161" s="473">
        <v>42885</v>
      </c>
      <c r="F161" s="474" t="s">
        <v>1311</v>
      </c>
      <c r="G161" s="471">
        <v>0</v>
      </c>
      <c r="H161" s="1235" t="s">
        <v>16</v>
      </c>
      <c r="I161" s="1236" t="s">
        <v>486</v>
      </c>
    </row>
    <row r="162" spans="1:9" s="463" customFormat="1" ht="15" customHeight="1">
      <c r="A162" s="464">
        <v>139</v>
      </c>
      <c r="B162" s="465" t="s">
        <v>533</v>
      </c>
      <c r="C162" s="1245" t="s">
        <v>1095</v>
      </c>
      <c r="D162" s="467" t="s">
        <v>1312</v>
      </c>
      <c r="E162" s="473">
        <v>42885</v>
      </c>
      <c r="F162" s="474" t="s">
        <v>1313</v>
      </c>
      <c r="G162" s="471">
        <v>0</v>
      </c>
      <c r="H162" s="1235" t="s">
        <v>16</v>
      </c>
      <c r="I162" s="1236" t="s">
        <v>486</v>
      </c>
    </row>
    <row r="163" spans="1:9" s="463" customFormat="1" ht="15" customHeight="1">
      <c r="A163" s="464">
        <v>140</v>
      </c>
      <c r="B163" s="465" t="s">
        <v>533</v>
      </c>
      <c r="C163" s="1245" t="s">
        <v>1095</v>
      </c>
      <c r="D163" s="470" t="s">
        <v>691</v>
      </c>
      <c r="E163" s="473">
        <v>42857</v>
      </c>
      <c r="F163" s="474" t="s">
        <v>1314</v>
      </c>
      <c r="G163" s="471">
        <v>0</v>
      </c>
      <c r="H163" s="1235" t="s">
        <v>243</v>
      </c>
      <c r="I163" s="1236" t="s">
        <v>485</v>
      </c>
    </row>
    <row r="164" spans="1:9" s="463" customFormat="1" ht="15" customHeight="1">
      <c r="A164" s="464">
        <v>141</v>
      </c>
      <c r="B164" s="465" t="s">
        <v>533</v>
      </c>
      <c r="C164" s="1245" t="s">
        <v>1095</v>
      </c>
      <c r="D164" s="470" t="s">
        <v>1315</v>
      </c>
      <c r="E164" s="473">
        <v>42857</v>
      </c>
      <c r="F164" s="474" t="s">
        <v>1316</v>
      </c>
      <c r="G164" s="471">
        <v>0</v>
      </c>
      <c r="H164" s="1235" t="s">
        <v>243</v>
      </c>
      <c r="I164" s="1236" t="s">
        <v>485</v>
      </c>
    </row>
    <row r="165" spans="1:9" s="463" customFormat="1" ht="15" customHeight="1">
      <c r="A165" s="464">
        <v>142</v>
      </c>
      <c r="B165" s="465" t="s">
        <v>533</v>
      </c>
      <c r="C165" s="1245" t="s">
        <v>1095</v>
      </c>
      <c r="D165" s="467" t="s">
        <v>535</v>
      </c>
      <c r="E165" s="473">
        <v>42857</v>
      </c>
      <c r="F165" s="474" t="s">
        <v>1317</v>
      </c>
      <c r="G165" s="471">
        <v>0</v>
      </c>
      <c r="H165" s="1235" t="s">
        <v>16</v>
      </c>
      <c r="I165" s="1236" t="s">
        <v>486</v>
      </c>
    </row>
    <row r="166" spans="1:9" s="463" customFormat="1" ht="15" customHeight="1">
      <c r="A166" s="464">
        <v>143</v>
      </c>
      <c r="B166" s="465" t="s">
        <v>533</v>
      </c>
      <c r="C166" s="1245" t="s">
        <v>1095</v>
      </c>
      <c r="D166" s="467" t="s">
        <v>1318</v>
      </c>
      <c r="E166" s="473">
        <v>42885</v>
      </c>
      <c r="F166" s="474" t="s">
        <v>1319</v>
      </c>
      <c r="G166" s="471">
        <v>0</v>
      </c>
      <c r="H166" s="1235" t="s">
        <v>10</v>
      </c>
      <c r="I166" s="1236" t="s">
        <v>11</v>
      </c>
    </row>
    <row r="167" spans="1:9" s="463" customFormat="1" ht="15" customHeight="1">
      <c r="A167" s="464">
        <v>144</v>
      </c>
      <c r="B167" s="465" t="s">
        <v>533</v>
      </c>
      <c r="C167" s="1245" t="s">
        <v>1095</v>
      </c>
      <c r="D167" s="470" t="s">
        <v>478</v>
      </c>
      <c r="E167" s="473">
        <v>42871</v>
      </c>
      <c r="F167" s="474" t="s">
        <v>1320</v>
      </c>
      <c r="G167" s="471">
        <v>5000</v>
      </c>
      <c r="H167" s="1233" t="s">
        <v>14</v>
      </c>
      <c r="I167" s="1234" t="s">
        <v>15</v>
      </c>
    </row>
    <row r="168" spans="1:9" s="463" customFormat="1" ht="21.75" customHeight="1">
      <c r="A168" s="464">
        <v>145</v>
      </c>
      <c r="B168" s="465" t="s">
        <v>533</v>
      </c>
      <c r="C168" s="1245" t="s">
        <v>1095</v>
      </c>
      <c r="D168" s="470" t="s">
        <v>1321</v>
      </c>
      <c r="E168" s="473">
        <v>42885</v>
      </c>
      <c r="F168" s="474" t="s">
        <v>1322</v>
      </c>
      <c r="G168" s="471">
        <v>0</v>
      </c>
      <c r="H168" s="1233" t="s">
        <v>14</v>
      </c>
      <c r="I168" s="1234" t="s">
        <v>15</v>
      </c>
    </row>
    <row r="169" spans="1:9" s="463" customFormat="1" ht="22.5" customHeight="1">
      <c r="A169" s="464">
        <v>146</v>
      </c>
      <c r="B169" s="465" t="s">
        <v>533</v>
      </c>
      <c r="C169" s="1245" t="s">
        <v>1095</v>
      </c>
      <c r="D169" s="470" t="s">
        <v>1323</v>
      </c>
      <c r="E169" s="473">
        <v>42885</v>
      </c>
      <c r="F169" s="474" t="s">
        <v>1324</v>
      </c>
      <c r="G169" s="471">
        <v>0</v>
      </c>
      <c r="H169" s="1235" t="s">
        <v>16</v>
      </c>
      <c r="I169" s="1236" t="s">
        <v>486</v>
      </c>
    </row>
    <row r="170" spans="1:9" s="463" customFormat="1" ht="15" customHeight="1">
      <c r="A170" s="464">
        <v>147</v>
      </c>
      <c r="B170" s="465" t="s">
        <v>533</v>
      </c>
      <c r="C170" s="1245" t="s">
        <v>1095</v>
      </c>
      <c r="D170" s="470" t="s">
        <v>1248</v>
      </c>
      <c r="E170" s="473">
        <v>42871</v>
      </c>
      <c r="F170" s="474" t="s">
        <v>1325</v>
      </c>
      <c r="G170" s="471">
        <v>0</v>
      </c>
      <c r="H170" s="1235" t="s">
        <v>22</v>
      </c>
      <c r="I170" s="1236" t="s">
        <v>23</v>
      </c>
    </row>
    <row r="171" spans="1:9" s="463" customFormat="1" ht="15" customHeight="1">
      <c r="A171" s="464">
        <v>148</v>
      </c>
      <c r="B171" s="465" t="s">
        <v>533</v>
      </c>
      <c r="C171" s="1245" t="s">
        <v>1095</v>
      </c>
      <c r="D171" s="470" t="s">
        <v>1197</v>
      </c>
      <c r="E171" s="473">
        <v>42871</v>
      </c>
      <c r="F171" s="474" t="s">
        <v>1326</v>
      </c>
      <c r="G171" s="471">
        <v>150</v>
      </c>
      <c r="H171" s="1235" t="s">
        <v>24</v>
      </c>
      <c r="I171" s="1236" t="s">
        <v>536</v>
      </c>
    </row>
    <row r="172" spans="1:9" s="463" customFormat="1" ht="15" customHeight="1">
      <c r="A172" s="464">
        <v>149</v>
      </c>
      <c r="B172" s="465" t="s">
        <v>533</v>
      </c>
      <c r="C172" s="1245" t="s">
        <v>1095</v>
      </c>
      <c r="D172" s="467" t="s">
        <v>1327</v>
      </c>
      <c r="E172" s="473">
        <v>42885</v>
      </c>
      <c r="F172" s="474" t="s">
        <v>1328</v>
      </c>
      <c r="G172" s="471">
        <v>2700</v>
      </c>
      <c r="H172" s="1235" t="s">
        <v>22</v>
      </c>
      <c r="I172" s="1236" t="s">
        <v>23</v>
      </c>
    </row>
    <row r="173" spans="1:9" s="463" customFormat="1" ht="15" customHeight="1">
      <c r="A173" s="464">
        <v>150</v>
      </c>
      <c r="B173" s="465" t="s">
        <v>533</v>
      </c>
      <c r="C173" s="1245" t="s">
        <v>1095</v>
      </c>
      <c r="D173" s="467" t="s">
        <v>480</v>
      </c>
      <c r="E173" s="473">
        <v>42885</v>
      </c>
      <c r="F173" s="474" t="s">
        <v>1329</v>
      </c>
      <c r="G173" s="471">
        <v>0</v>
      </c>
      <c r="H173" s="1235" t="s">
        <v>19</v>
      </c>
      <c r="I173" s="1236" t="s">
        <v>196</v>
      </c>
    </row>
    <row r="174" spans="1:9" s="463" customFormat="1" ht="15" customHeight="1">
      <c r="A174" s="464">
        <v>151</v>
      </c>
      <c r="B174" s="465" t="s">
        <v>533</v>
      </c>
      <c r="C174" s="1245" t="s">
        <v>1095</v>
      </c>
      <c r="D174" s="467" t="s">
        <v>1164</v>
      </c>
      <c r="E174" s="473">
        <v>42871</v>
      </c>
      <c r="F174" s="474" t="s">
        <v>1330</v>
      </c>
      <c r="G174" s="471">
        <v>6.47</v>
      </c>
      <c r="H174" s="1235" t="s">
        <v>10</v>
      </c>
      <c r="I174" s="1236" t="s">
        <v>11</v>
      </c>
    </row>
    <row r="175" spans="1:9" s="463" customFormat="1" ht="15" customHeight="1">
      <c r="A175" s="464">
        <v>152</v>
      </c>
      <c r="B175" s="465" t="s">
        <v>533</v>
      </c>
      <c r="C175" s="1245" t="s">
        <v>1095</v>
      </c>
      <c r="D175" s="470" t="s">
        <v>1248</v>
      </c>
      <c r="E175" s="473">
        <v>42878</v>
      </c>
      <c r="F175" s="474" t="s">
        <v>1331</v>
      </c>
      <c r="G175" s="471">
        <v>0</v>
      </c>
      <c r="H175" s="1235" t="s">
        <v>22</v>
      </c>
      <c r="I175" s="1236" t="s">
        <v>23</v>
      </c>
    </row>
    <row r="176" spans="1:9" s="463" customFormat="1" ht="15" customHeight="1">
      <c r="A176" s="464">
        <v>153</v>
      </c>
      <c r="B176" s="465" t="s">
        <v>533</v>
      </c>
      <c r="C176" s="1245" t="s">
        <v>1095</v>
      </c>
      <c r="D176" s="470" t="s">
        <v>681</v>
      </c>
      <c r="E176" s="473">
        <v>42871</v>
      </c>
      <c r="F176" s="474" t="s">
        <v>1332</v>
      </c>
      <c r="G176" s="471">
        <v>0</v>
      </c>
      <c r="H176" s="1235" t="s">
        <v>10</v>
      </c>
      <c r="I176" s="1236" t="s">
        <v>11</v>
      </c>
    </row>
    <row r="177" spans="1:9" s="463" customFormat="1" ht="15" customHeight="1">
      <c r="A177" s="464">
        <v>154</v>
      </c>
      <c r="B177" s="465" t="s">
        <v>533</v>
      </c>
      <c r="C177" s="1245" t="s">
        <v>1095</v>
      </c>
      <c r="D177" s="467" t="s">
        <v>172</v>
      </c>
      <c r="E177" s="473">
        <v>42871</v>
      </c>
      <c r="F177" s="474" t="s">
        <v>1333</v>
      </c>
      <c r="G177" s="471">
        <v>8735.78</v>
      </c>
      <c r="H177" s="1235" t="s">
        <v>10</v>
      </c>
      <c r="I177" s="1236" t="s">
        <v>11</v>
      </c>
    </row>
    <row r="178" spans="1:9" ht="15" customHeight="1">
      <c r="A178" s="458">
        <v>155</v>
      </c>
      <c r="B178" s="459" t="s">
        <v>533</v>
      </c>
      <c r="C178" s="1230" t="s">
        <v>1095</v>
      </c>
      <c r="D178" s="1487" t="s">
        <v>667</v>
      </c>
      <c r="E178" s="461">
        <v>42871</v>
      </c>
      <c r="F178" s="1484" t="s">
        <v>1335</v>
      </c>
      <c r="G178" s="1485">
        <v>0</v>
      </c>
      <c r="H178" s="1486" t="s">
        <v>10</v>
      </c>
      <c r="I178" s="1232" t="s">
        <v>11</v>
      </c>
    </row>
    <row r="179" spans="1:9" ht="15" customHeight="1">
      <c r="A179" s="464">
        <v>156</v>
      </c>
      <c r="B179" s="465" t="s">
        <v>533</v>
      </c>
      <c r="C179" s="1245" t="s">
        <v>1095</v>
      </c>
      <c r="D179" s="470" t="s">
        <v>676</v>
      </c>
      <c r="E179" s="473">
        <v>42871</v>
      </c>
      <c r="F179" s="474" t="s">
        <v>1336</v>
      </c>
      <c r="G179" s="471">
        <v>448.9</v>
      </c>
      <c r="H179" s="1233" t="s">
        <v>14</v>
      </c>
      <c r="I179" s="1234" t="s">
        <v>15</v>
      </c>
    </row>
    <row r="180" spans="1:9" s="463" customFormat="1" ht="15" customHeight="1">
      <c r="A180" s="464">
        <v>157</v>
      </c>
      <c r="B180" s="465" t="s">
        <v>533</v>
      </c>
      <c r="C180" s="1245" t="s">
        <v>1095</v>
      </c>
      <c r="D180" s="470" t="s">
        <v>674</v>
      </c>
      <c r="E180" s="473">
        <v>42871</v>
      </c>
      <c r="F180" s="474" t="s">
        <v>1337</v>
      </c>
      <c r="G180" s="471">
        <v>0</v>
      </c>
      <c r="H180" s="1235" t="s">
        <v>24</v>
      </c>
      <c r="I180" s="1236" t="s">
        <v>536</v>
      </c>
    </row>
    <row r="181" spans="1:9" s="463" customFormat="1" ht="15" customHeight="1">
      <c r="A181" s="464">
        <v>158</v>
      </c>
      <c r="B181" s="465" t="s">
        <v>533</v>
      </c>
      <c r="C181" s="1245" t="s">
        <v>1095</v>
      </c>
      <c r="D181" s="467" t="s">
        <v>1293</v>
      </c>
      <c r="E181" s="473">
        <v>42885</v>
      </c>
      <c r="F181" s="474" t="s">
        <v>1338</v>
      </c>
      <c r="G181" s="471">
        <v>0</v>
      </c>
      <c r="H181" s="1235" t="s">
        <v>10</v>
      </c>
      <c r="I181" s="1236" t="s">
        <v>11</v>
      </c>
    </row>
    <row r="182" spans="1:9" s="463" customFormat="1" ht="15" customHeight="1">
      <c r="A182" s="464">
        <v>159</v>
      </c>
      <c r="B182" s="465" t="s">
        <v>533</v>
      </c>
      <c r="C182" s="1245" t="s">
        <v>1095</v>
      </c>
      <c r="D182" s="467" t="s">
        <v>1339</v>
      </c>
      <c r="E182" s="473">
        <v>42913</v>
      </c>
      <c r="F182" s="474" t="s">
        <v>1340</v>
      </c>
      <c r="G182" s="471">
        <v>0</v>
      </c>
      <c r="H182" s="1235" t="s">
        <v>19</v>
      </c>
      <c r="I182" s="1236" t="s">
        <v>196</v>
      </c>
    </row>
    <row r="183" spans="1:9" s="463" customFormat="1" ht="15" customHeight="1">
      <c r="A183" s="464">
        <v>160</v>
      </c>
      <c r="B183" s="465" t="s">
        <v>533</v>
      </c>
      <c r="C183" s="1245" t="s">
        <v>1095</v>
      </c>
      <c r="D183" s="470" t="s">
        <v>679</v>
      </c>
      <c r="E183" s="473">
        <v>42871</v>
      </c>
      <c r="F183" s="474" t="s">
        <v>1341</v>
      </c>
      <c r="G183" s="471">
        <v>1078.84</v>
      </c>
      <c r="H183" s="1233" t="s">
        <v>14</v>
      </c>
      <c r="I183" s="1234" t="s">
        <v>15</v>
      </c>
    </row>
    <row r="184" spans="1:9" s="1252" customFormat="1" ht="15" customHeight="1">
      <c r="A184" s="1239"/>
      <c r="B184" s="481"/>
      <c r="C184" s="1240"/>
      <c r="D184" s="1249"/>
      <c r="E184" s="1241"/>
      <c r="F184" s="1242"/>
      <c r="G184" s="1243"/>
      <c r="H184" s="1493"/>
      <c r="I184" s="1005"/>
    </row>
    <row r="185" spans="1:9" s="1252" customFormat="1" ht="15" customHeight="1">
      <c r="A185" s="1239"/>
      <c r="B185" s="481"/>
      <c r="C185" s="1240"/>
      <c r="D185" s="1249"/>
      <c r="E185" s="1241"/>
      <c r="F185" s="1242"/>
      <c r="G185" s="1243"/>
      <c r="H185" s="1493"/>
      <c r="I185" s="1005"/>
    </row>
    <row r="186" spans="1:9" s="1252" customFormat="1" ht="15" customHeight="1">
      <c r="A186" s="18"/>
      <c r="B186" s="18"/>
      <c r="C186" s="18"/>
      <c r="D186" s="18"/>
      <c r="E186" s="18"/>
      <c r="F186" s="18"/>
      <c r="G186" s="18"/>
      <c r="H186" s="1588" t="s">
        <v>1288</v>
      </c>
      <c r="I186" s="1588"/>
    </row>
    <row r="187" spans="1:9" s="1252" customFormat="1" ht="15" customHeight="1">
      <c r="A187" s="18"/>
      <c r="B187" s="18"/>
      <c r="C187" s="1589" t="s">
        <v>117</v>
      </c>
      <c r="D187" s="1589"/>
      <c r="E187" s="1589"/>
      <c r="F187" s="1589"/>
      <c r="G187" s="1589"/>
      <c r="H187" s="1589"/>
      <c r="I187" s="1589"/>
    </row>
    <row r="188" spans="1:9" s="1252" customFormat="1" ht="15" customHeight="1">
      <c r="A188" s="18"/>
      <c r="B188" s="18"/>
      <c r="C188" s="1590" t="s">
        <v>1093</v>
      </c>
      <c r="D188" s="1590"/>
      <c r="E188" s="1590"/>
      <c r="F188" s="1590"/>
      <c r="G188" s="1590"/>
      <c r="H188" s="1590"/>
      <c r="I188" s="1590"/>
    </row>
    <row r="189" spans="1:9" s="1252" customFormat="1" ht="15" customHeight="1" thickBot="1">
      <c r="A189" s="18"/>
      <c r="B189" s="18"/>
      <c r="C189" s="18"/>
      <c r="D189" s="18"/>
      <c r="E189" s="18"/>
      <c r="F189" s="18"/>
      <c r="G189" s="18"/>
      <c r="H189" s="1229"/>
      <c r="I189" s="463"/>
    </row>
    <row r="190" spans="1:9" s="1252" customFormat="1" ht="34.5" customHeight="1" thickBot="1">
      <c r="A190" s="1583" t="s">
        <v>8</v>
      </c>
      <c r="B190" s="1584"/>
      <c r="C190" s="1585"/>
      <c r="D190" s="184" t="s">
        <v>9</v>
      </c>
      <c r="E190" s="184" t="s">
        <v>1094</v>
      </c>
      <c r="F190" s="184" t="s">
        <v>169</v>
      </c>
      <c r="G190" s="184" t="s">
        <v>171</v>
      </c>
      <c r="H190" s="1586" t="s">
        <v>170</v>
      </c>
      <c r="I190" s="1587"/>
    </row>
    <row r="191" spans="1:9" s="463" customFormat="1" ht="15" customHeight="1">
      <c r="A191" s="458">
        <v>161</v>
      </c>
      <c r="B191" s="459" t="s">
        <v>533</v>
      </c>
      <c r="C191" s="1230" t="s">
        <v>1095</v>
      </c>
      <c r="D191" s="1487" t="s">
        <v>537</v>
      </c>
      <c r="E191" s="461">
        <v>42913</v>
      </c>
      <c r="F191" s="1484" t="s">
        <v>1342</v>
      </c>
      <c r="G191" s="1485">
        <v>0</v>
      </c>
      <c r="H191" s="1486" t="s">
        <v>12</v>
      </c>
      <c r="I191" s="1232" t="s">
        <v>13</v>
      </c>
    </row>
    <row r="192" spans="1:9" s="463" customFormat="1" ht="15" customHeight="1">
      <c r="A192" s="464">
        <v>162</v>
      </c>
      <c r="B192" s="465" t="s">
        <v>533</v>
      </c>
      <c r="C192" s="1245" t="s">
        <v>1095</v>
      </c>
      <c r="D192" s="467" t="s">
        <v>534</v>
      </c>
      <c r="E192" s="473">
        <v>42913</v>
      </c>
      <c r="F192" s="474" t="s">
        <v>1343</v>
      </c>
      <c r="G192" s="471">
        <v>0</v>
      </c>
      <c r="H192" s="1233" t="s">
        <v>14</v>
      </c>
      <c r="I192" s="1234" t="s">
        <v>15</v>
      </c>
    </row>
    <row r="193" spans="1:9" s="463" customFormat="1" ht="15" customHeight="1">
      <c r="A193" s="464">
        <v>163</v>
      </c>
      <c r="B193" s="465" t="s">
        <v>533</v>
      </c>
      <c r="C193" s="1245" t="s">
        <v>1095</v>
      </c>
      <c r="D193" s="467" t="s">
        <v>535</v>
      </c>
      <c r="E193" s="473">
        <v>42913</v>
      </c>
      <c r="F193" s="474" t="s">
        <v>1344</v>
      </c>
      <c r="G193" s="471">
        <v>0</v>
      </c>
      <c r="H193" s="1235" t="s">
        <v>16</v>
      </c>
      <c r="I193" s="1236" t="s">
        <v>486</v>
      </c>
    </row>
    <row r="194" spans="1:9" s="463" customFormat="1" ht="15" customHeight="1">
      <c r="A194" s="464">
        <v>164</v>
      </c>
      <c r="B194" s="465" t="s">
        <v>533</v>
      </c>
      <c r="C194" s="1245" t="s">
        <v>1095</v>
      </c>
      <c r="D194" s="467" t="s">
        <v>1248</v>
      </c>
      <c r="E194" s="473">
        <v>42885</v>
      </c>
      <c r="F194" s="474" t="s">
        <v>1345</v>
      </c>
      <c r="G194" s="471">
        <v>0</v>
      </c>
      <c r="H194" s="1235" t="s">
        <v>22</v>
      </c>
      <c r="I194" s="1236" t="s">
        <v>23</v>
      </c>
    </row>
    <row r="195" spans="1:9" s="463" customFormat="1" ht="15" customHeight="1">
      <c r="A195" s="464">
        <v>165</v>
      </c>
      <c r="B195" s="465" t="s">
        <v>533</v>
      </c>
      <c r="C195" s="1245" t="s">
        <v>1095</v>
      </c>
      <c r="D195" s="467" t="s">
        <v>1346</v>
      </c>
      <c r="E195" s="473">
        <v>42913</v>
      </c>
      <c r="F195" s="474" t="s">
        <v>1347</v>
      </c>
      <c r="G195" s="471">
        <v>0</v>
      </c>
      <c r="H195" s="1235" t="s">
        <v>10</v>
      </c>
      <c r="I195" s="1236" t="s">
        <v>11</v>
      </c>
    </row>
    <row r="196" spans="1:9" s="463" customFormat="1" ht="15" customHeight="1">
      <c r="A196" s="464">
        <v>166</v>
      </c>
      <c r="B196" s="465" t="s">
        <v>533</v>
      </c>
      <c r="C196" s="1245" t="s">
        <v>1095</v>
      </c>
      <c r="D196" s="467" t="s">
        <v>1348</v>
      </c>
      <c r="E196" s="473">
        <v>42913</v>
      </c>
      <c r="F196" s="474" t="s">
        <v>1349</v>
      </c>
      <c r="G196" s="471">
        <v>0</v>
      </c>
      <c r="H196" s="1233" t="s">
        <v>14</v>
      </c>
      <c r="I196" s="1234" t="s">
        <v>15</v>
      </c>
    </row>
    <row r="197" spans="1:9" s="463" customFormat="1" ht="15" customHeight="1">
      <c r="A197" s="464">
        <v>167</v>
      </c>
      <c r="B197" s="465" t="s">
        <v>533</v>
      </c>
      <c r="C197" s="1245" t="s">
        <v>1095</v>
      </c>
      <c r="D197" s="467" t="s">
        <v>677</v>
      </c>
      <c r="E197" s="473">
        <v>42913</v>
      </c>
      <c r="F197" s="474" t="s">
        <v>1350</v>
      </c>
      <c r="G197" s="471">
        <v>0</v>
      </c>
      <c r="H197" s="1235" t="s">
        <v>25</v>
      </c>
      <c r="I197" s="1236" t="s">
        <v>26</v>
      </c>
    </row>
    <row r="198" spans="1:9" s="463" customFormat="1" ht="15" customHeight="1">
      <c r="A198" s="464">
        <v>168</v>
      </c>
      <c r="B198" s="465" t="s">
        <v>533</v>
      </c>
      <c r="C198" s="1245" t="s">
        <v>1095</v>
      </c>
      <c r="D198" s="467" t="s">
        <v>480</v>
      </c>
      <c r="E198" s="473">
        <v>42913</v>
      </c>
      <c r="F198" s="474" t="s">
        <v>1351</v>
      </c>
      <c r="G198" s="471">
        <v>0</v>
      </c>
      <c r="H198" s="1235" t="s">
        <v>19</v>
      </c>
      <c r="I198" s="1236" t="s">
        <v>196</v>
      </c>
    </row>
    <row r="199" spans="1:9" s="463" customFormat="1" ht="15" customHeight="1">
      <c r="A199" s="464">
        <v>169</v>
      </c>
      <c r="B199" s="465" t="s">
        <v>533</v>
      </c>
      <c r="C199" s="1245" t="s">
        <v>1095</v>
      </c>
      <c r="D199" s="467" t="s">
        <v>1352</v>
      </c>
      <c r="E199" s="473">
        <v>42913</v>
      </c>
      <c r="F199" s="474" t="s">
        <v>1353</v>
      </c>
      <c r="G199" s="471">
        <v>0</v>
      </c>
      <c r="H199" s="1235" t="s">
        <v>19</v>
      </c>
      <c r="I199" s="1236" t="s">
        <v>196</v>
      </c>
    </row>
    <row r="200" spans="1:9" s="463" customFormat="1" ht="15" customHeight="1">
      <c r="A200" s="464">
        <v>170</v>
      </c>
      <c r="B200" s="465" t="s">
        <v>533</v>
      </c>
      <c r="C200" s="1245" t="s">
        <v>1095</v>
      </c>
      <c r="D200" s="467" t="s">
        <v>1354</v>
      </c>
      <c r="E200" s="473">
        <v>42913</v>
      </c>
      <c r="F200" s="474" t="s">
        <v>1355</v>
      </c>
      <c r="G200" s="471">
        <v>0</v>
      </c>
      <c r="H200" s="1235" t="s">
        <v>10</v>
      </c>
      <c r="I200" s="1236" t="s">
        <v>11</v>
      </c>
    </row>
    <row r="201" spans="1:9" s="463" customFormat="1" ht="15" customHeight="1">
      <c r="A201" s="464">
        <v>171</v>
      </c>
      <c r="B201" s="465" t="s">
        <v>533</v>
      </c>
      <c r="C201" s="1245" t="s">
        <v>1095</v>
      </c>
      <c r="D201" s="467" t="s">
        <v>172</v>
      </c>
      <c r="E201" s="473">
        <v>42892</v>
      </c>
      <c r="F201" s="474" t="s">
        <v>1356</v>
      </c>
      <c r="G201" s="471">
        <v>4946.78</v>
      </c>
      <c r="H201" s="1235" t="s">
        <v>10</v>
      </c>
      <c r="I201" s="1236" t="s">
        <v>11</v>
      </c>
    </row>
    <row r="202" spans="1:9" s="463" customFormat="1" ht="15" customHeight="1">
      <c r="A202" s="464">
        <v>172</v>
      </c>
      <c r="B202" s="465" t="s">
        <v>533</v>
      </c>
      <c r="C202" s="1245" t="s">
        <v>1095</v>
      </c>
      <c r="D202" s="470" t="s">
        <v>482</v>
      </c>
      <c r="E202" s="473">
        <v>42892</v>
      </c>
      <c r="F202" s="474" t="s">
        <v>1357</v>
      </c>
      <c r="G202" s="471">
        <v>2755.96</v>
      </c>
      <c r="H202" s="1235" t="s">
        <v>25</v>
      </c>
      <c r="I202" s="1236" t="s">
        <v>26</v>
      </c>
    </row>
    <row r="203" spans="1:9" s="463" customFormat="1" ht="15" customHeight="1">
      <c r="A203" s="464">
        <v>173</v>
      </c>
      <c r="B203" s="465" t="s">
        <v>533</v>
      </c>
      <c r="C203" s="1245" t="s">
        <v>1095</v>
      </c>
      <c r="D203" s="470" t="s">
        <v>674</v>
      </c>
      <c r="E203" s="473">
        <v>42892</v>
      </c>
      <c r="F203" s="474" t="s">
        <v>1358</v>
      </c>
      <c r="G203" s="471">
        <v>0</v>
      </c>
      <c r="H203" s="1235" t="s">
        <v>24</v>
      </c>
      <c r="I203" s="1236" t="s">
        <v>536</v>
      </c>
    </row>
    <row r="204" spans="1:9" s="463" customFormat="1" ht="15" customHeight="1">
      <c r="A204" s="464">
        <v>174</v>
      </c>
      <c r="B204" s="465" t="s">
        <v>533</v>
      </c>
      <c r="C204" s="1245" t="s">
        <v>1095</v>
      </c>
      <c r="D204" s="470" t="s">
        <v>673</v>
      </c>
      <c r="E204" s="473">
        <v>42892</v>
      </c>
      <c r="F204" s="474" t="s">
        <v>1359</v>
      </c>
      <c r="G204" s="471">
        <v>361</v>
      </c>
      <c r="H204" s="1235" t="s">
        <v>19</v>
      </c>
      <c r="I204" s="1236" t="s">
        <v>196</v>
      </c>
    </row>
    <row r="205" spans="1:9" s="463" customFormat="1" ht="15" customHeight="1">
      <c r="A205" s="464">
        <v>175</v>
      </c>
      <c r="B205" s="465" t="s">
        <v>533</v>
      </c>
      <c r="C205" s="1245" t="s">
        <v>1095</v>
      </c>
      <c r="D205" s="467" t="s">
        <v>1360</v>
      </c>
      <c r="E205" s="473">
        <v>42906</v>
      </c>
      <c r="F205" s="474" t="s">
        <v>1361</v>
      </c>
      <c r="G205" s="471">
        <v>0</v>
      </c>
      <c r="H205" s="1235" t="s">
        <v>24</v>
      </c>
      <c r="I205" s="1236" t="s">
        <v>536</v>
      </c>
    </row>
    <row r="206" spans="1:9" s="463" customFormat="1" ht="15" customHeight="1">
      <c r="A206" s="464">
        <v>176</v>
      </c>
      <c r="B206" s="465" t="s">
        <v>533</v>
      </c>
      <c r="C206" s="1245" t="s">
        <v>1095</v>
      </c>
      <c r="D206" s="467" t="s">
        <v>1362</v>
      </c>
      <c r="E206" s="473">
        <v>42913</v>
      </c>
      <c r="F206" s="474" t="s">
        <v>1363</v>
      </c>
      <c r="G206" s="471">
        <v>0</v>
      </c>
      <c r="H206" s="1235" t="s">
        <v>24</v>
      </c>
      <c r="I206" s="1236" t="s">
        <v>536</v>
      </c>
    </row>
    <row r="207" spans="1:9" s="463" customFormat="1" ht="15" customHeight="1">
      <c r="A207" s="464">
        <v>177</v>
      </c>
      <c r="B207" s="465" t="s">
        <v>533</v>
      </c>
      <c r="C207" s="1245" t="s">
        <v>1095</v>
      </c>
      <c r="D207" s="467" t="s">
        <v>1248</v>
      </c>
      <c r="E207" s="473">
        <v>42892</v>
      </c>
      <c r="F207" s="474" t="s">
        <v>1364</v>
      </c>
      <c r="G207" s="471">
        <v>0</v>
      </c>
      <c r="H207" s="1235" t="s">
        <v>22</v>
      </c>
      <c r="I207" s="1236" t="s">
        <v>23</v>
      </c>
    </row>
    <row r="208" spans="1:9" s="463" customFormat="1" ht="15" customHeight="1">
      <c r="A208" s="464">
        <v>178</v>
      </c>
      <c r="B208" s="465" t="s">
        <v>533</v>
      </c>
      <c r="C208" s="1245" t="s">
        <v>1095</v>
      </c>
      <c r="D208" s="467" t="s">
        <v>1365</v>
      </c>
      <c r="E208" s="473">
        <v>42913</v>
      </c>
      <c r="F208" s="474" t="s">
        <v>1366</v>
      </c>
      <c r="G208" s="471">
        <v>0</v>
      </c>
      <c r="H208" s="1235" t="s">
        <v>22</v>
      </c>
      <c r="I208" s="1236" t="s">
        <v>23</v>
      </c>
    </row>
    <row r="209" spans="1:9" s="463" customFormat="1" ht="15" customHeight="1">
      <c r="A209" s="464">
        <v>179</v>
      </c>
      <c r="B209" s="465" t="s">
        <v>533</v>
      </c>
      <c r="C209" s="1245" t="s">
        <v>1095</v>
      </c>
      <c r="D209" s="467" t="s">
        <v>1367</v>
      </c>
      <c r="E209" s="473">
        <v>42913</v>
      </c>
      <c r="F209" s="474" t="s">
        <v>1368</v>
      </c>
      <c r="G209" s="471">
        <v>0</v>
      </c>
      <c r="H209" s="1235" t="s">
        <v>19</v>
      </c>
      <c r="I209" s="1236" t="s">
        <v>196</v>
      </c>
    </row>
    <row r="210" spans="1:9" s="463" customFormat="1" ht="15" customHeight="1">
      <c r="A210" s="464">
        <v>180</v>
      </c>
      <c r="B210" s="465" t="s">
        <v>533</v>
      </c>
      <c r="C210" s="1245" t="s">
        <v>1095</v>
      </c>
      <c r="D210" s="467" t="s">
        <v>535</v>
      </c>
      <c r="E210" s="473">
        <v>42892</v>
      </c>
      <c r="F210" s="474" t="s">
        <v>1369</v>
      </c>
      <c r="G210" s="471">
        <v>0</v>
      </c>
      <c r="H210" s="1235" t="s">
        <v>16</v>
      </c>
      <c r="I210" s="1236" t="s">
        <v>486</v>
      </c>
    </row>
    <row r="211" spans="1:9" s="463" customFormat="1" ht="15" customHeight="1">
      <c r="A211" s="464">
        <v>181</v>
      </c>
      <c r="B211" s="465" t="s">
        <v>533</v>
      </c>
      <c r="C211" s="1245" t="s">
        <v>1095</v>
      </c>
      <c r="D211" s="467" t="s">
        <v>1253</v>
      </c>
      <c r="E211" s="473">
        <v>42913</v>
      </c>
      <c r="F211" s="474" t="s">
        <v>1370</v>
      </c>
      <c r="G211" s="471">
        <v>0</v>
      </c>
      <c r="H211" s="1235" t="s">
        <v>10</v>
      </c>
      <c r="I211" s="1236" t="s">
        <v>11</v>
      </c>
    </row>
    <row r="212" spans="1:9" s="463" customFormat="1" ht="15" customHeight="1">
      <c r="A212" s="464">
        <v>182</v>
      </c>
      <c r="B212" s="465" t="s">
        <v>533</v>
      </c>
      <c r="C212" s="1245" t="s">
        <v>1095</v>
      </c>
      <c r="D212" s="467" t="s">
        <v>1253</v>
      </c>
      <c r="E212" s="473">
        <v>42913</v>
      </c>
      <c r="F212" s="474" t="s">
        <v>1371</v>
      </c>
      <c r="G212" s="471">
        <v>0</v>
      </c>
      <c r="H212" s="1235" t="s">
        <v>10</v>
      </c>
      <c r="I212" s="1236" t="s">
        <v>11</v>
      </c>
    </row>
    <row r="213" spans="1:9" s="463" customFormat="1" ht="15" customHeight="1">
      <c r="A213" s="464">
        <v>183</v>
      </c>
      <c r="B213" s="465" t="s">
        <v>533</v>
      </c>
      <c r="C213" s="1245" t="s">
        <v>1095</v>
      </c>
      <c r="D213" s="467" t="s">
        <v>688</v>
      </c>
      <c r="E213" s="473">
        <v>42913</v>
      </c>
      <c r="F213" s="474" t="s">
        <v>1372</v>
      </c>
      <c r="G213" s="471">
        <v>0</v>
      </c>
      <c r="H213" s="1235" t="s">
        <v>10</v>
      </c>
      <c r="I213" s="1236" t="s">
        <v>11</v>
      </c>
    </row>
    <row r="214" spans="1:9" s="463" customFormat="1" ht="15" customHeight="1">
      <c r="A214" s="464">
        <v>184</v>
      </c>
      <c r="B214" s="465" t="s">
        <v>533</v>
      </c>
      <c r="C214" s="1245" t="s">
        <v>1095</v>
      </c>
      <c r="D214" s="467" t="s">
        <v>1373</v>
      </c>
      <c r="E214" s="473">
        <v>42913</v>
      </c>
      <c r="F214" s="474" t="s">
        <v>1374</v>
      </c>
      <c r="G214" s="471">
        <v>0</v>
      </c>
      <c r="H214" s="1235" t="s">
        <v>10</v>
      </c>
      <c r="I214" s="1236" t="s">
        <v>11</v>
      </c>
    </row>
    <row r="215" spans="1:9" ht="15" customHeight="1">
      <c r="A215" s="458">
        <v>185</v>
      </c>
      <c r="B215" s="459" t="s">
        <v>533</v>
      </c>
      <c r="C215" s="1230" t="s">
        <v>1095</v>
      </c>
      <c r="D215" s="1483" t="s">
        <v>1376</v>
      </c>
      <c r="E215" s="461">
        <v>42913</v>
      </c>
      <c r="F215" s="1484" t="s">
        <v>1377</v>
      </c>
      <c r="G215" s="1485">
        <v>0</v>
      </c>
      <c r="H215" s="1486" t="s">
        <v>10</v>
      </c>
      <c r="I215" s="1232" t="s">
        <v>11</v>
      </c>
    </row>
    <row r="216" spans="1:9" ht="15" customHeight="1">
      <c r="A216" s="464">
        <v>186</v>
      </c>
      <c r="B216" s="465" t="s">
        <v>533</v>
      </c>
      <c r="C216" s="1245" t="s">
        <v>1095</v>
      </c>
      <c r="D216" s="467" t="s">
        <v>1164</v>
      </c>
      <c r="E216" s="473">
        <v>42906</v>
      </c>
      <c r="F216" s="474" t="s">
        <v>1378</v>
      </c>
      <c r="G216" s="471">
        <v>5.84</v>
      </c>
      <c r="H216" s="1235" t="s">
        <v>10</v>
      </c>
      <c r="I216" s="1236" t="s">
        <v>11</v>
      </c>
    </row>
    <row r="217" spans="1:9" s="463" customFormat="1" ht="15" customHeight="1">
      <c r="A217" s="464">
        <v>187</v>
      </c>
      <c r="B217" s="465" t="s">
        <v>533</v>
      </c>
      <c r="C217" s="1245" t="s">
        <v>1095</v>
      </c>
      <c r="D217" s="470" t="s">
        <v>479</v>
      </c>
      <c r="E217" s="473">
        <v>42906</v>
      </c>
      <c r="F217" s="474" t="s">
        <v>1379</v>
      </c>
      <c r="G217" s="471">
        <v>566.54</v>
      </c>
      <c r="H217" s="1235" t="s">
        <v>25</v>
      </c>
      <c r="I217" s="1236" t="s">
        <v>26</v>
      </c>
    </row>
    <row r="218" spans="1:9" s="463" customFormat="1" ht="15" customHeight="1">
      <c r="A218" s="464">
        <v>188</v>
      </c>
      <c r="B218" s="465" t="s">
        <v>533</v>
      </c>
      <c r="C218" s="1245" t="s">
        <v>1095</v>
      </c>
      <c r="D218" s="470" t="s">
        <v>691</v>
      </c>
      <c r="E218" s="473">
        <v>42906</v>
      </c>
      <c r="F218" s="474" t="s">
        <v>1380</v>
      </c>
      <c r="G218" s="471">
        <v>0</v>
      </c>
      <c r="H218" s="1235" t="s">
        <v>243</v>
      </c>
      <c r="I218" s="1236" t="s">
        <v>485</v>
      </c>
    </row>
    <row r="219" spans="1:9" s="463" customFormat="1" ht="22.5" customHeight="1">
      <c r="A219" s="464">
        <v>189</v>
      </c>
      <c r="B219" s="465" t="s">
        <v>533</v>
      </c>
      <c r="C219" s="1245" t="s">
        <v>1095</v>
      </c>
      <c r="D219" s="472" t="s">
        <v>1381</v>
      </c>
      <c r="E219" s="473">
        <v>42976</v>
      </c>
      <c r="F219" s="474" t="s">
        <v>1382</v>
      </c>
      <c r="G219" s="471">
        <v>0</v>
      </c>
      <c r="H219" s="1235" t="s">
        <v>10</v>
      </c>
      <c r="I219" s="1236" t="s">
        <v>11</v>
      </c>
    </row>
    <row r="220" spans="1:9" s="463" customFormat="1" ht="15" customHeight="1">
      <c r="A220" s="464">
        <v>190</v>
      </c>
      <c r="B220" s="465" t="s">
        <v>533</v>
      </c>
      <c r="C220" s="1245" t="s">
        <v>1095</v>
      </c>
      <c r="D220" s="470" t="s">
        <v>667</v>
      </c>
      <c r="E220" s="473">
        <v>42906</v>
      </c>
      <c r="F220" s="474" t="s">
        <v>1383</v>
      </c>
      <c r="G220" s="471">
        <v>0</v>
      </c>
      <c r="H220" s="1235" t="s">
        <v>10</v>
      </c>
      <c r="I220" s="1236" t="s">
        <v>11</v>
      </c>
    </row>
    <row r="221" spans="1:9" s="463" customFormat="1" ht="15" customHeight="1">
      <c r="A221" s="464">
        <v>191</v>
      </c>
      <c r="B221" s="465" t="s">
        <v>533</v>
      </c>
      <c r="C221" s="1245" t="s">
        <v>1095</v>
      </c>
      <c r="D221" s="467" t="s">
        <v>1384</v>
      </c>
      <c r="E221" s="473">
        <v>42913</v>
      </c>
      <c r="F221" s="474" t="s">
        <v>1385</v>
      </c>
      <c r="G221" s="471">
        <v>0</v>
      </c>
      <c r="H221" s="1235" t="s">
        <v>10</v>
      </c>
      <c r="I221" s="1236" t="s">
        <v>11</v>
      </c>
    </row>
    <row r="222" spans="1:9" s="463" customFormat="1" ht="15" customHeight="1">
      <c r="A222" s="464">
        <v>192</v>
      </c>
      <c r="B222" s="465" t="s">
        <v>533</v>
      </c>
      <c r="C222" s="1245" t="s">
        <v>1095</v>
      </c>
      <c r="D222" s="467" t="s">
        <v>687</v>
      </c>
      <c r="E222" s="473">
        <v>42906</v>
      </c>
      <c r="F222" s="474" t="s">
        <v>1386</v>
      </c>
      <c r="G222" s="471">
        <v>122355</v>
      </c>
      <c r="H222" s="1235" t="s">
        <v>22</v>
      </c>
      <c r="I222" s="1236" t="s">
        <v>23</v>
      </c>
    </row>
    <row r="223" spans="1:9" s="463" customFormat="1" ht="15" customHeight="1">
      <c r="A223" s="464">
        <v>193</v>
      </c>
      <c r="B223" s="465" t="s">
        <v>533</v>
      </c>
      <c r="C223" s="1245" t="s">
        <v>1095</v>
      </c>
      <c r="D223" s="467" t="s">
        <v>535</v>
      </c>
      <c r="E223" s="473">
        <v>42906</v>
      </c>
      <c r="F223" s="474" t="s">
        <v>1387</v>
      </c>
      <c r="G223" s="471">
        <v>0</v>
      </c>
      <c r="H223" s="1235" t="s">
        <v>16</v>
      </c>
      <c r="I223" s="1236" t="s">
        <v>486</v>
      </c>
    </row>
    <row r="224" spans="1:9" s="463" customFormat="1" ht="15" customHeight="1">
      <c r="A224" s="464">
        <v>194</v>
      </c>
      <c r="B224" s="465" t="s">
        <v>533</v>
      </c>
      <c r="C224" s="1245" t="s">
        <v>1095</v>
      </c>
      <c r="D224" s="467" t="s">
        <v>535</v>
      </c>
      <c r="E224" s="473">
        <v>42913</v>
      </c>
      <c r="F224" s="474" t="s">
        <v>1388</v>
      </c>
      <c r="G224" s="471">
        <v>0</v>
      </c>
      <c r="H224" s="1235" t="s">
        <v>16</v>
      </c>
      <c r="I224" s="1236" t="s">
        <v>486</v>
      </c>
    </row>
    <row r="225" spans="1:9" s="463" customFormat="1" ht="15" customHeight="1">
      <c r="A225" s="464">
        <v>195</v>
      </c>
      <c r="B225" s="465" t="s">
        <v>533</v>
      </c>
      <c r="C225" s="1245" t="s">
        <v>1095</v>
      </c>
      <c r="D225" s="470" t="s">
        <v>674</v>
      </c>
      <c r="E225" s="473">
        <v>42906</v>
      </c>
      <c r="F225" s="474" t="s">
        <v>1389</v>
      </c>
      <c r="G225" s="471">
        <v>0</v>
      </c>
      <c r="H225" s="1235" t="s">
        <v>24</v>
      </c>
      <c r="I225" s="1236" t="s">
        <v>536</v>
      </c>
    </row>
    <row r="226" spans="1:9" s="463" customFormat="1" ht="15" customHeight="1">
      <c r="A226" s="464">
        <v>196</v>
      </c>
      <c r="B226" s="465" t="s">
        <v>533</v>
      </c>
      <c r="C226" s="1245" t="s">
        <v>1095</v>
      </c>
      <c r="D226" s="467" t="s">
        <v>670</v>
      </c>
      <c r="E226" s="473">
        <v>42906</v>
      </c>
      <c r="F226" s="474" t="s">
        <v>1390</v>
      </c>
      <c r="G226" s="471">
        <v>0</v>
      </c>
      <c r="H226" s="1235" t="s">
        <v>24</v>
      </c>
      <c r="I226" s="1236" t="s">
        <v>536</v>
      </c>
    </row>
    <row r="227" spans="1:9" s="463" customFormat="1" ht="15" customHeight="1">
      <c r="A227" s="464">
        <v>197</v>
      </c>
      <c r="B227" s="465" t="s">
        <v>533</v>
      </c>
      <c r="C227" s="1245" t="s">
        <v>1095</v>
      </c>
      <c r="D227" s="467" t="s">
        <v>1391</v>
      </c>
      <c r="E227" s="473">
        <v>42906</v>
      </c>
      <c r="F227" s="474" t="s">
        <v>1392</v>
      </c>
      <c r="G227" s="471">
        <v>1861.15</v>
      </c>
      <c r="H227" s="1235" t="s">
        <v>12</v>
      </c>
      <c r="I227" s="1236" t="s">
        <v>13</v>
      </c>
    </row>
    <row r="228" spans="1:9" s="463" customFormat="1" ht="15" customHeight="1">
      <c r="A228" s="464">
        <v>198</v>
      </c>
      <c r="B228" s="465" t="s">
        <v>533</v>
      </c>
      <c r="C228" s="1245" t="s">
        <v>1095</v>
      </c>
      <c r="D228" s="467" t="s">
        <v>1393</v>
      </c>
      <c r="E228" s="473">
        <v>42912</v>
      </c>
      <c r="F228" s="474" t="s">
        <v>1394</v>
      </c>
      <c r="G228" s="471">
        <v>24.93</v>
      </c>
      <c r="H228" s="1235" t="s">
        <v>10</v>
      </c>
      <c r="I228" s="1236" t="s">
        <v>11</v>
      </c>
    </row>
    <row r="229" spans="1:9" s="463" customFormat="1" ht="15" customHeight="1">
      <c r="A229" s="464">
        <v>199</v>
      </c>
      <c r="B229" s="465" t="s">
        <v>533</v>
      </c>
      <c r="C229" s="1245" t="s">
        <v>1095</v>
      </c>
      <c r="D229" s="467" t="s">
        <v>481</v>
      </c>
      <c r="E229" s="473">
        <v>42976</v>
      </c>
      <c r="F229" s="474" t="s">
        <v>1395</v>
      </c>
      <c r="G229" s="471">
        <v>0</v>
      </c>
      <c r="H229" s="1235" t="s">
        <v>24</v>
      </c>
      <c r="I229" s="1236" t="s">
        <v>536</v>
      </c>
    </row>
    <row r="230" spans="1:9" s="463" customFormat="1" ht="15" customHeight="1">
      <c r="A230" s="464">
        <v>200</v>
      </c>
      <c r="B230" s="465" t="s">
        <v>533</v>
      </c>
      <c r="C230" s="1245" t="s">
        <v>1095</v>
      </c>
      <c r="D230" s="470" t="s">
        <v>681</v>
      </c>
      <c r="E230" s="473">
        <v>42968</v>
      </c>
      <c r="F230" s="474" t="s">
        <v>1396</v>
      </c>
      <c r="G230" s="471">
        <v>0</v>
      </c>
      <c r="H230" s="1235" t="s">
        <v>10</v>
      </c>
      <c r="I230" s="1236" t="s">
        <v>11</v>
      </c>
    </row>
    <row r="231" spans="1:9" s="463" customFormat="1" ht="15" customHeight="1">
      <c r="A231" s="464">
        <v>201</v>
      </c>
      <c r="B231" s="465" t="s">
        <v>533</v>
      </c>
      <c r="C231" s="1245" t="s">
        <v>1095</v>
      </c>
      <c r="D231" s="470" t="s">
        <v>674</v>
      </c>
      <c r="E231" s="473">
        <v>42934</v>
      </c>
      <c r="F231" s="474" t="s">
        <v>1397</v>
      </c>
      <c r="G231" s="471">
        <v>0</v>
      </c>
      <c r="H231" s="1235" t="s">
        <v>24</v>
      </c>
      <c r="I231" s="1236" t="s">
        <v>536</v>
      </c>
    </row>
    <row r="232" spans="1:9" s="463" customFormat="1" ht="15" customHeight="1">
      <c r="A232" s="464">
        <v>202</v>
      </c>
      <c r="B232" s="465" t="s">
        <v>533</v>
      </c>
      <c r="C232" s="1245" t="s">
        <v>1095</v>
      </c>
      <c r="D232" s="467" t="s">
        <v>535</v>
      </c>
      <c r="E232" s="473">
        <v>42955</v>
      </c>
      <c r="F232" s="474" t="s">
        <v>1398</v>
      </c>
      <c r="G232" s="471">
        <v>0</v>
      </c>
      <c r="H232" s="1235" t="s">
        <v>16</v>
      </c>
      <c r="I232" s="1236" t="s">
        <v>486</v>
      </c>
    </row>
    <row r="233" spans="1:9" s="1252" customFormat="1" ht="15" customHeight="1">
      <c r="A233" s="1239"/>
      <c r="B233" s="481"/>
      <c r="C233" s="1240"/>
      <c r="D233" s="1239"/>
      <c r="E233" s="1241"/>
      <c r="F233" s="1242"/>
      <c r="G233" s="1243"/>
      <c r="H233" s="1244"/>
      <c r="I233" s="1239"/>
    </row>
    <row r="234" spans="1:9" s="1252" customFormat="1" ht="15" customHeight="1">
      <c r="A234" s="18"/>
      <c r="B234" s="18"/>
      <c r="C234" s="18"/>
      <c r="D234" s="18"/>
      <c r="E234" s="18"/>
      <c r="F234" s="18"/>
      <c r="G234" s="18"/>
      <c r="H234" s="1588" t="s">
        <v>1334</v>
      </c>
      <c r="I234" s="1588"/>
    </row>
    <row r="235" spans="1:9" s="1252" customFormat="1" ht="15" customHeight="1">
      <c r="A235" s="18"/>
      <c r="B235" s="18"/>
      <c r="C235" s="1589" t="s">
        <v>117</v>
      </c>
      <c r="D235" s="1589"/>
      <c r="E235" s="1589"/>
      <c r="F235" s="1589"/>
      <c r="G235" s="1589"/>
      <c r="H235" s="1589"/>
      <c r="I235" s="1589"/>
    </row>
    <row r="236" spans="1:9" s="1252" customFormat="1" ht="15" customHeight="1">
      <c r="A236" s="18"/>
      <c r="B236" s="18"/>
      <c r="C236" s="1590" t="s">
        <v>1093</v>
      </c>
      <c r="D236" s="1590"/>
      <c r="E236" s="1590"/>
      <c r="F236" s="1590"/>
      <c r="G236" s="1590"/>
      <c r="H236" s="1590"/>
      <c r="I236" s="1590"/>
    </row>
    <row r="237" spans="1:9" s="1252" customFormat="1" ht="15" customHeight="1" thickBot="1">
      <c r="A237" s="18"/>
      <c r="B237" s="18"/>
      <c r="C237" s="18"/>
      <c r="D237" s="18"/>
      <c r="E237" s="18"/>
      <c r="F237" s="18"/>
      <c r="G237" s="18"/>
      <c r="H237" s="1229"/>
      <c r="I237" s="463"/>
    </row>
    <row r="238" spans="1:9" s="1252" customFormat="1" ht="34.5" customHeight="1" thickBot="1">
      <c r="A238" s="1583" t="s">
        <v>8</v>
      </c>
      <c r="B238" s="1584"/>
      <c r="C238" s="1585"/>
      <c r="D238" s="184" t="s">
        <v>9</v>
      </c>
      <c r="E238" s="184" t="s">
        <v>1094</v>
      </c>
      <c r="F238" s="184" t="s">
        <v>169</v>
      </c>
      <c r="G238" s="184" t="s">
        <v>171</v>
      </c>
      <c r="H238" s="1586" t="s">
        <v>170</v>
      </c>
      <c r="I238" s="1587"/>
    </row>
    <row r="239" spans="1:9" s="463" customFormat="1" ht="15" customHeight="1">
      <c r="A239" s="458">
        <v>203</v>
      </c>
      <c r="B239" s="459" t="s">
        <v>533</v>
      </c>
      <c r="C239" s="1230" t="s">
        <v>1095</v>
      </c>
      <c r="D239" s="1483" t="s">
        <v>172</v>
      </c>
      <c r="E239" s="461">
        <v>42934</v>
      </c>
      <c r="F239" s="1484" t="s">
        <v>1399</v>
      </c>
      <c r="G239" s="1485">
        <v>42263.96</v>
      </c>
      <c r="H239" s="1486" t="s">
        <v>10</v>
      </c>
      <c r="I239" s="1232" t="s">
        <v>11</v>
      </c>
    </row>
    <row r="240" spans="1:9" s="463" customFormat="1" ht="15" customHeight="1">
      <c r="A240" s="464">
        <v>204</v>
      </c>
      <c r="B240" s="465" t="s">
        <v>533</v>
      </c>
      <c r="C240" s="1245" t="s">
        <v>1095</v>
      </c>
      <c r="D240" s="467" t="s">
        <v>172</v>
      </c>
      <c r="E240" s="473">
        <v>42934</v>
      </c>
      <c r="F240" s="474" t="s">
        <v>1400</v>
      </c>
      <c r="G240" s="471">
        <v>158.88</v>
      </c>
      <c r="H240" s="1235" t="s">
        <v>10</v>
      </c>
      <c r="I240" s="1236" t="s">
        <v>11</v>
      </c>
    </row>
    <row r="241" spans="1:9" s="463" customFormat="1" ht="15" customHeight="1">
      <c r="A241" s="464">
        <v>205</v>
      </c>
      <c r="B241" s="465" t="s">
        <v>533</v>
      </c>
      <c r="C241" s="1245" t="s">
        <v>1095</v>
      </c>
      <c r="D241" s="467" t="s">
        <v>1248</v>
      </c>
      <c r="E241" s="473">
        <v>42934</v>
      </c>
      <c r="F241" s="474" t="s">
        <v>1401</v>
      </c>
      <c r="G241" s="471">
        <v>0</v>
      </c>
      <c r="H241" s="1235" t="s">
        <v>22</v>
      </c>
      <c r="I241" s="1236" t="s">
        <v>23</v>
      </c>
    </row>
    <row r="242" spans="1:9" s="463" customFormat="1" ht="15" customHeight="1">
      <c r="A242" s="464">
        <v>206</v>
      </c>
      <c r="B242" s="465" t="s">
        <v>533</v>
      </c>
      <c r="C242" s="1245" t="s">
        <v>1095</v>
      </c>
      <c r="D242" s="467" t="s">
        <v>672</v>
      </c>
      <c r="E242" s="473">
        <v>42934</v>
      </c>
      <c r="F242" s="474" t="s">
        <v>1402</v>
      </c>
      <c r="G242" s="471">
        <v>0</v>
      </c>
      <c r="H242" s="1235" t="s">
        <v>24</v>
      </c>
      <c r="I242" s="1236" t="s">
        <v>536</v>
      </c>
    </row>
    <row r="243" spans="1:9" s="463" customFormat="1" ht="15" customHeight="1">
      <c r="A243" s="464">
        <v>207</v>
      </c>
      <c r="B243" s="465" t="s">
        <v>533</v>
      </c>
      <c r="C243" s="1245" t="s">
        <v>1095</v>
      </c>
      <c r="D243" s="467" t="s">
        <v>487</v>
      </c>
      <c r="E243" s="473">
        <v>42976</v>
      </c>
      <c r="F243" s="474" t="s">
        <v>1403</v>
      </c>
      <c r="G243" s="471">
        <v>0</v>
      </c>
      <c r="H243" s="1235" t="s">
        <v>12</v>
      </c>
      <c r="I243" s="1236" t="s">
        <v>13</v>
      </c>
    </row>
    <row r="244" spans="1:9" s="463" customFormat="1" ht="15" customHeight="1">
      <c r="A244" s="464">
        <v>208</v>
      </c>
      <c r="B244" s="465" t="s">
        <v>533</v>
      </c>
      <c r="C244" s="1245" t="s">
        <v>1095</v>
      </c>
      <c r="D244" s="467" t="s">
        <v>540</v>
      </c>
      <c r="E244" s="473">
        <v>42976</v>
      </c>
      <c r="F244" s="474" t="s">
        <v>1404</v>
      </c>
      <c r="G244" s="471">
        <v>0</v>
      </c>
      <c r="H244" s="1235" t="s">
        <v>12</v>
      </c>
      <c r="I244" s="1236" t="s">
        <v>13</v>
      </c>
    </row>
    <row r="245" spans="1:9" s="463" customFormat="1" ht="15" customHeight="1">
      <c r="A245" s="464">
        <v>209</v>
      </c>
      <c r="B245" s="465" t="s">
        <v>533</v>
      </c>
      <c r="C245" s="1245" t="s">
        <v>1095</v>
      </c>
      <c r="D245" s="467" t="s">
        <v>1121</v>
      </c>
      <c r="E245" s="473">
        <v>42934</v>
      </c>
      <c r="F245" s="474" t="s">
        <v>1405</v>
      </c>
      <c r="G245" s="471">
        <v>1400</v>
      </c>
      <c r="H245" s="1235" t="s">
        <v>20</v>
      </c>
      <c r="I245" s="1236" t="s">
        <v>21</v>
      </c>
    </row>
    <row r="246" spans="1:9" s="463" customFormat="1" ht="15" customHeight="1">
      <c r="A246" s="464">
        <v>210</v>
      </c>
      <c r="B246" s="465" t="s">
        <v>533</v>
      </c>
      <c r="C246" s="1245" t="s">
        <v>1095</v>
      </c>
      <c r="D246" s="467" t="s">
        <v>1406</v>
      </c>
      <c r="E246" s="473">
        <v>42976</v>
      </c>
      <c r="F246" s="474" t="s">
        <v>1407</v>
      </c>
      <c r="G246" s="471">
        <v>0</v>
      </c>
      <c r="H246" s="1233" t="s">
        <v>14</v>
      </c>
      <c r="I246" s="1234" t="s">
        <v>15</v>
      </c>
    </row>
    <row r="247" spans="1:9" s="463" customFormat="1" ht="15" customHeight="1">
      <c r="A247" s="464">
        <v>211</v>
      </c>
      <c r="B247" s="465" t="s">
        <v>533</v>
      </c>
      <c r="C247" s="1245" t="s">
        <v>1095</v>
      </c>
      <c r="D247" s="470" t="s">
        <v>689</v>
      </c>
      <c r="E247" s="473">
        <v>42934</v>
      </c>
      <c r="F247" s="474" t="s">
        <v>1408</v>
      </c>
      <c r="G247" s="471">
        <v>0</v>
      </c>
      <c r="H247" s="1233" t="s">
        <v>14</v>
      </c>
      <c r="I247" s="1234" t="s">
        <v>15</v>
      </c>
    </row>
    <row r="248" spans="1:9" s="463" customFormat="1" ht="15" customHeight="1">
      <c r="A248" s="464">
        <v>212</v>
      </c>
      <c r="B248" s="465" t="s">
        <v>533</v>
      </c>
      <c r="C248" s="1245" t="s">
        <v>1095</v>
      </c>
      <c r="D248" s="467" t="s">
        <v>672</v>
      </c>
      <c r="E248" s="473">
        <v>42934</v>
      </c>
      <c r="F248" s="474" t="s">
        <v>1402</v>
      </c>
      <c r="G248" s="471">
        <v>0</v>
      </c>
      <c r="H248" s="1235" t="s">
        <v>24</v>
      </c>
      <c r="I248" s="1236" t="s">
        <v>536</v>
      </c>
    </row>
    <row r="249" spans="1:9" s="463" customFormat="1" ht="15" customHeight="1">
      <c r="A249" s="464">
        <v>213</v>
      </c>
      <c r="B249" s="465" t="s">
        <v>533</v>
      </c>
      <c r="C249" s="1245" t="s">
        <v>1095</v>
      </c>
      <c r="D249" s="470" t="s">
        <v>673</v>
      </c>
      <c r="E249" s="473">
        <v>42934</v>
      </c>
      <c r="F249" s="474" t="s">
        <v>1409</v>
      </c>
      <c r="G249" s="471">
        <v>366</v>
      </c>
      <c r="H249" s="1235" t="s">
        <v>19</v>
      </c>
      <c r="I249" s="1236" t="s">
        <v>196</v>
      </c>
    </row>
    <row r="250" spans="1:9" s="463" customFormat="1" ht="15" customHeight="1">
      <c r="A250" s="464">
        <v>214</v>
      </c>
      <c r="B250" s="465" t="s">
        <v>533</v>
      </c>
      <c r="C250" s="1245" t="s">
        <v>1095</v>
      </c>
      <c r="D250" s="467" t="s">
        <v>1410</v>
      </c>
      <c r="E250" s="473">
        <v>42976</v>
      </c>
      <c r="F250" s="474" t="s">
        <v>1411</v>
      </c>
      <c r="G250" s="471">
        <v>0</v>
      </c>
      <c r="H250" s="1235" t="s">
        <v>19</v>
      </c>
      <c r="I250" s="1236" t="s">
        <v>196</v>
      </c>
    </row>
    <row r="251" spans="1:9" ht="15" customHeight="1">
      <c r="A251" s="458">
        <v>215</v>
      </c>
      <c r="B251" s="459" t="s">
        <v>533</v>
      </c>
      <c r="C251" s="1230" t="s">
        <v>1095</v>
      </c>
      <c r="D251" s="1483" t="s">
        <v>535</v>
      </c>
      <c r="E251" s="461">
        <v>42934</v>
      </c>
      <c r="F251" s="1484" t="s">
        <v>1413</v>
      </c>
      <c r="G251" s="1485">
        <v>0</v>
      </c>
      <c r="H251" s="1486" t="s">
        <v>16</v>
      </c>
      <c r="I251" s="1232" t="s">
        <v>486</v>
      </c>
    </row>
    <row r="252" spans="1:9" ht="15" customHeight="1">
      <c r="A252" s="464">
        <v>216</v>
      </c>
      <c r="B252" s="465" t="s">
        <v>533</v>
      </c>
      <c r="C252" s="1245" t="s">
        <v>1095</v>
      </c>
      <c r="D252" s="467" t="s">
        <v>1414</v>
      </c>
      <c r="E252" s="473">
        <v>42976</v>
      </c>
      <c r="F252" s="474" t="s">
        <v>1415</v>
      </c>
      <c r="G252" s="471">
        <v>0</v>
      </c>
      <c r="H252" s="1235" t="s">
        <v>25</v>
      </c>
      <c r="I252" s="1236" t="s">
        <v>26</v>
      </c>
    </row>
    <row r="253" spans="1:9" s="463" customFormat="1" ht="15" customHeight="1">
      <c r="A253" s="464">
        <v>217</v>
      </c>
      <c r="B253" s="465" t="s">
        <v>533</v>
      </c>
      <c r="C253" s="1245" t="s">
        <v>1095</v>
      </c>
      <c r="D253" s="467" t="s">
        <v>1416</v>
      </c>
      <c r="E253" s="473">
        <v>42976</v>
      </c>
      <c r="F253" s="474" t="s">
        <v>1417</v>
      </c>
      <c r="G253" s="471">
        <v>700</v>
      </c>
      <c r="H253" s="1235" t="s">
        <v>22</v>
      </c>
      <c r="I253" s="1236" t="s">
        <v>23</v>
      </c>
    </row>
    <row r="254" spans="1:9" s="463" customFormat="1" ht="15" customHeight="1">
      <c r="A254" s="464">
        <v>218</v>
      </c>
      <c r="B254" s="465" t="s">
        <v>533</v>
      </c>
      <c r="C254" s="1245" t="s">
        <v>1095</v>
      </c>
      <c r="D254" s="467" t="s">
        <v>1248</v>
      </c>
      <c r="E254" s="473">
        <v>42955</v>
      </c>
      <c r="F254" s="474" t="s">
        <v>1418</v>
      </c>
      <c r="G254" s="471">
        <v>0</v>
      </c>
      <c r="H254" s="1235" t="s">
        <v>22</v>
      </c>
      <c r="I254" s="1236" t="s">
        <v>23</v>
      </c>
    </row>
    <row r="255" spans="1:9" s="463" customFormat="1" ht="15" customHeight="1">
      <c r="A255" s="464">
        <v>219</v>
      </c>
      <c r="B255" s="465" t="s">
        <v>533</v>
      </c>
      <c r="C255" s="1245" t="s">
        <v>1095</v>
      </c>
      <c r="D255" s="467" t="s">
        <v>1419</v>
      </c>
      <c r="E255" s="473">
        <v>42976</v>
      </c>
      <c r="F255" s="474" t="s">
        <v>1420</v>
      </c>
      <c r="G255" s="471">
        <v>0</v>
      </c>
      <c r="H255" s="1235" t="s">
        <v>22</v>
      </c>
      <c r="I255" s="1236" t="s">
        <v>23</v>
      </c>
    </row>
    <row r="256" spans="1:9" s="463" customFormat="1" ht="15" customHeight="1">
      <c r="A256" s="464">
        <v>220</v>
      </c>
      <c r="B256" s="465" t="s">
        <v>533</v>
      </c>
      <c r="C256" s="1245" t="s">
        <v>1095</v>
      </c>
      <c r="D256" s="467" t="s">
        <v>1289</v>
      </c>
      <c r="E256" s="473">
        <v>42976</v>
      </c>
      <c r="F256" s="474" t="s">
        <v>1421</v>
      </c>
      <c r="G256" s="471">
        <v>0</v>
      </c>
      <c r="H256" s="1235" t="s">
        <v>22</v>
      </c>
      <c r="I256" s="1236" t="s">
        <v>23</v>
      </c>
    </row>
    <row r="257" spans="1:9" s="463" customFormat="1" ht="15" customHeight="1">
      <c r="A257" s="464">
        <v>221</v>
      </c>
      <c r="B257" s="465" t="s">
        <v>533</v>
      </c>
      <c r="C257" s="1245" t="s">
        <v>1095</v>
      </c>
      <c r="D257" s="467" t="s">
        <v>1422</v>
      </c>
      <c r="E257" s="473">
        <v>42976</v>
      </c>
      <c r="F257" s="474" t="s">
        <v>1423</v>
      </c>
      <c r="G257" s="471">
        <v>0</v>
      </c>
      <c r="H257" s="1235" t="s">
        <v>10</v>
      </c>
      <c r="I257" s="1236" t="s">
        <v>11</v>
      </c>
    </row>
    <row r="258" spans="1:9" s="463" customFormat="1" ht="15" customHeight="1">
      <c r="A258" s="464">
        <v>222</v>
      </c>
      <c r="B258" s="465" t="s">
        <v>533</v>
      </c>
      <c r="C258" s="1245" t="s">
        <v>1095</v>
      </c>
      <c r="D258" s="470" t="s">
        <v>667</v>
      </c>
      <c r="E258" s="473">
        <v>42955</v>
      </c>
      <c r="F258" s="474" t="s">
        <v>1424</v>
      </c>
      <c r="G258" s="471">
        <v>0</v>
      </c>
      <c r="H258" s="1235" t="s">
        <v>10</v>
      </c>
      <c r="I258" s="1236" t="s">
        <v>11</v>
      </c>
    </row>
    <row r="259" spans="1:9" s="463" customFormat="1" ht="15" customHeight="1">
      <c r="A259" s="464">
        <v>223</v>
      </c>
      <c r="B259" s="465" t="s">
        <v>533</v>
      </c>
      <c r="C259" s="1245" t="s">
        <v>1095</v>
      </c>
      <c r="D259" s="467" t="s">
        <v>1425</v>
      </c>
      <c r="E259" s="473">
        <v>42968</v>
      </c>
      <c r="F259" s="474" t="s">
        <v>1426</v>
      </c>
      <c r="G259" s="471">
        <v>247.1</v>
      </c>
      <c r="H259" s="1235" t="s">
        <v>22</v>
      </c>
      <c r="I259" s="1236" t="s">
        <v>23</v>
      </c>
    </row>
    <row r="260" spans="1:9" s="463" customFormat="1" ht="15" customHeight="1">
      <c r="A260" s="464">
        <v>224</v>
      </c>
      <c r="B260" s="465" t="s">
        <v>533</v>
      </c>
      <c r="C260" s="1245" t="s">
        <v>1095</v>
      </c>
      <c r="D260" s="467" t="s">
        <v>174</v>
      </c>
      <c r="E260" s="473">
        <v>42955</v>
      </c>
      <c r="F260" s="474" t="s">
        <v>1427</v>
      </c>
      <c r="G260" s="471">
        <v>1377.5</v>
      </c>
      <c r="H260" s="1235" t="s">
        <v>10</v>
      </c>
      <c r="I260" s="1236" t="s">
        <v>11</v>
      </c>
    </row>
    <row r="261" spans="1:9" s="463" customFormat="1" ht="15" customHeight="1">
      <c r="A261" s="464">
        <v>225</v>
      </c>
      <c r="B261" s="465" t="s">
        <v>533</v>
      </c>
      <c r="C261" s="1245" t="s">
        <v>1095</v>
      </c>
      <c r="D261" s="467" t="s">
        <v>1253</v>
      </c>
      <c r="E261" s="473">
        <v>42976</v>
      </c>
      <c r="F261" s="474" t="s">
        <v>1428</v>
      </c>
      <c r="G261" s="471">
        <v>0</v>
      </c>
      <c r="H261" s="1235" t="s">
        <v>10</v>
      </c>
      <c r="I261" s="1236" t="s">
        <v>11</v>
      </c>
    </row>
    <row r="262" spans="1:9" s="463" customFormat="1" ht="22.5" customHeight="1">
      <c r="A262" s="464">
        <v>226</v>
      </c>
      <c r="B262" s="465" t="s">
        <v>533</v>
      </c>
      <c r="C262" s="1245" t="s">
        <v>1095</v>
      </c>
      <c r="D262" s="472" t="s">
        <v>1429</v>
      </c>
      <c r="E262" s="473">
        <v>42976</v>
      </c>
      <c r="F262" s="474" t="s">
        <v>1430</v>
      </c>
      <c r="G262" s="471">
        <v>15.01</v>
      </c>
      <c r="H262" s="1233" t="s">
        <v>14</v>
      </c>
      <c r="I262" s="1234" t="s">
        <v>15</v>
      </c>
    </row>
    <row r="263" spans="1:9" s="463" customFormat="1" ht="15" customHeight="1">
      <c r="A263" s="464">
        <v>227</v>
      </c>
      <c r="B263" s="465" t="s">
        <v>533</v>
      </c>
      <c r="C263" s="1245" t="s">
        <v>1095</v>
      </c>
      <c r="D263" s="467" t="s">
        <v>1431</v>
      </c>
      <c r="E263" s="473">
        <v>42955</v>
      </c>
      <c r="F263" s="474" t="s">
        <v>1432</v>
      </c>
      <c r="G263" s="471">
        <v>-1246.04</v>
      </c>
      <c r="H263" s="1235" t="s">
        <v>10</v>
      </c>
      <c r="I263" s="1236" t="s">
        <v>11</v>
      </c>
    </row>
    <row r="264" spans="1:9" s="463" customFormat="1" ht="15" customHeight="1">
      <c r="A264" s="464">
        <v>228</v>
      </c>
      <c r="B264" s="465" t="s">
        <v>533</v>
      </c>
      <c r="C264" s="1245" t="s">
        <v>1095</v>
      </c>
      <c r="D264" s="467" t="s">
        <v>172</v>
      </c>
      <c r="E264" s="473">
        <v>42955</v>
      </c>
      <c r="F264" s="474" t="s">
        <v>1433</v>
      </c>
      <c r="G264" s="471">
        <v>8970.1</v>
      </c>
      <c r="H264" s="1235" t="s">
        <v>10</v>
      </c>
      <c r="I264" s="1236" t="s">
        <v>11</v>
      </c>
    </row>
    <row r="265" spans="1:9" s="463" customFormat="1" ht="15" customHeight="1">
      <c r="A265" s="464">
        <v>229</v>
      </c>
      <c r="B265" s="465" t="s">
        <v>533</v>
      </c>
      <c r="C265" s="1245" t="s">
        <v>1095</v>
      </c>
      <c r="D265" s="467" t="s">
        <v>1164</v>
      </c>
      <c r="E265" s="473">
        <v>42955</v>
      </c>
      <c r="F265" s="474" t="s">
        <v>1434</v>
      </c>
      <c r="G265" s="471">
        <v>102.28</v>
      </c>
      <c r="H265" s="1235" t="s">
        <v>10</v>
      </c>
      <c r="I265" s="1236" t="s">
        <v>11</v>
      </c>
    </row>
    <row r="266" spans="1:9" s="463" customFormat="1" ht="15" customHeight="1">
      <c r="A266" s="464">
        <v>230</v>
      </c>
      <c r="B266" s="465" t="s">
        <v>533</v>
      </c>
      <c r="C266" s="1245" t="s">
        <v>1095</v>
      </c>
      <c r="D266" s="467" t="s">
        <v>670</v>
      </c>
      <c r="E266" s="473">
        <v>42955</v>
      </c>
      <c r="F266" s="474" t="s">
        <v>1435</v>
      </c>
      <c r="G266" s="471">
        <v>0</v>
      </c>
      <c r="H266" s="1235" t="s">
        <v>24</v>
      </c>
      <c r="I266" s="1236" t="s">
        <v>536</v>
      </c>
    </row>
    <row r="267" spans="1:9" s="463" customFormat="1" ht="15" customHeight="1">
      <c r="A267" s="464">
        <v>231</v>
      </c>
      <c r="B267" s="465" t="s">
        <v>533</v>
      </c>
      <c r="C267" s="1245" t="s">
        <v>1095</v>
      </c>
      <c r="D267" s="467" t="s">
        <v>537</v>
      </c>
      <c r="E267" s="473">
        <v>42976</v>
      </c>
      <c r="F267" s="474" t="s">
        <v>1436</v>
      </c>
      <c r="G267" s="471">
        <v>0</v>
      </c>
      <c r="H267" s="1235" t="s">
        <v>12</v>
      </c>
      <c r="I267" s="1236" t="s">
        <v>13</v>
      </c>
    </row>
    <row r="268" spans="1:9" s="463" customFormat="1" ht="15" customHeight="1">
      <c r="A268" s="464">
        <v>232</v>
      </c>
      <c r="B268" s="465" t="s">
        <v>533</v>
      </c>
      <c r="C268" s="1245" t="s">
        <v>1095</v>
      </c>
      <c r="D268" s="467" t="s">
        <v>1373</v>
      </c>
      <c r="E268" s="473">
        <v>42976</v>
      </c>
      <c r="F268" s="474" t="s">
        <v>1437</v>
      </c>
      <c r="G268" s="471">
        <v>0</v>
      </c>
      <c r="H268" s="1235" t="s">
        <v>10</v>
      </c>
      <c r="I268" s="1236" t="s">
        <v>11</v>
      </c>
    </row>
    <row r="269" spans="1:9" s="463" customFormat="1" ht="15" customHeight="1">
      <c r="A269" s="464">
        <v>233</v>
      </c>
      <c r="B269" s="465" t="s">
        <v>533</v>
      </c>
      <c r="C269" s="1245" t="s">
        <v>1095</v>
      </c>
      <c r="D269" s="467" t="s">
        <v>1373</v>
      </c>
      <c r="E269" s="473">
        <v>42976</v>
      </c>
      <c r="F269" s="474" t="s">
        <v>1438</v>
      </c>
      <c r="G269" s="471">
        <v>0</v>
      </c>
      <c r="H269" s="1235" t="s">
        <v>10</v>
      </c>
      <c r="I269" s="1236" t="s">
        <v>11</v>
      </c>
    </row>
    <row r="270" spans="1:9" s="463" customFormat="1" ht="15" customHeight="1">
      <c r="A270" s="464">
        <v>234</v>
      </c>
      <c r="B270" s="465" t="s">
        <v>533</v>
      </c>
      <c r="C270" s="1245" t="s">
        <v>1095</v>
      </c>
      <c r="D270" s="467" t="s">
        <v>175</v>
      </c>
      <c r="E270" s="473">
        <v>42955</v>
      </c>
      <c r="F270" s="474" t="s">
        <v>1439</v>
      </c>
      <c r="G270" s="471">
        <v>62.01</v>
      </c>
      <c r="H270" s="1233" t="s">
        <v>14</v>
      </c>
      <c r="I270" s="1234" t="s">
        <v>15</v>
      </c>
    </row>
    <row r="271" spans="1:9" s="463" customFormat="1" ht="15" customHeight="1">
      <c r="A271" s="464">
        <v>235</v>
      </c>
      <c r="B271" s="465" t="s">
        <v>533</v>
      </c>
      <c r="C271" s="1245" t="s">
        <v>1095</v>
      </c>
      <c r="D271" s="467" t="s">
        <v>679</v>
      </c>
      <c r="E271" s="473">
        <v>42968</v>
      </c>
      <c r="F271" s="474" t="s">
        <v>1440</v>
      </c>
      <c r="G271" s="471">
        <v>690</v>
      </c>
      <c r="H271" s="1233" t="s">
        <v>14</v>
      </c>
      <c r="I271" s="1234" t="s">
        <v>15</v>
      </c>
    </row>
    <row r="272" spans="1:9" s="463" customFormat="1" ht="15" customHeight="1">
      <c r="A272" s="464">
        <v>236</v>
      </c>
      <c r="B272" s="465" t="s">
        <v>533</v>
      </c>
      <c r="C272" s="1245" t="s">
        <v>1095</v>
      </c>
      <c r="D272" s="467" t="s">
        <v>478</v>
      </c>
      <c r="E272" s="473">
        <v>42976</v>
      </c>
      <c r="F272" s="474" t="s">
        <v>1441</v>
      </c>
      <c r="G272" s="471">
        <v>47610</v>
      </c>
      <c r="H272" s="1233" t="s">
        <v>14</v>
      </c>
      <c r="I272" s="1234" t="s">
        <v>15</v>
      </c>
    </row>
    <row r="273" spans="1:9" s="463" customFormat="1" ht="15" customHeight="1">
      <c r="A273" s="464">
        <v>237</v>
      </c>
      <c r="B273" s="465" t="s">
        <v>533</v>
      </c>
      <c r="C273" s="1245" t="s">
        <v>1095</v>
      </c>
      <c r="D273" s="467" t="s">
        <v>1373</v>
      </c>
      <c r="E273" s="473">
        <v>42976</v>
      </c>
      <c r="F273" s="474" t="s">
        <v>1442</v>
      </c>
      <c r="G273" s="471">
        <v>0</v>
      </c>
      <c r="H273" s="1235" t="s">
        <v>10</v>
      </c>
      <c r="I273" s="1236" t="s">
        <v>11</v>
      </c>
    </row>
    <row r="274" spans="1:9" s="463" customFormat="1" ht="15" customHeight="1">
      <c r="A274" s="464">
        <v>238</v>
      </c>
      <c r="B274" s="465" t="s">
        <v>533</v>
      </c>
      <c r="C274" s="1245" t="s">
        <v>1095</v>
      </c>
      <c r="D274" s="467" t="s">
        <v>481</v>
      </c>
      <c r="E274" s="473">
        <v>42976</v>
      </c>
      <c r="F274" s="474" t="s">
        <v>1443</v>
      </c>
      <c r="G274" s="471">
        <v>0</v>
      </c>
      <c r="H274" s="1235" t="s">
        <v>24</v>
      </c>
      <c r="I274" s="1236" t="s">
        <v>536</v>
      </c>
    </row>
    <row r="275" spans="1:9" s="463" customFormat="1" ht="15" customHeight="1">
      <c r="A275" s="464">
        <v>239</v>
      </c>
      <c r="B275" s="465" t="s">
        <v>533</v>
      </c>
      <c r="C275" s="1245" t="s">
        <v>1095</v>
      </c>
      <c r="D275" s="470" t="s">
        <v>674</v>
      </c>
      <c r="E275" s="473">
        <v>42955</v>
      </c>
      <c r="F275" s="474" t="s">
        <v>1444</v>
      </c>
      <c r="G275" s="471">
        <v>0</v>
      </c>
      <c r="H275" s="1235" t="s">
        <v>24</v>
      </c>
      <c r="I275" s="1236" t="s">
        <v>536</v>
      </c>
    </row>
    <row r="276" spans="1:9" s="463" customFormat="1" ht="15" customHeight="1">
      <c r="A276" s="464">
        <v>240</v>
      </c>
      <c r="B276" s="465" t="s">
        <v>533</v>
      </c>
      <c r="C276" s="1245" t="s">
        <v>1095</v>
      </c>
      <c r="D276" s="467" t="s">
        <v>480</v>
      </c>
      <c r="E276" s="473">
        <v>42976</v>
      </c>
      <c r="F276" s="474" t="s">
        <v>1445</v>
      </c>
      <c r="G276" s="471">
        <v>0</v>
      </c>
      <c r="H276" s="1235" t="s">
        <v>19</v>
      </c>
      <c r="I276" s="1236" t="s">
        <v>196</v>
      </c>
    </row>
    <row r="277" spans="1:9" s="463" customFormat="1" ht="15" customHeight="1">
      <c r="A277" s="464">
        <v>241</v>
      </c>
      <c r="B277" s="465" t="s">
        <v>533</v>
      </c>
      <c r="C277" s="1245" t="s">
        <v>1095</v>
      </c>
      <c r="D277" s="467" t="s">
        <v>673</v>
      </c>
      <c r="E277" s="473">
        <v>42955</v>
      </c>
      <c r="F277" s="474" t="s">
        <v>1446</v>
      </c>
      <c r="G277" s="471">
        <v>55</v>
      </c>
      <c r="H277" s="1235" t="s">
        <v>19</v>
      </c>
      <c r="I277" s="1236" t="s">
        <v>196</v>
      </c>
    </row>
    <row r="278" spans="1:9" s="463" customFormat="1" ht="15" customHeight="1">
      <c r="A278" s="464">
        <v>242</v>
      </c>
      <c r="B278" s="465" t="s">
        <v>533</v>
      </c>
      <c r="C278" s="1245" t="s">
        <v>1095</v>
      </c>
      <c r="D278" s="470" t="s">
        <v>1229</v>
      </c>
      <c r="E278" s="473">
        <v>42955</v>
      </c>
      <c r="F278" s="474" t="s">
        <v>1447</v>
      </c>
      <c r="G278" s="471">
        <v>0</v>
      </c>
      <c r="H278" s="1235" t="s">
        <v>20</v>
      </c>
      <c r="I278" s="1236" t="s">
        <v>21</v>
      </c>
    </row>
    <row r="279" spans="1:9" s="463" customFormat="1" ht="15" customHeight="1">
      <c r="A279" s="464">
        <v>243</v>
      </c>
      <c r="B279" s="465" t="s">
        <v>533</v>
      </c>
      <c r="C279" s="1245" t="s">
        <v>1095</v>
      </c>
      <c r="D279" s="467" t="s">
        <v>1448</v>
      </c>
      <c r="E279" s="473">
        <v>42976</v>
      </c>
      <c r="F279" s="474" t="s">
        <v>1449</v>
      </c>
      <c r="G279" s="471">
        <v>0</v>
      </c>
      <c r="H279" s="1235" t="s">
        <v>24</v>
      </c>
      <c r="I279" s="1236" t="s">
        <v>536</v>
      </c>
    </row>
    <row r="280" spans="1:9" s="463" customFormat="1" ht="15" customHeight="1" thickBot="1">
      <c r="A280" s="475">
        <v>244</v>
      </c>
      <c r="B280" s="476" t="s">
        <v>533</v>
      </c>
      <c r="C280" s="1248" t="s">
        <v>1095</v>
      </c>
      <c r="D280" s="483" t="s">
        <v>684</v>
      </c>
      <c r="E280" s="479">
        <v>42955</v>
      </c>
      <c r="F280" s="478" t="s">
        <v>1450</v>
      </c>
      <c r="G280" s="480">
        <v>94519.77</v>
      </c>
      <c r="H280" s="1237" t="s">
        <v>22</v>
      </c>
      <c r="I280" s="1238" t="s">
        <v>23</v>
      </c>
    </row>
    <row r="281" spans="1:9" s="463" customFormat="1" ht="15" customHeight="1">
      <c r="A281" s="1239"/>
      <c r="B281" s="481"/>
      <c r="C281" s="1240"/>
      <c r="D281" s="1239"/>
      <c r="E281" s="1241"/>
      <c r="F281" s="1242"/>
      <c r="G281" s="1243"/>
      <c r="H281" s="1244"/>
      <c r="I281" s="1239"/>
    </row>
    <row r="282" spans="1:9" s="463" customFormat="1" ht="15" customHeight="1">
      <c r="A282" s="1250"/>
      <c r="B282" s="1250"/>
      <c r="C282" s="1250"/>
      <c r="D282" s="1250"/>
      <c r="E282" s="1250"/>
      <c r="F282" s="1250"/>
      <c r="G282" s="1250"/>
      <c r="H282" s="1580" t="s">
        <v>1375</v>
      </c>
      <c r="I282" s="1580"/>
    </row>
    <row r="283" spans="1:9" s="463" customFormat="1" ht="15.75">
      <c r="A283" s="1250"/>
      <c r="B283" s="1250"/>
      <c r="C283" s="1581" t="s">
        <v>117</v>
      </c>
      <c r="D283" s="1581"/>
      <c r="E283" s="1581"/>
      <c r="F283" s="1581"/>
      <c r="G283" s="1581"/>
      <c r="H283" s="1581"/>
      <c r="I283" s="1581"/>
    </row>
    <row r="284" spans="1:9" ht="12.75">
      <c r="A284" s="1250"/>
      <c r="B284" s="1250"/>
      <c r="C284" s="1582" t="s">
        <v>1093</v>
      </c>
      <c r="D284" s="1582"/>
      <c r="E284" s="1582"/>
      <c r="F284" s="1582"/>
      <c r="G284" s="1582"/>
      <c r="H284" s="1582"/>
      <c r="I284" s="1582"/>
    </row>
    <row r="285" spans="1:9" ht="13.5" thickBot="1">
      <c r="A285" s="1253"/>
      <c r="B285" s="1253"/>
      <c r="C285" s="1253"/>
      <c r="D285" s="1253"/>
      <c r="E285" s="1253"/>
      <c r="F285" s="1253"/>
      <c r="G285" s="1253"/>
      <c r="H285" s="1254"/>
      <c r="I285" s="1255"/>
    </row>
    <row r="286" spans="1:9" ht="34.5" thickBot="1">
      <c r="A286" s="1583" t="s">
        <v>8</v>
      </c>
      <c r="B286" s="1584"/>
      <c r="C286" s="1585"/>
      <c r="D286" s="184" t="s">
        <v>9</v>
      </c>
      <c r="E286" s="184" t="s">
        <v>1094</v>
      </c>
      <c r="F286" s="184" t="s">
        <v>169</v>
      </c>
      <c r="G286" s="184" t="s">
        <v>171</v>
      </c>
      <c r="H286" s="1586" t="s">
        <v>170</v>
      </c>
      <c r="I286" s="1587"/>
    </row>
    <row r="287" spans="1:9" ht="15" customHeight="1">
      <c r="A287" s="464">
        <v>245</v>
      </c>
      <c r="B287" s="465" t="s">
        <v>533</v>
      </c>
      <c r="C287" s="1245" t="s">
        <v>1095</v>
      </c>
      <c r="D287" s="467" t="s">
        <v>379</v>
      </c>
      <c r="E287" s="473">
        <v>42976</v>
      </c>
      <c r="F287" s="474" t="s">
        <v>1452</v>
      </c>
      <c r="G287" s="471">
        <v>0</v>
      </c>
      <c r="H287" s="1233" t="s">
        <v>14</v>
      </c>
      <c r="I287" s="1234" t="s">
        <v>15</v>
      </c>
    </row>
    <row r="288" spans="1:9" ht="15" customHeight="1">
      <c r="A288" s="464">
        <v>246</v>
      </c>
      <c r="B288" s="465" t="s">
        <v>533</v>
      </c>
      <c r="C288" s="1245" t="s">
        <v>1095</v>
      </c>
      <c r="D288" s="467" t="s">
        <v>175</v>
      </c>
      <c r="E288" s="473">
        <v>42968</v>
      </c>
      <c r="F288" s="474" t="s">
        <v>1453</v>
      </c>
      <c r="G288" s="471">
        <v>4.37</v>
      </c>
      <c r="H288" s="1233" t="s">
        <v>14</v>
      </c>
      <c r="I288" s="1234" t="s">
        <v>15</v>
      </c>
    </row>
    <row r="289" spans="1:9" s="463" customFormat="1" ht="15" customHeight="1">
      <c r="A289" s="464">
        <v>247</v>
      </c>
      <c r="B289" s="465" t="s">
        <v>533</v>
      </c>
      <c r="C289" s="1245" t="s">
        <v>1095</v>
      </c>
      <c r="D289" s="467" t="s">
        <v>539</v>
      </c>
      <c r="E289" s="473">
        <v>42968</v>
      </c>
      <c r="F289" s="474" t="s">
        <v>1454</v>
      </c>
      <c r="G289" s="471">
        <v>73.6</v>
      </c>
      <c r="H289" s="1235" t="s">
        <v>12</v>
      </c>
      <c r="I289" s="1236" t="s">
        <v>13</v>
      </c>
    </row>
    <row r="290" spans="1:9" s="463" customFormat="1" ht="15" customHeight="1">
      <c r="A290" s="464">
        <v>248</v>
      </c>
      <c r="B290" s="465" t="s">
        <v>533</v>
      </c>
      <c r="C290" s="1245" t="s">
        <v>1095</v>
      </c>
      <c r="D290" s="470" t="s">
        <v>675</v>
      </c>
      <c r="E290" s="473">
        <v>42968</v>
      </c>
      <c r="F290" s="474" t="s">
        <v>1455</v>
      </c>
      <c r="G290" s="471">
        <v>0</v>
      </c>
      <c r="H290" s="1235" t="s">
        <v>10</v>
      </c>
      <c r="I290" s="1236" t="s">
        <v>11</v>
      </c>
    </row>
    <row r="291" spans="1:9" s="463" customFormat="1" ht="15" customHeight="1">
      <c r="A291" s="464">
        <v>249</v>
      </c>
      <c r="B291" s="465" t="s">
        <v>533</v>
      </c>
      <c r="C291" s="1245" t="s">
        <v>1095</v>
      </c>
      <c r="D291" s="467" t="s">
        <v>172</v>
      </c>
      <c r="E291" s="473">
        <v>42968</v>
      </c>
      <c r="F291" s="474" t="s">
        <v>1456</v>
      </c>
      <c r="G291" s="471">
        <v>1341.08</v>
      </c>
      <c r="H291" s="1235" t="s">
        <v>10</v>
      </c>
      <c r="I291" s="1236" t="s">
        <v>11</v>
      </c>
    </row>
    <row r="292" spans="1:9" s="463" customFormat="1" ht="15" customHeight="1">
      <c r="A292" s="464">
        <v>250</v>
      </c>
      <c r="B292" s="465" t="s">
        <v>533</v>
      </c>
      <c r="C292" s="1245" t="s">
        <v>1095</v>
      </c>
      <c r="D292" s="467" t="s">
        <v>1164</v>
      </c>
      <c r="E292" s="473">
        <v>42968</v>
      </c>
      <c r="F292" s="474" t="s">
        <v>1457</v>
      </c>
      <c r="G292" s="471">
        <v>0.96</v>
      </c>
      <c r="H292" s="1235" t="s">
        <v>10</v>
      </c>
      <c r="I292" s="1236" t="s">
        <v>11</v>
      </c>
    </row>
    <row r="293" spans="1:9" s="463" customFormat="1" ht="15" customHeight="1">
      <c r="A293" s="464">
        <v>251</v>
      </c>
      <c r="B293" s="465" t="s">
        <v>533</v>
      </c>
      <c r="C293" s="1245" t="s">
        <v>1095</v>
      </c>
      <c r="D293" s="467" t="s">
        <v>1248</v>
      </c>
      <c r="E293" s="473">
        <v>42968</v>
      </c>
      <c r="F293" s="474" t="s">
        <v>1458</v>
      </c>
      <c r="G293" s="471">
        <v>0</v>
      </c>
      <c r="H293" s="1235" t="s">
        <v>22</v>
      </c>
      <c r="I293" s="1236" t="s">
        <v>23</v>
      </c>
    </row>
    <row r="294" spans="1:9" s="463" customFormat="1" ht="22.5" customHeight="1">
      <c r="A294" s="464">
        <v>252</v>
      </c>
      <c r="B294" s="465" t="s">
        <v>533</v>
      </c>
      <c r="C294" s="1245" t="s">
        <v>1095</v>
      </c>
      <c r="D294" s="472" t="s">
        <v>1459</v>
      </c>
      <c r="E294" s="473">
        <v>42976</v>
      </c>
      <c r="F294" s="474" t="s">
        <v>1460</v>
      </c>
      <c r="G294" s="471">
        <v>20000</v>
      </c>
      <c r="H294" s="1235" t="s">
        <v>16</v>
      </c>
      <c r="I294" s="1236" t="s">
        <v>486</v>
      </c>
    </row>
    <row r="295" spans="1:9" s="463" customFormat="1" ht="15" customHeight="1">
      <c r="A295" s="464">
        <v>253</v>
      </c>
      <c r="B295" s="465" t="s">
        <v>533</v>
      </c>
      <c r="C295" s="1245" t="s">
        <v>1095</v>
      </c>
      <c r="D295" s="470" t="s">
        <v>674</v>
      </c>
      <c r="E295" s="473">
        <v>42997</v>
      </c>
      <c r="F295" s="474" t="s">
        <v>1461</v>
      </c>
      <c r="G295" s="471">
        <v>0</v>
      </c>
      <c r="H295" s="1235" t="s">
        <v>24</v>
      </c>
      <c r="I295" s="1236" t="s">
        <v>536</v>
      </c>
    </row>
    <row r="296" spans="1:9" s="463" customFormat="1" ht="15" customHeight="1">
      <c r="A296" s="464">
        <v>254</v>
      </c>
      <c r="B296" s="465" t="s">
        <v>533</v>
      </c>
      <c r="C296" s="1245" t="s">
        <v>1095</v>
      </c>
      <c r="D296" s="467" t="s">
        <v>535</v>
      </c>
      <c r="E296" s="473">
        <v>43004</v>
      </c>
      <c r="F296" s="474" t="s">
        <v>1462</v>
      </c>
      <c r="G296" s="471">
        <v>0</v>
      </c>
      <c r="H296" s="1235" t="s">
        <v>16</v>
      </c>
      <c r="I296" s="1236" t="s">
        <v>486</v>
      </c>
    </row>
    <row r="297" spans="1:9" s="463" customFormat="1" ht="15" customHeight="1">
      <c r="A297" s="464">
        <v>255</v>
      </c>
      <c r="B297" s="465" t="s">
        <v>533</v>
      </c>
      <c r="C297" s="1245" t="s">
        <v>1095</v>
      </c>
      <c r="D297" s="467" t="s">
        <v>535</v>
      </c>
      <c r="E297" s="473">
        <v>42968</v>
      </c>
      <c r="F297" s="474" t="s">
        <v>1463</v>
      </c>
      <c r="G297" s="471">
        <v>0</v>
      </c>
      <c r="H297" s="1235" t="s">
        <v>16</v>
      </c>
      <c r="I297" s="1236" t="s">
        <v>486</v>
      </c>
    </row>
    <row r="298" spans="1:9" s="463" customFormat="1" ht="15" customHeight="1">
      <c r="A298" s="464">
        <v>256</v>
      </c>
      <c r="B298" s="465" t="s">
        <v>533</v>
      </c>
      <c r="C298" s="1245" t="s">
        <v>1095</v>
      </c>
      <c r="D298" s="467" t="s">
        <v>535</v>
      </c>
      <c r="E298" s="473">
        <v>42983</v>
      </c>
      <c r="F298" s="474" t="s">
        <v>1464</v>
      </c>
      <c r="G298" s="471">
        <v>0</v>
      </c>
      <c r="H298" s="1235" t="s">
        <v>16</v>
      </c>
      <c r="I298" s="1236" t="s">
        <v>486</v>
      </c>
    </row>
    <row r="299" spans="1:9" s="463" customFormat="1" ht="15" customHeight="1">
      <c r="A299" s="464">
        <v>257</v>
      </c>
      <c r="B299" s="465" t="s">
        <v>533</v>
      </c>
      <c r="C299" s="1245" t="s">
        <v>1095</v>
      </c>
      <c r="D299" s="467" t="s">
        <v>1465</v>
      </c>
      <c r="E299" s="473">
        <v>43004</v>
      </c>
      <c r="F299" s="474" t="s">
        <v>1466</v>
      </c>
      <c r="G299" s="471">
        <v>0</v>
      </c>
      <c r="H299" s="1235" t="s">
        <v>16</v>
      </c>
      <c r="I299" s="1236" t="s">
        <v>486</v>
      </c>
    </row>
    <row r="300" spans="1:9" s="463" customFormat="1" ht="15" customHeight="1">
      <c r="A300" s="464">
        <v>258</v>
      </c>
      <c r="B300" s="465" t="s">
        <v>533</v>
      </c>
      <c r="C300" s="1245" t="s">
        <v>1095</v>
      </c>
      <c r="D300" s="467" t="s">
        <v>484</v>
      </c>
      <c r="E300" s="473">
        <v>42983</v>
      </c>
      <c r="F300" s="474" t="s">
        <v>1467</v>
      </c>
      <c r="G300" s="471">
        <v>0</v>
      </c>
      <c r="H300" s="1235" t="s">
        <v>10</v>
      </c>
      <c r="I300" s="1236" t="s">
        <v>11</v>
      </c>
    </row>
    <row r="301" spans="1:9" s="463" customFormat="1" ht="15" customHeight="1">
      <c r="A301" s="464">
        <v>259</v>
      </c>
      <c r="B301" s="465" t="s">
        <v>533</v>
      </c>
      <c r="C301" s="1245" t="s">
        <v>1095</v>
      </c>
      <c r="D301" s="467" t="s">
        <v>690</v>
      </c>
      <c r="E301" s="473">
        <v>43004</v>
      </c>
      <c r="F301" s="474" t="s">
        <v>1468</v>
      </c>
      <c r="G301" s="471">
        <v>0</v>
      </c>
      <c r="H301" s="1235" t="s">
        <v>24</v>
      </c>
      <c r="I301" s="1236" t="s">
        <v>536</v>
      </c>
    </row>
    <row r="302" spans="1:9" s="463" customFormat="1" ht="15" customHeight="1">
      <c r="A302" s="464">
        <v>260</v>
      </c>
      <c r="B302" s="465" t="s">
        <v>533</v>
      </c>
      <c r="C302" s="1245" t="s">
        <v>1095</v>
      </c>
      <c r="D302" s="467" t="s">
        <v>1469</v>
      </c>
      <c r="E302" s="473">
        <v>42983</v>
      </c>
      <c r="F302" s="474" t="s">
        <v>1470</v>
      </c>
      <c r="G302" s="471">
        <v>21717.36</v>
      </c>
      <c r="H302" s="1235" t="s">
        <v>25</v>
      </c>
      <c r="I302" s="1236" t="s">
        <v>26</v>
      </c>
    </row>
    <row r="303" spans="1:9" s="463" customFormat="1" ht="22.5" customHeight="1">
      <c r="A303" s="464">
        <v>261</v>
      </c>
      <c r="B303" s="465" t="s">
        <v>533</v>
      </c>
      <c r="C303" s="1245" t="s">
        <v>1095</v>
      </c>
      <c r="D303" s="472" t="s">
        <v>1471</v>
      </c>
      <c r="E303" s="473">
        <v>43004</v>
      </c>
      <c r="F303" s="474" t="s">
        <v>1472</v>
      </c>
      <c r="G303" s="471">
        <v>158799.35</v>
      </c>
      <c r="H303" s="1235" t="s">
        <v>24</v>
      </c>
      <c r="I303" s="1236" t="s">
        <v>536</v>
      </c>
    </row>
    <row r="304" spans="1:9" s="463" customFormat="1" ht="15" customHeight="1">
      <c r="A304" s="464">
        <v>262</v>
      </c>
      <c r="B304" s="465" t="s">
        <v>533</v>
      </c>
      <c r="C304" s="1245" t="s">
        <v>1095</v>
      </c>
      <c r="D304" s="467" t="s">
        <v>1473</v>
      </c>
      <c r="E304" s="473">
        <v>43004</v>
      </c>
      <c r="F304" s="474" t="s">
        <v>1474</v>
      </c>
      <c r="G304" s="471">
        <v>3331.69</v>
      </c>
      <c r="H304" s="1235" t="s">
        <v>22</v>
      </c>
      <c r="I304" s="1236" t="s">
        <v>23</v>
      </c>
    </row>
    <row r="305" spans="1:9" s="463" customFormat="1" ht="15" customHeight="1">
      <c r="A305" s="464">
        <v>263</v>
      </c>
      <c r="B305" s="465" t="s">
        <v>533</v>
      </c>
      <c r="C305" s="1245" t="s">
        <v>1095</v>
      </c>
      <c r="D305" s="467" t="s">
        <v>1475</v>
      </c>
      <c r="E305" s="473">
        <v>42983</v>
      </c>
      <c r="F305" s="474" t="s">
        <v>1476</v>
      </c>
      <c r="G305" s="471">
        <v>-499.61</v>
      </c>
      <c r="H305" s="1235" t="s">
        <v>10</v>
      </c>
      <c r="I305" s="1236" t="s">
        <v>11</v>
      </c>
    </row>
    <row r="306" spans="1:9" s="463" customFormat="1" ht="15" customHeight="1">
      <c r="A306" s="464">
        <v>264</v>
      </c>
      <c r="B306" s="465" t="s">
        <v>533</v>
      </c>
      <c r="C306" s="1245" t="s">
        <v>1095</v>
      </c>
      <c r="D306" s="467" t="s">
        <v>172</v>
      </c>
      <c r="E306" s="473">
        <v>42983</v>
      </c>
      <c r="F306" s="474" t="s">
        <v>1477</v>
      </c>
      <c r="G306" s="471">
        <v>139.95</v>
      </c>
      <c r="H306" s="1235" t="s">
        <v>10</v>
      </c>
      <c r="I306" s="1236" t="s">
        <v>11</v>
      </c>
    </row>
    <row r="307" spans="1:9" s="463" customFormat="1" ht="15" customHeight="1">
      <c r="A307" s="464">
        <v>265</v>
      </c>
      <c r="B307" s="465" t="s">
        <v>533</v>
      </c>
      <c r="C307" s="1245" t="s">
        <v>1095</v>
      </c>
      <c r="D307" s="467" t="s">
        <v>487</v>
      </c>
      <c r="E307" s="473">
        <v>43004</v>
      </c>
      <c r="F307" s="474" t="s">
        <v>1478</v>
      </c>
      <c r="G307" s="471">
        <v>0</v>
      </c>
      <c r="H307" s="1235" t="s">
        <v>12</v>
      </c>
      <c r="I307" s="1236" t="s">
        <v>13</v>
      </c>
    </row>
    <row r="308" spans="1:9" s="463" customFormat="1" ht="15" customHeight="1">
      <c r="A308" s="464">
        <v>266</v>
      </c>
      <c r="B308" s="465" t="s">
        <v>533</v>
      </c>
      <c r="C308" s="1245" t="s">
        <v>1095</v>
      </c>
      <c r="D308" s="467" t="s">
        <v>481</v>
      </c>
      <c r="E308" s="473">
        <v>43004</v>
      </c>
      <c r="F308" s="474" t="s">
        <v>1479</v>
      </c>
      <c r="G308" s="471">
        <v>0</v>
      </c>
      <c r="H308" s="1235" t="s">
        <v>24</v>
      </c>
      <c r="I308" s="1236" t="s">
        <v>536</v>
      </c>
    </row>
    <row r="309" spans="1:9" s="463" customFormat="1" ht="15" customHeight="1">
      <c r="A309" s="464">
        <v>267</v>
      </c>
      <c r="B309" s="465" t="s">
        <v>533</v>
      </c>
      <c r="C309" s="1245" t="s">
        <v>1095</v>
      </c>
      <c r="D309" s="467" t="s">
        <v>368</v>
      </c>
      <c r="E309" s="473">
        <v>42983</v>
      </c>
      <c r="F309" s="474" t="s">
        <v>1480</v>
      </c>
      <c r="G309" s="471">
        <v>30</v>
      </c>
      <c r="H309" s="1235" t="s">
        <v>243</v>
      </c>
      <c r="I309" s="1236" t="s">
        <v>485</v>
      </c>
    </row>
    <row r="310" spans="1:9" s="463" customFormat="1" ht="15" customHeight="1">
      <c r="A310" s="464">
        <v>268</v>
      </c>
      <c r="B310" s="465" t="s">
        <v>533</v>
      </c>
      <c r="C310" s="1245" t="s">
        <v>1095</v>
      </c>
      <c r="D310" s="467" t="s">
        <v>1481</v>
      </c>
      <c r="E310" s="473">
        <v>43004</v>
      </c>
      <c r="F310" s="474" t="s">
        <v>1482</v>
      </c>
      <c r="G310" s="471">
        <v>600</v>
      </c>
      <c r="H310" s="1235" t="s">
        <v>19</v>
      </c>
      <c r="I310" s="1236" t="s">
        <v>196</v>
      </c>
    </row>
    <row r="311" spans="1:9" s="463" customFormat="1" ht="15" customHeight="1">
      <c r="A311" s="464">
        <v>269</v>
      </c>
      <c r="B311" s="465" t="s">
        <v>533</v>
      </c>
      <c r="C311" s="1245" t="s">
        <v>1095</v>
      </c>
      <c r="D311" s="467" t="s">
        <v>673</v>
      </c>
      <c r="E311" s="473">
        <v>43004</v>
      </c>
      <c r="F311" s="474" t="s">
        <v>1483</v>
      </c>
      <c r="G311" s="471">
        <v>481</v>
      </c>
      <c r="H311" s="1235" t="s">
        <v>19</v>
      </c>
      <c r="I311" s="1236" t="s">
        <v>196</v>
      </c>
    </row>
    <row r="312" spans="1:9" s="463" customFormat="1" ht="15" customHeight="1">
      <c r="A312" s="464">
        <v>270</v>
      </c>
      <c r="B312" s="465" t="s">
        <v>533</v>
      </c>
      <c r="C312" s="1245" t="s">
        <v>1095</v>
      </c>
      <c r="D312" s="467" t="s">
        <v>1484</v>
      </c>
      <c r="E312" s="473">
        <v>42983</v>
      </c>
      <c r="F312" s="474" t="s">
        <v>1485</v>
      </c>
      <c r="G312" s="471">
        <v>0</v>
      </c>
      <c r="H312" s="1235" t="s">
        <v>24</v>
      </c>
      <c r="I312" s="1236" t="s">
        <v>536</v>
      </c>
    </row>
    <row r="313" spans="1:9" s="463" customFormat="1" ht="15" customHeight="1">
      <c r="A313" s="464">
        <v>271</v>
      </c>
      <c r="B313" s="465" t="s">
        <v>533</v>
      </c>
      <c r="C313" s="1245" t="s">
        <v>1095</v>
      </c>
      <c r="D313" s="467" t="s">
        <v>1486</v>
      </c>
      <c r="E313" s="473">
        <v>43004</v>
      </c>
      <c r="F313" s="474" t="s">
        <v>1487</v>
      </c>
      <c r="G313" s="471">
        <v>0</v>
      </c>
      <c r="H313" s="1235" t="s">
        <v>10</v>
      </c>
      <c r="I313" s="1236" t="s">
        <v>11</v>
      </c>
    </row>
    <row r="314" spans="1:9" s="463" customFormat="1" ht="15" customHeight="1">
      <c r="A314" s="464">
        <v>272</v>
      </c>
      <c r="B314" s="465" t="s">
        <v>533</v>
      </c>
      <c r="C314" s="1245" t="s">
        <v>1095</v>
      </c>
      <c r="D314" s="467" t="s">
        <v>477</v>
      </c>
      <c r="E314" s="473">
        <v>42983</v>
      </c>
      <c r="F314" s="474" t="s">
        <v>1488</v>
      </c>
      <c r="G314" s="471">
        <v>124.86</v>
      </c>
      <c r="H314" s="1235" t="s">
        <v>25</v>
      </c>
      <c r="I314" s="1236" t="s">
        <v>26</v>
      </c>
    </row>
    <row r="315" spans="1:9" s="463" customFormat="1" ht="15" customHeight="1">
      <c r="A315" s="464">
        <v>273</v>
      </c>
      <c r="B315" s="465" t="s">
        <v>533</v>
      </c>
      <c r="C315" s="1245" t="s">
        <v>1095</v>
      </c>
      <c r="D315" s="467" t="s">
        <v>1489</v>
      </c>
      <c r="E315" s="473">
        <v>43039</v>
      </c>
      <c r="F315" s="474" t="s">
        <v>1490</v>
      </c>
      <c r="G315" s="471">
        <v>0</v>
      </c>
      <c r="H315" s="1235" t="s">
        <v>19</v>
      </c>
      <c r="I315" s="1236" t="s">
        <v>196</v>
      </c>
    </row>
    <row r="316" spans="1:9" s="463" customFormat="1" ht="15" customHeight="1">
      <c r="A316" s="464">
        <v>274</v>
      </c>
      <c r="B316" s="465" t="s">
        <v>533</v>
      </c>
      <c r="C316" s="1245" t="s">
        <v>1095</v>
      </c>
      <c r="D316" s="467" t="s">
        <v>476</v>
      </c>
      <c r="E316" s="473">
        <v>42997</v>
      </c>
      <c r="F316" s="474" t="s">
        <v>1491</v>
      </c>
      <c r="G316" s="471">
        <v>367.75</v>
      </c>
      <c r="H316" s="1235" t="s">
        <v>25</v>
      </c>
      <c r="I316" s="1236" t="s">
        <v>26</v>
      </c>
    </row>
    <row r="317" spans="1:9" ht="15" customHeight="1">
      <c r="A317" s="458">
        <v>275</v>
      </c>
      <c r="B317" s="459" t="s">
        <v>533</v>
      </c>
      <c r="C317" s="1230" t="s">
        <v>1095</v>
      </c>
      <c r="D317" s="1483" t="s">
        <v>172</v>
      </c>
      <c r="E317" s="461">
        <v>42997</v>
      </c>
      <c r="F317" s="1484" t="s">
        <v>1493</v>
      </c>
      <c r="G317" s="1485">
        <v>20254.55</v>
      </c>
      <c r="H317" s="1486" t="s">
        <v>10</v>
      </c>
      <c r="I317" s="1232" t="s">
        <v>11</v>
      </c>
    </row>
    <row r="318" spans="1:9" ht="15" customHeight="1">
      <c r="A318" s="464">
        <v>276</v>
      </c>
      <c r="B318" s="465" t="s">
        <v>533</v>
      </c>
      <c r="C318" s="1245" t="s">
        <v>1095</v>
      </c>
      <c r="D318" s="467" t="s">
        <v>1425</v>
      </c>
      <c r="E318" s="473">
        <v>42997</v>
      </c>
      <c r="F318" s="474" t="s">
        <v>1494</v>
      </c>
      <c r="G318" s="471">
        <v>4202.06</v>
      </c>
      <c r="H318" s="1235" t="s">
        <v>22</v>
      </c>
      <c r="I318" s="1236" t="s">
        <v>23</v>
      </c>
    </row>
    <row r="319" spans="1:9" s="463" customFormat="1" ht="15" customHeight="1">
      <c r="A319" s="464">
        <v>277</v>
      </c>
      <c r="B319" s="465" t="s">
        <v>533</v>
      </c>
      <c r="C319" s="1245" t="s">
        <v>1095</v>
      </c>
      <c r="D319" s="467" t="s">
        <v>687</v>
      </c>
      <c r="E319" s="473">
        <v>42997</v>
      </c>
      <c r="F319" s="474" t="s">
        <v>1495</v>
      </c>
      <c r="G319" s="471">
        <v>18780</v>
      </c>
      <c r="H319" s="1235" t="s">
        <v>22</v>
      </c>
      <c r="I319" s="1236" t="s">
        <v>23</v>
      </c>
    </row>
    <row r="320" spans="1:9" s="463" customFormat="1" ht="15" customHeight="1">
      <c r="A320" s="464">
        <v>278</v>
      </c>
      <c r="B320" s="465" t="s">
        <v>533</v>
      </c>
      <c r="C320" s="1245" t="s">
        <v>1095</v>
      </c>
      <c r="D320" s="470" t="s">
        <v>678</v>
      </c>
      <c r="E320" s="473">
        <v>42997</v>
      </c>
      <c r="F320" s="474" t="s">
        <v>1496</v>
      </c>
      <c r="G320" s="471">
        <v>0</v>
      </c>
      <c r="H320" s="1235" t="s">
        <v>22</v>
      </c>
      <c r="I320" s="1236" t="s">
        <v>23</v>
      </c>
    </row>
    <row r="321" spans="1:9" s="463" customFormat="1" ht="15" customHeight="1">
      <c r="A321" s="464">
        <v>279</v>
      </c>
      <c r="B321" s="465" t="s">
        <v>533</v>
      </c>
      <c r="C321" s="1245" t="s">
        <v>1095</v>
      </c>
      <c r="D321" s="467" t="s">
        <v>673</v>
      </c>
      <c r="E321" s="473">
        <v>42997</v>
      </c>
      <c r="F321" s="474" t="s">
        <v>1497</v>
      </c>
      <c r="G321" s="471">
        <v>605</v>
      </c>
      <c r="H321" s="1235" t="s">
        <v>19</v>
      </c>
      <c r="I321" s="1236" t="s">
        <v>196</v>
      </c>
    </row>
    <row r="322" spans="1:9" s="463" customFormat="1" ht="15" customHeight="1">
      <c r="A322" s="464">
        <v>280</v>
      </c>
      <c r="B322" s="465" t="s">
        <v>533</v>
      </c>
      <c r="C322" s="1245" t="s">
        <v>1095</v>
      </c>
      <c r="D322" s="467" t="s">
        <v>1498</v>
      </c>
      <c r="E322" s="473">
        <v>43039</v>
      </c>
      <c r="F322" s="474" t="s">
        <v>1499</v>
      </c>
      <c r="G322" s="471">
        <v>0</v>
      </c>
      <c r="H322" s="1235" t="s">
        <v>10</v>
      </c>
      <c r="I322" s="1236" t="s">
        <v>11</v>
      </c>
    </row>
    <row r="323" spans="1:9" s="463" customFormat="1" ht="15" customHeight="1">
      <c r="A323" s="464">
        <v>281</v>
      </c>
      <c r="B323" s="465" t="s">
        <v>533</v>
      </c>
      <c r="C323" s="1245" t="s">
        <v>1095</v>
      </c>
      <c r="D323" s="470" t="s">
        <v>667</v>
      </c>
      <c r="E323" s="473">
        <v>43011</v>
      </c>
      <c r="F323" s="474" t="s">
        <v>1500</v>
      </c>
      <c r="G323" s="471">
        <v>0</v>
      </c>
      <c r="H323" s="1235" t="s">
        <v>10</v>
      </c>
      <c r="I323" s="1236" t="s">
        <v>11</v>
      </c>
    </row>
    <row r="324" spans="1:9" s="463" customFormat="1" ht="15" customHeight="1">
      <c r="A324" s="464">
        <v>282</v>
      </c>
      <c r="B324" s="465" t="s">
        <v>533</v>
      </c>
      <c r="C324" s="1245" t="s">
        <v>1095</v>
      </c>
      <c r="D324" s="467" t="s">
        <v>680</v>
      </c>
      <c r="E324" s="473">
        <v>43039</v>
      </c>
      <c r="F324" s="474" t="s">
        <v>1501</v>
      </c>
      <c r="G324" s="471">
        <v>0</v>
      </c>
      <c r="H324" s="1235" t="s">
        <v>10</v>
      </c>
      <c r="I324" s="1236" t="s">
        <v>11</v>
      </c>
    </row>
    <row r="325" spans="1:9" s="463" customFormat="1" ht="15" customHeight="1">
      <c r="A325" s="464">
        <v>283</v>
      </c>
      <c r="B325" s="465" t="s">
        <v>533</v>
      </c>
      <c r="C325" s="1245" t="s">
        <v>1095</v>
      </c>
      <c r="D325" s="467" t="s">
        <v>1502</v>
      </c>
      <c r="E325" s="473">
        <v>43039</v>
      </c>
      <c r="F325" s="474" t="s">
        <v>1503</v>
      </c>
      <c r="G325" s="471">
        <v>0</v>
      </c>
      <c r="H325" s="1235" t="s">
        <v>12</v>
      </c>
      <c r="I325" s="1236" t="s">
        <v>13</v>
      </c>
    </row>
    <row r="326" spans="1:9" s="463" customFormat="1" ht="15" customHeight="1">
      <c r="A326" s="464">
        <v>284</v>
      </c>
      <c r="B326" s="465" t="s">
        <v>533</v>
      </c>
      <c r="C326" s="1245" t="s">
        <v>1095</v>
      </c>
      <c r="D326" s="467" t="s">
        <v>534</v>
      </c>
      <c r="E326" s="473">
        <v>43039</v>
      </c>
      <c r="F326" s="474" t="s">
        <v>1504</v>
      </c>
      <c r="G326" s="471">
        <v>0</v>
      </c>
      <c r="H326" s="1233" t="s">
        <v>14</v>
      </c>
      <c r="I326" s="1234" t="s">
        <v>15</v>
      </c>
    </row>
    <row r="327" spans="1:9" s="463" customFormat="1" ht="15" customHeight="1">
      <c r="A327" s="464">
        <v>285</v>
      </c>
      <c r="B327" s="465" t="s">
        <v>533</v>
      </c>
      <c r="C327" s="1245" t="s">
        <v>1095</v>
      </c>
      <c r="D327" s="467" t="s">
        <v>537</v>
      </c>
      <c r="E327" s="473">
        <v>43039</v>
      </c>
      <c r="F327" s="474" t="s">
        <v>1505</v>
      </c>
      <c r="G327" s="471">
        <v>0</v>
      </c>
      <c r="H327" s="1235" t="s">
        <v>12</v>
      </c>
      <c r="I327" s="1236" t="s">
        <v>13</v>
      </c>
    </row>
    <row r="328" spans="1:9" s="1252" customFormat="1" ht="15" customHeight="1">
      <c r="A328" s="1239"/>
      <c r="B328" s="481"/>
      <c r="C328" s="1240"/>
      <c r="D328" s="1239"/>
      <c r="E328" s="1241"/>
      <c r="F328" s="1242"/>
      <c r="G328" s="1243"/>
      <c r="H328" s="1244"/>
      <c r="I328" s="1239"/>
    </row>
    <row r="329" spans="1:9" s="1252" customFormat="1" ht="15" customHeight="1">
      <c r="A329" s="1250"/>
      <c r="B329" s="1250"/>
      <c r="C329" s="1250"/>
      <c r="D329" s="1250"/>
      <c r="E329" s="1250"/>
      <c r="F329" s="1250"/>
      <c r="G329" s="1250"/>
      <c r="H329" s="1580" t="s">
        <v>1412</v>
      </c>
      <c r="I329" s="1580"/>
    </row>
    <row r="330" spans="1:9" s="1252" customFormat="1" ht="15" customHeight="1">
      <c r="A330" s="1250"/>
      <c r="B330" s="1250"/>
      <c r="C330" s="1581" t="s">
        <v>117</v>
      </c>
      <c r="D330" s="1581"/>
      <c r="E330" s="1581"/>
      <c r="F330" s="1581"/>
      <c r="G330" s="1581"/>
      <c r="H330" s="1581"/>
      <c r="I330" s="1581"/>
    </row>
    <row r="331" spans="1:9" s="1252" customFormat="1" ht="15" customHeight="1">
      <c r="A331" s="1250"/>
      <c r="B331" s="1250"/>
      <c r="C331" s="1582" t="s">
        <v>1093</v>
      </c>
      <c r="D331" s="1582"/>
      <c r="E331" s="1582"/>
      <c r="F331" s="1582"/>
      <c r="G331" s="1582"/>
      <c r="H331" s="1582"/>
      <c r="I331" s="1582"/>
    </row>
    <row r="332" spans="1:9" s="1252" customFormat="1" ht="15" customHeight="1" thickBot="1">
      <c r="A332" s="1253"/>
      <c r="B332" s="1253"/>
      <c r="C332" s="1253"/>
      <c r="D332" s="1253"/>
      <c r="E332" s="1253"/>
      <c r="F332" s="1253"/>
      <c r="G332" s="1253"/>
      <c r="H332" s="1254"/>
      <c r="I332" s="1255"/>
    </row>
    <row r="333" spans="1:9" s="1252" customFormat="1" ht="34.5" customHeight="1" thickBot="1">
      <c r="A333" s="1583" t="s">
        <v>8</v>
      </c>
      <c r="B333" s="1584"/>
      <c r="C333" s="1585"/>
      <c r="D333" s="184" t="s">
        <v>9</v>
      </c>
      <c r="E333" s="184" t="s">
        <v>1094</v>
      </c>
      <c r="F333" s="184" t="s">
        <v>169</v>
      </c>
      <c r="G333" s="184" t="s">
        <v>171</v>
      </c>
      <c r="H333" s="1586" t="s">
        <v>170</v>
      </c>
      <c r="I333" s="1587"/>
    </row>
    <row r="334" spans="1:9" s="463" customFormat="1" ht="15" customHeight="1">
      <c r="A334" s="458">
        <v>286</v>
      </c>
      <c r="B334" s="459" t="s">
        <v>533</v>
      </c>
      <c r="C334" s="1230" t="s">
        <v>1095</v>
      </c>
      <c r="D334" s="1483" t="s">
        <v>1506</v>
      </c>
      <c r="E334" s="461">
        <v>43011</v>
      </c>
      <c r="F334" s="1484" t="s">
        <v>1507</v>
      </c>
      <c r="G334" s="1485">
        <v>0</v>
      </c>
      <c r="H334" s="1486" t="s">
        <v>10</v>
      </c>
      <c r="I334" s="1232" t="s">
        <v>11</v>
      </c>
    </row>
    <row r="335" spans="1:9" s="463" customFormat="1" ht="15" customHeight="1">
      <c r="A335" s="464">
        <v>287</v>
      </c>
      <c r="B335" s="465" t="s">
        <v>533</v>
      </c>
      <c r="C335" s="1245" t="s">
        <v>1095</v>
      </c>
      <c r="D335" s="467" t="s">
        <v>172</v>
      </c>
      <c r="E335" s="473">
        <v>43011</v>
      </c>
      <c r="F335" s="474" t="s">
        <v>1508</v>
      </c>
      <c r="G335" s="471">
        <v>1777.99</v>
      </c>
      <c r="H335" s="1235" t="s">
        <v>10</v>
      </c>
      <c r="I335" s="1236" t="s">
        <v>11</v>
      </c>
    </row>
    <row r="336" spans="1:9" s="463" customFormat="1" ht="15" customHeight="1">
      <c r="A336" s="464">
        <v>288</v>
      </c>
      <c r="B336" s="465" t="s">
        <v>533</v>
      </c>
      <c r="C336" s="1245" t="s">
        <v>1095</v>
      </c>
      <c r="D336" s="467" t="s">
        <v>1509</v>
      </c>
      <c r="E336" s="473">
        <v>43039</v>
      </c>
      <c r="F336" s="474" t="s">
        <v>1510</v>
      </c>
      <c r="G336" s="471">
        <v>-985.37</v>
      </c>
      <c r="H336" s="1235" t="s">
        <v>10</v>
      </c>
      <c r="I336" s="1236" t="s">
        <v>11</v>
      </c>
    </row>
    <row r="337" spans="1:9" s="463" customFormat="1" ht="22.5" customHeight="1">
      <c r="A337" s="464">
        <v>289</v>
      </c>
      <c r="B337" s="465" t="s">
        <v>533</v>
      </c>
      <c r="C337" s="1245" t="s">
        <v>1095</v>
      </c>
      <c r="D337" s="470" t="s">
        <v>1511</v>
      </c>
      <c r="E337" s="473">
        <v>43039</v>
      </c>
      <c r="F337" s="474" t="s">
        <v>1512</v>
      </c>
      <c r="G337" s="471">
        <v>0</v>
      </c>
      <c r="H337" s="1235" t="s">
        <v>25</v>
      </c>
      <c r="I337" s="1236" t="s">
        <v>26</v>
      </c>
    </row>
    <row r="338" spans="1:9" s="463" customFormat="1" ht="15" customHeight="1">
      <c r="A338" s="464">
        <v>290</v>
      </c>
      <c r="B338" s="465" t="s">
        <v>533</v>
      </c>
      <c r="C338" s="1245" t="s">
        <v>1095</v>
      </c>
      <c r="D338" s="467" t="s">
        <v>1513</v>
      </c>
      <c r="E338" s="473">
        <v>43011</v>
      </c>
      <c r="F338" s="474" t="s">
        <v>1514</v>
      </c>
      <c r="G338" s="471">
        <v>51.09</v>
      </c>
      <c r="H338" s="1235" t="s">
        <v>22</v>
      </c>
      <c r="I338" s="1236" t="s">
        <v>23</v>
      </c>
    </row>
    <row r="339" spans="1:9" s="463" customFormat="1" ht="15" customHeight="1">
      <c r="A339" s="464">
        <v>291</v>
      </c>
      <c r="B339" s="465" t="s">
        <v>533</v>
      </c>
      <c r="C339" s="1245" t="s">
        <v>1095</v>
      </c>
      <c r="D339" s="467" t="s">
        <v>1473</v>
      </c>
      <c r="E339" s="473">
        <v>43039</v>
      </c>
      <c r="F339" s="474" t="s">
        <v>1515</v>
      </c>
      <c r="G339" s="471">
        <v>17.46</v>
      </c>
      <c r="H339" s="1235" t="s">
        <v>22</v>
      </c>
      <c r="I339" s="1236" t="s">
        <v>23</v>
      </c>
    </row>
    <row r="340" spans="1:9" s="463" customFormat="1" ht="15" customHeight="1">
      <c r="A340" s="464">
        <v>292</v>
      </c>
      <c r="B340" s="465" t="s">
        <v>533</v>
      </c>
      <c r="C340" s="1245" t="s">
        <v>1095</v>
      </c>
      <c r="D340" s="467" t="s">
        <v>1516</v>
      </c>
      <c r="E340" s="473">
        <v>43011</v>
      </c>
      <c r="F340" s="474" t="s">
        <v>1517</v>
      </c>
      <c r="G340" s="471">
        <v>4.14</v>
      </c>
      <c r="H340" s="1235" t="s">
        <v>24</v>
      </c>
      <c r="I340" s="1236" t="s">
        <v>536</v>
      </c>
    </row>
    <row r="341" spans="1:9" s="463" customFormat="1" ht="15" customHeight="1">
      <c r="A341" s="464">
        <v>293</v>
      </c>
      <c r="B341" s="465" t="s">
        <v>533</v>
      </c>
      <c r="C341" s="1245" t="s">
        <v>1095</v>
      </c>
      <c r="D341" s="467" t="s">
        <v>1253</v>
      </c>
      <c r="E341" s="473">
        <v>43039</v>
      </c>
      <c r="F341" s="474" t="s">
        <v>1518</v>
      </c>
      <c r="G341" s="471">
        <v>0</v>
      </c>
      <c r="H341" s="1235" t="s">
        <v>10</v>
      </c>
      <c r="I341" s="1236" t="s">
        <v>11</v>
      </c>
    </row>
    <row r="342" spans="1:9" s="463" customFormat="1" ht="15" customHeight="1">
      <c r="A342" s="464">
        <v>294</v>
      </c>
      <c r="B342" s="465" t="s">
        <v>533</v>
      </c>
      <c r="C342" s="1245" t="s">
        <v>1095</v>
      </c>
      <c r="D342" s="467" t="s">
        <v>1519</v>
      </c>
      <c r="E342" s="473">
        <v>43039</v>
      </c>
      <c r="F342" s="474" t="s">
        <v>1520</v>
      </c>
      <c r="G342" s="471">
        <v>0</v>
      </c>
      <c r="H342" s="1235" t="s">
        <v>12</v>
      </c>
      <c r="I342" s="1236" t="s">
        <v>13</v>
      </c>
    </row>
    <row r="343" spans="1:9" s="463" customFormat="1" ht="22.5" customHeight="1">
      <c r="A343" s="464">
        <v>295</v>
      </c>
      <c r="B343" s="465" t="s">
        <v>533</v>
      </c>
      <c r="C343" s="1245" t="s">
        <v>1095</v>
      </c>
      <c r="D343" s="470" t="s">
        <v>1521</v>
      </c>
      <c r="E343" s="473">
        <v>43011</v>
      </c>
      <c r="F343" s="474" t="s">
        <v>1522</v>
      </c>
      <c r="G343" s="471">
        <v>0</v>
      </c>
      <c r="H343" s="1235" t="s">
        <v>19</v>
      </c>
      <c r="I343" s="1236" t="s">
        <v>196</v>
      </c>
    </row>
    <row r="344" spans="1:9" s="463" customFormat="1" ht="15" customHeight="1">
      <c r="A344" s="464">
        <v>296</v>
      </c>
      <c r="B344" s="465" t="s">
        <v>533</v>
      </c>
      <c r="C344" s="1245" t="s">
        <v>1095</v>
      </c>
      <c r="D344" s="470" t="s">
        <v>686</v>
      </c>
      <c r="E344" s="473">
        <v>43011</v>
      </c>
      <c r="F344" s="474" t="s">
        <v>1523</v>
      </c>
      <c r="G344" s="471">
        <v>0</v>
      </c>
      <c r="H344" s="1235" t="s">
        <v>10</v>
      </c>
      <c r="I344" s="1236" t="s">
        <v>11</v>
      </c>
    </row>
    <row r="345" spans="1:9" s="463" customFormat="1" ht="22.5" customHeight="1">
      <c r="A345" s="464">
        <v>297</v>
      </c>
      <c r="B345" s="465" t="s">
        <v>533</v>
      </c>
      <c r="C345" s="1245" t="s">
        <v>1095</v>
      </c>
      <c r="D345" s="472" t="s">
        <v>1524</v>
      </c>
      <c r="E345" s="473">
        <v>43039</v>
      </c>
      <c r="F345" s="474" t="s">
        <v>1525</v>
      </c>
      <c r="G345" s="471">
        <v>0</v>
      </c>
      <c r="H345" s="1235" t="s">
        <v>10</v>
      </c>
      <c r="I345" s="1236" t="s">
        <v>11</v>
      </c>
    </row>
    <row r="346" spans="1:9" s="463" customFormat="1" ht="15" customHeight="1">
      <c r="A346" s="464">
        <v>298</v>
      </c>
      <c r="B346" s="465" t="s">
        <v>533</v>
      </c>
      <c r="C346" s="1245" t="s">
        <v>1095</v>
      </c>
      <c r="D346" s="467" t="s">
        <v>1526</v>
      </c>
      <c r="E346" s="473">
        <v>43025</v>
      </c>
      <c r="F346" s="474" t="s">
        <v>1527</v>
      </c>
      <c r="G346" s="471">
        <v>1052</v>
      </c>
      <c r="H346" s="1235" t="s">
        <v>20</v>
      </c>
      <c r="I346" s="1236" t="s">
        <v>21</v>
      </c>
    </row>
    <row r="347" spans="1:9" s="463" customFormat="1" ht="15" customHeight="1">
      <c r="A347" s="464">
        <v>299</v>
      </c>
      <c r="B347" s="465" t="s">
        <v>533</v>
      </c>
      <c r="C347" s="1245" t="s">
        <v>1095</v>
      </c>
      <c r="D347" s="467" t="s">
        <v>1528</v>
      </c>
      <c r="E347" s="473">
        <v>43039</v>
      </c>
      <c r="F347" s="474" t="s">
        <v>1529</v>
      </c>
      <c r="G347" s="471">
        <v>0</v>
      </c>
      <c r="H347" s="1235" t="s">
        <v>22</v>
      </c>
      <c r="I347" s="1236" t="s">
        <v>23</v>
      </c>
    </row>
    <row r="348" spans="1:9" s="463" customFormat="1" ht="15" customHeight="1">
      <c r="A348" s="464">
        <v>300</v>
      </c>
      <c r="B348" s="465" t="s">
        <v>533</v>
      </c>
      <c r="C348" s="1245" t="s">
        <v>1095</v>
      </c>
      <c r="D348" s="467" t="s">
        <v>1530</v>
      </c>
      <c r="E348" s="473">
        <v>43039</v>
      </c>
      <c r="F348" s="474" t="s">
        <v>1531</v>
      </c>
      <c r="G348" s="471">
        <v>19.57</v>
      </c>
      <c r="H348" s="1235" t="s">
        <v>22</v>
      </c>
      <c r="I348" s="1236" t="s">
        <v>23</v>
      </c>
    </row>
    <row r="349" spans="1:9" s="463" customFormat="1" ht="15" customHeight="1">
      <c r="A349" s="464">
        <v>301</v>
      </c>
      <c r="B349" s="465" t="s">
        <v>533</v>
      </c>
      <c r="C349" s="1245" t="s">
        <v>1095</v>
      </c>
      <c r="D349" s="467" t="s">
        <v>1532</v>
      </c>
      <c r="E349" s="473">
        <v>43039</v>
      </c>
      <c r="F349" s="474" t="s">
        <v>1533</v>
      </c>
      <c r="G349" s="471">
        <v>-87.48</v>
      </c>
      <c r="H349" s="1235" t="s">
        <v>22</v>
      </c>
      <c r="I349" s="1236" t="s">
        <v>23</v>
      </c>
    </row>
    <row r="350" spans="1:9" s="463" customFormat="1" ht="15" customHeight="1">
      <c r="A350" s="464">
        <v>302</v>
      </c>
      <c r="B350" s="465" t="s">
        <v>533</v>
      </c>
      <c r="C350" s="1245" t="s">
        <v>1095</v>
      </c>
      <c r="D350" s="470" t="s">
        <v>1534</v>
      </c>
      <c r="E350" s="473">
        <v>43025</v>
      </c>
      <c r="F350" s="474" t="s">
        <v>1535</v>
      </c>
      <c r="G350" s="471">
        <v>0</v>
      </c>
      <c r="H350" s="1235" t="s">
        <v>10</v>
      </c>
      <c r="I350" s="1236" t="s">
        <v>11</v>
      </c>
    </row>
    <row r="351" spans="1:9" s="463" customFormat="1" ht="15" customHeight="1">
      <c r="A351" s="464">
        <v>303</v>
      </c>
      <c r="B351" s="465" t="s">
        <v>533</v>
      </c>
      <c r="C351" s="1245" t="s">
        <v>1095</v>
      </c>
      <c r="D351" s="467" t="s">
        <v>368</v>
      </c>
      <c r="E351" s="473">
        <v>43025</v>
      </c>
      <c r="F351" s="474" t="s">
        <v>1536</v>
      </c>
      <c r="G351" s="471">
        <v>100</v>
      </c>
      <c r="H351" s="1235" t="s">
        <v>243</v>
      </c>
      <c r="I351" s="1236" t="s">
        <v>485</v>
      </c>
    </row>
    <row r="352" spans="1:9" s="463" customFormat="1" ht="15" customHeight="1">
      <c r="A352" s="464">
        <v>304</v>
      </c>
      <c r="B352" s="465" t="s">
        <v>533</v>
      </c>
      <c r="C352" s="1245" t="s">
        <v>1095</v>
      </c>
      <c r="D352" s="467" t="s">
        <v>1537</v>
      </c>
      <c r="E352" s="473">
        <v>43039</v>
      </c>
      <c r="F352" s="474" t="s">
        <v>1538</v>
      </c>
      <c r="G352" s="471">
        <v>0</v>
      </c>
      <c r="H352" s="1235" t="s">
        <v>10</v>
      </c>
      <c r="I352" s="1236" t="s">
        <v>11</v>
      </c>
    </row>
    <row r="353" spans="1:9" ht="15" customHeight="1">
      <c r="A353" s="458">
        <v>305</v>
      </c>
      <c r="B353" s="459" t="s">
        <v>533</v>
      </c>
      <c r="C353" s="1230" t="s">
        <v>1095</v>
      </c>
      <c r="D353" s="1483" t="s">
        <v>1539</v>
      </c>
      <c r="E353" s="461">
        <v>43039</v>
      </c>
      <c r="F353" s="1484" t="s">
        <v>1540</v>
      </c>
      <c r="G353" s="1485">
        <v>0</v>
      </c>
      <c r="H353" s="1486" t="s">
        <v>24</v>
      </c>
      <c r="I353" s="1232" t="s">
        <v>536</v>
      </c>
    </row>
    <row r="354" spans="1:9" ht="15.75" customHeight="1">
      <c r="A354" s="464">
        <v>306</v>
      </c>
      <c r="B354" s="465" t="s">
        <v>533</v>
      </c>
      <c r="C354" s="1245" t="s">
        <v>1095</v>
      </c>
      <c r="D354" s="467" t="s">
        <v>172</v>
      </c>
      <c r="E354" s="473">
        <v>43025</v>
      </c>
      <c r="F354" s="474" t="s">
        <v>1541</v>
      </c>
      <c r="G354" s="471">
        <v>13800.79</v>
      </c>
      <c r="H354" s="1235" t="s">
        <v>10</v>
      </c>
      <c r="I354" s="1236" t="s">
        <v>11</v>
      </c>
    </row>
    <row r="355" spans="1:9" s="463" customFormat="1" ht="15" customHeight="1">
      <c r="A355" s="464">
        <v>307</v>
      </c>
      <c r="B355" s="465" t="s">
        <v>533</v>
      </c>
      <c r="C355" s="1245" t="s">
        <v>1095</v>
      </c>
      <c r="D355" s="467" t="s">
        <v>671</v>
      </c>
      <c r="E355" s="473">
        <v>43025</v>
      </c>
      <c r="F355" s="474" t="s">
        <v>1542</v>
      </c>
      <c r="G355" s="471">
        <v>-104.13</v>
      </c>
      <c r="H355" s="1235" t="s">
        <v>10</v>
      </c>
      <c r="I355" s="1236" t="s">
        <v>11</v>
      </c>
    </row>
    <row r="356" spans="1:9" s="463" customFormat="1" ht="15" customHeight="1">
      <c r="A356" s="464">
        <v>308</v>
      </c>
      <c r="B356" s="465" t="s">
        <v>533</v>
      </c>
      <c r="C356" s="1245" t="s">
        <v>1095</v>
      </c>
      <c r="D356" s="467" t="s">
        <v>1526</v>
      </c>
      <c r="E356" s="473">
        <v>43025</v>
      </c>
      <c r="F356" s="474" t="s">
        <v>1543</v>
      </c>
      <c r="G356" s="471">
        <v>1060</v>
      </c>
      <c r="H356" s="1235" t="s">
        <v>20</v>
      </c>
      <c r="I356" s="1236" t="s">
        <v>21</v>
      </c>
    </row>
    <row r="357" spans="1:9" s="463" customFormat="1" ht="15" customHeight="1">
      <c r="A357" s="464">
        <v>309</v>
      </c>
      <c r="B357" s="465" t="s">
        <v>533</v>
      </c>
      <c r="C357" s="1245" t="s">
        <v>1095</v>
      </c>
      <c r="D357" s="467" t="s">
        <v>1530</v>
      </c>
      <c r="E357" s="473">
        <v>43039</v>
      </c>
      <c r="F357" s="474" t="s">
        <v>1544</v>
      </c>
      <c r="G357" s="471">
        <v>363</v>
      </c>
      <c r="H357" s="1235" t="s">
        <v>22</v>
      </c>
      <c r="I357" s="1236" t="s">
        <v>23</v>
      </c>
    </row>
    <row r="358" spans="1:9" s="463" customFormat="1" ht="15" customHeight="1">
      <c r="A358" s="464">
        <v>310</v>
      </c>
      <c r="B358" s="465" t="s">
        <v>533</v>
      </c>
      <c r="C358" s="1245" t="s">
        <v>1095</v>
      </c>
      <c r="D358" s="470" t="s">
        <v>1545</v>
      </c>
      <c r="E358" s="473">
        <v>43039</v>
      </c>
      <c r="F358" s="474" t="s">
        <v>1546</v>
      </c>
      <c r="G358" s="471">
        <v>0</v>
      </c>
      <c r="H358" s="1235" t="s">
        <v>22</v>
      </c>
      <c r="I358" s="1236" t="s">
        <v>23</v>
      </c>
    </row>
    <row r="359" spans="1:9" s="463" customFormat="1" ht="15" customHeight="1">
      <c r="A359" s="464">
        <v>311</v>
      </c>
      <c r="B359" s="465" t="s">
        <v>533</v>
      </c>
      <c r="C359" s="1245" t="s">
        <v>1095</v>
      </c>
      <c r="D359" s="467" t="s">
        <v>670</v>
      </c>
      <c r="E359" s="473">
        <v>43025</v>
      </c>
      <c r="F359" s="474" t="s">
        <v>1547</v>
      </c>
      <c r="G359" s="471">
        <v>0</v>
      </c>
      <c r="H359" s="1235" t="s">
        <v>24</v>
      </c>
      <c r="I359" s="1236" t="s">
        <v>536</v>
      </c>
    </row>
    <row r="360" spans="1:9" s="463" customFormat="1" ht="15" customHeight="1">
      <c r="A360" s="464">
        <v>312</v>
      </c>
      <c r="B360" s="465" t="s">
        <v>533</v>
      </c>
      <c r="C360" s="1245" t="s">
        <v>1095</v>
      </c>
      <c r="D360" s="470" t="s">
        <v>689</v>
      </c>
      <c r="E360" s="473">
        <v>43031</v>
      </c>
      <c r="F360" s="474" t="s">
        <v>1548</v>
      </c>
      <c r="G360" s="471">
        <v>0</v>
      </c>
      <c r="H360" s="1233" t="s">
        <v>14</v>
      </c>
      <c r="I360" s="1234" t="s">
        <v>15</v>
      </c>
    </row>
    <row r="361" spans="1:9" s="463" customFormat="1" ht="15" customHeight="1">
      <c r="A361" s="464">
        <v>313</v>
      </c>
      <c r="B361" s="465" t="s">
        <v>533</v>
      </c>
      <c r="C361" s="1245" t="s">
        <v>1095</v>
      </c>
      <c r="D361" s="467" t="s">
        <v>535</v>
      </c>
      <c r="E361" s="473">
        <v>43046</v>
      </c>
      <c r="F361" s="474" t="s">
        <v>1549</v>
      </c>
      <c r="G361" s="471">
        <v>0</v>
      </c>
      <c r="H361" s="1235" t="s">
        <v>16</v>
      </c>
      <c r="I361" s="1236" t="s">
        <v>486</v>
      </c>
    </row>
    <row r="362" spans="1:9" s="463" customFormat="1" ht="15" customHeight="1">
      <c r="A362" s="464">
        <v>314</v>
      </c>
      <c r="B362" s="465" t="s">
        <v>533</v>
      </c>
      <c r="C362" s="1245" t="s">
        <v>1095</v>
      </c>
      <c r="D362" s="470" t="s">
        <v>1550</v>
      </c>
      <c r="E362" s="473">
        <v>43046</v>
      </c>
      <c r="F362" s="474" t="s">
        <v>1551</v>
      </c>
      <c r="G362" s="471">
        <v>0</v>
      </c>
      <c r="H362" s="1235" t="s">
        <v>10</v>
      </c>
      <c r="I362" s="1236" t="s">
        <v>11</v>
      </c>
    </row>
    <row r="363" spans="1:9" s="463" customFormat="1" ht="15" customHeight="1">
      <c r="A363" s="464">
        <v>315</v>
      </c>
      <c r="B363" s="465" t="s">
        <v>533</v>
      </c>
      <c r="C363" s="1245" t="s">
        <v>1095</v>
      </c>
      <c r="D363" s="470" t="s">
        <v>667</v>
      </c>
      <c r="E363" s="473">
        <v>43046</v>
      </c>
      <c r="F363" s="474" t="s">
        <v>1552</v>
      </c>
      <c r="G363" s="471">
        <v>0</v>
      </c>
      <c r="H363" s="1235" t="s">
        <v>10</v>
      </c>
      <c r="I363" s="1236" t="s">
        <v>11</v>
      </c>
    </row>
    <row r="364" spans="1:9" s="463" customFormat="1" ht="15" customHeight="1">
      <c r="A364" s="464">
        <v>316</v>
      </c>
      <c r="B364" s="465" t="s">
        <v>533</v>
      </c>
      <c r="C364" s="1245" t="s">
        <v>1095</v>
      </c>
      <c r="D364" s="467" t="s">
        <v>1293</v>
      </c>
      <c r="E364" s="473">
        <v>43067</v>
      </c>
      <c r="F364" s="474" t="s">
        <v>1553</v>
      </c>
      <c r="G364" s="471">
        <v>0</v>
      </c>
      <c r="H364" s="1235" t="s">
        <v>10</v>
      </c>
      <c r="I364" s="1236" t="s">
        <v>11</v>
      </c>
    </row>
    <row r="365" spans="1:9" s="463" customFormat="1" ht="15" customHeight="1">
      <c r="A365" s="464">
        <v>317</v>
      </c>
      <c r="B365" s="465" t="s">
        <v>533</v>
      </c>
      <c r="C365" s="1245" t="s">
        <v>1095</v>
      </c>
      <c r="D365" s="467" t="s">
        <v>1554</v>
      </c>
      <c r="E365" s="473">
        <v>43067</v>
      </c>
      <c r="F365" s="474" t="s">
        <v>1555</v>
      </c>
      <c r="G365" s="471">
        <v>34.88</v>
      </c>
      <c r="H365" s="1235" t="s">
        <v>10</v>
      </c>
      <c r="I365" s="1236" t="s">
        <v>11</v>
      </c>
    </row>
    <row r="366" spans="1:9" s="463" customFormat="1" ht="15" customHeight="1">
      <c r="A366" s="464">
        <v>318</v>
      </c>
      <c r="B366" s="465" t="s">
        <v>533</v>
      </c>
      <c r="C366" s="1245" t="s">
        <v>1095</v>
      </c>
      <c r="D366" s="467" t="s">
        <v>483</v>
      </c>
      <c r="E366" s="473">
        <v>43067</v>
      </c>
      <c r="F366" s="474" t="s">
        <v>1556</v>
      </c>
      <c r="G366" s="471">
        <v>0</v>
      </c>
      <c r="H366" s="1235" t="s">
        <v>16</v>
      </c>
      <c r="I366" s="1236" t="s">
        <v>486</v>
      </c>
    </row>
    <row r="367" spans="1:9" s="463" customFormat="1" ht="15" customHeight="1">
      <c r="A367" s="464">
        <v>319</v>
      </c>
      <c r="B367" s="465" t="s">
        <v>533</v>
      </c>
      <c r="C367" s="1245" t="s">
        <v>1095</v>
      </c>
      <c r="D367" s="467" t="s">
        <v>478</v>
      </c>
      <c r="E367" s="473">
        <v>43067</v>
      </c>
      <c r="F367" s="474" t="s">
        <v>1557</v>
      </c>
      <c r="G367" s="471">
        <v>34067.85</v>
      </c>
      <c r="H367" s="1233" t="s">
        <v>14</v>
      </c>
      <c r="I367" s="1234" t="s">
        <v>15</v>
      </c>
    </row>
    <row r="368" spans="1:9" s="463" customFormat="1" ht="15" customHeight="1">
      <c r="A368" s="464">
        <v>320</v>
      </c>
      <c r="B368" s="465" t="s">
        <v>533</v>
      </c>
      <c r="C368" s="1245" t="s">
        <v>1095</v>
      </c>
      <c r="D368" s="467" t="s">
        <v>1558</v>
      </c>
      <c r="E368" s="473">
        <v>43067</v>
      </c>
      <c r="F368" s="474" t="s">
        <v>1559</v>
      </c>
      <c r="G368" s="471">
        <v>0</v>
      </c>
      <c r="H368" s="1235" t="s">
        <v>25</v>
      </c>
      <c r="I368" s="1236" t="s">
        <v>26</v>
      </c>
    </row>
    <row r="369" spans="1:9" s="463" customFormat="1" ht="15" customHeight="1">
      <c r="A369" s="464">
        <v>321</v>
      </c>
      <c r="B369" s="465" t="s">
        <v>533</v>
      </c>
      <c r="C369" s="1245" t="s">
        <v>1095</v>
      </c>
      <c r="D369" s="470" t="s">
        <v>1550</v>
      </c>
      <c r="E369" s="473">
        <v>43046</v>
      </c>
      <c r="F369" s="474" t="s">
        <v>1560</v>
      </c>
      <c r="G369" s="471">
        <v>0</v>
      </c>
      <c r="H369" s="1235" t="s">
        <v>25</v>
      </c>
      <c r="I369" s="1236" t="s">
        <v>26</v>
      </c>
    </row>
    <row r="370" spans="1:9" s="463" customFormat="1" ht="15" customHeight="1">
      <c r="A370" s="464">
        <v>322</v>
      </c>
      <c r="B370" s="465" t="s">
        <v>533</v>
      </c>
      <c r="C370" s="1245" t="s">
        <v>1095</v>
      </c>
      <c r="D370" s="467" t="s">
        <v>1561</v>
      </c>
      <c r="E370" s="473">
        <v>43046</v>
      </c>
      <c r="F370" s="474" t="s">
        <v>1562</v>
      </c>
      <c r="G370" s="471">
        <v>1.69</v>
      </c>
      <c r="H370" s="1235" t="s">
        <v>10</v>
      </c>
      <c r="I370" s="1236" t="s">
        <v>11</v>
      </c>
    </row>
    <row r="371" spans="1:9" s="463" customFormat="1" ht="15" customHeight="1">
      <c r="A371" s="464">
        <v>323</v>
      </c>
      <c r="B371" s="465" t="s">
        <v>533</v>
      </c>
      <c r="C371" s="1245" t="s">
        <v>1095</v>
      </c>
      <c r="D371" s="467" t="s">
        <v>172</v>
      </c>
      <c r="E371" s="473">
        <v>43046</v>
      </c>
      <c r="F371" s="474" t="s">
        <v>1563</v>
      </c>
      <c r="G371" s="471">
        <v>9863.57</v>
      </c>
      <c r="H371" s="1235" t="s">
        <v>10</v>
      </c>
      <c r="I371" s="1236" t="s">
        <v>11</v>
      </c>
    </row>
    <row r="372" spans="1:9" s="463" customFormat="1" ht="15" customHeight="1">
      <c r="A372" s="464">
        <v>324</v>
      </c>
      <c r="B372" s="465" t="s">
        <v>533</v>
      </c>
      <c r="C372" s="1245" t="s">
        <v>1095</v>
      </c>
      <c r="D372" s="467" t="s">
        <v>1526</v>
      </c>
      <c r="E372" s="473">
        <v>43046</v>
      </c>
      <c r="F372" s="474" t="s">
        <v>1564</v>
      </c>
      <c r="G372" s="471">
        <v>336.5</v>
      </c>
      <c r="H372" s="1235" t="s">
        <v>20</v>
      </c>
      <c r="I372" s="1236" t="s">
        <v>21</v>
      </c>
    </row>
    <row r="373" spans="1:9" s="463" customFormat="1" ht="15" customHeight="1">
      <c r="A373" s="464">
        <v>325</v>
      </c>
      <c r="B373" s="465" t="s">
        <v>533</v>
      </c>
      <c r="C373" s="1245" t="s">
        <v>1095</v>
      </c>
      <c r="D373" s="467" t="s">
        <v>1526</v>
      </c>
      <c r="E373" s="473">
        <v>43046</v>
      </c>
      <c r="F373" s="474" t="s">
        <v>1565</v>
      </c>
      <c r="G373" s="471">
        <v>1060</v>
      </c>
      <c r="H373" s="1235" t="s">
        <v>20</v>
      </c>
      <c r="I373" s="1236" t="s">
        <v>21</v>
      </c>
    </row>
    <row r="374" spans="1:9" s="1252" customFormat="1" ht="15" customHeight="1">
      <c r="A374" s="458">
        <v>326</v>
      </c>
      <c r="B374" s="459" t="s">
        <v>533</v>
      </c>
      <c r="C374" s="1230" t="s">
        <v>1095</v>
      </c>
      <c r="D374" s="1483" t="s">
        <v>1526</v>
      </c>
      <c r="E374" s="461">
        <v>43046</v>
      </c>
      <c r="F374" s="1484" t="s">
        <v>1566</v>
      </c>
      <c r="G374" s="1485">
        <v>1400</v>
      </c>
      <c r="H374" s="1486" t="s">
        <v>20</v>
      </c>
      <c r="I374" s="1232" t="s">
        <v>21</v>
      </c>
    </row>
    <row r="375" spans="1:9" s="1252" customFormat="1" ht="15" customHeight="1">
      <c r="A375" s="1239"/>
      <c r="B375" s="481"/>
      <c r="C375" s="1240"/>
      <c r="D375" s="1239"/>
      <c r="E375" s="1241"/>
      <c r="F375" s="1242"/>
      <c r="G375" s="1243"/>
      <c r="H375" s="1244"/>
      <c r="I375" s="1239"/>
    </row>
    <row r="376" spans="1:9" s="1252" customFormat="1" ht="15" customHeight="1">
      <c r="A376" s="1250"/>
      <c r="B376" s="1250"/>
      <c r="C376" s="1250"/>
      <c r="D376" s="1250"/>
      <c r="E376" s="1250"/>
      <c r="F376" s="1250"/>
      <c r="G376" s="1250"/>
      <c r="H376" s="1580" t="s">
        <v>1451</v>
      </c>
      <c r="I376" s="1580"/>
    </row>
    <row r="377" spans="1:9" s="1252" customFormat="1" ht="15" customHeight="1">
      <c r="A377" s="1250"/>
      <c r="B377" s="1250"/>
      <c r="C377" s="1581" t="s">
        <v>117</v>
      </c>
      <c r="D377" s="1581"/>
      <c r="E377" s="1581"/>
      <c r="F377" s="1581"/>
      <c r="G377" s="1581"/>
      <c r="H377" s="1581"/>
      <c r="I377" s="1581"/>
    </row>
    <row r="378" spans="1:9" s="1252" customFormat="1" ht="15" customHeight="1">
      <c r="A378" s="1250"/>
      <c r="B378" s="1250"/>
      <c r="C378" s="1582" t="s">
        <v>1093</v>
      </c>
      <c r="D378" s="1582"/>
      <c r="E378" s="1582"/>
      <c r="F378" s="1582"/>
      <c r="G378" s="1582"/>
      <c r="H378" s="1582"/>
      <c r="I378" s="1582"/>
    </row>
    <row r="379" spans="1:9" s="1252" customFormat="1" ht="15" customHeight="1" thickBot="1">
      <c r="A379" s="1253"/>
      <c r="B379" s="1253"/>
      <c r="C379" s="1253"/>
      <c r="D379" s="1253"/>
      <c r="E379" s="1253"/>
      <c r="F379" s="1253"/>
      <c r="G379" s="1253"/>
      <c r="H379" s="1254"/>
      <c r="I379" s="1255"/>
    </row>
    <row r="380" spans="1:9" s="1252" customFormat="1" ht="32.25" customHeight="1" thickBot="1">
      <c r="A380" s="1583" t="s">
        <v>8</v>
      </c>
      <c r="B380" s="1584"/>
      <c r="C380" s="1585"/>
      <c r="D380" s="184" t="s">
        <v>9</v>
      </c>
      <c r="E380" s="184" t="s">
        <v>1094</v>
      </c>
      <c r="F380" s="184" t="s">
        <v>169</v>
      </c>
      <c r="G380" s="184" t="s">
        <v>171</v>
      </c>
      <c r="H380" s="1586" t="s">
        <v>170</v>
      </c>
      <c r="I380" s="1587"/>
    </row>
    <row r="381" spans="1:9" s="463" customFormat="1" ht="15" customHeight="1">
      <c r="A381" s="464">
        <v>327</v>
      </c>
      <c r="B381" s="465" t="s">
        <v>533</v>
      </c>
      <c r="C381" s="1245" t="s">
        <v>1095</v>
      </c>
      <c r="D381" s="467" t="s">
        <v>484</v>
      </c>
      <c r="E381" s="473">
        <v>43067</v>
      </c>
      <c r="F381" s="474" t="s">
        <v>1567</v>
      </c>
      <c r="G381" s="471">
        <v>0</v>
      </c>
      <c r="H381" s="1235" t="s">
        <v>10</v>
      </c>
      <c r="I381" s="1236" t="s">
        <v>11</v>
      </c>
    </row>
    <row r="382" spans="1:9" s="463" customFormat="1" ht="15" customHeight="1">
      <c r="A382" s="464">
        <v>328</v>
      </c>
      <c r="B382" s="465" t="s">
        <v>533</v>
      </c>
      <c r="C382" s="1245" t="s">
        <v>1095</v>
      </c>
      <c r="D382" s="467" t="s">
        <v>685</v>
      </c>
      <c r="E382" s="473">
        <v>43046</v>
      </c>
      <c r="F382" s="474" t="s">
        <v>1568</v>
      </c>
      <c r="G382" s="471">
        <v>4972.12</v>
      </c>
      <c r="H382" s="1235" t="s">
        <v>10</v>
      </c>
      <c r="I382" s="1236" t="s">
        <v>11</v>
      </c>
    </row>
    <row r="383" spans="1:9" s="463" customFormat="1" ht="15" customHeight="1">
      <c r="A383" s="464">
        <v>329</v>
      </c>
      <c r="B383" s="465" t="s">
        <v>533</v>
      </c>
      <c r="C383" s="1245" t="s">
        <v>1095</v>
      </c>
      <c r="D383" s="467" t="s">
        <v>480</v>
      </c>
      <c r="E383" s="473">
        <v>43067</v>
      </c>
      <c r="F383" s="474" t="s">
        <v>1569</v>
      </c>
      <c r="G383" s="471">
        <v>0</v>
      </c>
      <c r="H383" s="1235" t="s">
        <v>19</v>
      </c>
      <c r="I383" s="1236" t="s">
        <v>196</v>
      </c>
    </row>
    <row r="384" spans="1:9" s="463" customFormat="1" ht="15" customHeight="1">
      <c r="A384" s="1256">
        <v>330</v>
      </c>
      <c r="B384" s="1257" t="s">
        <v>533</v>
      </c>
      <c r="C384" s="466">
        <v>17</v>
      </c>
      <c r="D384" s="482" t="s">
        <v>480</v>
      </c>
      <c r="E384" s="1258">
        <v>43067</v>
      </c>
      <c r="F384" s="1258" t="s">
        <v>1570</v>
      </c>
      <c r="G384" s="1259">
        <v>0</v>
      </c>
      <c r="H384" s="1235" t="s">
        <v>19</v>
      </c>
      <c r="I384" s="1236" t="s">
        <v>196</v>
      </c>
    </row>
    <row r="385" spans="1:9" s="463" customFormat="1" ht="15" customHeight="1">
      <c r="A385" s="464">
        <v>331</v>
      </c>
      <c r="B385" s="465" t="s">
        <v>533</v>
      </c>
      <c r="C385" s="1245" t="s">
        <v>1095</v>
      </c>
      <c r="D385" s="470" t="s">
        <v>1571</v>
      </c>
      <c r="E385" s="473">
        <v>43046</v>
      </c>
      <c r="F385" s="474" t="s">
        <v>1572</v>
      </c>
      <c r="G385" s="471">
        <v>0</v>
      </c>
      <c r="H385" s="1235" t="s">
        <v>10</v>
      </c>
      <c r="I385" s="1236" t="s">
        <v>11</v>
      </c>
    </row>
    <row r="386" spans="1:9" s="463" customFormat="1" ht="15" customHeight="1">
      <c r="A386" s="464">
        <v>332</v>
      </c>
      <c r="B386" s="465" t="s">
        <v>533</v>
      </c>
      <c r="C386" s="1245" t="s">
        <v>1095</v>
      </c>
      <c r="D386" s="470" t="s">
        <v>1229</v>
      </c>
      <c r="E386" s="473">
        <v>43046</v>
      </c>
      <c r="F386" s="474" t="s">
        <v>1573</v>
      </c>
      <c r="G386" s="471">
        <v>0</v>
      </c>
      <c r="H386" s="1235" t="s">
        <v>20</v>
      </c>
      <c r="I386" s="1236" t="s">
        <v>21</v>
      </c>
    </row>
    <row r="387" spans="1:9" s="463" customFormat="1" ht="15" customHeight="1">
      <c r="A387" s="464">
        <v>333</v>
      </c>
      <c r="B387" s="465" t="s">
        <v>533</v>
      </c>
      <c r="C387" s="1245" t="s">
        <v>1095</v>
      </c>
      <c r="D387" s="467" t="s">
        <v>172</v>
      </c>
      <c r="E387" s="473">
        <v>43046</v>
      </c>
      <c r="F387" s="474" t="s">
        <v>1574</v>
      </c>
      <c r="G387" s="471">
        <v>41203.41</v>
      </c>
      <c r="H387" s="1235" t="s">
        <v>10</v>
      </c>
      <c r="I387" s="1236" t="s">
        <v>11</v>
      </c>
    </row>
    <row r="388" spans="1:9" s="463" customFormat="1" ht="15" customHeight="1">
      <c r="A388" s="464">
        <v>334</v>
      </c>
      <c r="B388" s="465" t="s">
        <v>533</v>
      </c>
      <c r="C388" s="1245" t="s">
        <v>1095</v>
      </c>
      <c r="D388" s="470" t="s">
        <v>674</v>
      </c>
      <c r="E388" s="473">
        <v>43046</v>
      </c>
      <c r="F388" s="474" t="s">
        <v>1575</v>
      </c>
      <c r="G388" s="471">
        <v>0</v>
      </c>
      <c r="H388" s="1235" t="s">
        <v>24</v>
      </c>
      <c r="I388" s="1236" t="s">
        <v>536</v>
      </c>
    </row>
    <row r="389" spans="1:9" ht="15" customHeight="1">
      <c r="A389" s="458">
        <v>335</v>
      </c>
      <c r="B389" s="459" t="s">
        <v>533</v>
      </c>
      <c r="C389" s="1230" t="s">
        <v>1095</v>
      </c>
      <c r="D389" s="1483" t="s">
        <v>540</v>
      </c>
      <c r="E389" s="461">
        <v>43067</v>
      </c>
      <c r="F389" s="1484" t="s">
        <v>1576</v>
      </c>
      <c r="G389" s="1485">
        <v>0</v>
      </c>
      <c r="H389" s="1486" t="s">
        <v>12</v>
      </c>
      <c r="I389" s="1232" t="s">
        <v>13</v>
      </c>
    </row>
    <row r="390" spans="1:9" ht="15" customHeight="1">
      <c r="A390" s="464">
        <v>336</v>
      </c>
      <c r="B390" s="465" t="s">
        <v>533</v>
      </c>
      <c r="C390" s="1245" t="s">
        <v>1095</v>
      </c>
      <c r="D390" s="470" t="s">
        <v>1577</v>
      </c>
      <c r="E390" s="473">
        <v>43067</v>
      </c>
      <c r="F390" s="474" t="s">
        <v>1578</v>
      </c>
      <c r="G390" s="471">
        <v>-260.23</v>
      </c>
      <c r="H390" s="1235" t="s">
        <v>22</v>
      </c>
      <c r="I390" s="1236" t="s">
        <v>23</v>
      </c>
    </row>
    <row r="391" spans="1:9" s="463" customFormat="1" ht="15" customHeight="1">
      <c r="A391" s="464">
        <v>337</v>
      </c>
      <c r="B391" s="465" t="s">
        <v>533</v>
      </c>
      <c r="C391" s="1245" t="s">
        <v>1095</v>
      </c>
      <c r="D391" s="467" t="s">
        <v>480</v>
      </c>
      <c r="E391" s="473">
        <v>43067</v>
      </c>
      <c r="F391" s="474" t="s">
        <v>1579</v>
      </c>
      <c r="G391" s="471">
        <v>0</v>
      </c>
      <c r="H391" s="1235" t="s">
        <v>19</v>
      </c>
      <c r="I391" s="1236" t="s">
        <v>196</v>
      </c>
    </row>
    <row r="392" spans="1:9" s="463" customFormat="1" ht="15" customHeight="1">
      <c r="A392" s="464">
        <v>338</v>
      </c>
      <c r="B392" s="465" t="s">
        <v>533</v>
      </c>
      <c r="C392" s="1245" t="s">
        <v>1095</v>
      </c>
      <c r="D392" s="467" t="s">
        <v>481</v>
      </c>
      <c r="E392" s="473">
        <v>43067</v>
      </c>
      <c r="F392" s="474" t="s">
        <v>1580</v>
      </c>
      <c r="G392" s="471">
        <v>0</v>
      </c>
      <c r="H392" s="1235" t="s">
        <v>24</v>
      </c>
      <c r="I392" s="1236" t="s">
        <v>536</v>
      </c>
    </row>
    <row r="393" spans="1:9" s="463" customFormat="1" ht="15" customHeight="1">
      <c r="A393" s="464">
        <v>339</v>
      </c>
      <c r="B393" s="465" t="s">
        <v>533</v>
      </c>
      <c r="C393" s="1245" t="s">
        <v>1095</v>
      </c>
      <c r="D393" s="467" t="s">
        <v>690</v>
      </c>
      <c r="E393" s="473">
        <v>43067</v>
      </c>
      <c r="F393" s="474" t="s">
        <v>1581</v>
      </c>
      <c r="G393" s="471">
        <v>0</v>
      </c>
      <c r="H393" s="1235" t="s">
        <v>24</v>
      </c>
      <c r="I393" s="1236" t="s">
        <v>536</v>
      </c>
    </row>
    <row r="394" spans="1:9" s="463" customFormat="1" ht="15" customHeight="1">
      <c r="A394" s="464">
        <v>340</v>
      </c>
      <c r="B394" s="465" t="s">
        <v>533</v>
      </c>
      <c r="C394" s="1245" t="s">
        <v>1095</v>
      </c>
      <c r="D394" s="470" t="s">
        <v>667</v>
      </c>
      <c r="E394" s="473">
        <v>43060</v>
      </c>
      <c r="F394" s="474" t="s">
        <v>1582</v>
      </c>
      <c r="G394" s="471">
        <v>0</v>
      </c>
      <c r="H394" s="1235" t="s">
        <v>10</v>
      </c>
      <c r="I394" s="1236" t="s">
        <v>11</v>
      </c>
    </row>
    <row r="395" spans="1:9" s="463" customFormat="1" ht="15" customHeight="1">
      <c r="A395" s="464">
        <v>341</v>
      </c>
      <c r="B395" s="465" t="s">
        <v>533</v>
      </c>
      <c r="C395" s="1245" t="s">
        <v>1095</v>
      </c>
      <c r="D395" s="467" t="s">
        <v>1393</v>
      </c>
      <c r="E395" s="473">
        <v>43060</v>
      </c>
      <c r="F395" s="474" t="s">
        <v>1583</v>
      </c>
      <c r="G395" s="471">
        <v>18.52</v>
      </c>
      <c r="H395" s="1235" t="s">
        <v>10</v>
      </c>
      <c r="I395" s="1236" t="s">
        <v>11</v>
      </c>
    </row>
    <row r="396" spans="1:9" s="463" customFormat="1" ht="15" customHeight="1">
      <c r="A396" s="464">
        <v>342</v>
      </c>
      <c r="B396" s="465" t="s">
        <v>533</v>
      </c>
      <c r="C396" s="1245" t="s">
        <v>1095</v>
      </c>
      <c r="D396" s="467" t="s">
        <v>1248</v>
      </c>
      <c r="E396" s="473">
        <v>43060</v>
      </c>
      <c r="F396" s="474" t="s">
        <v>1584</v>
      </c>
      <c r="G396" s="471">
        <v>0</v>
      </c>
      <c r="H396" s="1235" t="s">
        <v>22</v>
      </c>
      <c r="I396" s="1236" t="s">
        <v>23</v>
      </c>
    </row>
    <row r="397" spans="1:9" s="463" customFormat="1" ht="15" customHeight="1">
      <c r="A397" s="464">
        <v>343</v>
      </c>
      <c r="B397" s="465" t="s">
        <v>533</v>
      </c>
      <c r="C397" s="1245" t="s">
        <v>1095</v>
      </c>
      <c r="D397" s="467" t="s">
        <v>172</v>
      </c>
      <c r="E397" s="473">
        <v>43060</v>
      </c>
      <c r="F397" s="474" t="s">
        <v>1585</v>
      </c>
      <c r="G397" s="471">
        <v>3903.18</v>
      </c>
      <c r="H397" s="1235" t="s">
        <v>10</v>
      </c>
      <c r="I397" s="1236" t="s">
        <v>11</v>
      </c>
    </row>
    <row r="398" spans="1:9" s="463" customFormat="1" ht="15" customHeight="1">
      <c r="A398" s="464">
        <v>344</v>
      </c>
      <c r="B398" s="465" t="s">
        <v>533</v>
      </c>
      <c r="C398" s="1245" t="s">
        <v>1095</v>
      </c>
      <c r="D398" s="467" t="s">
        <v>1561</v>
      </c>
      <c r="E398" s="473">
        <v>43060</v>
      </c>
      <c r="F398" s="474" t="s">
        <v>1586</v>
      </c>
      <c r="G398" s="471">
        <v>2.44</v>
      </c>
      <c r="H398" s="1235" t="s">
        <v>10</v>
      </c>
      <c r="I398" s="1236" t="s">
        <v>11</v>
      </c>
    </row>
    <row r="399" spans="1:9" s="463" customFormat="1" ht="15" customHeight="1">
      <c r="A399" s="464">
        <v>345</v>
      </c>
      <c r="B399" s="465" t="s">
        <v>533</v>
      </c>
      <c r="C399" s="1245" t="s">
        <v>1095</v>
      </c>
      <c r="D399" s="467" t="s">
        <v>172</v>
      </c>
      <c r="E399" s="473">
        <v>43060</v>
      </c>
      <c r="F399" s="474" t="s">
        <v>1587</v>
      </c>
      <c r="G399" s="471">
        <v>6984.76</v>
      </c>
      <c r="H399" s="1235" t="s">
        <v>10</v>
      </c>
      <c r="I399" s="1236" t="s">
        <v>11</v>
      </c>
    </row>
    <row r="400" spans="1:9" s="463" customFormat="1" ht="15" customHeight="1">
      <c r="A400" s="464">
        <v>346</v>
      </c>
      <c r="B400" s="465" t="s">
        <v>533</v>
      </c>
      <c r="C400" s="1245" t="s">
        <v>1095</v>
      </c>
      <c r="D400" s="467" t="s">
        <v>1526</v>
      </c>
      <c r="E400" s="473">
        <v>43060</v>
      </c>
      <c r="F400" s="474" t="s">
        <v>1588</v>
      </c>
      <c r="G400" s="471">
        <v>705</v>
      </c>
      <c r="H400" s="1235" t="s">
        <v>20</v>
      </c>
      <c r="I400" s="1236" t="s">
        <v>21</v>
      </c>
    </row>
    <row r="401" spans="1:9" s="463" customFormat="1" ht="15" customHeight="1">
      <c r="A401" s="464">
        <v>347</v>
      </c>
      <c r="B401" s="465" t="s">
        <v>533</v>
      </c>
      <c r="C401" s="1245" t="s">
        <v>1095</v>
      </c>
      <c r="D401" s="467" t="s">
        <v>1589</v>
      </c>
      <c r="E401" s="473">
        <v>43060</v>
      </c>
      <c r="F401" s="474" t="s">
        <v>1590</v>
      </c>
      <c r="G401" s="471">
        <v>0</v>
      </c>
      <c r="H401" s="1235" t="s">
        <v>20</v>
      </c>
      <c r="I401" s="1236" t="s">
        <v>21</v>
      </c>
    </row>
    <row r="402" spans="1:9" s="463" customFormat="1" ht="15" customHeight="1">
      <c r="A402" s="1256">
        <v>348</v>
      </c>
      <c r="B402" s="1257" t="s">
        <v>533</v>
      </c>
      <c r="C402" s="466">
        <v>17</v>
      </c>
      <c r="D402" s="482" t="s">
        <v>689</v>
      </c>
      <c r="E402" s="1258">
        <v>43074</v>
      </c>
      <c r="F402" s="1258" t="s">
        <v>1591</v>
      </c>
      <c r="G402" s="1259">
        <v>0</v>
      </c>
      <c r="H402" s="1233" t="s">
        <v>14</v>
      </c>
      <c r="I402" s="1234" t="s">
        <v>15</v>
      </c>
    </row>
    <row r="403" spans="1:9" s="463" customFormat="1" ht="15" customHeight="1">
      <c r="A403" s="464">
        <v>349</v>
      </c>
      <c r="B403" s="465" t="s">
        <v>533</v>
      </c>
      <c r="C403" s="1245" t="s">
        <v>1095</v>
      </c>
      <c r="D403" s="467" t="s">
        <v>1592</v>
      </c>
      <c r="E403" s="473">
        <v>43067</v>
      </c>
      <c r="F403" s="474" t="s">
        <v>1593</v>
      </c>
      <c r="G403" s="471">
        <v>1362.46</v>
      </c>
      <c r="H403" s="1235" t="s">
        <v>22</v>
      </c>
      <c r="I403" s="1236" t="s">
        <v>23</v>
      </c>
    </row>
    <row r="404" spans="1:9" s="463" customFormat="1" ht="15" customHeight="1">
      <c r="A404" s="464">
        <v>350</v>
      </c>
      <c r="B404" s="465" t="s">
        <v>533</v>
      </c>
      <c r="C404" s="1245" t="s">
        <v>1095</v>
      </c>
      <c r="D404" s="467" t="s">
        <v>1594</v>
      </c>
      <c r="E404" s="473">
        <v>43067</v>
      </c>
      <c r="F404" s="474" t="s">
        <v>1595</v>
      </c>
      <c r="G404" s="471">
        <v>779.64</v>
      </c>
      <c r="H404" s="1235" t="s">
        <v>22</v>
      </c>
      <c r="I404" s="1236" t="s">
        <v>23</v>
      </c>
    </row>
    <row r="405" spans="1:9" s="463" customFormat="1" ht="15" customHeight="1">
      <c r="A405" s="464">
        <v>351</v>
      </c>
      <c r="B405" s="465" t="s">
        <v>533</v>
      </c>
      <c r="C405" s="1245" t="s">
        <v>1095</v>
      </c>
      <c r="D405" s="470" t="s">
        <v>681</v>
      </c>
      <c r="E405" s="473">
        <v>43060</v>
      </c>
      <c r="F405" s="474" t="s">
        <v>1596</v>
      </c>
      <c r="G405" s="471">
        <v>0</v>
      </c>
      <c r="H405" s="1235" t="s">
        <v>10</v>
      </c>
      <c r="I405" s="1236" t="s">
        <v>11</v>
      </c>
    </row>
    <row r="406" spans="1:9" s="463" customFormat="1" ht="15" customHeight="1">
      <c r="A406" s="1263">
        <v>352</v>
      </c>
      <c r="B406" s="1264" t="s">
        <v>533</v>
      </c>
      <c r="C406" s="1265">
        <v>17</v>
      </c>
      <c r="D406" s="1266" t="s">
        <v>1597</v>
      </c>
      <c r="E406" s="1267"/>
      <c r="F406" s="1268"/>
      <c r="G406" s="1269"/>
      <c r="H406" s="1270" t="s">
        <v>19</v>
      </c>
      <c r="I406" s="1271" t="s">
        <v>196</v>
      </c>
    </row>
    <row r="407" spans="1:9" s="463" customFormat="1" ht="15" customHeight="1">
      <c r="A407" s="1256">
        <v>353</v>
      </c>
      <c r="B407" s="1257" t="s">
        <v>533</v>
      </c>
      <c r="C407" s="466">
        <v>17</v>
      </c>
      <c r="D407" s="482" t="s">
        <v>1598</v>
      </c>
      <c r="E407" s="1258">
        <v>43088</v>
      </c>
      <c r="F407" s="474" t="s">
        <v>1599</v>
      </c>
      <c r="G407" s="1259">
        <v>0</v>
      </c>
      <c r="H407" s="1235" t="s">
        <v>12</v>
      </c>
      <c r="I407" s="1236" t="s">
        <v>13</v>
      </c>
    </row>
    <row r="408" spans="1:9" s="463" customFormat="1" ht="15" customHeight="1">
      <c r="A408" s="1256">
        <v>354</v>
      </c>
      <c r="B408" s="1257" t="s">
        <v>533</v>
      </c>
      <c r="C408" s="466">
        <v>17</v>
      </c>
      <c r="D408" s="482" t="s">
        <v>1600</v>
      </c>
      <c r="E408" s="1258">
        <v>43088</v>
      </c>
      <c r="F408" s="474" t="s">
        <v>1601</v>
      </c>
      <c r="G408" s="1259">
        <v>595.01</v>
      </c>
      <c r="H408" s="1235" t="s">
        <v>12</v>
      </c>
      <c r="I408" s="1236" t="s">
        <v>13</v>
      </c>
    </row>
    <row r="409" spans="1:9" s="463" customFormat="1" ht="15" customHeight="1">
      <c r="A409" s="1256">
        <v>355</v>
      </c>
      <c r="B409" s="1257" t="s">
        <v>533</v>
      </c>
      <c r="C409" s="466">
        <v>17</v>
      </c>
      <c r="D409" s="482" t="s">
        <v>1602</v>
      </c>
      <c r="E409" s="1258">
        <v>43074</v>
      </c>
      <c r="F409" s="474" t="s">
        <v>1603</v>
      </c>
      <c r="G409" s="1259">
        <v>-2.93</v>
      </c>
      <c r="H409" s="1235" t="s">
        <v>12</v>
      </c>
      <c r="I409" s="1236" t="s">
        <v>13</v>
      </c>
    </row>
    <row r="410" spans="1:9" s="463" customFormat="1" ht="15" customHeight="1">
      <c r="A410" s="1256">
        <v>356</v>
      </c>
      <c r="B410" s="1257" t="s">
        <v>533</v>
      </c>
      <c r="C410" s="466">
        <v>17</v>
      </c>
      <c r="D410" s="482" t="s">
        <v>172</v>
      </c>
      <c r="E410" s="1258">
        <v>43074</v>
      </c>
      <c r="F410" s="474" t="s">
        <v>1604</v>
      </c>
      <c r="G410" s="1259">
        <v>419.89</v>
      </c>
      <c r="H410" s="1235" t="s">
        <v>10</v>
      </c>
      <c r="I410" s="1236" t="s">
        <v>11</v>
      </c>
    </row>
    <row r="411" spans="1:9" s="463" customFormat="1" ht="15" customHeight="1">
      <c r="A411" s="1256">
        <v>357</v>
      </c>
      <c r="B411" s="1257" t="s">
        <v>533</v>
      </c>
      <c r="C411" s="466">
        <v>17</v>
      </c>
      <c r="D411" s="482" t="s">
        <v>1248</v>
      </c>
      <c r="E411" s="1258">
        <v>43074</v>
      </c>
      <c r="F411" s="1258" t="s">
        <v>1605</v>
      </c>
      <c r="G411" s="1259">
        <v>0</v>
      </c>
      <c r="H411" s="1235" t="s">
        <v>22</v>
      </c>
      <c r="I411" s="1236" t="s">
        <v>23</v>
      </c>
    </row>
    <row r="412" spans="1:9" s="463" customFormat="1" ht="15" customHeight="1">
      <c r="A412" s="1256">
        <v>358</v>
      </c>
      <c r="B412" s="1257" t="s">
        <v>533</v>
      </c>
      <c r="C412" s="466">
        <v>17</v>
      </c>
      <c r="D412" s="482" t="s">
        <v>1606</v>
      </c>
      <c r="E412" s="1258">
        <v>43074</v>
      </c>
      <c r="F412" s="474" t="s">
        <v>1607</v>
      </c>
      <c r="G412" s="1259">
        <v>2147.86</v>
      </c>
      <c r="H412" s="1235" t="s">
        <v>22</v>
      </c>
      <c r="I412" s="1236" t="s">
        <v>23</v>
      </c>
    </row>
    <row r="413" spans="1:9" s="463" customFormat="1" ht="15" customHeight="1">
      <c r="A413" s="464">
        <v>359</v>
      </c>
      <c r="B413" s="465" t="s">
        <v>533</v>
      </c>
      <c r="C413" s="1245" t="s">
        <v>1095</v>
      </c>
      <c r="D413" s="467" t="s">
        <v>172</v>
      </c>
      <c r="E413" s="473">
        <v>43066</v>
      </c>
      <c r="F413" s="474" t="s">
        <v>1608</v>
      </c>
      <c r="G413" s="471">
        <v>78292.9</v>
      </c>
      <c r="H413" s="1235" t="s">
        <v>10</v>
      </c>
      <c r="I413" s="1236" t="s">
        <v>11</v>
      </c>
    </row>
    <row r="414" spans="1:9" s="463" customFormat="1" ht="15" customHeight="1">
      <c r="A414" s="1256">
        <v>360</v>
      </c>
      <c r="B414" s="1257" t="s">
        <v>533</v>
      </c>
      <c r="C414" s="466">
        <v>17</v>
      </c>
      <c r="D414" s="482" t="s">
        <v>667</v>
      </c>
      <c r="E414" s="1258">
        <v>43074</v>
      </c>
      <c r="F414" s="474" t="s">
        <v>1609</v>
      </c>
      <c r="G414" s="1259">
        <v>0</v>
      </c>
      <c r="H414" s="1235" t="s">
        <v>10</v>
      </c>
      <c r="I414" s="1236" t="s">
        <v>11</v>
      </c>
    </row>
    <row r="415" spans="1:9" s="463" customFormat="1" ht="15" customHeight="1">
      <c r="A415" s="1256">
        <v>361</v>
      </c>
      <c r="B415" s="1257" t="s">
        <v>533</v>
      </c>
      <c r="C415" s="466">
        <v>17</v>
      </c>
      <c r="D415" s="482" t="s">
        <v>535</v>
      </c>
      <c r="E415" s="1258">
        <v>43074</v>
      </c>
      <c r="F415" s="1258" t="s">
        <v>1610</v>
      </c>
      <c r="G415" s="1259">
        <v>0</v>
      </c>
      <c r="H415" s="1235" t="s">
        <v>16</v>
      </c>
      <c r="I415" s="1272" t="s">
        <v>486</v>
      </c>
    </row>
    <row r="416" spans="1:9" s="463" customFormat="1" ht="15" customHeight="1">
      <c r="A416" s="1256">
        <v>362</v>
      </c>
      <c r="B416" s="1257" t="s">
        <v>533</v>
      </c>
      <c r="C416" s="466">
        <v>17</v>
      </c>
      <c r="D416" s="482" t="s">
        <v>1526</v>
      </c>
      <c r="E416" s="1258">
        <v>43074</v>
      </c>
      <c r="F416" s="474" t="s">
        <v>1611</v>
      </c>
      <c r="G416" s="1259">
        <v>10</v>
      </c>
      <c r="H416" s="1235" t="s">
        <v>20</v>
      </c>
      <c r="I416" s="1236" t="s">
        <v>21</v>
      </c>
    </row>
    <row r="417" spans="1:9" s="463" customFormat="1" ht="15" customHeight="1">
      <c r="A417" s="1256">
        <v>363</v>
      </c>
      <c r="B417" s="1257" t="s">
        <v>533</v>
      </c>
      <c r="C417" s="466">
        <v>17</v>
      </c>
      <c r="D417" s="482" t="s">
        <v>172</v>
      </c>
      <c r="E417" s="1258">
        <v>43074</v>
      </c>
      <c r="F417" s="474" t="s">
        <v>1612</v>
      </c>
      <c r="G417" s="1259">
        <v>1523.27</v>
      </c>
      <c r="H417" s="1235" t="s">
        <v>10</v>
      </c>
      <c r="I417" s="1272" t="s">
        <v>11</v>
      </c>
    </row>
    <row r="418" spans="1:9" s="463" customFormat="1" ht="15" customHeight="1">
      <c r="A418" s="1256">
        <v>364</v>
      </c>
      <c r="B418" s="1257" t="s">
        <v>533</v>
      </c>
      <c r="C418" s="466">
        <v>17</v>
      </c>
      <c r="D418" s="482" t="s">
        <v>480</v>
      </c>
      <c r="E418" s="1258">
        <v>43088</v>
      </c>
      <c r="F418" s="474" t="s">
        <v>1613</v>
      </c>
      <c r="G418" s="1259">
        <v>0</v>
      </c>
      <c r="H418" s="1235" t="s">
        <v>19</v>
      </c>
      <c r="I418" s="1236" t="s">
        <v>196</v>
      </c>
    </row>
    <row r="419" spans="1:9" s="463" customFormat="1" ht="15" customHeight="1">
      <c r="A419" s="1256">
        <v>365</v>
      </c>
      <c r="B419" s="1257" t="s">
        <v>533</v>
      </c>
      <c r="C419" s="466">
        <v>17</v>
      </c>
      <c r="D419" s="482" t="s">
        <v>673</v>
      </c>
      <c r="E419" s="1258">
        <v>43074</v>
      </c>
      <c r="F419" s="474" t="s">
        <v>1614</v>
      </c>
      <c r="G419" s="1259">
        <v>922</v>
      </c>
      <c r="H419" s="1235" t="s">
        <v>19</v>
      </c>
      <c r="I419" s="1236" t="s">
        <v>196</v>
      </c>
    </row>
    <row r="420" spans="1:9" s="463" customFormat="1" ht="15" customHeight="1">
      <c r="A420" s="1256">
        <v>366</v>
      </c>
      <c r="B420" s="1257" t="s">
        <v>533</v>
      </c>
      <c r="C420" s="466">
        <v>17</v>
      </c>
      <c r="D420" s="482" t="s">
        <v>1229</v>
      </c>
      <c r="E420" s="1258">
        <v>43074</v>
      </c>
      <c r="F420" s="474" t="s">
        <v>1615</v>
      </c>
      <c r="G420" s="1259">
        <v>0</v>
      </c>
      <c r="H420" s="1235" t="s">
        <v>20</v>
      </c>
      <c r="I420" s="1236" t="s">
        <v>21</v>
      </c>
    </row>
    <row r="421" spans="1:9" s="463" customFormat="1" ht="15" customHeight="1">
      <c r="A421" s="1256">
        <v>367</v>
      </c>
      <c r="B421" s="1257" t="s">
        <v>533</v>
      </c>
      <c r="C421" s="466">
        <v>17</v>
      </c>
      <c r="D421" s="482" t="s">
        <v>172</v>
      </c>
      <c r="E421" s="1258">
        <v>43074</v>
      </c>
      <c r="F421" s="474" t="s">
        <v>1616</v>
      </c>
      <c r="G421" s="1259">
        <v>2878.06</v>
      </c>
      <c r="H421" s="1235" t="s">
        <v>10</v>
      </c>
      <c r="I421" s="1272" t="s">
        <v>11</v>
      </c>
    </row>
    <row r="422" spans="1:9" s="463" customFormat="1" ht="15" customHeight="1" thickBot="1">
      <c r="A422" s="1273">
        <v>368</v>
      </c>
      <c r="B422" s="1274" t="s">
        <v>533</v>
      </c>
      <c r="C422" s="477">
        <v>17</v>
      </c>
      <c r="D422" s="1275" t="s">
        <v>1229</v>
      </c>
      <c r="E422" s="1276">
        <v>43074</v>
      </c>
      <c r="F422" s="1276" t="s">
        <v>1617</v>
      </c>
      <c r="G422" s="1277">
        <v>0</v>
      </c>
      <c r="H422" s="1237" t="s">
        <v>20</v>
      </c>
      <c r="I422" s="1238" t="s">
        <v>21</v>
      </c>
    </row>
    <row r="423" spans="1:9" s="463" customFormat="1" ht="15" customHeight="1">
      <c r="A423" s="1244"/>
      <c r="B423" s="1004"/>
      <c r="C423" s="1004"/>
      <c r="D423" s="1278"/>
      <c r="E423" s="1279"/>
      <c r="F423" s="1279"/>
      <c r="G423" s="1280"/>
      <c r="H423" s="1244"/>
      <c r="I423" s="1239"/>
    </row>
    <row r="424" spans="1:9" s="463" customFormat="1" ht="15" customHeight="1">
      <c r="A424" s="1250"/>
      <c r="B424" s="1250"/>
      <c r="C424" s="1250"/>
      <c r="D424" s="1250"/>
      <c r="E424" s="1250"/>
      <c r="F424" s="1250"/>
      <c r="G424" s="1250"/>
      <c r="H424" s="1580" t="s">
        <v>1492</v>
      </c>
      <c r="I424" s="1580"/>
    </row>
    <row r="425" spans="1:9" ht="15.75">
      <c r="A425" s="1250"/>
      <c r="B425" s="1250"/>
      <c r="C425" s="1581" t="s">
        <v>117</v>
      </c>
      <c r="D425" s="1581"/>
      <c r="E425" s="1581"/>
      <c r="F425" s="1581"/>
      <c r="G425" s="1581"/>
      <c r="H425" s="1581"/>
      <c r="I425" s="1581"/>
    </row>
    <row r="426" spans="1:9" ht="12.75">
      <c r="A426" s="1250"/>
      <c r="B426" s="1250"/>
      <c r="C426" s="1582" t="s">
        <v>1093</v>
      </c>
      <c r="D426" s="1582"/>
      <c r="E426" s="1582"/>
      <c r="F426" s="1582"/>
      <c r="G426" s="1582"/>
      <c r="H426" s="1582"/>
      <c r="I426" s="1582"/>
    </row>
    <row r="427" spans="1:9" s="463" customFormat="1" ht="13.5" thickBot="1">
      <c r="A427" s="1260"/>
      <c r="B427" s="1260"/>
      <c r="C427" s="1260"/>
      <c r="D427" s="1260"/>
      <c r="E427" s="1260"/>
      <c r="F427" s="1260"/>
      <c r="G427" s="1260"/>
      <c r="H427" s="1261"/>
      <c r="I427" s="1262"/>
    </row>
    <row r="428" spans="1:9" s="463" customFormat="1" ht="34.5" thickBot="1">
      <c r="A428" s="1583" t="s">
        <v>8</v>
      </c>
      <c r="B428" s="1584"/>
      <c r="C428" s="1585"/>
      <c r="D428" s="184" t="s">
        <v>9</v>
      </c>
      <c r="E428" s="184" t="s">
        <v>1094</v>
      </c>
      <c r="F428" s="184" t="s">
        <v>169</v>
      </c>
      <c r="G428" s="184" t="s">
        <v>171</v>
      </c>
      <c r="H428" s="1586" t="s">
        <v>170</v>
      </c>
      <c r="I428" s="1587"/>
    </row>
    <row r="429" spans="1:9" s="463" customFormat="1" ht="15" customHeight="1">
      <c r="A429" s="1256">
        <v>369</v>
      </c>
      <c r="B429" s="1257" t="s">
        <v>533</v>
      </c>
      <c r="C429" s="466">
        <v>17</v>
      </c>
      <c r="D429" s="482" t="s">
        <v>477</v>
      </c>
      <c r="E429" s="1258">
        <v>43074</v>
      </c>
      <c r="F429" s="1258" t="s">
        <v>1618</v>
      </c>
      <c r="G429" s="1259">
        <v>133.18</v>
      </c>
      <c r="H429" s="1235" t="s">
        <v>25</v>
      </c>
      <c r="I429" s="1236" t="s">
        <v>26</v>
      </c>
    </row>
    <row r="430" spans="1:9" ht="15" customHeight="1">
      <c r="A430" s="1256">
        <v>370</v>
      </c>
      <c r="B430" s="1257" t="s">
        <v>533</v>
      </c>
      <c r="C430" s="466">
        <v>17</v>
      </c>
      <c r="D430" s="482" t="s">
        <v>674</v>
      </c>
      <c r="E430" s="1258">
        <v>43074</v>
      </c>
      <c r="F430" s="474" t="s">
        <v>1619</v>
      </c>
      <c r="G430" s="1259">
        <v>0</v>
      </c>
      <c r="H430" s="1235" t="s">
        <v>24</v>
      </c>
      <c r="I430" s="1236" t="s">
        <v>536</v>
      </c>
    </row>
    <row r="431" spans="1:9" s="463" customFormat="1" ht="15" customHeight="1">
      <c r="A431" s="1256">
        <v>371</v>
      </c>
      <c r="B431" s="1257" t="s">
        <v>533</v>
      </c>
      <c r="C431" s="466">
        <v>17</v>
      </c>
      <c r="D431" s="482" t="s">
        <v>1620</v>
      </c>
      <c r="E431" s="1258">
        <v>43074</v>
      </c>
      <c r="F431" s="1258" t="s">
        <v>1621</v>
      </c>
      <c r="G431" s="1259">
        <v>29.09</v>
      </c>
      <c r="H431" s="1235" t="s">
        <v>19</v>
      </c>
      <c r="I431" s="1236" t="s">
        <v>196</v>
      </c>
    </row>
    <row r="432" spans="1:9" s="463" customFormat="1" ht="15" customHeight="1">
      <c r="A432" s="1256">
        <v>372</v>
      </c>
      <c r="B432" s="1257" t="s">
        <v>533</v>
      </c>
      <c r="C432" s="466">
        <v>17</v>
      </c>
      <c r="D432" s="482" t="s">
        <v>175</v>
      </c>
      <c r="E432" s="1258">
        <v>43088</v>
      </c>
      <c r="F432" s="474" t="s">
        <v>1622</v>
      </c>
      <c r="G432" s="1259">
        <v>1023.29</v>
      </c>
      <c r="H432" s="1233" t="s">
        <v>14</v>
      </c>
      <c r="I432" s="1234" t="s">
        <v>15</v>
      </c>
    </row>
    <row r="433" spans="1:9" s="463" customFormat="1" ht="15" customHeight="1">
      <c r="A433" s="1256">
        <v>373</v>
      </c>
      <c r="B433" s="1257" t="s">
        <v>533</v>
      </c>
      <c r="C433" s="466">
        <v>17</v>
      </c>
      <c r="D433" s="482" t="s">
        <v>671</v>
      </c>
      <c r="E433" s="1258">
        <v>43088</v>
      </c>
      <c r="F433" s="1258" t="s">
        <v>1623</v>
      </c>
      <c r="G433" s="1259">
        <v>-1469.12</v>
      </c>
      <c r="H433" s="1235" t="s">
        <v>10</v>
      </c>
      <c r="I433" s="1236" t="s">
        <v>11</v>
      </c>
    </row>
    <row r="434" spans="1:9" s="463" customFormat="1" ht="15" customHeight="1">
      <c r="A434" s="1256">
        <v>374</v>
      </c>
      <c r="B434" s="1257" t="s">
        <v>533</v>
      </c>
      <c r="C434" s="466">
        <v>17</v>
      </c>
      <c r="D434" s="482" t="s">
        <v>1561</v>
      </c>
      <c r="E434" s="1258">
        <v>43088</v>
      </c>
      <c r="F434" s="1258" t="s">
        <v>1624</v>
      </c>
      <c r="G434" s="1259">
        <v>0.81</v>
      </c>
      <c r="H434" s="1235" t="s">
        <v>10</v>
      </c>
      <c r="I434" s="1236" t="s">
        <v>11</v>
      </c>
    </row>
    <row r="435" spans="1:9" s="463" customFormat="1" ht="15" customHeight="1">
      <c r="A435" s="1256">
        <v>375</v>
      </c>
      <c r="B435" s="1257" t="s">
        <v>533</v>
      </c>
      <c r="C435" s="466">
        <v>17</v>
      </c>
      <c r="D435" s="482" t="s">
        <v>673</v>
      </c>
      <c r="E435" s="1258">
        <v>43088</v>
      </c>
      <c r="F435" s="1258" t="s">
        <v>1625</v>
      </c>
      <c r="G435" s="1259">
        <v>47</v>
      </c>
      <c r="H435" s="1235" t="s">
        <v>19</v>
      </c>
      <c r="I435" s="1236" t="s">
        <v>196</v>
      </c>
    </row>
    <row r="436" spans="1:9" s="463" customFormat="1" ht="15" customHeight="1">
      <c r="A436" s="1256">
        <v>376</v>
      </c>
      <c r="B436" s="1257" t="s">
        <v>533</v>
      </c>
      <c r="C436" s="466">
        <v>17</v>
      </c>
      <c r="D436" s="482" t="s">
        <v>1248</v>
      </c>
      <c r="E436" s="1258">
        <v>43088</v>
      </c>
      <c r="F436" s="474" t="s">
        <v>1626</v>
      </c>
      <c r="G436" s="1259">
        <v>0</v>
      </c>
      <c r="H436" s="1235" t="s">
        <v>22</v>
      </c>
      <c r="I436" s="1236" t="s">
        <v>23</v>
      </c>
    </row>
    <row r="437" spans="1:9" s="463" customFormat="1" ht="15" customHeight="1">
      <c r="A437" s="1256">
        <v>377</v>
      </c>
      <c r="B437" s="1257" t="s">
        <v>533</v>
      </c>
      <c r="C437" s="466">
        <v>17</v>
      </c>
      <c r="D437" s="482" t="s">
        <v>1627</v>
      </c>
      <c r="E437" s="1258">
        <v>43088</v>
      </c>
      <c r="F437" s="474" t="s">
        <v>1628</v>
      </c>
      <c r="G437" s="1259">
        <v>1067.27</v>
      </c>
      <c r="H437" s="1235" t="s">
        <v>19</v>
      </c>
      <c r="I437" s="1236" t="s">
        <v>196</v>
      </c>
    </row>
    <row r="438" spans="1:9" s="463" customFormat="1" ht="15" customHeight="1">
      <c r="A438" s="1256">
        <v>378</v>
      </c>
      <c r="B438" s="1257" t="s">
        <v>533</v>
      </c>
      <c r="C438" s="466">
        <v>17</v>
      </c>
      <c r="D438" s="482" t="s">
        <v>671</v>
      </c>
      <c r="E438" s="1258">
        <v>43088</v>
      </c>
      <c r="F438" s="1258" t="s">
        <v>1629</v>
      </c>
      <c r="G438" s="1259">
        <v>-1558.9</v>
      </c>
      <c r="H438" s="1235" t="s">
        <v>10</v>
      </c>
      <c r="I438" s="1236" t="s">
        <v>11</v>
      </c>
    </row>
    <row r="439" spans="1:9" s="463" customFormat="1" ht="15" customHeight="1">
      <c r="A439" s="1256">
        <v>379</v>
      </c>
      <c r="B439" s="1257" t="s">
        <v>533</v>
      </c>
      <c r="C439" s="466">
        <v>17</v>
      </c>
      <c r="D439" s="482" t="s">
        <v>539</v>
      </c>
      <c r="E439" s="1258">
        <v>43088</v>
      </c>
      <c r="F439" s="474" t="s">
        <v>1630</v>
      </c>
      <c r="G439" s="1259">
        <v>16</v>
      </c>
      <c r="H439" s="1235" t="s">
        <v>12</v>
      </c>
      <c r="I439" s="1236" t="s">
        <v>13</v>
      </c>
    </row>
    <row r="440" spans="1:9" s="463" customFormat="1" ht="15" customHeight="1">
      <c r="A440" s="1256">
        <v>380</v>
      </c>
      <c r="B440" s="1257" t="s">
        <v>533</v>
      </c>
      <c r="C440" s="466">
        <v>17</v>
      </c>
      <c r="D440" s="482" t="s">
        <v>674</v>
      </c>
      <c r="E440" s="1258">
        <v>43088</v>
      </c>
      <c r="F440" s="474" t="s">
        <v>1631</v>
      </c>
      <c r="G440" s="1259">
        <v>0</v>
      </c>
      <c r="H440" s="1235" t="s">
        <v>24</v>
      </c>
      <c r="I440" s="1236" t="s">
        <v>536</v>
      </c>
    </row>
    <row r="441" spans="1:9" s="463" customFormat="1" ht="15" customHeight="1">
      <c r="A441" s="1256">
        <v>381</v>
      </c>
      <c r="B441" s="1257" t="s">
        <v>533</v>
      </c>
      <c r="C441" s="466">
        <v>17</v>
      </c>
      <c r="D441" s="482" t="s">
        <v>1229</v>
      </c>
      <c r="E441" s="1258">
        <v>43088</v>
      </c>
      <c r="F441" s="474" t="s">
        <v>1632</v>
      </c>
      <c r="G441" s="1259">
        <v>0</v>
      </c>
      <c r="H441" s="1235" t="s">
        <v>20</v>
      </c>
      <c r="I441" s="1236" t="s">
        <v>21</v>
      </c>
    </row>
    <row r="442" spans="1:9" s="463" customFormat="1" ht="15" customHeight="1">
      <c r="A442" s="1256">
        <v>382</v>
      </c>
      <c r="B442" s="1257" t="s">
        <v>533</v>
      </c>
      <c r="C442" s="466">
        <v>17</v>
      </c>
      <c r="D442" s="482" t="s">
        <v>476</v>
      </c>
      <c r="E442" s="1258">
        <v>43088</v>
      </c>
      <c r="F442" s="1258" t="s">
        <v>1633</v>
      </c>
      <c r="G442" s="1259">
        <v>375.69</v>
      </c>
      <c r="H442" s="1235" t="s">
        <v>25</v>
      </c>
      <c r="I442" s="1236" t="s">
        <v>26</v>
      </c>
    </row>
    <row r="443" spans="1:9" s="463" customFormat="1" ht="15" customHeight="1">
      <c r="A443" s="1256">
        <v>383</v>
      </c>
      <c r="B443" s="1257" t="s">
        <v>533</v>
      </c>
      <c r="C443" s="466">
        <v>17</v>
      </c>
      <c r="D443" s="482" t="s">
        <v>1634</v>
      </c>
      <c r="E443" s="1258">
        <v>43088</v>
      </c>
      <c r="F443" s="474" t="s">
        <v>1635</v>
      </c>
      <c r="G443" s="1259">
        <v>0</v>
      </c>
      <c r="H443" s="1235" t="s">
        <v>19</v>
      </c>
      <c r="I443" s="1236" t="s">
        <v>196</v>
      </c>
    </row>
    <row r="444" spans="1:9" s="463" customFormat="1" ht="15" customHeight="1">
      <c r="A444" s="1256">
        <v>384</v>
      </c>
      <c r="B444" s="1257" t="s">
        <v>533</v>
      </c>
      <c r="C444" s="466">
        <v>17</v>
      </c>
      <c r="D444" s="482" t="s">
        <v>1636</v>
      </c>
      <c r="E444" s="1258">
        <v>43100</v>
      </c>
      <c r="F444" s="474" t="s">
        <v>1637</v>
      </c>
      <c r="G444" s="1259">
        <v>1319.67</v>
      </c>
      <c r="H444" s="1235" t="s">
        <v>10</v>
      </c>
      <c r="I444" s="1236" t="s">
        <v>11</v>
      </c>
    </row>
    <row r="445" spans="1:9" s="463" customFormat="1" ht="15" customHeight="1">
      <c r="A445" s="1256">
        <v>385</v>
      </c>
      <c r="B445" s="1257" t="s">
        <v>533</v>
      </c>
      <c r="C445" s="466">
        <v>17</v>
      </c>
      <c r="D445" s="482" t="s">
        <v>1638</v>
      </c>
      <c r="E445" s="1258">
        <v>43100</v>
      </c>
      <c r="F445" s="474" t="s">
        <v>1637</v>
      </c>
      <c r="G445" s="1259">
        <v>62606.86</v>
      </c>
      <c r="H445" s="1235" t="s">
        <v>17</v>
      </c>
      <c r="I445" s="1236" t="s">
        <v>18</v>
      </c>
    </row>
    <row r="446" spans="1:9" s="463" customFormat="1" ht="15" customHeight="1">
      <c r="A446" s="1256">
        <v>386</v>
      </c>
      <c r="B446" s="1257" t="s">
        <v>533</v>
      </c>
      <c r="C446" s="466">
        <v>17</v>
      </c>
      <c r="D446" s="482" t="s">
        <v>1639</v>
      </c>
      <c r="E446" s="1258">
        <v>43100</v>
      </c>
      <c r="F446" s="1258" t="s">
        <v>1637</v>
      </c>
      <c r="G446" s="1259">
        <v>-15269.68</v>
      </c>
      <c r="H446" s="1235" t="s">
        <v>22</v>
      </c>
      <c r="I446" s="1236" t="s">
        <v>23</v>
      </c>
    </row>
    <row r="447" spans="1:9" s="463" customFormat="1" ht="15" customHeight="1" thickBot="1">
      <c r="A447" s="1273">
        <v>387</v>
      </c>
      <c r="B447" s="1274" t="s">
        <v>533</v>
      </c>
      <c r="C447" s="477">
        <v>17</v>
      </c>
      <c r="D447" s="1275" t="s">
        <v>1640</v>
      </c>
      <c r="E447" s="1276">
        <v>43100</v>
      </c>
      <c r="F447" s="1276" t="s">
        <v>1637</v>
      </c>
      <c r="G447" s="1277">
        <v>-1403.56</v>
      </c>
      <c r="H447" s="1237" t="s">
        <v>22</v>
      </c>
      <c r="I447" s="1238" t="s">
        <v>23</v>
      </c>
    </row>
    <row r="448" spans="1:9" s="463" customFormat="1" ht="15" customHeight="1" thickBot="1">
      <c r="A448" s="1592" t="s">
        <v>1641</v>
      </c>
      <c r="B448" s="1593"/>
      <c r="C448" s="1593"/>
      <c r="D448" s="1593"/>
      <c r="E448" s="1594"/>
      <c r="F448" s="1595">
        <f>SUM(G6:G447)</f>
        <v>7179397.349999996</v>
      </c>
      <c r="G448" s="1595"/>
      <c r="H448" s="1281" t="s">
        <v>1642</v>
      </c>
      <c r="I448" s="1282"/>
    </row>
    <row r="449" s="463" customFormat="1" ht="15" customHeight="1">
      <c r="H449" s="1284"/>
    </row>
    <row r="450" spans="1:9" s="1283" customFormat="1" ht="21" customHeight="1">
      <c r="A450" s="463"/>
      <c r="B450" s="463"/>
      <c r="C450" s="463"/>
      <c r="D450" s="463"/>
      <c r="E450" s="463"/>
      <c r="F450" s="463"/>
      <c r="G450" s="463"/>
      <c r="H450" s="1284"/>
      <c r="I450" s="463"/>
    </row>
    <row r="451" s="463" customFormat="1" ht="11.25">
      <c r="H451" s="1284"/>
    </row>
    <row r="452" s="463" customFormat="1" ht="11.25">
      <c r="H452" s="1284"/>
    </row>
    <row r="453" s="463" customFormat="1" ht="11.25">
      <c r="H453" s="1284"/>
    </row>
    <row r="454" s="463" customFormat="1" ht="11.25">
      <c r="H454" s="1284"/>
    </row>
    <row r="455" s="463" customFormat="1" ht="11.25">
      <c r="H455" s="1284"/>
    </row>
    <row r="456" s="463" customFormat="1" ht="11.25">
      <c r="H456" s="1284"/>
    </row>
    <row r="457" s="463" customFormat="1" ht="11.25">
      <c r="H457" s="1284"/>
    </row>
    <row r="458" s="463" customFormat="1" ht="11.25">
      <c r="H458" s="1284"/>
    </row>
    <row r="459" s="463" customFormat="1" ht="11.25">
      <c r="H459" s="1284"/>
    </row>
    <row r="460" s="463" customFormat="1" ht="11.25">
      <c r="H460" s="1284"/>
    </row>
    <row r="461" s="463" customFormat="1" ht="11.25">
      <c r="H461" s="1284"/>
    </row>
    <row r="462" s="463" customFormat="1" ht="11.25">
      <c r="H462" s="1284"/>
    </row>
    <row r="463" s="463" customFormat="1" ht="11.25">
      <c r="H463" s="1284"/>
    </row>
    <row r="464" s="463" customFormat="1" ht="11.25">
      <c r="H464" s="1284"/>
    </row>
    <row r="465" s="463" customFormat="1" ht="11.25">
      <c r="H465" s="1284"/>
    </row>
    <row r="466" s="463" customFormat="1" ht="11.25">
      <c r="H466" s="1284"/>
    </row>
    <row r="467" s="463" customFormat="1" ht="11.25">
      <c r="H467" s="1284"/>
    </row>
    <row r="468" s="463" customFormat="1" ht="11.25">
      <c r="H468" s="1284"/>
    </row>
    <row r="469" s="463" customFormat="1" ht="11.25">
      <c r="H469" s="1284"/>
    </row>
    <row r="470" s="463" customFormat="1" ht="11.25">
      <c r="H470" s="1284"/>
    </row>
    <row r="471" s="463" customFormat="1" ht="11.25">
      <c r="H471" s="1284"/>
    </row>
    <row r="472" s="463" customFormat="1" ht="11.25">
      <c r="H472" s="1284"/>
    </row>
    <row r="473" s="463" customFormat="1" ht="11.25">
      <c r="H473" s="1284"/>
    </row>
    <row r="474" s="463" customFormat="1" ht="11.25">
      <c r="H474" s="1284"/>
    </row>
    <row r="475" s="463" customFormat="1" ht="11.25">
      <c r="H475" s="1284"/>
    </row>
    <row r="476" s="463" customFormat="1" ht="11.25">
      <c r="H476" s="1284"/>
    </row>
    <row r="477" s="463" customFormat="1" ht="11.25">
      <c r="H477" s="1284"/>
    </row>
    <row r="478" s="463" customFormat="1" ht="11.25">
      <c r="H478" s="1284"/>
    </row>
    <row r="479" s="463" customFormat="1" ht="11.25">
      <c r="H479" s="1284"/>
    </row>
    <row r="480" s="463" customFormat="1" ht="11.25">
      <c r="H480" s="1284"/>
    </row>
    <row r="481" s="463" customFormat="1" ht="11.25">
      <c r="H481" s="1284"/>
    </row>
    <row r="482" s="463" customFormat="1" ht="11.25">
      <c r="H482" s="1284"/>
    </row>
    <row r="483" s="463" customFormat="1" ht="11.25">
      <c r="H483" s="1284"/>
    </row>
    <row r="484" s="463" customFormat="1" ht="11.25">
      <c r="H484" s="1284"/>
    </row>
    <row r="485" s="463" customFormat="1" ht="11.25">
      <c r="H485" s="1284"/>
    </row>
    <row r="486" s="463" customFormat="1" ht="11.25">
      <c r="H486" s="1284"/>
    </row>
    <row r="487" s="463" customFormat="1" ht="11.25">
      <c r="H487" s="1284"/>
    </row>
    <row r="488" s="463" customFormat="1" ht="11.25">
      <c r="H488" s="1284"/>
    </row>
    <row r="489" s="463" customFormat="1" ht="11.25">
      <c r="H489" s="1284"/>
    </row>
    <row r="490" s="463" customFormat="1" ht="11.25">
      <c r="H490" s="1284"/>
    </row>
    <row r="491" s="463" customFormat="1" ht="11.25">
      <c r="H491" s="1284"/>
    </row>
    <row r="492" s="463" customFormat="1" ht="11.25">
      <c r="H492" s="1284"/>
    </row>
    <row r="493" s="463" customFormat="1" ht="11.25">
      <c r="H493" s="1284"/>
    </row>
    <row r="494" s="463" customFormat="1" ht="11.25">
      <c r="H494" s="1284"/>
    </row>
    <row r="495" s="463" customFormat="1" ht="11.25">
      <c r="H495" s="1284"/>
    </row>
    <row r="496" s="463" customFormat="1" ht="11.25">
      <c r="H496" s="1284"/>
    </row>
    <row r="497" s="463" customFormat="1" ht="11.25">
      <c r="H497" s="1284"/>
    </row>
    <row r="498" s="463" customFormat="1" ht="11.25">
      <c r="H498" s="1284"/>
    </row>
    <row r="499" s="463" customFormat="1" ht="11.25">
      <c r="H499" s="1284"/>
    </row>
    <row r="500" s="463" customFormat="1" ht="11.25">
      <c r="H500" s="1284"/>
    </row>
    <row r="501" s="463" customFormat="1" ht="11.25">
      <c r="H501" s="1284"/>
    </row>
    <row r="502" s="463" customFormat="1" ht="11.25">
      <c r="H502" s="1284"/>
    </row>
    <row r="503" s="463" customFormat="1" ht="11.25">
      <c r="H503" s="1284"/>
    </row>
    <row r="504" s="463" customFormat="1" ht="11.25">
      <c r="H504" s="1284"/>
    </row>
    <row r="505" s="463" customFormat="1" ht="11.25">
      <c r="H505" s="1284"/>
    </row>
    <row r="506" s="463" customFormat="1" ht="11.25">
      <c r="H506" s="1284"/>
    </row>
    <row r="507" s="463" customFormat="1" ht="11.25">
      <c r="H507" s="1284"/>
    </row>
    <row r="508" s="463" customFormat="1" ht="11.25">
      <c r="H508" s="1284"/>
    </row>
    <row r="509" s="463" customFormat="1" ht="11.25">
      <c r="H509" s="1284"/>
    </row>
    <row r="510" s="463" customFormat="1" ht="11.25">
      <c r="H510" s="1284"/>
    </row>
    <row r="511" s="463" customFormat="1" ht="11.25">
      <c r="H511" s="1284"/>
    </row>
    <row r="512" s="463" customFormat="1" ht="11.25">
      <c r="H512" s="1284"/>
    </row>
    <row r="513" s="463" customFormat="1" ht="11.25">
      <c r="H513" s="1284"/>
    </row>
    <row r="514" s="463" customFormat="1" ht="11.25">
      <c r="H514" s="1284"/>
    </row>
    <row r="515" s="463" customFormat="1" ht="11.25">
      <c r="H515" s="1284"/>
    </row>
    <row r="516" s="463" customFormat="1" ht="11.25">
      <c r="H516" s="1284"/>
    </row>
    <row r="517" s="463" customFormat="1" ht="11.25">
      <c r="H517" s="1284"/>
    </row>
    <row r="518" s="463" customFormat="1" ht="11.25">
      <c r="H518" s="1284"/>
    </row>
    <row r="519" s="463" customFormat="1" ht="11.25">
      <c r="H519" s="1284"/>
    </row>
    <row r="520" s="463" customFormat="1" ht="11.25">
      <c r="H520" s="1284"/>
    </row>
    <row r="521" s="463" customFormat="1" ht="11.25">
      <c r="H521" s="1284"/>
    </row>
    <row r="522" s="463" customFormat="1" ht="11.25">
      <c r="H522" s="1284"/>
    </row>
    <row r="523" s="463" customFormat="1" ht="11.25">
      <c r="H523" s="1284"/>
    </row>
    <row r="524" s="463" customFormat="1" ht="11.25">
      <c r="H524" s="1284"/>
    </row>
    <row r="525" s="463" customFormat="1" ht="11.25">
      <c r="H525" s="1284"/>
    </row>
    <row r="526" s="463" customFormat="1" ht="11.25">
      <c r="H526" s="1284"/>
    </row>
    <row r="527" s="463" customFormat="1" ht="11.25">
      <c r="H527" s="1284"/>
    </row>
    <row r="528" s="463" customFormat="1" ht="11.25">
      <c r="H528" s="1284"/>
    </row>
    <row r="529" spans="8:10" s="463" customFormat="1" ht="12.75">
      <c r="H529" s="1284"/>
      <c r="J529" s="18"/>
    </row>
    <row r="530" spans="8:10" s="463" customFormat="1" ht="12.75">
      <c r="H530" s="1284"/>
      <c r="J530" s="18"/>
    </row>
    <row r="531" spans="8:10" s="463" customFormat="1" ht="12.75">
      <c r="H531" s="1284"/>
      <c r="J531" s="18"/>
    </row>
    <row r="532" spans="8:10" s="463" customFormat="1" ht="12.75">
      <c r="H532" s="1284"/>
      <c r="J532" s="18"/>
    </row>
    <row r="533" spans="8:10" s="463" customFormat="1" ht="12.75">
      <c r="H533" s="1284"/>
      <c r="J533" s="18"/>
    </row>
    <row r="534" spans="8:10" s="463" customFormat="1" ht="12.75">
      <c r="H534" s="1284"/>
      <c r="J534" s="18"/>
    </row>
    <row r="535" spans="8:10" s="463" customFormat="1" ht="12.75">
      <c r="H535" s="1284"/>
      <c r="J535" s="18"/>
    </row>
    <row r="536" spans="8:10" s="463" customFormat="1" ht="12.75">
      <c r="H536" s="1284"/>
      <c r="J536" s="18"/>
    </row>
    <row r="537" spans="8:10" s="463" customFormat="1" ht="12.75">
      <c r="H537" s="1284"/>
      <c r="J537" s="18"/>
    </row>
    <row r="538" spans="8:10" s="463" customFormat="1" ht="12.75">
      <c r="H538" s="1284"/>
      <c r="J538" s="18"/>
    </row>
    <row r="539" spans="8:10" s="463" customFormat="1" ht="12.75">
      <c r="H539" s="1284"/>
      <c r="J539" s="18"/>
    </row>
    <row r="540" spans="8:10" s="463" customFormat="1" ht="12.75">
      <c r="H540" s="1284"/>
      <c r="J540" s="18"/>
    </row>
    <row r="541" spans="8:10" s="463" customFormat="1" ht="12.75">
      <c r="H541" s="1284"/>
      <c r="J541" s="18"/>
    </row>
    <row r="542" spans="8:10" s="463" customFormat="1" ht="12.75">
      <c r="H542" s="1284"/>
      <c r="J542" s="18"/>
    </row>
    <row r="543" spans="8:10" s="463" customFormat="1" ht="12.75">
      <c r="H543" s="1284"/>
      <c r="J543" s="18"/>
    </row>
    <row r="544" spans="8:10" s="463" customFormat="1" ht="12.75">
      <c r="H544" s="1284"/>
      <c r="J544" s="18"/>
    </row>
    <row r="545" spans="8:10" s="463" customFormat="1" ht="12.75">
      <c r="H545" s="1284"/>
      <c r="J545" s="18"/>
    </row>
    <row r="546" spans="8:10" s="463" customFormat="1" ht="12.75">
      <c r="H546" s="1284"/>
      <c r="J546" s="18"/>
    </row>
    <row r="547" spans="8:10" s="463" customFormat="1" ht="12.75">
      <c r="H547" s="1284"/>
      <c r="J547" s="18"/>
    </row>
    <row r="548" spans="8:10" s="463" customFormat="1" ht="12.75">
      <c r="H548" s="1284"/>
      <c r="J548" s="18"/>
    </row>
    <row r="549" spans="8:10" s="463" customFormat="1" ht="12.75">
      <c r="H549" s="1284"/>
      <c r="J549" s="18"/>
    </row>
    <row r="550" spans="8:10" s="463" customFormat="1" ht="12.75">
      <c r="H550" s="1284"/>
      <c r="J550" s="18"/>
    </row>
    <row r="551" spans="8:10" s="463" customFormat="1" ht="12.75">
      <c r="H551" s="1284"/>
      <c r="J551" s="18"/>
    </row>
    <row r="552" spans="8:10" s="463" customFormat="1" ht="12.75">
      <c r="H552" s="1284"/>
      <c r="J552" s="18"/>
    </row>
    <row r="553" spans="8:10" s="463" customFormat="1" ht="12.75">
      <c r="H553" s="1284"/>
      <c r="J553" s="18"/>
    </row>
    <row r="554" spans="8:10" s="463" customFormat="1" ht="12.75">
      <c r="H554" s="1284"/>
      <c r="J554" s="18"/>
    </row>
    <row r="555" spans="8:10" s="463" customFormat="1" ht="12.75">
      <c r="H555" s="1284"/>
      <c r="J555" s="18"/>
    </row>
    <row r="556" spans="8:10" s="463" customFormat="1" ht="12.75">
      <c r="H556" s="1284"/>
      <c r="J556" s="18"/>
    </row>
    <row r="557" spans="8:10" s="463" customFormat="1" ht="12.75">
      <c r="H557" s="1284"/>
      <c r="J557" s="18"/>
    </row>
    <row r="558" spans="8:10" s="463" customFormat="1" ht="12.75">
      <c r="H558" s="1284"/>
      <c r="J558" s="18"/>
    </row>
    <row r="559" spans="1:8" ht="12.75">
      <c r="A559" s="463"/>
      <c r="B559" s="463"/>
      <c r="C559" s="463"/>
      <c r="D559" s="463"/>
      <c r="E559" s="463"/>
      <c r="F559" s="463"/>
      <c r="G559" s="463"/>
      <c r="H559" s="1284"/>
    </row>
    <row r="560" spans="1:8" ht="12.75">
      <c r="A560" s="463"/>
      <c r="B560" s="463"/>
      <c r="C560" s="463"/>
      <c r="D560" s="463"/>
      <c r="E560" s="463"/>
      <c r="F560" s="463"/>
      <c r="G560" s="463"/>
      <c r="H560" s="1284"/>
    </row>
    <row r="561" spans="1:8" ht="12.75">
      <c r="A561" s="463"/>
      <c r="B561" s="463"/>
      <c r="C561" s="463"/>
      <c r="D561" s="463"/>
      <c r="E561" s="463"/>
      <c r="F561" s="463"/>
      <c r="G561" s="463"/>
      <c r="H561" s="1284"/>
    </row>
    <row r="562" spans="1:8" ht="12.75">
      <c r="A562" s="463"/>
      <c r="B562" s="463"/>
      <c r="C562" s="463"/>
      <c r="D562" s="463"/>
      <c r="E562" s="463"/>
      <c r="F562" s="463"/>
      <c r="G562" s="463"/>
      <c r="H562" s="1284"/>
    </row>
    <row r="563" spans="1:8" ht="12.75">
      <c r="A563" s="463"/>
      <c r="B563" s="463"/>
      <c r="C563" s="463"/>
      <c r="D563" s="463"/>
      <c r="E563" s="463"/>
      <c r="F563" s="463"/>
      <c r="G563" s="463"/>
      <c r="H563" s="1284"/>
    </row>
    <row r="564" spans="1:8" ht="12.75">
      <c r="A564" s="463"/>
      <c r="B564" s="463"/>
      <c r="C564" s="463"/>
      <c r="D564" s="463"/>
      <c r="E564" s="463"/>
      <c r="F564" s="463"/>
      <c r="G564" s="463"/>
      <c r="H564" s="1284"/>
    </row>
    <row r="565" spans="1:8" ht="12.75">
      <c r="A565" s="463"/>
      <c r="B565" s="463"/>
      <c r="C565" s="463"/>
      <c r="D565" s="463"/>
      <c r="E565" s="463"/>
      <c r="F565" s="463"/>
      <c r="G565" s="463"/>
      <c r="H565" s="1284"/>
    </row>
    <row r="566" spans="1:8" ht="12.75">
      <c r="A566" s="463"/>
      <c r="B566" s="463"/>
      <c r="C566" s="463"/>
      <c r="D566" s="463"/>
      <c r="E566" s="463"/>
      <c r="F566" s="463"/>
      <c r="G566" s="463"/>
      <c r="H566" s="1284"/>
    </row>
    <row r="567" spans="1:8" ht="12.75">
      <c r="A567" s="463"/>
      <c r="B567" s="463"/>
      <c r="C567" s="463"/>
      <c r="D567" s="463"/>
      <c r="E567" s="463"/>
      <c r="F567" s="463"/>
      <c r="G567" s="463"/>
      <c r="H567" s="1284"/>
    </row>
    <row r="568" spans="1:8" ht="12.75">
      <c r="A568" s="463"/>
      <c r="B568" s="463"/>
      <c r="C568" s="463"/>
      <c r="D568" s="463"/>
      <c r="E568" s="463"/>
      <c r="F568" s="463"/>
      <c r="G568" s="463"/>
      <c r="H568" s="1284"/>
    </row>
    <row r="569" spans="1:8" ht="12.75">
      <c r="A569" s="463"/>
      <c r="B569" s="463"/>
      <c r="C569" s="463"/>
      <c r="D569" s="463"/>
      <c r="E569" s="463"/>
      <c r="F569" s="463"/>
      <c r="G569" s="463"/>
      <c r="H569" s="1284"/>
    </row>
    <row r="570" spans="1:8" ht="12.75">
      <c r="A570" s="463"/>
      <c r="B570" s="463"/>
      <c r="C570" s="463"/>
      <c r="D570" s="463"/>
      <c r="E570" s="463"/>
      <c r="F570" s="463"/>
      <c r="G570" s="463"/>
      <c r="H570" s="1284"/>
    </row>
    <row r="571" spans="1:8" ht="12.75">
      <c r="A571" s="463"/>
      <c r="B571" s="463"/>
      <c r="C571" s="463"/>
      <c r="D571" s="463"/>
      <c r="E571" s="463"/>
      <c r="F571" s="463"/>
      <c r="G571" s="463"/>
      <c r="H571" s="1284"/>
    </row>
    <row r="572" spans="1:8" ht="12.75">
      <c r="A572" s="463"/>
      <c r="B572" s="463"/>
      <c r="C572" s="463"/>
      <c r="D572" s="463"/>
      <c r="E572" s="463"/>
      <c r="F572" s="463"/>
      <c r="G572" s="463"/>
      <c r="H572" s="1284"/>
    </row>
    <row r="573" spans="1:8" ht="12.75">
      <c r="A573" s="463"/>
      <c r="B573" s="463"/>
      <c r="C573" s="463"/>
      <c r="D573" s="463"/>
      <c r="E573" s="463"/>
      <c r="F573" s="463"/>
      <c r="G573" s="463"/>
      <c r="H573" s="1284"/>
    </row>
    <row r="574" spans="1:8" ht="12.75">
      <c r="A574" s="463"/>
      <c r="B574" s="463"/>
      <c r="C574" s="463"/>
      <c r="D574" s="463"/>
      <c r="E574" s="463"/>
      <c r="F574" s="463"/>
      <c r="G574" s="463"/>
      <c r="H574" s="1284"/>
    </row>
    <row r="575" spans="1:8" ht="12.75">
      <c r="A575" s="463"/>
      <c r="B575" s="463"/>
      <c r="C575" s="463"/>
      <c r="D575" s="463"/>
      <c r="E575" s="463"/>
      <c r="F575" s="463"/>
      <c r="G575" s="463"/>
      <c r="H575" s="1284"/>
    </row>
    <row r="576" spans="1:8" ht="12.75">
      <c r="A576" s="463"/>
      <c r="B576" s="463"/>
      <c r="C576" s="463"/>
      <c r="D576" s="463"/>
      <c r="E576" s="463"/>
      <c r="F576" s="463"/>
      <c r="G576" s="463"/>
      <c r="H576" s="1284"/>
    </row>
    <row r="577" spans="1:8" ht="12.75">
      <c r="A577" s="463"/>
      <c r="B577" s="463"/>
      <c r="C577" s="463"/>
      <c r="D577" s="463"/>
      <c r="E577" s="463"/>
      <c r="F577" s="463"/>
      <c r="G577" s="463"/>
      <c r="H577" s="1284"/>
    </row>
    <row r="578" spans="1:8" ht="12.75">
      <c r="A578" s="463"/>
      <c r="B578" s="463"/>
      <c r="C578" s="463"/>
      <c r="D578" s="463"/>
      <c r="E578" s="463"/>
      <c r="F578" s="463"/>
      <c r="G578" s="463"/>
      <c r="H578" s="1284"/>
    </row>
    <row r="579" spans="1:8" ht="12.75">
      <c r="A579" s="463"/>
      <c r="B579" s="463"/>
      <c r="C579" s="463"/>
      <c r="D579" s="463"/>
      <c r="E579" s="463"/>
      <c r="F579" s="463"/>
      <c r="G579" s="463"/>
      <c r="H579" s="1284"/>
    </row>
    <row r="580" spans="1:8" ht="12.75">
      <c r="A580" s="463"/>
      <c r="B580" s="463"/>
      <c r="C580" s="463"/>
      <c r="D580" s="463"/>
      <c r="E580" s="463"/>
      <c r="F580" s="463"/>
      <c r="G580" s="463"/>
      <c r="H580" s="1284"/>
    </row>
    <row r="581" spans="1:8" ht="12.75">
      <c r="A581" s="463"/>
      <c r="B581" s="463"/>
      <c r="C581" s="463"/>
      <c r="D581" s="463"/>
      <c r="E581" s="463"/>
      <c r="F581" s="463"/>
      <c r="G581" s="463"/>
      <c r="H581" s="1284"/>
    </row>
    <row r="582" spans="1:8" ht="12.75">
      <c r="A582" s="463"/>
      <c r="B582" s="463"/>
      <c r="C582" s="463"/>
      <c r="D582" s="463"/>
      <c r="E582" s="463"/>
      <c r="F582" s="463"/>
      <c r="G582" s="463"/>
      <c r="H582" s="1284"/>
    </row>
    <row r="583" spans="1:8" ht="12.75">
      <c r="A583" s="463"/>
      <c r="B583" s="463"/>
      <c r="C583" s="463"/>
      <c r="D583" s="463"/>
      <c r="E583" s="463"/>
      <c r="F583" s="463"/>
      <c r="G583" s="463"/>
      <c r="H583" s="1284"/>
    </row>
    <row r="584" spans="1:8" ht="12.75">
      <c r="A584" s="463"/>
      <c r="B584" s="463"/>
      <c r="C584" s="463"/>
      <c r="D584" s="463"/>
      <c r="E584" s="463"/>
      <c r="F584" s="463"/>
      <c r="G584" s="463"/>
      <c r="H584" s="1284"/>
    </row>
    <row r="585" spans="1:8" ht="12.75">
      <c r="A585" s="463"/>
      <c r="B585" s="463"/>
      <c r="C585" s="463"/>
      <c r="D585" s="463"/>
      <c r="E585" s="463"/>
      <c r="F585" s="463"/>
      <c r="G585" s="463"/>
      <c r="H585" s="1284"/>
    </row>
    <row r="586" spans="1:8" ht="12.75">
      <c r="A586" s="463"/>
      <c r="B586" s="463"/>
      <c r="C586" s="463"/>
      <c r="D586" s="463"/>
      <c r="E586" s="463"/>
      <c r="F586" s="463"/>
      <c r="G586" s="463"/>
      <c r="H586" s="1284"/>
    </row>
    <row r="587" spans="1:8" ht="12.75">
      <c r="A587" s="463"/>
      <c r="B587" s="463"/>
      <c r="C587" s="463"/>
      <c r="D587" s="463"/>
      <c r="E587" s="463"/>
      <c r="F587" s="463"/>
      <c r="G587" s="463"/>
      <c r="H587" s="1284"/>
    </row>
    <row r="588" spans="1:8" ht="12.75">
      <c r="A588" s="463"/>
      <c r="B588" s="463"/>
      <c r="C588" s="463"/>
      <c r="D588" s="463"/>
      <c r="E588" s="463"/>
      <c r="F588" s="463"/>
      <c r="G588" s="463"/>
      <c r="H588" s="1284"/>
    </row>
    <row r="589" spans="1:8" ht="12.75">
      <c r="A589" s="463"/>
      <c r="B589" s="463"/>
      <c r="C589" s="463"/>
      <c r="D589" s="463"/>
      <c r="E589" s="463"/>
      <c r="F589" s="463"/>
      <c r="G589" s="463"/>
      <c r="H589" s="1284"/>
    </row>
  </sheetData>
  <sheetProtection/>
  <mergeCells count="60">
    <mergeCell ref="H424:I424"/>
    <mergeCell ref="C425:I425"/>
    <mergeCell ref="C426:I426"/>
    <mergeCell ref="A428:C428"/>
    <mergeCell ref="H428:I428"/>
    <mergeCell ref="A448:E448"/>
    <mergeCell ref="F448:G448"/>
    <mergeCell ref="C236:I236"/>
    <mergeCell ref="A238:C238"/>
    <mergeCell ref="H282:I282"/>
    <mergeCell ref="C283:I283"/>
    <mergeCell ref="C284:I284"/>
    <mergeCell ref="A286:C286"/>
    <mergeCell ref="H286:I286"/>
    <mergeCell ref="U144:V144"/>
    <mergeCell ref="P145:V145"/>
    <mergeCell ref="P146:V146"/>
    <mergeCell ref="N148:P148"/>
    <mergeCell ref="U148:V148"/>
    <mergeCell ref="H139:I139"/>
    <mergeCell ref="C140:I140"/>
    <mergeCell ref="C141:I141"/>
    <mergeCell ref="C94:I94"/>
    <mergeCell ref="A96:C96"/>
    <mergeCell ref="H96:I96"/>
    <mergeCell ref="U131:V131"/>
    <mergeCell ref="P132:V132"/>
    <mergeCell ref="P133:V133"/>
    <mergeCell ref="C47:I47"/>
    <mergeCell ref="C48:I48"/>
    <mergeCell ref="A50:C50"/>
    <mergeCell ref="H50:I50"/>
    <mergeCell ref="H92:I92"/>
    <mergeCell ref="C93:I93"/>
    <mergeCell ref="H1:I1"/>
    <mergeCell ref="C2:I2"/>
    <mergeCell ref="C3:I3"/>
    <mergeCell ref="A5:C5"/>
    <mergeCell ref="H5:I5"/>
    <mergeCell ref="H46:I46"/>
    <mergeCell ref="H333:I333"/>
    <mergeCell ref="A143:C143"/>
    <mergeCell ref="H143:I143"/>
    <mergeCell ref="H186:I186"/>
    <mergeCell ref="C187:I187"/>
    <mergeCell ref="C188:I188"/>
    <mergeCell ref="A190:C190"/>
    <mergeCell ref="H190:I190"/>
    <mergeCell ref="H234:I234"/>
    <mergeCell ref="C235:I235"/>
    <mergeCell ref="H376:I376"/>
    <mergeCell ref="C377:I377"/>
    <mergeCell ref="C378:I378"/>
    <mergeCell ref="A380:C380"/>
    <mergeCell ref="H380:I380"/>
    <mergeCell ref="H238:I238"/>
    <mergeCell ref="H329:I329"/>
    <mergeCell ref="C330:I330"/>
    <mergeCell ref="C331:I331"/>
    <mergeCell ref="A333:C33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57421875" style="1327" customWidth="1"/>
    <col min="3" max="3" width="20.28125" style="1327" customWidth="1"/>
    <col min="4" max="4" width="22.8515625" style="1327" customWidth="1"/>
    <col min="5" max="7" width="10.00390625" style="1285" bestFit="1" customWidth="1"/>
    <col min="8" max="8" width="8.7109375" style="1285" customWidth="1"/>
    <col min="9" max="16384" width="9.140625" style="1327" customWidth="1"/>
  </cols>
  <sheetData>
    <row r="1" spans="1:8" s="1288" customFormat="1" ht="12.75">
      <c r="A1" s="1285"/>
      <c r="B1" s="1285"/>
      <c r="C1" s="1285"/>
      <c r="D1" s="1285"/>
      <c r="E1" s="1285"/>
      <c r="F1" s="1286"/>
      <c r="G1" s="1287"/>
      <c r="H1" s="1482" t="s">
        <v>3</v>
      </c>
    </row>
    <row r="2" spans="1:8" s="1288" customFormat="1" ht="9.75" customHeight="1">
      <c r="A2" s="1285"/>
      <c r="B2" s="1285"/>
      <c r="C2" s="1285"/>
      <c r="D2" s="1285"/>
      <c r="E2" s="1285"/>
      <c r="F2" s="1289"/>
      <c r="G2" s="1290"/>
      <c r="H2" s="1291"/>
    </row>
    <row r="3" spans="1:8" s="1288" customFormat="1" ht="15.75">
      <c r="A3" s="1599" t="s">
        <v>1009</v>
      </c>
      <c r="B3" s="1599"/>
      <c r="C3" s="1599"/>
      <c r="D3" s="1599"/>
      <c r="E3" s="1599"/>
      <c r="F3" s="1599"/>
      <c r="G3" s="1599"/>
      <c r="H3" s="1599"/>
    </row>
    <row r="4" spans="1:8" s="1288" customFormat="1" ht="9.75" customHeight="1">
      <c r="A4" s="1285"/>
      <c r="B4" s="1285"/>
      <c r="C4" s="1285"/>
      <c r="D4" s="1285"/>
      <c r="E4" s="1285"/>
      <c r="F4" s="1285"/>
      <c r="G4" s="1285"/>
      <c r="H4" s="1285"/>
    </row>
    <row r="5" spans="1:8" s="1288" customFormat="1" ht="15.75">
      <c r="A5" s="1599" t="s">
        <v>1643</v>
      </c>
      <c r="B5" s="1599"/>
      <c r="C5" s="1599"/>
      <c r="D5" s="1599"/>
      <c r="E5" s="1599"/>
      <c r="F5" s="1599"/>
      <c r="G5" s="1599"/>
      <c r="H5" s="1599"/>
    </row>
    <row r="6" spans="1:8" s="1288" customFormat="1" ht="11.25" customHeight="1" thickBot="1">
      <c r="A6" s="1292"/>
      <c r="B6" s="1293"/>
      <c r="C6" s="1293"/>
      <c r="D6" s="1293"/>
      <c r="E6" s="1294"/>
      <c r="F6" s="1294"/>
      <c r="G6" s="1294"/>
      <c r="H6" s="1293" t="s">
        <v>82</v>
      </c>
    </row>
    <row r="7" spans="1:8" s="1288" customFormat="1" ht="12" customHeight="1" thickBot="1">
      <c r="A7" s="1295" t="s">
        <v>454</v>
      </c>
      <c r="B7" s="1296"/>
      <c r="C7" s="1296"/>
      <c r="D7" s="1297"/>
      <c r="E7" s="1298" t="s">
        <v>964</v>
      </c>
      <c r="F7" s="1299" t="s">
        <v>605</v>
      </c>
      <c r="G7" s="1299" t="s">
        <v>84</v>
      </c>
      <c r="H7" s="1300" t="s">
        <v>269</v>
      </c>
    </row>
    <row r="8" spans="1:8" s="1288" customFormat="1" ht="13.5" customHeight="1" thickBot="1">
      <c r="A8" s="1301" t="s">
        <v>455</v>
      </c>
      <c r="B8" s="1302"/>
      <c r="C8" s="1302"/>
      <c r="D8" s="1303"/>
      <c r="E8" s="1304">
        <f>E9+E19+E32</f>
        <v>2734356.93</v>
      </c>
      <c r="F8" s="1305">
        <f>F9+F19+F32</f>
        <v>2795162.7175</v>
      </c>
      <c r="G8" s="1305">
        <f>G9+G19+G32</f>
        <v>3244123.2588200006</v>
      </c>
      <c r="H8" s="1306">
        <f aca="true" t="shared" si="0" ref="H8:H15">+G8/F8*100</f>
        <v>116.06205386574247</v>
      </c>
    </row>
    <row r="9" spans="1:8" s="1288" customFormat="1" ht="12.75" customHeight="1">
      <c r="A9" s="1307" t="s">
        <v>456</v>
      </c>
      <c r="B9" s="1308" t="s">
        <v>457</v>
      </c>
      <c r="C9" s="1309"/>
      <c r="D9" s="1310"/>
      <c r="E9" s="1311">
        <f>SUM(E10:E18)</f>
        <v>2661000</v>
      </c>
      <c r="F9" s="1312">
        <f>SUM(F10:F18)</f>
        <v>2690030.898</v>
      </c>
      <c r="G9" s="1312">
        <f>SUM(G10:G18)</f>
        <v>3105783.8599000005</v>
      </c>
      <c r="H9" s="1313">
        <f t="shared" si="0"/>
        <v>115.45532291874814</v>
      </c>
    </row>
    <row r="10" spans="1:8" s="1288" customFormat="1" ht="12" customHeight="1">
      <c r="A10" s="1314"/>
      <c r="B10" s="1315" t="s">
        <v>458</v>
      </c>
      <c r="C10" s="1316" t="s">
        <v>459</v>
      </c>
      <c r="D10" s="1317"/>
      <c r="E10" s="1318">
        <v>1400000</v>
      </c>
      <c r="F10" s="1319">
        <v>1410000</v>
      </c>
      <c r="G10" s="1319">
        <v>1593613.49527</v>
      </c>
      <c r="H10" s="1320">
        <f>+G10/F10*100</f>
        <v>113.02223370709221</v>
      </c>
    </row>
    <row r="11" spans="1:8" s="1288" customFormat="1" ht="12" customHeight="1">
      <c r="A11" s="1321"/>
      <c r="B11" s="1322"/>
      <c r="C11" s="1316" t="s">
        <v>460</v>
      </c>
      <c r="D11" s="1317"/>
      <c r="E11" s="1323">
        <v>55000</v>
      </c>
      <c r="F11" s="1319">
        <v>55000</v>
      </c>
      <c r="G11" s="1324">
        <v>66848.38403</v>
      </c>
      <c r="H11" s="1325">
        <f t="shared" si="0"/>
        <v>121.5425164181818</v>
      </c>
    </row>
    <row r="12" spans="1:8" s="1288" customFormat="1" ht="12" customHeight="1">
      <c r="A12" s="1321"/>
      <c r="B12" s="1322"/>
      <c r="C12" s="1316" t="s">
        <v>461</v>
      </c>
      <c r="D12" s="1317"/>
      <c r="E12" s="1323">
        <v>3000</v>
      </c>
      <c r="F12" s="1319">
        <v>3000</v>
      </c>
      <c r="G12" s="1319">
        <v>19171.415129999998</v>
      </c>
      <c r="H12" s="1325">
        <f t="shared" si="0"/>
        <v>639.0471709999999</v>
      </c>
    </row>
    <row r="13" spans="1:8" s="1288" customFormat="1" ht="12" customHeight="1">
      <c r="A13" s="1321"/>
      <c r="B13" s="1322"/>
      <c r="C13" s="1316" t="s">
        <v>462</v>
      </c>
      <c r="D13" s="1317"/>
      <c r="E13" s="1323">
        <v>575000</v>
      </c>
      <c r="F13" s="1319">
        <v>585000</v>
      </c>
      <c r="G13" s="1319">
        <v>704315.5572200001</v>
      </c>
      <c r="H13" s="1320">
        <f t="shared" si="0"/>
        <v>120.39582174700855</v>
      </c>
    </row>
    <row r="14" spans="1:8" s="1288" customFormat="1" ht="12" customHeight="1">
      <c r="A14" s="1321"/>
      <c r="B14" s="1322"/>
      <c r="C14" s="1316" t="s">
        <v>463</v>
      </c>
      <c r="D14" s="1317"/>
      <c r="E14" s="1323">
        <v>627000</v>
      </c>
      <c r="F14" s="1319">
        <v>627000</v>
      </c>
      <c r="G14" s="1319">
        <v>711896.37825</v>
      </c>
      <c r="H14" s="1325">
        <f t="shared" si="0"/>
        <v>113.54009222488037</v>
      </c>
    </row>
    <row r="15" spans="1:8" s="1288" customFormat="1" ht="12" customHeight="1">
      <c r="A15" s="1321"/>
      <c r="B15" s="1322"/>
      <c r="C15" s="1316" t="s">
        <v>96</v>
      </c>
      <c r="D15" s="1317"/>
      <c r="E15" s="1323">
        <v>0</v>
      </c>
      <c r="F15" s="1319">
        <v>8936.46</v>
      </c>
      <c r="G15" s="1319">
        <v>8936.46</v>
      </c>
      <c r="H15" s="1325">
        <f t="shared" si="0"/>
        <v>100</v>
      </c>
    </row>
    <row r="16" spans="1:8" s="1288" customFormat="1" ht="12" customHeight="1">
      <c r="A16" s="1321"/>
      <c r="B16" s="1322"/>
      <c r="C16" s="1316" t="s">
        <v>1644</v>
      </c>
      <c r="D16" s="1317"/>
      <c r="E16" s="1323">
        <v>0</v>
      </c>
      <c r="F16" s="1319">
        <v>0</v>
      </c>
      <c r="G16" s="1319">
        <v>43.75</v>
      </c>
      <c r="H16" s="1409">
        <v>43.75</v>
      </c>
    </row>
    <row r="17" spans="1:8" ht="12" customHeight="1">
      <c r="A17" s="1321"/>
      <c r="B17" s="1322"/>
      <c r="C17" s="1316" t="s">
        <v>464</v>
      </c>
      <c r="D17" s="1317"/>
      <c r="E17" s="1323">
        <v>1000</v>
      </c>
      <c r="F17" s="1319">
        <v>1000</v>
      </c>
      <c r="G17" s="1319">
        <v>826.62</v>
      </c>
      <c r="H17" s="1326">
        <f>+G17/F17*100</f>
        <v>82.662</v>
      </c>
    </row>
    <row r="18" spans="1:8" ht="12.75" customHeight="1">
      <c r="A18" s="1321"/>
      <c r="B18" s="1322"/>
      <c r="C18" s="1328" t="s">
        <v>367</v>
      </c>
      <c r="D18" s="1329"/>
      <c r="E18" s="1323">
        <v>0</v>
      </c>
      <c r="F18" s="1319">
        <v>94.438</v>
      </c>
      <c r="G18" s="1319">
        <v>131.8</v>
      </c>
      <c r="H18" s="1326">
        <f>+G18/F18*100</f>
        <v>139.5624642622673</v>
      </c>
    </row>
    <row r="19" spans="1:8" ht="12" customHeight="1">
      <c r="A19" s="1321" t="s">
        <v>456</v>
      </c>
      <c r="B19" s="1330" t="s">
        <v>465</v>
      </c>
      <c r="C19" s="1331"/>
      <c r="D19" s="1332"/>
      <c r="E19" s="1333">
        <f>SUM(E20:E31)</f>
        <v>73356.93</v>
      </c>
      <c r="F19" s="1334">
        <f>SUM(F20:F31)</f>
        <v>100821.7295</v>
      </c>
      <c r="G19" s="1334">
        <f>SUM(G20:G31)</f>
        <v>133107.19092000002</v>
      </c>
      <c r="H19" s="1335">
        <f aca="true" t="shared" si="1" ref="H19:H31">(G19/F19)*100</f>
        <v>132.02232453272885</v>
      </c>
    </row>
    <row r="20" spans="1:8" ht="12" customHeight="1">
      <c r="A20" s="1321"/>
      <c r="B20" s="1336"/>
      <c r="C20" s="1316" t="s">
        <v>466</v>
      </c>
      <c r="D20" s="1317"/>
      <c r="E20" s="1337">
        <v>10800</v>
      </c>
      <c r="F20" s="1338">
        <v>12690.55</v>
      </c>
      <c r="G20" s="1319">
        <v>10058.25091</v>
      </c>
      <c r="H20" s="1339">
        <f t="shared" si="1"/>
        <v>79.25780135612722</v>
      </c>
    </row>
    <row r="21" spans="1:8" ht="12" customHeight="1">
      <c r="A21" s="1321"/>
      <c r="B21" s="1336"/>
      <c r="C21" s="1316" t="s">
        <v>467</v>
      </c>
      <c r="D21" s="1317"/>
      <c r="E21" s="1337">
        <v>30820</v>
      </c>
      <c r="F21" s="1338">
        <v>38207.465</v>
      </c>
      <c r="G21" s="1319">
        <v>39131.723</v>
      </c>
      <c r="H21" s="1339">
        <f t="shared" si="1"/>
        <v>102.41905083208216</v>
      </c>
    </row>
    <row r="22" spans="1:8" ht="12" customHeight="1">
      <c r="A22" s="1321"/>
      <c r="B22" s="1336"/>
      <c r="C22" s="1316" t="s">
        <v>468</v>
      </c>
      <c r="D22" s="1317"/>
      <c r="E22" s="1337">
        <v>6000</v>
      </c>
      <c r="F22" s="1338">
        <v>6000</v>
      </c>
      <c r="G22" s="1319">
        <v>5956.85042</v>
      </c>
      <c r="H22" s="1339">
        <f t="shared" si="1"/>
        <v>99.28084033333333</v>
      </c>
    </row>
    <row r="23" spans="1:8" ht="12" customHeight="1">
      <c r="A23" s="1321"/>
      <c r="B23" s="1336"/>
      <c r="C23" s="1316" t="s">
        <v>469</v>
      </c>
      <c r="D23" s="1317"/>
      <c r="E23" s="1337">
        <v>500</v>
      </c>
      <c r="F23" s="1338">
        <v>500</v>
      </c>
      <c r="G23" s="1319">
        <v>309.26998</v>
      </c>
      <c r="H23" s="1339">
        <f t="shared" si="1"/>
        <v>61.853996</v>
      </c>
    </row>
    <row r="24" spans="1:8" ht="12" customHeight="1">
      <c r="A24" s="1321"/>
      <c r="B24" s="1336"/>
      <c r="C24" s="1316" t="s">
        <v>470</v>
      </c>
      <c r="D24" s="1317"/>
      <c r="E24" s="1337">
        <v>2000</v>
      </c>
      <c r="F24" s="1338">
        <v>2950.43736</v>
      </c>
      <c r="G24" s="1319">
        <v>5068.240059999999</v>
      </c>
      <c r="H24" s="1339">
        <f t="shared" si="1"/>
        <v>171.77928020813832</v>
      </c>
    </row>
    <row r="25" spans="1:8" ht="12" customHeight="1">
      <c r="A25" s="1321"/>
      <c r="B25" s="1336"/>
      <c r="C25" s="1316" t="s">
        <v>1645</v>
      </c>
      <c r="D25" s="1317"/>
      <c r="E25" s="1337">
        <v>0</v>
      </c>
      <c r="F25" s="1338">
        <v>264.765</v>
      </c>
      <c r="G25" s="1319">
        <v>4419.63347</v>
      </c>
      <c r="H25" s="1339">
        <f t="shared" si="1"/>
        <v>1669.2665080354277</v>
      </c>
    </row>
    <row r="26" spans="1:8" ht="12" customHeight="1">
      <c r="A26" s="1321"/>
      <c r="B26" s="1336"/>
      <c r="C26" s="1316" t="s">
        <v>471</v>
      </c>
      <c r="D26" s="1317"/>
      <c r="E26" s="1337">
        <v>0</v>
      </c>
      <c r="F26" s="1338">
        <v>341.51021000000003</v>
      </c>
      <c r="G26" s="1319">
        <v>341.51021000000003</v>
      </c>
      <c r="H26" s="1339">
        <f t="shared" si="1"/>
        <v>100</v>
      </c>
    </row>
    <row r="27" spans="1:8" ht="12" customHeight="1">
      <c r="A27" s="1321"/>
      <c r="B27" s="1336"/>
      <c r="C27" s="1316" t="s">
        <v>244</v>
      </c>
      <c r="D27" s="1317"/>
      <c r="E27" s="1337">
        <v>0</v>
      </c>
      <c r="F27" s="1338">
        <v>10646.42101</v>
      </c>
      <c r="G27" s="1319">
        <v>25945.35097</v>
      </c>
      <c r="H27" s="1339">
        <f t="shared" si="1"/>
        <v>243.70021574038802</v>
      </c>
    </row>
    <row r="28" spans="1:8" ht="12" customHeight="1">
      <c r="A28" s="1321"/>
      <c r="B28" s="1336"/>
      <c r="C28" s="1316" t="s">
        <v>245</v>
      </c>
      <c r="D28" s="1317"/>
      <c r="E28" s="1337">
        <v>0</v>
      </c>
      <c r="F28" s="1338">
        <v>404.049</v>
      </c>
      <c r="G28" s="1319">
        <v>10728.05932</v>
      </c>
      <c r="H28" s="1339">
        <f t="shared" si="1"/>
        <v>2655.1381936349303</v>
      </c>
    </row>
    <row r="29" spans="1:8" ht="12" customHeight="1">
      <c r="A29" s="1321"/>
      <c r="B29" s="1336"/>
      <c r="C29" s="1316" t="s">
        <v>246</v>
      </c>
      <c r="D29" s="1317"/>
      <c r="E29" s="1337">
        <v>18000</v>
      </c>
      <c r="F29" s="1338">
        <v>18000</v>
      </c>
      <c r="G29" s="1319">
        <v>19339.87466</v>
      </c>
      <c r="H29" s="1339">
        <f t="shared" si="1"/>
        <v>107.44374811111112</v>
      </c>
    </row>
    <row r="30" spans="1:8" ht="12" customHeight="1">
      <c r="A30" s="1321"/>
      <c r="B30" s="1336"/>
      <c r="C30" s="1316" t="s">
        <v>247</v>
      </c>
      <c r="D30" s="1317"/>
      <c r="E30" s="1337">
        <v>0</v>
      </c>
      <c r="F30" s="1338">
        <v>4496.342</v>
      </c>
      <c r="G30" s="1319">
        <v>4496.342</v>
      </c>
      <c r="H30" s="1339">
        <f t="shared" si="1"/>
        <v>100</v>
      </c>
    </row>
    <row r="31" spans="1:8" ht="12.75" customHeight="1">
      <c r="A31" s="1321"/>
      <c r="B31" s="1336"/>
      <c r="C31" s="1316" t="s">
        <v>248</v>
      </c>
      <c r="D31" s="1317"/>
      <c r="E31" s="1337">
        <v>5236.93</v>
      </c>
      <c r="F31" s="1338">
        <v>6320.18992</v>
      </c>
      <c r="G31" s="1319">
        <v>7312.08592</v>
      </c>
      <c r="H31" s="1339">
        <f t="shared" si="1"/>
        <v>115.69408534482774</v>
      </c>
    </row>
    <row r="32" spans="1:8" ht="12" customHeight="1">
      <c r="A32" s="1321" t="s">
        <v>456</v>
      </c>
      <c r="B32" s="1330" t="s">
        <v>249</v>
      </c>
      <c r="C32" s="1331"/>
      <c r="D32" s="1332"/>
      <c r="E32" s="1340">
        <f>SUM(E33:E34)</f>
        <v>0</v>
      </c>
      <c r="F32" s="1341">
        <f>SUM(F33:F34)</f>
        <v>4310.09</v>
      </c>
      <c r="G32" s="1341">
        <f>SUM(G33:G34)</f>
        <v>5232.208</v>
      </c>
      <c r="H32" s="1342" t="s">
        <v>87</v>
      </c>
    </row>
    <row r="33" spans="1:8" ht="12" customHeight="1">
      <c r="A33" s="1321"/>
      <c r="B33" s="1343" t="s">
        <v>250</v>
      </c>
      <c r="C33" s="1316" t="s">
        <v>512</v>
      </c>
      <c r="D33" s="1317"/>
      <c r="E33" s="1337">
        <v>0</v>
      </c>
      <c r="F33" s="1319">
        <v>4310.09</v>
      </c>
      <c r="G33" s="1319">
        <v>4847.308999999999</v>
      </c>
      <c r="H33" s="1325">
        <f aca="true" t="shared" si="2" ref="H33:H54">+G33/F33*100</f>
        <v>112.46421768454948</v>
      </c>
    </row>
    <row r="34" spans="1:8" ht="13.5" customHeight="1" thickBot="1">
      <c r="A34" s="1321"/>
      <c r="B34" s="1336"/>
      <c r="C34" s="1344" t="s">
        <v>511</v>
      </c>
      <c r="D34" s="1345"/>
      <c r="E34" s="1337">
        <v>0</v>
      </c>
      <c r="F34" s="1338">
        <v>0</v>
      </c>
      <c r="G34" s="1319">
        <v>384.899</v>
      </c>
      <c r="H34" s="1325" t="s">
        <v>87</v>
      </c>
    </row>
    <row r="35" spans="1:8" ht="12.75" customHeight="1" thickBot="1">
      <c r="A35" s="1301" t="s">
        <v>251</v>
      </c>
      <c r="B35" s="1302"/>
      <c r="C35" s="1302"/>
      <c r="D35" s="1303"/>
      <c r="E35" s="1346">
        <f>E36+E38+E41+E67+E55+E53</f>
        <v>93723.76999999999</v>
      </c>
      <c r="F35" s="1347">
        <f>F36+F38+F41+F67+F55+F53</f>
        <v>5372744.313229999</v>
      </c>
      <c r="G35" s="1347">
        <f>G36+G38+G41+G67+G55+G53</f>
        <v>5372886.1421</v>
      </c>
      <c r="H35" s="1348">
        <f t="shared" si="2"/>
        <v>100.00263978447015</v>
      </c>
    </row>
    <row r="36" spans="1:8" ht="12" customHeight="1">
      <c r="A36" s="1307" t="s">
        <v>456</v>
      </c>
      <c r="B36" s="1308" t="s">
        <v>513</v>
      </c>
      <c r="C36" s="1309"/>
      <c r="D36" s="1310"/>
      <c r="E36" s="1349">
        <f>SUM(E37:E37)</f>
        <v>67590.7</v>
      </c>
      <c r="F36" s="1312">
        <f>SUM(F37:F37)</f>
        <v>67590.7</v>
      </c>
      <c r="G36" s="1312">
        <f>SUM(G37:G37)</f>
        <v>67590.7</v>
      </c>
      <c r="H36" s="1313">
        <f t="shared" si="2"/>
        <v>100</v>
      </c>
    </row>
    <row r="37" spans="1:8" ht="12.75" customHeight="1">
      <c r="A37" s="1350"/>
      <c r="B37" s="1315" t="s">
        <v>458</v>
      </c>
      <c r="C37" s="1316" t="s">
        <v>252</v>
      </c>
      <c r="D37" s="1317"/>
      <c r="E37" s="1337">
        <v>67590.7</v>
      </c>
      <c r="F37" s="1351">
        <v>67590.7</v>
      </c>
      <c r="G37" s="1319">
        <v>67590.7</v>
      </c>
      <c r="H37" s="1325">
        <f t="shared" si="2"/>
        <v>100</v>
      </c>
    </row>
    <row r="38" spans="1:8" ht="12" customHeight="1">
      <c r="A38" s="1321" t="s">
        <v>456</v>
      </c>
      <c r="B38" s="1330" t="s">
        <v>514</v>
      </c>
      <c r="C38" s="1331"/>
      <c r="D38" s="1332"/>
      <c r="E38" s="1333">
        <f>SUM(E39:E40)</f>
        <v>26133.07</v>
      </c>
      <c r="F38" s="1341">
        <f>SUM(F39:F40)</f>
        <v>30032.46053</v>
      </c>
      <c r="G38" s="1341">
        <f>SUM(G39:G40)</f>
        <v>30174.27753</v>
      </c>
      <c r="H38" s="1352">
        <f t="shared" si="2"/>
        <v>100.47221239118365</v>
      </c>
    </row>
    <row r="39" spans="1:8" ht="12" customHeight="1">
      <c r="A39" s="1321"/>
      <c r="B39" s="1322" t="s">
        <v>458</v>
      </c>
      <c r="C39" s="1316" t="s">
        <v>562</v>
      </c>
      <c r="D39" s="1317"/>
      <c r="E39" s="1337">
        <v>26133.07</v>
      </c>
      <c r="F39" s="1319">
        <v>29970.90985</v>
      </c>
      <c r="G39" s="1319">
        <v>30083.60985</v>
      </c>
      <c r="H39" s="1325">
        <f t="shared" si="2"/>
        <v>100.37603129355782</v>
      </c>
    </row>
    <row r="40" spans="1:8" ht="13.5" customHeight="1">
      <c r="A40" s="1321"/>
      <c r="B40" s="1322"/>
      <c r="C40" s="1316" t="s">
        <v>563</v>
      </c>
      <c r="D40" s="1317"/>
      <c r="E40" s="1337">
        <v>0</v>
      </c>
      <c r="F40" s="1319">
        <v>61.55068</v>
      </c>
      <c r="G40" s="1319">
        <v>90.66768</v>
      </c>
      <c r="H40" s="1325">
        <f t="shared" si="2"/>
        <v>147.3057324468227</v>
      </c>
    </row>
    <row r="41" spans="1:8" ht="26.25" customHeight="1">
      <c r="A41" s="1353" t="s">
        <v>456</v>
      </c>
      <c r="B41" s="1600" t="s">
        <v>515</v>
      </c>
      <c r="C41" s="1601"/>
      <c r="D41" s="1602"/>
      <c r="E41" s="1354">
        <f>SUM(E42:E52)</f>
        <v>0</v>
      </c>
      <c r="F41" s="1355">
        <f>SUM(F42:F52)</f>
        <v>5028075.219999999</v>
      </c>
      <c r="G41" s="1355">
        <f>SUM(G42:G52)</f>
        <v>5028075.24209</v>
      </c>
      <c r="H41" s="1356">
        <f t="shared" si="2"/>
        <v>100.00000043933315</v>
      </c>
    </row>
    <row r="42" spans="1:8" ht="12.75" customHeight="1">
      <c r="A42" s="1357"/>
      <c r="B42" s="1343" t="s">
        <v>458</v>
      </c>
      <c r="C42" s="1358" t="s">
        <v>236</v>
      </c>
      <c r="D42" s="1359" t="s">
        <v>518</v>
      </c>
      <c r="E42" s="1337">
        <v>0</v>
      </c>
      <c r="F42" s="188">
        <v>4330605.56</v>
      </c>
      <c r="G42" s="188">
        <v>4330605.58</v>
      </c>
      <c r="H42" s="1360">
        <f t="shared" si="2"/>
        <v>100.0000004618292</v>
      </c>
    </row>
    <row r="43" spans="1:8" ht="12.75" customHeight="1">
      <c r="A43" s="1361"/>
      <c r="B43" s="1358"/>
      <c r="C43" s="1358" t="s">
        <v>237</v>
      </c>
      <c r="D43" s="1359" t="s">
        <v>518</v>
      </c>
      <c r="E43" s="1362">
        <v>0</v>
      </c>
      <c r="F43" s="188">
        <v>468126.26</v>
      </c>
      <c r="G43" s="188">
        <v>468126.25</v>
      </c>
      <c r="H43" s="1325">
        <f t="shared" si="2"/>
        <v>99.99999786382418</v>
      </c>
    </row>
    <row r="44" spans="1:8" ht="12.75" customHeight="1">
      <c r="A44" s="1363"/>
      <c r="B44" s="1358"/>
      <c r="C44" s="1358" t="s">
        <v>238</v>
      </c>
      <c r="D44" s="1359" t="s">
        <v>518</v>
      </c>
      <c r="E44" s="1362">
        <v>0</v>
      </c>
      <c r="F44" s="1319">
        <v>94519.77</v>
      </c>
      <c r="G44" s="1319">
        <v>94519.77</v>
      </c>
      <c r="H44" s="1325">
        <f>+G44/F44*100</f>
        <v>100</v>
      </c>
    </row>
    <row r="45" spans="1:8" ht="12" customHeight="1">
      <c r="A45" s="1361"/>
      <c r="B45" s="1358"/>
      <c r="C45" s="1358" t="s">
        <v>413</v>
      </c>
      <c r="D45" s="1359" t="s">
        <v>518</v>
      </c>
      <c r="E45" s="1362">
        <v>0</v>
      </c>
      <c r="F45" s="188">
        <v>94466.92</v>
      </c>
      <c r="G45" s="188">
        <v>94466.92</v>
      </c>
      <c r="H45" s="1325">
        <f t="shared" si="2"/>
        <v>100</v>
      </c>
    </row>
    <row r="46" spans="1:8" ht="12" customHeight="1">
      <c r="A46" s="1357"/>
      <c r="B46" s="1322"/>
      <c r="C46" s="1364" t="s">
        <v>241</v>
      </c>
      <c r="D46" s="1359" t="s">
        <v>518</v>
      </c>
      <c r="E46" s="1337">
        <v>0</v>
      </c>
      <c r="F46" s="188">
        <v>4566</v>
      </c>
      <c r="G46" s="236">
        <v>4566</v>
      </c>
      <c r="H46" s="1325">
        <f t="shared" si="2"/>
        <v>100</v>
      </c>
    </row>
    <row r="47" spans="1:8" ht="12" customHeight="1">
      <c r="A47" s="1357"/>
      <c r="B47" s="1322"/>
      <c r="C47" s="1358" t="s">
        <v>240</v>
      </c>
      <c r="D47" s="1359" t="s">
        <v>518</v>
      </c>
      <c r="E47" s="1337">
        <v>0</v>
      </c>
      <c r="F47" s="188">
        <v>5244.05</v>
      </c>
      <c r="G47" s="188">
        <v>5244.05</v>
      </c>
      <c r="H47" s="1325">
        <f t="shared" si="2"/>
        <v>100</v>
      </c>
    </row>
    <row r="48" spans="1:8" ht="12" customHeight="1">
      <c r="A48" s="1357"/>
      <c r="B48" s="1322"/>
      <c r="C48" s="1358" t="s">
        <v>194</v>
      </c>
      <c r="D48" s="1359" t="s">
        <v>519</v>
      </c>
      <c r="E48" s="1337">
        <v>0</v>
      </c>
      <c r="F48" s="188">
        <v>2540.5</v>
      </c>
      <c r="G48" s="1365">
        <v>2540.5</v>
      </c>
      <c r="H48" s="1325">
        <f t="shared" si="2"/>
        <v>100</v>
      </c>
    </row>
    <row r="49" spans="1:8" s="1288" customFormat="1" ht="12" customHeight="1">
      <c r="A49" s="1366"/>
      <c r="B49" s="1367"/>
      <c r="C49" s="1358" t="s">
        <v>239</v>
      </c>
      <c r="D49" s="1359" t="s">
        <v>518</v>
      </c>
      <c r="E49" s="1337">
        <v>0</v>
      </c>
      <c r="F49" s="188">
        <v>2476.92</v>
      </c>
      <c r="G49" s="1365">
        <v>2476.93</v>
      </c>
      <c r="H49" s="1325">
        <f t="shared" si="2"/>
        <v>100.0004037272096</v>
      </c>
    </row>
    <row r="50" spans="1:8" s="1288" customFormat="1" ht="12" customHeight="1">
      <c r="A50" s="1357"/>
      <c r="B50" s="1322"/>
      <c r="C50" s="1368" t="s">
        <v>412</v>
      </c>
      <c r="D50" s="1359" t="s">
        <v>518</v>
      </c>
      <c r="E50" s="1337">
        <v>0</v>
      </c>
      <c r="F50" s="188">
        <v>24473.32</v>
      </c>
      <c r="G50" s="1365">
        <v>24473.32</v>
      </c>
      <c r="H50" s="1325">
        <f t="shared" si="2"/>
        <v>100</v>
      </c>
    </row>
    <row r="51" spans="1:8" s="1288" customFormat="1" ht="12" customHeight="1">
      <c r="A51" s="1357"/>
      <c r="B51" s="1322"/>
      <c r="C51" s="1369" t="s">
        <v>1646</v>
      </c>
      <c r="D51" s="1359" t="s">
        <v>518</v>
      </c>
      <c r="E51" s="1337">
        <v>0</v>
      </c>
      <c r="F51" s="188">
        <v>607.02</v>
      </c>
      <c r="G51" s="188">
        <v>607.0220899999999</v>
      </c>
      <c r="H51" s="1325">
        <f t="shared" si="2"/>
        <v>100.00034430496522</v>
      </c>
    </row>
    <row r="52" spans="1:8" s="1288" customFormat="1" ht="12.75" customHeight="1">
      <c r="A52" s="1357"/>
      <c r="B52" s="1322"/>
      <c r="C52" s="1369" t="s">
        <v>254</v>
      </c>
      <c r="D52" s="1359" t="s">
        <v>518</v>
      </c>
      <c r="E52" s="1337">
        <v>0</v>
      </c>
      <c r="F52" s="188">
        <v>448.9</v>
      </c>
      <c r="G52" s="188">
        <v>448.9</v>
      </c>
      <c r="H52" s="1325">
        <f t="shared" si="2"/>
        <v>100</v>
      </c>
    </row>
    <row r="53" spans="1:8" s="1288" customFormat="1" ht="12" customHeight="1">
      <c r="A53" s="1321" t="s">
        <v>456</v>
      </c>
      <c r="B53" s="1330" t="s">
        <v>55</v>
      </c>
      <c r="C53" s="1331"/>
      <c r="D53" s="1332"/>
      <c r="E53" s="1333">
        <f>E54</f>
        <v>0</v>
      </c>
      <c r="F53" s="1370">
        <f>SUM(F54:F54)</f>
        <v>593.22423</v>
      </c>
      <c r="G53" s="1370">
        <f>SUM(G54:G54)</f>
        <v>593.22423</v>
      </c>
      <c r="H53" s="1352">
        <f t="shared" si="2"/>
        <v>100</v>
      </c>
    </row>
    <row r="54" spans="1:8" s="1288" customFormat="1" ht="12.75" customHeight="1">
      <c r="A54" s="1321"/>
      <c r="B54" s="1322" t="s">
        <v>458</v>
      </c>
      <c r="C54" s="1316" t="s">
        <v>190</v>
      </c>
      <c r="D54" s="1317"/>
      <c r="E54" s="1337">
        <v>0</v>
      </c>
      <c r="F54" s="1351">
        <v>593.22423</v>
      </c>
      <c r="G54" s="1319">
        <v>593.22423</v>
      </c>
      <c r="H54" s="1325">
        <f t="shared" si="2"/>
        <v>100</v>
      </c>
    </row>
    <row r="55" spans="1:8" s="1288" customFormat="1" ht="12" customHeight="1">
      <c r="A55" s="1321" t="s">
        <v>456</v>
      </c>
      <c r="B55" s="1330" t="s">
        <v>517</v>
      </c>
      <c r="C55" s="1331"/>
      <c r="D55" s="1332"/>
      <c r="E55" s="1333">
        <f>E56</f>
        <v>0</v>
      </c>
      <c r="F55" s="1341">
        <f>F56</f>
        <v>7388.87847</v>
      </c>
      <c r="G55" s="1341">
        <f>G56</f>
        <v>7388.87825</v>
      </c>
      <c r="H55" s="1335">
        <f>H56</f>
        <v>99.9999970225522</v>
      </c>
    </row>
    <row r="56" spans="1:8" s="1288" customFormat="1" ht="12.75" customHeight="1" thickBot="1">
      <c r="A56" s="1371"/>
      <c r="B56" s="1372" t="s">
        <v>458</v>
      </c>
      <c r="C56" s="1373" t="s">
        <v>56</v>
      </c>
      <c r="D56" s="1374"/>
      <c r="E56" s="1375">
        <v>0</v>
      </c>
      <c r="F56" s="1376">
        <v>7388.87847</v>
      </c>
      <c r="G56" s="1376">
        <v>7388.87825</v>
      </c>
      <c r="H56" s="1377">
        <f>+G56/F56*100</f>
        <v>99.9999970225522</v>
      </c>
    </row>
    <row r="57" spans="1:8" s="1288" customFormat="1" ht="12.75" customHeight="1">
      <c r="A57" s="1327"/>
      <c r="B57" s="1327"/>
      <c r="C57" s="1327"/>
      <c r="D57" s="1327"/>
      <c r="E57" s="1285"/>
      <c r="F57" s="1285"/>
      <c r="G57" s="1285"/>
      <c r="H57" s="1285"/>
    </row>
    <row r="58" spans="1:8" s="1288" customFormat="1" ht="12.75" customHeight="1">
      <c r="A58" s="1327"/>
      <c r="B58" s="1327"/>
      <c r="C58" s="1327"/>
      <c r="D58" s="1327"/>
      <c r="E58" s="1285"/>
      <c r="F58" s="1285"/>
      <c r="G58" s="1285"/>
      <c r="H58" s="1285"/>
    </row>
    <row r="59" spans="1:8" s="1288" customFormat="1" ht="12.75" customHeight="1">
      <c r="A59" s="1327"/>
      <c r="B59" s="1327"/>
      <c r="C59" s="1327"/>
      <c r="D59" s="1327"/>
      <c r="E59" s="1285"/>
      <c r="F59" s="1285"/>
      <c r="G59" s="1285"/>
      <c r="H59" s="1285"/>
    </row>
    <row r="60" spans="1:8" s="1288" customFormat="1" ht="12.75" customHeight="1">
      <c r="A60" s="1327"/>
      <c r="B60" s="1327"/>
      <c r="C60" s="1327"/>
      <c r="D60" s="1327"/>
      <c r="E60" s="1285"/>
      <c r="F60" s="1285"/>
      <c r="G60" s="1285"/>
      <c r="H60" s="1482" t="s">
        <v>4</v>
      </c>
    </row>
    <row r="61" spans="1:8" s="1288" customFormat="1" ht="12.75" customHeight="1">
      <c r="A61" s="1327"/>
      <c r="B61" s="1327"/>
      <c r="C61" s="1327"/>
      <c r="D61" s="1327"/>
      <c r="E61" s="1285"/>
      <c r="F61" s="1285"/>
      <c r="G61" s="1285"/>
      <c r="H61" s="1285"/>
    </row>
    <row r="62" spans="1:8" s="1288" customFormat="1" ht="23.25" customHeight="1">
      <c r="A62" s="1599" t="s">
        <v>1009</v>
      </c>
      <c r="B62" s="1599"/>
      <c r="C62" s="1599"/>
      <c r="D62" s="1599"/>
      <c r="E62" s="1599"/>
      <c r="F62" s="1599"/>
      <c r="G62" s="1599"/>
      <c r="H62" s="1599"/>
    </row>
    <row r="63" spans="1:8" s="1288" customFormat="1" ht="11.25">
      <c r="A63" s="1285"/>
      <c r="B63" s="1285"/>
      <c r="C63" s="1285"/>
      <c r="D63" s="1285"/>
      <c r="E63" s="1285"/>
      <c r="F63" s="1285"/>
      <c r="G63" s="1285"/>
      <c r="H63" s="1285"/>
    </row>
    <row r="64" spans="1:8" s="1288" customFormat="1" ht="15.75">
      <c r="A64" s="1599" t="s">
        <v>1643</v>
      </c>
      <c r="B64" s="1599"/>
      <c r="C64" s="1599"/>
      <c r="D64" s="1599"/>
      <c r="E64" s="1599"/>
      <c r="F64" s="1599"/>
      <c r="G64" s="1599"/>
      <c r="H64" s="1599"/>
    </row>
    <row r="65" spans="1:8" s="1288" customFormat="1" ht="12" customHeight="1" thickBot="1">
      <c r="A65" s="1292"/>
      <c r="B65" s="1293"/>
      <c r="C65" s="1293"/>
      <c r="D65" s="1293"/>
      <c r="E65" s="1293"/>
      <c r="F65" s="1293"/>
      <c r="G65" s="1285"/>
      <c r="H65" s="1293" t="s">
        <v>82</v>
      </c>
    </row>
    <row r="66" spans="1:8" s="1288" customFormat="1" ht="24.75" customHeight="1" thickBot="1">
      <c r="A66" s="1295" t="s">
        <v>454</v>
      </c>
      <c r="B66" s="1296"/>
      <c r="C66" s="1296"/>
      <c r="D66" s="1297"/>
      <c r="E66" s="1378" t="s">
        <v>964</v>
      </c>
      <c r="F66" s="1299" t="s">
        <v>605</v>
      </c>
      <c r="G66" s="1299" t="s">
        <v>84</v>
      </c>
      <c r="H66" s="1300" t="s">
        <v>269</v>
      </c>
    </row>
    <row r="67" spans="1:8" s="1288" customFormat="1" ht="27.75" customHeight="1">
      <c r="A67" s="1379" t="s">
        <v>456</v>
      </c>
      <c r="B67" s="1603" t="s">
        <v>516</v>
      </c>
      <c r="C67" s="1604"/>
      <c r="D67" s="1605"/>
      <c r="E67" s="1380">
        <f>SUM(E68:E76)</f>
        <v>0</v>
      </c>
      <c r="F67" s="1381">
        <f>SUM(F68:F76)</f>
        <v>239063.83</v>
      </c>
      <c r="G67" s="1381">
        <f>SUM(G68:G76)</f>
        <v>239063.81999999998</v>
      </c>
      <c r="H67" s="1382">
        <f aca="true" t="shared" si="3" ref="H67:H78">+G67/F67*100</f>
        <v>99.99999581701672</v>
      </c>
    </row>
    <row r="68" spans="1:8" s="1288" customFormat="1" ht="12" customHeight="1">
      <c r="A68" s="1363"/>
      <c r="B68" s="1358" t="s">
        <v>458</v>
      </c>
      <c r="C68" s="1358" t="s">
        <v>239</v>
      </c>
      <c r="D68" s="1359" t="s">
        <v>411</v>
      </c>
      <c r="E68" s="1362">
        <v>0</v>
      </c>
      <c r="F68" s="1319">
        <v>52880.25</v>
      </c>
      <c r="G68" s="1319">
        <v>52880.25</v>
      </c>
      <c r="H68" s="1325">
        <f t="shared" si="3"/>
        <v>100</v>
      </c>
    </row>
    <row r="69" spans="1:8" s="1288" customFormat="1" ht="12" customHeight="1">
      <c r="A69" s="1361"/>
      <c r="B69" s="1358"/>
      <c r="C69" s="1358" t="s">
        <v>240</v>
      </c>
      <c r="D69" s="1359" t="s">
        <v>411</v>
      </c>
      <c r="E69" s="1362">
        <v>0</v>
      </c>
      <c r="F69" s="1319">
        <v>149392.43</v>
      </c>
      <c r="G69" s="1319">
        <v>149392.43</v>
      </c>
      <c r="H69" s="1325">
        <f t="shared" si="3"/>
        <v>100</v>
      </c>
    </row>
    <row r="70" spans="1:8" s="1288" customFormat="1" ht="12" customHeight="1">
      <c r="A70" s="1363"/>
      <c r="B70" s="1358"/>
      <c r="C70" s="1358" t="s">
        <v>413</v>
      </c>
      <c r="D70" s="1359" t="s">
        <v>411</v>
      </c>
      <c r="E70" s="1362">
        <v>0</v>
      </c>
      <c r="F70" s="1319">
        <v>31398.4</v>
      </c>
      <c r="G70" s="1319">
        <v>31398.4</v>
      </c>
      <c r="H70" s="1325">
        <f t="shared" si="3"/>
        <v>100</v>
      </c>
    </row>
    <row r="71" spans="1:8" s="1288" customFormat="1" ht="12" customHeight="1">
      <c r="A71" s="1363"/>
      <c r="B71" s="1358"/>
      <c r="C71" s="1358" t="s">
        <v>194</v>
      </c>
      <c r="D71" s="1359" t="s">
        <v>1647</v>
      </c>
      <c r="E71" s="1362">
        <v>0</v>
      </c>
      <c r="F71" s="1319">
        <v>2147.86</v>
      </c>
      <c r="G71" s="1319">
        <v>2147.86</v>
      </c>
      <c r="H71" s="1325">
        <f t="shared" si="3"/>
        <v>100</v>
      </c>
    </row>
    <row r="72" spans="1:8" s="1288" customFormat="1" ht="12" customHeight="1">
      <c r="A72" s="1363"/>
      <c r="B72" s="1358"/>
      <c r="C72" s="1358" t="s">
        <v>412</v>
      </c>
      <c r="D72" s="1359" t="s">
        <v>411</v>
      </c>
      <c r="E72" s="1362">
        <v>0</v>
      </c>
      <c r="F72" s="1319">
        <v>0</v>
      </c>
      <c r="G72" s="1319">
        <v>0</v>
      </c>
      <c r="H72" s="1325">
        <v>0</v>
      </c>
    </row>
    <row r="73" spans="1:8" s="1288" customFormat="1" ht="12" customHeight="1">
      <c r="A73" s="1363"/>
      <c r="B73" s="1358"/>
      <c r="C73" s="1358" t="s">
        <v>692</v>
      </c>
      <c r="D73" s="1359" t="s">
        <v>411</v>
      </c>
      <c r="E73" s="1362">
        <v>0</v>
      </c>
      <c r="F73" s="1319">
        <v>0</v>
      </c>
      <c r="G73" s="1319">
        <v>0</v>
      </c>
      <c r="H73" s="1325">
        <v>0</v>
      </c>
    </row>
    <row r="74" spans="1:8" s="1288" customFormat="1" ht="12" customHeight="1">
      <c r="A74" s="1363"/>
      <c r="B74" s="1358"/>
      <c r="C74" s="1358" t="s">
        <v>234</v>
      </c>
      <c r="D74" s="1359" t="s">
        <v>411</v>
      </c>
      <c r="E74" s="1362">
        <v>0</v>
      </c>
      <c r="F74" s="1319">
        <v>0</v>
      </c>
      <c r="G74" s="1319">
        <v>0</v>
      </c>
      <c r="H74" s="1325">
        <v>0</v>
      </c>
    </row>
    <row r="75" spans="1:8" s="1288" customFormat="1" ht="12" customHeight="1">
      <c r="A75" s="1363"/>
      <c r="B75" s="1358"/>
      <c r="C75" s="1343" t="s">
        <v>241</v>
      </c>
      <c r="D75" s="1359" t="s">
        <v>411</v>
      </c>
      <c r="E75" s="1362">
        <v>0</v>
      </c>
      <c r="F75" s="1319">
        <v>67</v>
      </c>
      <c r="G75" s="1319">
        <v>67</v>
      </c>
      <c r="H75" s="1325">
        <f>+G75/F75*100</f>
        <v>100</v>
      </c>
    </row>
    <row r="76" spans="1:8" s="1288" customFormat="1" ht="13.5" customHeight="1" thickBot="1">
      <c r="A76" s="1363"/>
      <c r="B76" s="1358"/>
      <c r="C76" s="1343" t="s">
        <v>116</v>
      </c>
      <c r="D76" s="1359" t="s">
        <v>411</v>
      </c>
      <c r="E76" s="1362">
        <v>0</v>
      </c>
      <c r="F76" s="1319">
        <v>3177.89</v>
      </c>
      <c r="G76" s="1319">
        <v>3177.88</v>
      </c>
      <c r="H76" s="1325">
        <f t="shared" si="3"/>
        <v>99.99968532579794</v>
      </c>
    </row>
    <row r="77" spans="1:8" s="1288" customFormat="1" ht="13.5" customHeight="1" thickBot="1">
      <c r="A77" s="1301" t="s">
        <v>1648</v>
      </c>
      <c r="B77" s="1302"/>
      <c r="C77" s="1302"/>
      <c r="D77" s="1303"/>
      <c r="E77" s="1346">
        <f>E8+E35</f>
        <v>2828080.7</v>
      </c>
      <c r="F77" s="1347">
        <f>F8+F35</f>
        <v>8167907.030729998</v>
      </c>
      <c r="G77" s="1347">
        <f>G8+G35</f>
        <v>8617009.40092</v>
      </c>
      <c r="H77" s="1348">
        <f t="shared" si="3"/>
        <v>105.49837759539074</v>
      </c>
    </row>
    <row r="78" spans="1:8" s="1288" customFormat="1" ht="12" customHeight="1" thickBot="1">
      <c r="A78" s="1301" t="s">
        <v>255</v>
      </c>
      <c r="B78" s="1302"/>
      <c r="C78" s="1302"/>
      <c r="D78" s="1303"/>
      <c r="E78" s="1304">
        <f>SUM(E79:E82)</f>
        <v>-96875</v>
      </c>
      <c r="F78" s="1305">
        <f>SUM(F79:F82)</f>
        <v>1742696</v>
      </c>
      <c r="G78" s="1305">
        <f>SUM(G79:G82)</f>
        <v>-355641.26735499996</v>
      </c>
      <c r="H78" s="1383">
        <f t="shared" si="3"/>
        <v>-20.407533348042342</v>
      </c>
    </row>
    <row r="79" spans="1:8" s="1288" customFormat="1" ht="13.5" customHeight="1">
      <c r="A79" s="1384" t="s">
        <v>458</v>
      </c>
      <c r="B79" s="1308" t="s">
        <v>1649</v>
      </c>
      <c r="C79" s="1385"/>
      <c r="D79" s="1386"/>
      <c r="E79" s="1387">
        <v>0</v>
      </c>
      <c r="F79" s="1388">
        <v>100564.53</v>
      </c>
      <c r="G79" s="1596">
        <v>-258777.97847</v>
      </c>
      <c r="H79" s="1389">
        <f>G79/(F79+F80)*100</f>
        <v>-14.067300390688917</v>
      </c>
    </row>
    <row r="80" spans="1:8" s="1288" customFormat="1" ht="12.75">
      <c r="A80" s="1390"/>
      <c r="B80" s="1330" t="s">
        <v>1650</v>
      </c>
      <c r="C80" s="1331"/>
      <c r="D80" s="1332"/>
      <c r="E80" s="1333">
        <v>0</v>
      </c>
      <c r="F80" s="1341">
        <v>1739006.47</v>
      </c>
      <c r="G80" s="1597"/>
      <c r="H80" s="1391"/>
    </row>
    <row r="81" spans="1:8" s="1288" customFormat="1" ht="12.75">
      <c r="A81" s="1392"/>
      <c r="B81" s="1330" t="s">
        <v>118</v>
      </c>
      <c r="C81" s="1331"/>
      <c r="D81" s="1332"/>
      <c r="E81" s="1333">
        <v>-96875</v>
      </c>
      <c r="F81" s="1341">
        <v>-96875</v>
      </c>
      <c r="G81" s="1341">
        <v>-96875</v>
      </c>
      <c r="H81" s="1393">
        <f>+G81/F81*100</f>
        <v>100</v>
      </c>
    </row>
    <row r="82" spans="1:8" s="1288" customFormat="1" ht="13.5" thickBot="1">
      <c r="A82" s="1394"/>
      <c r="B82" s="1395" t="s">
        <v>191</v>
      </c>
      <c r="C82" s="1396"/>
      <c r="D82" s="1397"/>
      <c r="E82" s="1398">
        <v>0</v>
      </c>
      <c r="F82" s="1399">
        <v>0</v>
      </c>
      <c r="G82" s="1400">
        <v>11.711115</v>
      </c>
      <c r="H82" s="1401" t="s">
        <v>87</v>
      </c>
    </row>
    <row r="83" spans="1:8" s="1288" customFormat="1" ht="13.5" thickBot="1">
      <c r="A83" s="1402" t="s">
        <v>1651</v>
      </c>
      <c r="B83" s="1403"/>
      <c r="C83" s="1403"/>
      <c r="D83" s="1404"/>
      <c r="E83" s="1405">
        <f>E8+E35+E78</f>
        <v>2731205.7</v>
      </c>
      <c r="F83" s="1406">
        <f>F8+F35+F78</f>
        <v>9910603.030729998</v>
      </c>
      <c r="G83" s="1406">
        <f>G8+G35+G78</f>
        <v>8261368.133565</v>
      </c>
      <c r="H83" s="1407">
        <f>+G83/F83*100</f>
        <v>83.35888449924607</v>
      </c>
    </row>
    <row r="85" spans="1:8" s="1408" customFormat="1" ht="84.75" customHeight="1">
      <c r="A85" s="1598" t="s">
        <v>571</v>
      </c>
      <c r="B85" s="1598"/>
      <c r="C85" s="1598"/>
      <c r="D85" s="1598"/>
      <c r="E85" s="1598"/>
      <c r="F85" s="1598"/>
      <c r="G85" s="1598"/>
      <c r="H85" s="1598"/>
    </row>
  </sheetData>
  <sheetProtection/>
  <mergeCells count="8">
    <mergeCell ref="G79:G80"/>
    <mergeCell ref="A85:H85"/>
    <mergeCell ref="A3:H3"/>
    <mergeCell ref="A5:H5"/>
    <mergeCell ref="B41:D41"/>
    <mergeCell ref="A62:H62"/>
    <mergeCell ref="A64:H64"/>
    <mergeCell ref="B67:D6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7" width="15.7109375" style="0" customWidth="1"/>
    <col min="8" max="8" width="15.00390625" style="0" customWidth="1"/>
    <col min="9" max="9" width="15.7109375" style="0" customWidth="1"/>
  </cols>
  <sheetData>
    <row r="1" ht="12.75">
      <c r="H1" s="981">
        <v>6</v>
      </c>
    </row>
    <row r="3" spans="1:8" ht="15.75">
      <c r="A3" s="1576" t="s">
        <v>1084</v>
      </c>
      <c r="B3" s="1606"/>
      <c r="C3" s="1606"/>
      <c r="D3" s="1606"/>
      <c r="E3" s="1606"/>
      <c r="F3" s="1606"/>
      <c r="G3" s="1606"/>
      <c r="H3" s="1606"/>
    </row>
    <row r="4" spans="1:8" ht="12.75" customHeight="1">
      <c r="A4" s="4"/>
      <c r="B4" s="20"/>
      <c r="C4" s="1606" t="s">
        <v>320</v>
      </c>
      <c r="D4" s="1606"/>
      <c r="E4" s="1606"/>
      <c r="F4" s="1606"/>
      <c r="G4" s="20"/>
      <c r="H4" s="20"/>
    </row>
    <row r="5" spans="2:6" ht="13.5" thickBot="1">
      <c r="B5" s="1224"/>
      <c r="C5" s="1224"/>
      <c r="D5" s="1224"/>
      <c r="E5" s="1224"/>
      <c r="F5" s="1224"/>
    </row>
    <row r="6" spans="1:9" ht="12.75">
      <c r="A6" s="21"/>
      <c r="B6" s="22" t="s">
        <v>321</v>
      </c>
      <c r="C6" s="23" t="s">
        <v>321</v>
      </c>
      <c r="D6" s="22" t="s">
        <v>322</v>
      </c>
      <c r="E6" s="23" t="s">
        <v>322</v>
      </c>
      <c r="F6" s="22" t="s">
        <v>323</v>
      </c>
      <c r="G6" s="24"/>
      <c r="H6" s="21" t="s">
        <v>85</v>
      </c>
      <c r="I6" s="15"/>
    </row>
    <row r="7" spans="1:9" ht="12.75">
      <c r="A7" s="25" t="s">
        <v>324</v>
      </c>
      <c r="B7" s="26" t="s">
        <v>325</v>
      </c>
      <c r="C7" s="27" t="s">
        <v>325</v>
      </c>
      <c r="D7" s="26" t="s">
        <v>326</v>
      </c>
      <c r="E7" s="27" t="s">
        <v>327</v>
      </c>
      <c r="F7" s="26" t="s">
        <v>328</v>
      </c>
      <c r="G7" s="28" t="s">
        <v>329</v>
      </c>
      <c r="H7" s="25" t="s">
        <v>330</v>
      </c>
      <c r="I7" s="15"/>
    </row>
    <row r="8" spans="1:9" ht="13.5" thickBot="1">
      <c r="A8" s="25" t="s">
        <v>331</v>
      </c>
      <c r="B8" s="26" t="s">
        <v>332</v>
      </c>
      <c r="C8" s="27" t="s">
        <v>333</v>
      </c>
      <c r="D8" s="26" t="s">
        <v>334</v>
      </c>
      <c r="E8" s="27" t="s">
        <v>335</v>
      </c>
      <c r="F8" s="26" t="s">
        <v>336</v>
      </c>
      <c r="G8" s="28" t="s">
        <v>337</v>
      </c>
      <c r="H8" s="25" t="s">
        <v>1085</v>
      </c>
      <c r="I8" s="15"/>
    </row>
    <row r="9" spans="1:9" ht="13.5" thickBot="1">
      <c r="A9" s="201" t="s">
        <v>964</v>
      </c>
      <c r="B9" s="202">
        <v>575000</v>
      </c>
      <c r="C9" s="203">
        <v>3000</v>
      </c>
      <c r="D9" s="203">
        <v>55000</v>
      </c>
      <c r="E9" s="203">
        <v>627000</v>
      </c>
      <c r="F9" s="203">
        <v>1400000</v>
      </c>
      <c r="G9" s="204">
        <f>SUM(B9:F9)</f>
        <v>2660000</v>
      </c>
      <c r="H9" s="1225" t="s">
        <v>87</v>
      </c>
      <c r="I9" s="1226"/>
    </row>
    <row r="10" spans="1:9" ht="12.75">
      <c r="A10" s="29" t="s">
        <v>341</v>
      </c>
      <c r="B10" s="30">
        <v>59165.97833</v>
      </c>
      <c r="C10" s="31">
        <v>1731.1123400000001</v>
      </c>
      <c r="D10" s="31">
        <v>5087.88972</v>
      </c>
      <c r="E10" s="31">
        <v>17338.65531</v>
      </c>
      <c r="F10" s="32">
        <v>140186.04051</v>
      </c>
      <c r="G10" s="33">
        <f aca="true" t="shared" si="0" ref="G10:G16">SUM(B10:F10)</f>
        <v>223509.67621</v>
      </c>
      <c r="H10" s="34">
        <f>+G10/G9*100</f>
        <v>8.402619406390977</v>
      </c>
      <c r="I10" s="12"/>
    </row>
    <row r="11" spans="1:9" ht="12.75">
      <c r="A11" s="35" t="s">
        <v>342</v>
      </c>
      <c r="B11" s="36">
        <v>60012.397020000004</v>
      </c>
      <c r="C11" s="37">
        <v>774.94704</v>
      </c>
      <c r="D11" s="37">
        <v>6535.67544</v>
      </c>
      <c r="E11" s="37">
        <v>6200.47466</v>
      </c>
      <c r="F11" s="37">
        <v>172488.47131</v>
      </c>
      <c r="G11" s="38">
        <f t="shared" si="0"/>
        <v>246011.96547</v>
      </c>
      <c r="H11" s="34">
        <f>+G11/G9*100</f>
        <v>9.248570130451128</v>
      </c>
      <c r="I11" s="12"/>
    </row>
    <row r="12" spans="1:9" ht="12.75">
      <c r="A12" s="35" t="s">
        <v>343</v>
      </c>
      <c r="B12" s="36">
        <v>48523.42271</v>
      </c>
      <c r="C12" s="37">
        <v>1922.37361</v>
      </c>
      <c r="D12" s="37">
        <v>3494.6264</v>
      </c>
      <c r="E12" s="37">
        <v>122954.98579</v>
      </c>
      <c r="F12" s="37">
        <v>75363.77153</v>
      </c>
      <c r="G12" s="38">
        <f t="shared" si="0"/>
        <v>252259.18004</v>
      </c>
      <c r="H12" s="34">
        <f>+G12/G9*100</f>
        <v>9.483427821052631</v>
      </c>
      <c r="I12" s="12"/>
    </row>
    <row r="13" spans="1:9" ht="12.75">
      <c r="A13" s="35" t="s">
        <v>344</v>
      </c>
      <c r="B13" s="36">
        <v>42762.98618</v>
      </c>
      <c r="C13" s="37">
        <v>0</v>
      </c>
      <c r="D13" s="37">
        <v>4044.9242799999997</v>
      </c>
      <c r="E13" s="37">
        <v>38906.04602</v>
      </c>
      <c r="F13" s="37">
        <v>92306.95095999999</v>
      </c>
      <c r="G13" s="38">
        <f t="shared" si="0"/>
        <v>178020.90743999998</v>
      </c>
      <c r="H13" s="34">
        <f>+G13/G9*100</f>
        <v>6.692515317293232</v>
      </c>
      <c r="I13" s="12"/>
    </row>
    <row r="14" spans="1:9" ht="12.75">
      <c r="A14" s="35" t="s">
        <v>345</v>
      </c>
      <c r="B14" s="36">
        <v>52846.06742</v>
      </c>
      <c r="C14" s="37">
        <v>0</v>
      </c>
      <c r="D14" s="37">
        <v>4666.72958</v>
      </c>
      <c r="E14" s="37">
        <v>421.88825</v>
      </c>
      <c r="F14" s="37">
        <v>174182.50663999998</v>
      </c>
      <c r="G14" s="38">
        <f t="shared" si="0"/>
        <v>232117.19189</v>
      </c>
      <c r="H14" s="34">
        <f>+G14/G9*100</f>
        <v>8.726210221428572</v>
      </c>
      <c r="I14" s="12"/>
    </row>
    <row r="15" spans="1:9" ht="13.5" thickBot="1">
      <c r="A15" s="39" t="s">
        <v>346</v>
      </c>
      <c r="B15" s="40">
        <v>62703.85535</v>
      </c>
      <c r="C15" s="41">
        <v>0</v>
      </c>
      <c r="D15" s="41">
        <v>5800.66995</v>
      </c>
      <c r="E15" s="41">
        <v>128832.65341</v>
      </c>
      <c r="F15" s="41">
        <v>101965.16270999999</v>
      </c>
      <c r="G15" s="42">
        <f t="shared" si="0"/>
        <v>299302.34142</v>
      </c>
      <c r="H15" s="43">
        <f>+G15/G9*100</f>
        <v>11.251967722556392</v>
      </c>
      <c r="I15" s="12"/>
    </row>
    <row r="16" spans="1:9" ht="13.5" thickBot="1">
      <c r="A16" s="44" t="s">
        <v>1086</v>
      </c>
      <c r="B16" s="45">
        <f>SUM(B10:B15)</f>
        <v>326014.70701</v>
      </c>
      <c r="C16" s="46">
        <f>SUM(C10:C15)</f>
        <v>4428.43299</v>
      </c>
      <c r="D16" s="46">
        <f>SUM(D10:D15)</f>
        <v>29630.515369999997</v>
      </c>
      <c r="E16" s="46">
        <f>SUM(E10:E15)</f>
        <v>314654.70344</v>
      </c>
      <c r="F16" s="46">
        <f>SUM(F10:F15)</f>
        <v>756492.90366</v>
      </c>
      <c r="G16" s="47">
        <f t="shared" si="0"/>
        <v>1431221.26247</v>
      </c>
      <c r="H16" s="48">
        <f>+G16/G9*100</f>
        <v>53.80531061917293</v>
      </c>
      <c r="I16" s="12"/>
    </row>
    <row r="17" spans="1:9" ht="13.5" thickBot="1">
      <c r="A17" s="484" t="s">
        <v>338</v>
      </c>
      <c r="B17" s="485">
        <f aca="true" t="shared" si="1" ref="B17:G17">+B16/B9*100</f>
        <v>56.698209914782616</v>
      </c>
      <c r="C17" s="486">
        <f t="shared" si="1"/>
        <v>147.61443300000002</v>
      </c>
      <c r="D17" s="486">
        <f t="shared" si="1"/>
        <v>53.873664309090906</v>
      </c>
      <c r="E17" s="486">
        <f t="shared" si="1"/>
        <v>50.184163228070176</v>
      </c>
      <c r="F17" s="486">
        <f t="shared" si="1"/>
        <v>54.035207404285714</v>
      </c>
      <c r="G17" s="487">
        <f t="shared" si="1"/>
        <v>53.80531061917293</v>
      </c>
      <c r="H17" s="48" t="s">
        <v>87</v>
      </c>
      <c r="I17" s="12"/>
    </row>
    <row r="18" spans="1:9" ht="13.5" thickBot="1">
      <c r="A18" s="49"/>
      <c r="B18" s="50"/>
      <c r="C18" s="50"/>
      <c r="D18" s="50"/>
      <c r="E18" s="50"/>
      <c r="F18" s="50"/>
      <c r="G18" s="51"/>
      <c r="H18" s="52"/>
      <c r="I18" s="12"/>
    </row>
    <row r="19" spans="1:9" ht="12.75">
      <c r="A19" s="53" t="s">
        <v>347</v>
      </c>
      <c r="B19" s="54">
        <v>60926.28702</v>
      </c>
      <c r="C19" s="55">
        <v>3261.32534</v>
      </c>
      <c r="D19" s="55">
        <v>6531.71242</v>
      </c>
      <c r="E19" s="55">
        <v>130553.16367000001</v>
      </c>
      <c r="F19" s="55">
        <v>134632.10241</v>
      </c>
      <c r="G19" s="56">
        <f aca="true" t="shared" si="2" ref="G19:G24">SUM(B19:F19)</f>
        <v>335904.59086</v>
      </c>
      <c r="H19" s="57">
        <f>+G19/G9*100</f>
        <v>12.627992137593985</v>
      </c>
      <c r="I19" s="12"/>
    </row>
    <row r="20" spans="1:9" ht="12.75">
      <c r="A20" s="35" t="s">
        <v>348</v>
      </c>
      <c r="B20" s="36">
        <v>62067.28099</v>
      </c>
      <c r="C20" s="37">
        <v>0</v>
      </c>
      <c r="D20" s="37">
        <v>6705.8142800000005</v>
      </c>
      <c r="E20" s="37">
        <v>0</v>
      </c>
      <c r="F20" s="37">
        <v>169174.72951</v>
      </c>
      <c r="G20" s="42">
        <f t="shared" si="2"/>
        <v>237947.82478000002</v>
      </c>
      <c r="H20" s="58">
        <f>+G20/G9*100</f>
        <v>8.945406946616542</v>
      </c>
      <c r="I20" s="12"/>
    </row>
    <row r="21" spans="1:9" ht="12.75">
      <c r="A21" s="35" t="s">
        <v>349</v>
      </c>
      <c r="B21" s="36">
        <v>61015.278119999995</v>
      </c>
      <c r="C21" s="41">
        <v>2828.8046099999997</v>
      </c>
      <c r="D21" s="37">
        <v>7526.18593</v>
      </c>
      <c r="E21" s="37">
        <v>96529.74562</v>
      </c>
      <c r="F21" s="37">
        <v>88452.65062</v>
      </c>
      <c r="G21" s="42">
        <f t="shared" si="2"/>
        <v>256352.6649</v>
      </c>
      <c r="H21" s="58">
        <f>+G21/G9*100</f>
        <v>9.637318229323308</v>
      </c>
      <c r="I21" s="12"/>
    </row>
    <row r="22" spans="1:9" ht="12.75">
      <c r="A22" s="35" t="s">
        <v>296</v>
      </c>
      <c r="B22" s="36">
        <v>55543.18687</v>
      </c>
      <c r="C22" s="37">
        <v>1297.0877</v>
      </c>
      <c r="D22" s="37">
        <v>5979.59243</v>
      </c>
      <c r="E22" s="37">
        <v>35737.7341</v>
      </c>
      <c r="F22" s="37">
        <v>133527.58031999998</v>
      </c>
      <c r="G22" s="42">
        <f t="shared" si="2"/>
        <v>232085.18141999998</v>
      </c>
      <c r="H22" s="58">
        <f>+G22/G9*100</f>
        <v>8.725006820300752</v>
      </c>
      <c r="I22" s="12"/>
    </row>
    <row r="23" spans="1:9" ht="12.75">
      <c r="A23" s="35" t="s">
        <v>297</v>
      </c>
      <c r="B23" s="36">
        <v>65963.11178</v>
      </c>
      <c r="C23" s="31">
        <v>921.43751</v>
      </c>
      <c r="D23" s="37">
        <v>5545.177769999999</v>
      </c>
      <c r="E23" s="37">
        <v>7373.33132</v>
      </c>
      <c r="F23" s="37">
        <v>171723.76619</v>
      </c>
      <c r="G23" s="38">
        <f t="shared" si="2"/>
        <v>251526.82457</v>
      </c>
      <c r="H23" s="58">
        <f>+G23/G9*100</f>
        <v>9.455895660526316</v>
      </c>
      <c r="I23" s="12"/>
    </row>
    <row r="24" spans="1:9" ht="13.5" thickBot="1">
      <c r="A24" s="59" t="s">
        <v>298</v>
      </c>
      <c r="B24" s="60">
        <v>72785.70543</v>
      </c>
      <c r="C24" s="61">
        <v>6434.326980000001</v>
      </c>
      <c r="D24" s="61">
        <v>4929.38583</v>
      </c>
      <c r="E24" s="61">
        <v>127047.70009999999</v>
      </c>
      <c r="F24" s="61">
        <v>139609.76256</v>
      </c>
      <c r="G24" s="62">
        <f t="shared" si="2"/>
        <v>350806.8809</v>
      </c>
      <c r="H24" s="63">
        <f>+G24/G9*100</f>
        <v>13.188228605263157</v>
      </c>
      <c r="I24" s="64"/>
    </row>
    <row r="25" spans="1:9" ht="13.5" thickBot="1">
      <c r="A25" s="44" t="s">
        <v>1087</v>
      </c>
      <c r="B25" s="45">
        <f aca="true" t="shared" si="3" ref="B25:G25">SUM(B19:B24)</f>
        <v>378300.85020999995</v>
      </c>
      <c r="C25" s="46">
        <f t="shared" si="3"/>
        <v>14742.98214</v>
      </c>
      <c r="D25" s="46">
        <f t="shared" si="3"/>
        <v>37217.86866</v>
      </c>
      <c r="E25" s="46">
        <f t="shared" si="3"/>
        <v>397241.67481</v>
      </c>
      <c r="F25" s="46">
        <f t="shared" si="3"/>
        <v>837120.59161</v>
      </c>
      <c r="G25" s="47">
        <f t="shared" si="3"/>
        <v>1664623.96743</v>
      </c>
      <c r="H25" s="48">
        <f>+G25/G9*100</f>
        <v>62.57984839962406</v>
      </c>
      <c r="I25" s="12"/>
    </row>
    <row r="26" spans="1:9" ht="13.5" thickBot="1">
      <c r="A26" s="484" t="s">
        <v>338</v>
      </c>
      <c r="B26" s="485">
        <f>B25/B9*100</f>
        <v>65.79145221043477</v>
      </c>
      <c r="C26" s="486">
        <f>+C25/C9*100</f>
        <v>491.43273800000003</v>
      </c>
      <c r="D26" s="486">
        <f>+D25/D9*100</f>
        <v>67.6688521090909</v>
      </c>
      <c r="E26" s="486">
        <f>+E25/E9*100</f>
        <v>63.355928996810206</v>
      </c>
      <c r="F26" s="486">
        <f>+F25/F9*100</f>
        <v>59.79432797214286</v>
      </c>
      <c r="G26" s="487">
        <f>+G25/G9*100</f>
        <v>62.57984839962406</v>
      </c>
      <c r="H26" s="488" t="s">
        <v>87</v>
      </c>
      <c r="I26" s="12"/>
    </row>
    <row r="27" spans="1:9" ht="13.5" thickBot="1">
      <c r="A27" s="65"/>
      <c r="B27" s="66"/>
      <c r="C27" s="66"/>
      <c r="D27" s="66"/>
      <c r="E27" s="66"/>
      <c r="F27" s="66"/>
      <c r="G27" s="14"/>
      <c r="H27" s="12"/>
      <c r="I27" s="12"/>
    </row>
    <row r="28" spans="1:9" ht="13.5" thickBot="1">
      <c r="A28" s="197" t="s">
        <v>1088</v>
      </c>
      <c r="B28" s="198">
        <f>SUM(B16+B25)</f>
        <v>704315.55722</v>
      </c>
      <c r="C28" s="199">
        <f>SUM(C16+C25)</f>
        <v>19171.41513</v>
      </c>
      <c r="D28" s="199">
        <f>SUM(D16+D25)</f>
        <v>66848.38403</v>
      </c>
      <c r="E28" s="199">
        <f>SUM(E16+E25)</f>
        <v>711896.3782500001</v>
      </c>
      <c r="F28" s="199">
        <f>SUM(F16+F25)</f>
        <v>1593613.4952699998</v>
      </c>
      <c r="G28" s="200">
        <f>SUM(G16+G25)</f>
        <v>3095845.2298999997</v>
      </c>
      <c r="H28" s="48">
        <f>+G28/G9*100</f>
        <v>116.38515901879698</v>
      </c>
      <c r="I28" s="12"/>
    </row>
    <row r="29" spans="1:9" ht="13.5" thickBot="1">
      <c r="A29" s="484" t="s">
        <v>338</v>
      </c>
      <c r="B29" s="485">
        <f aca="true" t="shared" si="4" ref="B29:G29">+B28/B9*100</f>
        <v>122.4896621252174</v>
      </c>
      <c r="C29" s="486">
        <f t="shared" si="4"/>
        <v>639.047171</v>
      </c>
      <c r="D29" s="486">
        <f t="shared" si="4"/>
        <v>121.5425164181818</v>
      </c>
      <c r="E29" s="486">
        <f t="shared" si="4"/>
        <v>113.5400922248804</v>
      </c>
      <c r="F29" s="486">
        <f t="shared" si="4"/>
        <v>113.82953537642857</v>
      </c>
      <c r="G29" s="487">
        <f t="shared" si="4"/>
        <v>116.38515901879698</v>
      </c>
      <c r="H29" s="488" t="s">
        <v>87</v>
      </c>
      <c r="I29" s="12"/>
    </row>
    <row r="30" spans="1:9" ht="13.5" thickBot="1">
      <c r="A30" s="65" t="s">
        <v>339</v>
      </c>
      <c r="B30" s="67"/>
      <c r="C30" s="67"/>
      <c r="D30" s="67"/>
      <c r="E30" s="67"/>
      <c r="F30" s="67"/>
      <c r="G30" s="12"/>
      <c r="H30" s="12"/>
      <c r="I30" s="12"/>
    </row>
    <row r="31" spans="1:9" ht="12.75">
      <c r="A31" s="489" t="s">
        <v>1089</v>
      </c>
      <c r="B31" s="68">
        <f>SUM(B10:B12)</f>
        <v>167701.79806</v>
      </c>
      <c r="C31" s="69">
        <f>SUM(C10:C12)</f>
        <v>4428.43299</v>
      </c>
      <c r="D31" s="69">
        <f>SUM(D10:D12)</f>
        <v>15118.19156</v>
      </c>
      <c r="E31" s="69">
        <f>SUM(E10:E12)</f>
        <v>146494.11576000002</v>
      </c>
      <c r="F31" s="69">
        <f>SUM(F10:F12)</f>
        <v>388038.28335000004</v>
      </c>
      <c r="G31" s="70">
        <f>SUM(B31:F31)</f>
        <v>721780.8217200001</v>
      </c>
      <c r="H31" s="57">
        <f>+G31/G9*100</f>
        <v>27.13461735789474</v>
      </c>
      <c r="I31" s="12"/>
    </row>
    <row r="32" spans="1:9" ht="12.75">
      <c r="A32" s="490" t="s">
        <v>1090</v>
      </c>
      <c r="B32" s="71">
        <f>SUM(B13:B15)</f>
        <v>158312.90895</v>
      </c>
      <c r="C32" s="72">
        <f>SUM(C13:C15)</f>
        <v>0</v>
      </c>
      <c r="D32" s="72">
        <f>SUM(D13:D15)</f>
        <v>14512.323810000002</v>
      </c>
      <c r="E32" s="72">
        <f>SUM(E13:E15)</f>
        <v>168160.58768</v>
      </c>
      <c r="F32" s="72">
        <f>SUM(F13:F15)</f>
        <v>368454.62030999997</v>
      </c>
      <c r="G32" s="38">
        <f>SUM(B32:F32)</f>
        <v>709440.4407500001</v>
      </c>
      <c r="H32" s="58">
        <f>+G32/G9*100</f>
        <v>26.6706932612782</v>
      </c>
      <c r="I32" s="12"/>
    </row>
    <row r="33" spans="1:9" ht="12.75">
      <c r="A33" s="490" t="s">
        <v>1091</v>
      </c>
      <c r="B33" s="71">
        <f>SUM(B19:B21)</f>
        <v>184008.84613</v>
      </c>
      <c r="C33" s="72">
        <f>SUM(C19:C21)</f>
        <v>6090.12995</v>
      </c>
      <c r="D33" s="72">
        <f>SUM(D19:D21)</f>
        <v>20763.71263</v>
      </c>
      <c r="E33" s="72">
        <f>SUM(E19:E21)</f>
        <v>227082.90929</v>
      </c>
      <c r="F33" s="72">
        <f>SUM(F19:F21)</f>
        <v>392259.48254</v>
      </c>
      <c r="G33" s="38">
        <f>SUM(B33:F33)</f>
        <v>830205.08054</v>
      </c>
      <c r="H33" s="58">
        <f>+G33/G9*100</f>
        <v>31.210717313533838</v>
      </c>
      <c r="I33" s="12"/>
    </row>
    <row r="34" spans="1:9" ht="13.5" thickBot="1">
      <c r="A34" s="491" t="s">
        <v>1092</v>
      </c>
      <c r="B34" s="73">
        <f>SUM(B22:B24)</f>
        <v>194292.00408</v>
      </c>
      <c r="C34" s="74">
        <f>SUM(C22:C24)</f>
        <v>8652.852190000001</v>
      </c>
      <c r="D34" s="74">
        <f>SUM(D22:D24)</f>
        <v>16454.15603</v>
      </c>
      <c r="E34" s="74">
        <f>SUM(E22:E24)</f>
        <v>170158.76552</v>
      </c>
      <c r="F34" s="74">
        <f>SUM(F22:F24)</f>
        <v>444861.10906999995</v>
      </c>
      <c r="G34" s="62">
        <f>SUM(B34:F34)</f>
        <v>834418.88689</v>
      </c>
      <c r="H34" s="63">
        <f>+G34/G9*100</f>
        <v>31.369131086090224</v>
      </c>
      <c r="I34" s="12"/>
    </row>
    <row r="35" spans="1:9" ht="12.75">
      <c r="A35" s="1227"/>
      <c r="B35" s="1228"/>
      <c r="C35" s="1228"/>
      <c r="D35" s="1228"/>
      <c r="E35" s="1228"/>
      <c r="F35" s="1228"/>
      <c r="G35" s="1228"/>
      <c r="H35" s="12"/>
      <c r="I35" s="12"/>
    </row>
    <row r="36" ht="12.75">
      <c r="G36" s="5"/>
    </row>
  </sheetData>
  <sheetProtection/>
  <mergeCells count="2">
    <mergeCell ref="A3:H3"/>
    <mergeCell ref="C4:F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1.7109375" style="0" bestFit="1" customWidth="1"/>
    <col min="3" max="3" width="9.7109375" style="0" customWidth="1"/>
    <col min="4" max="6" width="20.7109375" style="0" customWidth="1"/>
    <col min="7" max="7" width="7.57421875" style="0" customWidth="1"/>
    <col min="8" max="8" width="7.28125" style="0" customWidth="1"/>
    <col min="9" max="11" width="12.00390625" style="0" bestFit="1" customWidth="1"/>
    <col min="12" max="12" width="10.57421875" style="0" customWidth="1"/>
  </cols>
  <sheetData>
    <row r="1" ht="12.75">
      <c r="J1" s="981">
        <v>7</v>
      </c>
    </row>
    <row r="2" spans="1:12" ht="15.75">
      <c r="A2" s="1576" t="s">
        <v>1008</v>
      </c>
      <c r="B2" s="1576"/>
      <c r="C2" s="1576"/>
      <c r="D2" s="1576"/>
      <c r="E2" s="1576"/>
      <c r="F2" s="1576"/>
      <c r="G2" s="1576"/>
      <c r="H2" s="1576"/>
      <c r="I2" s="1576"/>
      <c r="J2" s="1576"/>
      <c r="K2" s="10"/>
      <c r="L2" s="10"/>
    </row>
    <row r="3" spans="1:12" ht="7.5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4:12" s="19" customFormat="1" ht="26.25" customHeight="1" thickBot="1">
      <c r="D4" s="183" t="s">
        <v>693</v>
      </c>
      <c r="E4" s="184" t="s">
        <v>694</v>
      </c>
      <c r="F4" s="210" t="s">
        <v>340</v>
      </c>
      <c r="I4" s="1009"/>
      <c r="J4" s="1009"/>
      <c r="K4" s="1009"/>
      <c r="L4" s="1009"/>
    </row>
    <row r="5" spans="4:12" ht="12" customHeight="1">
      <c r="D5" s="492" t="s">
        <v>341</v>
      </c>
      <c r="E5" s="236">
        <v>200000</v>
      </c>
      <c r="F5" s="123">
        <v>223509.67621</v>
      </c>
      <c r="G5" s="5"/>
      <c r="I5" s="737"/>
      <c r="J5" s="737"/>
      <c r="K5" s="737"/>
      <c r="L5" s="737"/>
    </row>
    <row r="6" spans="4:12" ht="12" customHeight="1">
      <c r="D6" s="493" t="s">
        <v>342</v>
      </c>
      <c r="E6" s="188">
        <v>240000</v>
      </c>
      <c r="F6" s="83">
        <v>246011.96547</v>
      </c>
      <c r="G6" s="5"/>
      <c r="I6" s="737"/>
      <c r="J6" s="737"/>
      <c r="K6" s="737"/>
      <c r="L6" s="737"/>
    </row>
    <row r="7" spans="4:12" ht="12" customHeight="1">
      <c r="D7" s="493" t="s">
        <v>343</v>
      </c>
      <c r="E7" s="188">
        <v>210000</v>
      </c>
      <c r="F7" s="83">
        <v>252259.18004</v>
      </c>
      <c r="G7" s="5"/>
      <c r="I7" s="737"/>
      <c r="J7" s="737"/>
      <c r="K7" s="737"/>
      <c r="L7" s="737"/>
    </row>
    <row r="8" spans="4:12" ht="12" customHeight="1">
      <c r="D8" s="493" t="s">
        <v>344</v>
      </c>
      <c r="E8" s="188">
        <v>180000</v>
      </c>
      <c r="F8" s="83">
        <v>178020.90744</v>
      </c>
      <c r="G8" s="5"/>
      <c r="I8" s="737"/>
      <c r="J8" s="737"/>
      <c r="K8" s="737"/>
      <c r="L8" s="737"/>
    </row>
    <row r="9" spans="4:12" ht="12" customHeight="1">
      <c r="D9" s="493" t="s">
        <v>345</v>
      </c>
      <c r="E9" s="188">
        <v>190000</v>
      </c>
      <c r="F9" s="83">
        <v>232117.19189</v>
      </c>
      <c r="G9" s="5"/>
      <c r="I9" s="737"/>
      <c r="J9" s="737"/>
      <c r="K9" s="737"/>
      <c r="L9" s="737"/>
    </row>
    <row r="10" spans="4:12" ht="12" customHeight="1">
      <c r="D10" s="493" t="s">
        <v>346</v>
      </c>
      <c r="E10" s="188">
        <v>275000</v>
      </c>
      <c r="F10" s="83">
        <v>299302.34142</v>
      </c>
      <c r="G10" s="5"/>
      <c r="I10" s="737"/>
      <c r="J10" s="737"/>
      <c r="K10" s="737"/>
      <c r="L10" s="737"/>
    </row>
    <row r="11" spans="4:12" ht="12" customHeight="1">
      <c r="D11" s="493" t="s">
        <v>347</v>
      </c>
      <c r="E11" s="188">
        <v>310000</v>
      </c>
      <c r="F11" s="83">
        <v>335904.59086</v>
      </c>
      <c r="G11" s="5"/>
      <c r="I11" s="1010"/>
      <c r="J11" s="1010"/>
      <c r="K11" s="1010"/>
      <c r="L11" s="737"/>
    </row>
    <row r="12" spans="4:12" ht="12" customHeight="1">
      <c r="D12" s="493" t="s">
        <v>348</v>
      </c>
      <c r="E12" s="188">
        <v>215000</v>
      </c>
      <c r="F12" s="83">
        <v>237947.82478</v>
      </c>
      <c r="G12" s="5"/>
      <c r="I12" s="737"/>
      <c r="J12" s="737"/>
      <c r="K12" s="737"/>
      <c r="L12" s="737"/>
    </row>
    <row r="13" spans="4:12" ht="12" customHeight="1">
      <c r="D13" s="493" t="s">
        <v>349</v>
      </c>
      <c r="E13" s="188">
        <v>245000</v>
      </c>
      <c r="F13" s="83">
        <v>256352.66489999997</v>
      </c>
      <c r="G13" s="5"/>
      <c r="I13" s="737"/>
      <c r="J13" s="737"/>
      <c r="K13" s="737"/>
      <c r="L13" s="737"/>
    </row>
    <row r="14" spans="4:12" ht="12" customHeight="1">
      <c r="D14" s="493" t="s">
        <v>296</v>
      </c>
      <c r="E14" s="188">
        <v>180000</v>
      </c>
      <c r="F14" s="83">
        <v>232085.18141999998</v>
      </c>
      <c r="G14" s="5"/>
      <c r="I14" s="737"/>
      <c r="J14" s="737"/>
      <c r="K14" s="737"/>
      <c r="L14" s="737"/>
    </row>
    <row r="15" spans="4:12" ht="12" customHeight="1">
      <c r="D15" s="493" t="s">
        <v>297</v>
      </c>
      <c r="E15" s="188">
        <v>205000</v>
      </c>
      <c r="F15" s="83">
        <v>251526.82457</v>
      </c>
      <c r="G15" s="5"/>
      <c r="I15" s="737"/>
      <c r="J15" s="737"/>
      <c r="K15" s="737"/>
      <c r="L15" s="737"/>
    </row>
    <row r="16" spans="4:12" ht="12" customHeight="1" thickBot="1">
      <c r="D16" s="494" t="s">
        <v>298</v>
      </c>
      <c r="E16" s="495">
        <v>210000</v>
      </c>
      <c r="F16" s="496">
        <v>350806.8809</v>
      </c>
      <c r="I16" s="737"/>
      <c r="J16" s="737"/>
      <c r="K16" s="737"/>
      <c r="L16" s="737"/>
    </row>
    <row r="17" spans="4:6" ht="13.5" thickBot="1">
      <c r="D17" s="212" t="s">
        <v>299</v>
      </c>
      <c r="E17" s="199">
        <f>SUM(E5:E16)</f>
        <v>2660000</v>
      </c>
      <c r="F17" s="195">
        <f>SUM(F5:F16)</f>
        <v>3095845.2298999997</v>
      </c>
    </row>
    <row r="18" spans="4:6" ht="13.5" thickBot="1">
      <c r="D18" s="213" t="s">
        <v>564</v>
      </c>
      <c r="E18" s="214"/>
      <c r="F18" s="215">
        <f>F17-E17</f>
        <v>435845.2298999997</v>
      </c>
    </row>
    <row r="19" spans="1:3" ht="12.75">
      <c r="A19" s="76"/>
      <c r="B19" s="76"/>
      <c r="C19" s="76"/>
    </row>
    <row r="20" spans="1:3" ht="12.75">
      <c r="A20" s="11"/>
      <c r="B20" s="11"/>
      <c r="C20" s="76"/>
    </row>
    <row r="29" spans="1:6" ht="12.75">
      <c r="A29" s="1607"/>
      <c r="B29" s="1607"/>
      <c r="C29" s="1607"/>
      <c r="D29" s="1607"/>
      <c r="E29" s="1607"/>
      <c r="F29" s="1607"/>
    </row>
    <row r="30" spans="1:6" ht="12.75">
      <c r="A30" s="1607"/>
      <c r="B30" s="1607"/>
      <c r="C30" s="1607"/>
      <c r="D30" s="1607"/>
      <c r="E30" s="1607"/>
      <c r="F30" s="1607"/>
    </row>
    <row r="31" spans="1:6" ht="12.75">
      <c r="A31" s="1606"/>
      <c r="B31" s="1606"/>
      <c r="C31" s="1606"/>
      <c r="D31" s="1606"/>
      <c r="E31" s="1606"/>
      <c r="F31" s="1606"/>
    </row>
  </sheetData>
  <sheetProtection/>
  <mergeCells count="4">
    <mergeCell ref="A2:J2"/>
    <mergeCell ref="A29:F29"/>
    <mergeCell ref="A30:F30"/>
    <mergeCell ref="A31:F3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7109375" style="90" customWidth="1"/>
    <col min="3" max="3" width="22.7109375" style="90" customWidth="1"/>
    <col min="4" max="4" width="18.28125" style="90" customWidth="1"/>
    <col min="5" max="7" width="11.7109375" style="90" customWidth="1"/>
    <col min="8" max="9" width="9.140625" style="90" customWidth="1"/>
    <col min="10" max="10" width="12.00390625" style="90" customWidth="1"/>
    <col min="11" max="12" width="11.7109375" style="90" bestFit="1" customWidth="1"/>
    <col min="13" max="13" width="10.140625" style="90" bestFit="1" customWidth="1"/>
    <col min="14" max="16" width="9.140625" style="90" customWidth="1"/>
    <col min="17" max="18" width="10.140625" style="90" bestFit="1" customWidth="1"/>
    <col min="19" max="16384" width="9.140625" style="90" customWidth="1"/>
  </cols>
  <sheetData>
    <row r="1" spans="1:9" s="998" customFormat="1" ht="12.75">
      <c r="A1" s="1017"/>
      <c r="B1" s="1017"/>
      <c r="C1" s="1017"/>
      <c r="D1" s="1017"/>
      <c r="E1" s="1017"/>
      <c r="F1" s="1023"/>
      <c r="G1" s="1608">
        <v>8</v>
      </c>
      <c r="H1" s="1608"/>
      <c r="I1" s="1017"/>
    </row>
    <row r="2" spans="1:9" s="998" customFormat="1" ht="12.75">
      <c r="A2" s="1017"/>
      <c r="B2" s="1017"/>
      <c r="C2" s="1017"/>
      <c r="D2" s="1017"/>
      <c r="E2" s="1017"/>
      <c r="F2" s="1024"/>
      <c r="G2" s="1017"/>
      <c r="H2" s="1017"/>
      <c r="I2" s="1017"/>
    </row>
    <row r="3" spans="1:9" s="998" customFormat="1" ht="15.75">
      <c r="A3" s="1609" t="s">
        <v>1009</v>
      </c>
      <c r="B3" s="1609"/>
      <c r="C3" s="1609"/>
      <c r="D3" s="1609"/>
      <c r="E3" s="1609"/>
      <c r="F3" s="1609"/>
      <c r="G3" s="1609"/>
      <c r="H3" s="1609"/>
      <c r="I3" s="1017"/>
    </row>
    <row r="4" spans="1:9" s="998" customFormat="1" ht="12.75">
      <c r="A4" s="1017"/>
      <c r="B4" s="1017"/>
      <c r="C4" s="1017"/>
      <c r="D4" s="1017"/>
      <c r="E4" s="1017"/>
      <c r="F4" s="1024"/>
      <c r="G4" s="1017"/>
      <c r="H4" s="1017"/>
      <c r="I4" s="1017"/>
    </row>
    <row r="5" spans="1:9" s="998" customFormat="1" ht="15.75">
      <c r="A5" s="1609" t="s">
        <v>976</v>
      </c>
      <c r="B5" s="1609"/>
      <c r="C5" s="1609"/>
      <c r="D5" s="1609"/>
      <c r="E5" s="1609"/>
      <c r="F5" s="1609"/>
      <c r="G5" s="1609"/>
      <c r="H5" s="1609"/>
      <c r="I5" s="1017"/>
    </row>
    <row r="6" spans="1:9" s="998" customFormat="1" ht="12.75" customHeight="1">
      <c r="A6" s="1025"/>
      <c r="B6" s="1025"/>
      <c r="C6" s="1025"/>
      <c r="D6" s="1025"/>
      <c r="E6" s="1025"/>
      <c r="F6" s="1025"/>
      <c r="G6" s="1025"/>
      <c r="H6" s="1025"/>
      <c r="I6" s="1017"/>
    </row>
    <row r="7" spans="1:9" s="998" customFormat="1" ht="13.5" thickBot="1">
      <c r="A7" s="1026"/>
      <c r="B7" s="1027"/>
      <c r="C7" s="1027"/>
      <c r="D7" s="1027"/>
      <c r="E7" s="1027"/>
      <c r="F7" s="1027"/>
      <c r="G7" s="1017"/>
      <c r="H7" s="1027" t="s">
        <v>82</v>
      </c>
      <c r="I7" s="1017"/>
    </row>
    <row r="8" spans="1:9" s="998" customFormat="1" ht="15" customHeight="1" thickBot="1">
      <c r="A8" s="1610" t="s">
        <v>454</v>
      </c>
      <c r="B8" s="1611"/>
      <c r="C8" s="1611"/>
      <c r="D8" s="1611"/>
      <c r="E8" s="1016" t="s">
        <v>964</v>
      </c>
      <c r="F8" s="112" t="s">
        <v>605</v>
      </c>
      <c r="G8" s="112" t="s">
        <v>84</v>
      </c>
      <c r="H8" s="113" t="s">
        <v>269</v>
      </c>
      <c r="I8" s="1017"/>
    </row>
    <row r="9" spans="1:8" s="1022" customFormat="1" ht="15.75" customHeight="1" thickBot="1">
      <c r="A9" s="1612" t="s">
        <v>268</v>
      </c>
      <c r="B9" s="1613"/>
      <c r="C9" s="1613"/>
      <c r="D9" s="1613"/>
      <c r="E9" s="1018">
        <f>E10+E16+E20+E24+E30+E33+E35+E29</f>
        <v>73356.93</v>
      </c>
      <c r="F9" s="1019">
        <f>F10+F16+F20+F24+F30+F33+F35+F29</f>
        <v>100821.73000000001</v>
      </c>
      <c r="G9" s="1020">
        <f>G10+G16+G20+G24+G30+G33+G35+G29</f>
        <v>133107.19591</v>
      </c>
      <c r="H9" s="1021">
        <f aca="true" t="shared" si="0" ref="H9:H17">+G9/F9*100</f>
        <v>132.02232882732721</v>
      </c>
    </row>
    <row r="10" spans="1:9" s="996" customFormat="1" ht="13.5" customHeight="1">
      <c r="A10" s="1028" t="s">
        <v>456</v>
      </c>
      <c r="B10" s="1614" t="s">
        <v>113</v>
      </c>
      <c r="C10" s="1615"/>
      <c r="D10" s="1615"/>
      <c r="E10" s="232">
        <f>SUM(E11:E15)</f>
        <v>30820</v>
      </c>
      <c r="F10" s="233">
        <f>SUM(F11:F15)</f>
        <v>38207.47</v>
      </c>
      <c r="G10" s="234">
        <f>SUM(G11:G15)</f>
        <v>39131.723000000005</v>
      </c>
      <c r="H10" s="1029">
        <f t="shared" si="0"/>
        <v>102.4190374290682</v>
      </c>
      <c r="I10" s="995"/>
    </row>
    <row r="11" spans="1:9" s="996" customFormat="1" ht="12.75" customHeight="1">
      <c r="A11" s="1030"/>
      <c r="B11" s="1031" t="s">
        <v>458</v>
      </c>
      <c r="C11" s="1616" t="s">
        <v>371</v>
      </c>
      <c r="D11" s="1617"/>
      <c r="E11" s="1032">
        <v>19500</v>
      </c>
      <c r="F11" s="1033">
        <v>18514.64</v>
      </c>
      <c r="G11" s="1034">
        <v>18537.383</v>
      </c>
      <c r="H11" s="225">
        <f t="shared" si="0"/>
        <v>100.1228379271755</v>
      </c>
      <c r="I11" s="995"/>
    </row>
    <row r="12" spans="1:9" s="996" customFormat="1" ht="12.75" customHeight="1">
      <c r="A12" s="1030"/>
      <c r="B12" s="1031"/>
      <c r="C12" s="1618" t="s">
        <v>284</v>
      </c>
      <c r="D12" s="1619"/>
      <c r="E12" s="1032">
        <v>7500</v>
      </c>
      <c r="F12" s="1033">
        <v>7500</v>
      </c>
      <c r="G12" s="1034">
        <v>8401.51</v>
      </c>
      <c r="H12" s="225">
        <f t="shared" si="0"/>
        <v>112.02013333333333</v>
      </c>
      <c r="I12" s="995"/>
    </row>
    <row r="13" spans="1:9" s="996" customFormat="1" ht="12.75" customHeight="1">
      <c r="A13" s="1030"/>
      <c r="B13" s="1035"/>
      <c r="C13" s="1618" t="s">
        <v>414</v>
      </c>
      <c r="D13" s="1619"/>
      <c r="E13" s="1032">
        <v>3700</v>
      </c>
      <c r="F13" s="1036">
        <v>4300</v>
      </c>
      <c r="G13" s="1037">
        <v>4300</v>
      </c>
      <c r="H13" s="1038">
        <f t="shared" si="0"/>
        <v>100</v>
      </c>
      <c r="I13" s="995"/>
    </row>
    <row r="14" spans="1:9" s="996" customFormat="1" ht="12.75" customHeight="1">
      <c r="A14" s="1030"/>
      <c r="B14" s="1039"/>
      <c r="C14" s="1618" t="s">
        <v>374</v>
      </c>
      <c r="D14" s="1619"/>
      <c r="E14" s="1032">
        <v>120</v>
      </c>
      <c r="F14" s="1040">
        <v>120</v>
      </c>
      <c r="G14" s="1037">
        <v>120</v>
      </c>
      <c r="H14" s="1038">
        <f t="shared" si="0"/>
        <v>100</v>
      </c>
      <c r="I14" s="995"/>
    </row>
    <row r="15" spans="1:9" s="996" customFormat="1" ht="12.75" customHeight="1">
      <c r="A15" s="1030"/>
      <c r="B15" s="1039"/>
      <c r="C15" s="1618" t="s">
        <v>415</v>
      </c>
      <c r="D15" s="1619"/>
      <c r="E15" s="497">
        <v>0</v>
      </c>
      <c r="F15" s="462">
        <v>7772.83</v>
      </c>
      <c r="G15" s="498">
        <v>7772.83</v>
      </c>
      <c r="H15" s="225">
        <f t="shared" si="0"/>
        <v>100</v>
      </c>
      <c r="I15" s="995"/>
    </row>
    <row r="16" spans="1:9" s="996" customFormat="1" ht="12.75" customHeight="1">
      <c r="A16" s="1041" t="s">
        <v>456</v>
      </c>
      <c r="B16" s="1614" t="s">
        <v>271</v>
      </c>
      <c r="C16" s="1615"/>
      <c r="D16" s="1615"/>
      <c r="E16" s="232">
        <f>SUM(E17:E19)</f>
        <v>500</v>
      </c>
      <c r="F16" s="234">
        <f>SUM(F17:F19)</f>
        <v>500</v>
      </c>
      <c r="G16" s="234">
        <f>SUM(G17:G19)</f>
        <v>309.26994999999994</v>
      </c>
      <c r="H16" s="1042">
        <f t="shared" si="0"/>
        <v>61.85398999999999</v>
      </c>
      <c r="I16" s="995"/>
    </row>
    <row r="17" spans="1:9" s="996" customFormat="1" ht="12.75" customHeight="1">
      <c r="A17" s="1030"/>
      <c r="B17" s="227" t="s">
        <v>458</v>
      </c>
      <c r="C17" s="1618" t="s">
        <v>272</v>
      </c>
      <c r="D17" s="1620"/>
      <c r="E17" s="499">
        <v>500</v>
      </c>
      <c r="F17" s="462">
        <v>500</v>
      </c>
      <c r="G17" s="498">
        <f>299.83158+0.28527+0.04947</f>
        <v>300.16632</v>
      </c>
      <c r="H17" s="225">
        <f t="shared" si="0"/>
        <v>60.033263999999996</v>
      </c>
      <c r="I17" s="995"/>
    </row>
    <row r="18" spans="1:10" s="996" customFormat="1" ht="12.75" customHeight="1">
      <c r="A18" s="1030"/>
      <c r="B18" s="227"/>
      <c r="C18" s="1618" t="s">
        <v>273</v>
      </c>
      <c r="D18" s="1620"/>
      <c r="E18" s="499">
        <v>0</v>
      </c>
      <c r="F18" s="462">
        <v>0</v>
      </c>
      <c r="G18" s="498">
        <f>0.45712+0.50004+5.84891</f>
        <v>6.80607</v>
      </c>
      <c r="H18" s="226" t="s">
        <v>87</v>
      </c>
      <c r="I18" s="995"/>
      <c r="J18" s="1043"/>
    </row>
    <row r="19" spans="1:10" s="996" customFormat="1" ht="12.75" customHeight="1">
      <c r="A19" s="1030"/>
      <c r="B19" s="227"/>
      <c r="C19" s="1618" t="s">
        <v>274</v>
      </c>
      <c r="D19" s="1620"/>
      <c r="E19" s="499">
        <v>0</v>
      </c>
      <c r="F19" s="462">
        <v>0</v>
      </c>
      <c r="G19" s="498">
        <v>2.29756</v>
      </c>
      <c r="H19" s="226" t="s">
        <v>87</v>
      </c>
      <c r="I19" s="995"/>
      <c r="J19" s="1043"/>
    </row>
    <row r="20" spans="1:9" s="996" customFormat="1" ht="12.75" customHeight="1">
      <c r="A20" s="1041" t="s">
        <v>456</v>
      </c>
      <c r="B20" s="1614" t="s">
        <v>470</v>
      </c>
      <c r="C20" s="1615"/>
      <c r="D20" s="1615"/>
      <c r="E20" s="232">
        <v>2000</v>
      </c>
      <c r="F20" s="234">
        <f>SUM(F21:F23)</f>
        <v>2950.43</v>
      </c>
      <c r="G20" s="234">
        <f>SUM(G21:G23)</f>
        <v>5068.240049999999</v>
      </c>
      <c r="H20" s="1042">
        <v>171.77970838149014</v>
      </c>
      <c r="I20" s="995"/>
    </row>
    <row r="21" spans="1:18" s="996" customFormat="1" ht="12.75" customHeight="1">
      <c r="A21" s="1030"/>
      <c r="B21" s="227" t="s">
        <v>458</v>
      </c>
      <c r="C21" s="1618" t="s">
        <v>520</v>
      </c>
      <c r="D21" s="1620"/>
      <c r="E21" s="499">
        <v>2000</v>
      </c>
      <c r="F21" s="462">
        <v>2455.16</v>
      </c>
      <c r="G21" s="498">
        <v>4449.02985</v>
      </c>
      <c r="H21" s="225">
        <v>181.2114017009075</v>
      </c>
      <c r="I21" s="995"/>
      <c r="J21" s="1043"/>
      <c r="K21" s="1043"/>
      <c r="Q21" s="1043"/>
      <c r="R21" s="1043"/>
    </row>
    <row r="22" spans="1:11" s="996" customFormat="1" ht="12.75" customHeight="1">
      <c r="A22" s="1030"/>
      <c r="B22" s="227"/>
      <c r="C22" s="1618" t="s">
        <v>522</v>
      </c>
      <c r="D22" s="1620"/>
      <c r="E22" s="499">
        <v>0</v>
      </c>
      <c r="F22" s="462">
        <v>4.14</v>
      </c>
      <c r="G22" s="498">
        <v>17.1986</v>
      </c>
      <c r="H22" s="225">
        <v>415.42512077294685</v>
      </c>
      <c r="I22" s="995"/>
      <c r="J22" s="1043"/>
      <c r="K22" s="1043"/>
    </row>
    <row r="23" spans="1:13" s="996" customFormat="1" ht="12.75" customHeight="1">
      <c r="A23" s="1030"/>
      <c r="B23" s="227"/>
      <c r="C23" s="1618" t="s">
        <v>565</v>
      </c>
      <c r="D23" s="1620"/>
      <c r="E23" s="499">
        <v>0</v>
      </c>
      <c r="F23" s="462">
        <v>491.13</v>
      </c>
      <c r="G23" s="498">
        <v>602.0116</v>
      </c>
      <c r="H23" s="226" t="s">
        <v>87</v>
      </c>
      <c r="I23" s="995"/>
      <c r="J23" s="1044"/>
      <c r="K23" s="1044"/>
      <c r="L23" s="1044"/>
      <c r="M23" s="1043"/>
    </row>
    <row r="24" spans="1:11" s="996" customFormat="1" ht="12.75" customHeight="1">
      <c r="A24" s="1041" t="s">
        <v>456</v>
      </c>
      <c r="B24" s="1614" t="s">
        <v>244</v>
      </c>
      <c r="C24" s="1615"/>
      <c r="D24" s="1615"/>
      <c r="E24" s="232">
        <f>SUM(E25:E28)</f>
        <v>0</v>
      </c>
      <c r="F24" s="234">
        <f>SUM(F25:F28)</f>
        <v>11252.7</v>
      </c>
      <c r="G24" s="234">
        <f>SUM(G25:G28)</f>
        <v>30702.503679999998</v>
      </c>
      <c r="H24" s="1042">
        <f aca="true" t="shared" si="1" ref="H24:H35">+G24/F24*100</f>
        <v>272.8456608636149</v>
      </c>
      <c r="I24" s="995"/>
      <c r="J24" s="1043"/>
      <c r="K24" s="1043"/>
    </row>
    <row r="25" spans="1:12" s="996" customFormat="1" ht="22.5" customHeight="1">
      <c r="A25" s="1030"/>
      <c r="B25" s="227" t="s">
        <v>458</v>
      </c>
      <c r="C25" s="1621" t="s">
        <v>521</v>
      </c>
      <c r="D25" s="1622"/>
      <c r="E25" s="499">
        <v>0</v>
      </c>
      <c r="F25" s="462">
        <v>264.77</v>
      </c>
      <c r="G25" s="498">
        <v>4419.63347</v>
      </c>
      <c r="H25" s="225">
        <f>+G25/F25*100</f>
        <v>1669.2349850813916</v>
      </c>
      <c r="I25" s="995"/>
      <c r="J25" s="1045"/>
      <c r="K25" s="1046"/>
      <c r="L25" s="1043"/>
    </row>
    <row r="26" spans="1:11" s="996" customFormat="1" ht="22.5" customHeight="1">
      <c r="A26" s="1030"/>
      <c r="B26" s="227"/>
      <c r="C26" s="1621" t="s">
        <v>566</v>
      </c>
      <c r="D26" s="1622"/>
      <c r="E26" s="499">
        <v>0</v>
      </c>
      <c r="F26" s="462">
        <v>9158.61</v>
      </c>
      <c r="G26" s="498">
        <v>19344.67</v>
      </c>
      <c r="H26" s="225">
        <f>+G26/F26*100</f>
        <v>211.21840541304846</v>
      </c>
      <c r="I26" s="995"/>
      <c r="J26" s="1043"/>
      <c r="K26" s="1043"/>
    </row>
    <row r="27" spans="1:12" s="996" customFormat="1" ht="22.5" customHeight="1">
      <c r="A27" s="1030"/>
      <c r="B27" s="227"/>
      <c r="C27" s="1621" t="s">
        <v>523</v>
      </c>
      <c r="D27" s="1622"/>
      <c r="E27" s="499">
        <v>0</v>
      </c>
      <c r="F27" s="462">
        <v>1487.81</v>
      </c>
      <c r="G27" s="498">
        <v>6290.18</v>
      </c>
      <c r="H27" s="225">
        <f t="shared" si="1"/>
        <v>422.781134687897</v>
      </c>
      <c r="I27" s="995"/>
      <c r="J27" s="1047"/>
      <c r="K27" s="1043"/>
      <c r="L27" s="1043"/>
    </row>
    <row r="28" spans="1:11" s="996" customFormat="1" ht="12.75" customHeight="1">
      <c r="A28" s="1030"/>
      <c r="B28" s="227"/>
      <c r="C28" s="1621" t="s">
        <v>524</v>
      </c>
      <c r="D28" s="1622"/>
      <c r="E28" s="499">
        <v>0</v>
      </c>
      <c r="F28" s="462">
        <v>341.51</v>
      </c>
      <c r="G28" s="498">
        <f>341.51021+306.51</f>
        <v>648.0202099999999</v>
      </c>
      <c r="H28" s="225">
        <f t="shared" si="1"/>
        <v>189.75145969371317</v>
      </c>
      <c r="I28" s="995"/>
      <c r="J28" s="1046"/>
      <c r="K28" s="1046"/>
    </row>
    <row r="29" spans="1:9" s="996" customFormat="1" ht="12.75" customHeight="1">
      <c r="A29" s="1041" t="s">
        <v>456</v>
      </c>
      <c r="B29" s="1614" t="s">
        <v>567</v>
      </c>
      <c r="C29" s="1615"/>
      <c r="D29" s="1615"/>
      <c r="E29" s="232">
        <f>SUM(E30:E31)</f>
        <v>0</v>
      </c>
      <c r="F29" s="234">
        <v>766</v>
      </c>
      <c r="G29" s="234">
        <v>776</v>
      </c>
      <c r="H29" s="1042">
        <f t="shared" si="1"/>
        <v>101.30548302872062</v>
      </c>
      <c r="I29" s="995"/>
    </row>
    <row r="30" spans="1:11" s="996" customFormat="1" ht="12.75" customHeight="1">
      <c r="A30" s="1041" t="s">
        <v>456</v>
      </c>
      <c r="B30" s="1614" t="s">
        <v>245</v>
      </c>
      <c r="C30" s="1615"/>
      <c r="D30" s="1615"/>
      <c r="E30" s="232">
        <f>SUM(E31:E32)</f>
        <v>0</v>
      </c>
      <c r="F30" s="234">
        <f>F31+F32</f>
        <v>404.05</v>
      </c>
      <c r="G30" s="234">
        <f>G31+G32</f>
        <v>11070.31432</v>
      </c>
      <c r="H30" s="1042">
        <f t="shared" si="1"/>
        <v>2739.8377230540773</v>
      </c>
      <c r="I30" s="995"/>
      <c r="K30" s="1043"/>
    </row>
    <row r="31" spans="1:9" s="996" customFormat="1" ht="22.5" customHeight="1">
      <c r="A31" s="1030"/>
      <c r="B31" s="227" t="s">
        <v>458</v>
      </c>
      <c r="C31" s="1621" t="s">
        <v>525</v>
      </c>
      <c r="D31" s="1622"/>
      <c r="E31" s="499"/>
      <c r="F31" s="462">
        <v>404.05</v>
      </c>
      <c r="G31" s="498">
        <v>10728.05932</v>
      </c>
      <c r="H31" s="225">
        <f t="shared" si="1"/>
        <v>2655.13162232397</v>
      </c>
      <c r="I31" s="995"/>
    </row>
    <row r="32" spans="1:9" s="996" customFormat="1" ht="12.75" customHeight="1">
      <c r="A32" s="1030"/>
      <c r="B32" s="227"/>
      <c r="C32" s="1621" t="s">
        <v>526</v>
      </c>
      <c r="D32" s="1622"/>
      <c r="E32" s="499">
        <v>0</v>
      </c>
      <c r="F32" s="462">
        <v>0</v>
      </c>
      <c r="G32" s="498">
        <v>342.255</v>
      </c>
      <c r="H32" s="226" t="s">
        <v>87</v>
      </c>
      <c r="I32" s="995"/>
    </row>
    <row r="33" spans="1:9" s="996" customFormat="1" ht="12.75" customHeight="1">
      <c r="A33" s="1041" t="s">
        <v>456</v>
      </c>
      <c r="B33" s="1614" t="s">
        <v>568</v>
      </c>
      <c r="C33" s="1615"/>
      <c r="D33" s="1615"/>
      <c r="E33" s="232">
        <f>SUM(E34:E34)</f>
        <v>0</v>
      </c>
      <c r="F33" s="234">
        <f>SUM(F34:F34)</f>
        <v>4496.34</v>
      </c>
      <c r="G33" s="234">
        <f>SUM(G34:G34)</f>
        <v>4496.34</v>
      </c>
      <c r="H33" s="1042">
        <f t="shared" si="1"/>
        <v>100</v>
      </c>
      <c r="I33" s="995"/>
    </row>
    <row r="34" spans="1:9" s="996" customFormat="1" ht="12.75" customHeight="1">
      <c r="A34" s="1030"/>
      <c r="B34" s="227" t="s">
        <v>458</v>
      </c>
      <c r="C34" s="1618" t="s">
        <v>1010</v>
      </c>
      <c r="D34" s="1620"/>
      <c r="E34" s="499">
        <v>0</v>
      </c>
      <c r="F34" s="462">
        <v>4496.34</v>
      </c>
      <c r="G34" s="462">
        <v>4496.34</v>
      </c>
      <c r="H34" s="225">
        <f t="shared" si="1"/>
        <v>100</v>
      </c>
      <c r="I34" s="995"/>
    </row>
    <row r="35" spans="1:9" s="996" customFormat="1" ht="13.5" customHeight="1">
      <c r="A35" s="1041" t="s">
        <v>456</v>
      </c>
      <c r="B35" s="1614" t="s">
        <v>99</v>
      </c>
      <c r="C35" s="1615"/>
      <c r="D35" s="1615"/>
      <c r="E35" s="1048">
        <f>SUM(E36:E40)</f>
        <v>40036.93</v>
      </c>
      <c r="F35" s="1049">
        <f>SUM(F36:F40)</f>
        <v>42244.740000000005</v>
      </c>
      <c r="G35" s="1049">
        <f>SUM(G36:G40)</f>
        <v>41552.804910000006</v>
      </c>
      <c r="H35" s="1029">
        <f t="shared" si="1"/>
        <v>98.36207989444367</v>
      </c>
      <c r="I35" s="995"/>
    </row>
    <row r="36" spans="1:9" s="996" customFormat="1" ht="13.5" customHeight="1">
      <c r="A36" s="1041"/>
      <c r="B36" s="227" t="s">
        <v>458</v>
      </c>
      <c r="C36" s="1623" t="s">
        <v>1011</v>
      </c>
      <c r="D36" s="1624"/>
      <c r="E36" s="1052">
        <v>10800</v>
      </c>
      <c r="F36" s="1053">
        <v>12690.55</v>
      </c>
      <c r="G36" s="1034">
        <v>10058.25091</v>
      </c>
      <c r="H36" s="225">
        <f>(G36/F36)*100</f>
        <v>79.25780135612722</v>
      </c>
      <c r="I36" s="995"/>
    </row>
    <row r="37" spans="1:8" s="996" customFormat="1" ht="12" customHeight="1">
      <c r="A37" s="1054"/>
      <c r="B37" s="1050"/>
      <c r="C37" s="1623" t="s">
        <v>468</v>
      </c>
      <c r="D37" s="1624"/>
      <c r="E37" s="1052">
        <v>6000</v>
      </c>
      <c r="F37" s="1053">
        <v>6000</v>
      </c>
      <c r="G37" s="1034">
        <v>5956.85042</v>
      </c>
      <c r="H37" s="225">
        <f>(G37/F37)*100</f>
        <v>99.28084033333333</v>
      </c>
    </row>
    <row r="38" spans="1:8" s="996" customFormat="1" ht="12" customHeight="1">
      <c r="A38" s="1054"/>
      <c r="B38" s="1050"/>
      <c r="C38" s="1623" t="s">
        <v>246</v>
      </c>
      <c r="D38" s="1624"/>
      <c r="E38" s="1052">
        <v>18000</v>
      </c>
      <c r="F38" s="1053">
        <v>18000</v>
      </c>
      <c r="G38" s="1034">
        <v>19339.87466</v>
      </c>
      <c r="H38" s="225">
        <f>(G38/F38)*100</f>
        <v>107.44374811111112</v>
      </c>
    </row>
    <row r="39" spans="1:8" s="996" customFormat="1" ht="12" customHeight="1">
      <c r="A39" s="1054"/>
      <c r="B39" s="1050"/>
      <c r="C39" s="1051" t="s">
        <v>1012</v>
      </c>
      <c r="D39" s="1055"/>
      <c r="E39" s="1052">
        <v>0</v>
      </c>
      <c r="F39" s="1056">
        <v>0</v>
      </c>
      <c r="G39" s="1034">
        <v>3.998</v>
      </c>
      <c r="H39" s="225"/>
    </row>
    <row r="40" spans="1:8" s="996" customFormat="1" ht="12" customHeight="1" thickBot="1">
      <c r="A40" s="1054"/>
      <c r="B40" s="1050"/>
      <c r="C40" s="1624" t="s">
        <v>248</v>
      </c>
      <c r="D40" s="1630"/>
      <c r="E40" s="1052">
        <v>5236.93</v>
      </c>
      <c r="F40" s="1057">
        <v>5554.19</v>
      </c>
      <c r="G40" s="1034">
        <v>6193.83092</v>
      </c>
      <c r="H40" s="225">
        <f>(G40/F40)*100</f>
        <v>111.51636728307818</v>
      </c>
    </row>
    <row r="41" spans="1:9" s="1012" customFormat="1" ht="15.75" customHeight="1" thickBot="1">
      <c r="A41" s="1631" t="s">
        <v>100</v>
      </c>
      <c r="B41" s="1632"/>
      <c r="C41" s="1632"/>
      <c r="D41" s="1632"/>
      <c r="E41" s="1058">
        <f>E42</f>
        <v>0</v>
      </c>
      <c r="F41" s="1059">
        <f>F42</f>
        <v>4310.09</v>
      </c>
      <c r="G41" s="1060">
        <f>G42</f>
        <v>5232.208</v>
      </c>
      <c r="H41" s="1061">
        <f>+G41/F41*100</f>
        <v>121.39440243707207</v>
      </c>
      <c r="I41" s="1062"/>
    </row>
    <row r="42" spans="1:9" s="998" customFormat="1" ht="26.25" customHeight="1">
      <c r="A42" s="1041" t="s">
        <v>456</v>
      </c>
      <c r="B42" s="1633" t="s">
        <v>569</v>
      </c>
      <c r="C42" s="1634"/>
      <c r="D42" s="1635"/>
      <c r="E42" s="228">
        <f>SUM(E43:E46)</f>
        <v>0</v>
      </c>
      <c r="F42" s="229">
        <f>SUM(F43:F46)</f>
        <v>4310.09</v>
      </c>
      <c r="G42" s="230">
        <f>SUM(G43:G46)</f>
        <v>5232.208</v>
      </c>
      <c r="H42" s="231">
        <f>+G42/F42*100</f>
        <v>121.39440243707207</v>
      </c>
      <c r="I42" s="995"/>
    </row>
    <row r="43" spans="1:9" s="998" customFormat="1" ht="12.75" customHeight="1">
      <c r="A43" s="1063"/>
      <c r="B43" s="1031" t="s">
        <v>458</v>
      </c>
      <c r="C43" s="1616" t="s">
        <v>371</v>
      </c>
      <c r="D43" s="1617"/>
      <c r="E43" s="1032">
        <v>0</v>
      </c>
      <c r="F43" s="1033">
        <v>0</v>
      </c>
      <c r="G43" s="1034">
        <v>176.86</v>
      </c>
      <c r="H43" s="226" t="s">
        <v>87</v>
      </c>
      <c r="I43" s="995"/>
    </row>
    <row r="44" spans="1:9" s="998" customFormat="1" ht="12.75" customHeight="1">
      <c r="A44" s="1063"/>
      <c r="B44" s="1031"/>
      <c r="C44" s="1616" t="s">
        <v>284</v>
      </c>
      <c r="D44" s="1617"/>
      <c r="E44" s="1032">
        <v>0</v>
      </c>
      <c r="F44" s="1033">
        <v>0</v>
      </c>
      <c r="G44" s="1034">
        <v>27</v>
      </c>
      <c r="H44" s="226" t="s">
        <v>87</v>
      </c>
      <c r="I44" s="995"/>
    </row>
    <row r="45" spans="1:10" s="998" customFormat="1" ht="12.75" customHeight="1">
      <c r="A45" s="1063"/>
      <c r="B45" s="1064"/>
      <c r="C45" s="1618" t="s">
        <v>372</v>
      </c>
      <c r="D45" s="1619"/>
      <c r="E45" s="1032">
        <v>0</v>
      </c>
      <c r="F45" s="1033">
        <v>4310.09</v>
      </c>
      <c r="G45" s="1034">
        <f>4529.83+113.619</f>
        <v>4643.449</v>
      </c>
      <c r="H45" s="226" t="s">
        <v>87</v>
      </c>
      <c r="I45" s="995"/>
      <c r="J45" s="1065"/>
    </row>
    <row r="46" spans="1:9" s="998" customFormat="1" ht="15" customHeight="1" thickBot="1">
      <c r="A46" s="1041" t="s">
        <v>456</v>
      </c>
      <c r="B46" s="1625" t="s">
        <v>511</v>
      </c>
      <c r="C46" s="1626"/>
      <c r="D46" s="1627"/>
      <c r="E46" s="232">
        <v>0</v>
      </c>
      <c r="F46" s="233">
        <v>0</v>
      </c>
      <c r="G46" s="234">
        <v>384.899</v>
      </c>
      <c r="H46" s="242" t="s">
        <v>87</v>
      </c>
      <c r="I46" s="1017"/>
    </row>
    <row r="47" spans="1:8" s="1012" customFormat="1" ht="21" customHeight="1" thickBot="1">
      <c r="A47" s="1628" t="s">
        <v>1013</v>
      </c>
      <c r="B47" s="1629"/>
      <c r="C47" s="1629"/>
      <c r="D47" s="1629"/>
      <c r="E47" s="1014">
        <f>E41+E9</f>
        <v>73356.93</v>
      </c>
      <c r="F47" s="1013">
        <f>F41+F9</f>
        <v>105131.82</v>
      </c>
      <c r="G47" s="1011">
        <f>+G9+G41</f>
        <v>138339.40391000002</v>
      </c>
      <c r="H47" s="1015">
        <f>+G47/F47*100</f>
        <v>131.58661565071355</v>
      </c>
    </row>
    <row r="48" spans="1:4" ht="12.75">
      <c r="A48" s="140"/>
      <c r="B48" s="140"/>
      <c r="C48" s="140"/>
      <c r="D48" s="140"/>
    </row>
  </sheetData>
  <sheetProtection/>
  <mergeCells count="42">
    <mergeCell ref="A47:D47"/>
    <mergeCell ref="C40:D40"/>
    <mergeCell ref="A41:D41"/>
    <mergeCell ref="B42:D42"/>
    <mergeCell ref="C43:D43"/>
    <mergeCell ref="C45:D45"/>
    <mergeCell ref="B35:D35"/>
    <mergeCell ref="C36:D36"/>
    <mergeCell ref="C37:D37"/>
    <mergeCell ref="C38:D38"/>
    <mergeCell ref="C44:D44"/>
    <mergeCell ref="B46:D46"/>
    <mergeCell ref="B29:D29"/>
    <mergeCell ref="B30:D30"/>
    <mergeCell ref="C31:D31"/>
    <mergeCell ref="C32:D32"/>
    <mergeCell ref="B33:D33"/>
    <mergeCell ref="C34:D34"/>
    <mergeCell ref="C23:D23"/>
    <mergeCell ref="B24:D24"/>
    <mergeCell ref="C25:D25"/>
    <mergeCell ref="C26:D26"/>
    <mergeCell ref="C27:D27"/>
    <mergeCell ref="C28:D28"/>
    <mergeCell ref="C17:D17"/>
    <mergeCell ref="C18:D18"/>
    <mergeCell ref="C19:D19"/>
    <mergeCell ref="B20:D20"/>
    <mergeCell ref="C21:D21"/>
    <mergeCell ref="C22:D22"/>
    <mergeCell ref="C11:D11"/>
    <mergeCell ref="C12:D12"/>
    <mergeCell ref="C13:D13"/>
    <mergeCell ref="C14:D14"/>
    <mergeCell ref="C15:D15"/>
    <mergeCell ref="B16:D16"/>
    <mergeCell ref="G1:H1"/>
    <mergeCell ref="A3:H3"/>
    <mergeCell ref="A5:H5"/>
    <mergeCell ref="A8:D8"/>
    <mergeCell ref="A9:D9"/>
    <mergeCell ref="B10:D10"/>
  </mergeCells>
  <printOptions/>
  <pageMargins left="0.5118110236220472" right="0.275590551181102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Fantova Lucie</cp:lastModifiedBy>
  <cp:lastPrinted>2018-06-06T07:16:29Z</cp:lastPrinted>
  <dcterms:created xsi:type="dcterms:W3CDTF">2011-05-10T08:34:07Z</dcterms:created>
  <dcterms:modified xsi:type="dcterms:W3CDTF">2018-06-06T07:16:32Z</dcterms:modified>
  <cp:category/>
  <cp:version/>
  <cp:contentType/>
  <cp:contentStatus/>
</cp:coreProperties>
</file>