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75" windowWidth="14355" windowHeight="4605"/>
  </bookViews>
  <sheets>
    <sheet name="Příjmy" sheetId="3" r:id="rId1"/>
    <sheet name="Výdaje" sheetId="4" r:id="rId2"/>
    <sheet name="Přehled rozp.opatření 2018" sheetId="5" r:id="rId3"/>
  </sheets>
  <definedNames>
    <definedName name="_xlnm.Print_Titles" localSheetId="2">'Přehled rozp.opatření 2018'!$2:$5</definedName>
  </definedNames>
  <calcPr calcId="145621"/>
</workbook>
</file>

<file path=xl/calcChain.xml><?xml version="1.0" encoding="utf-8"?>
<calcChain xmlns="http://schemas.openxmlformats.org/spreadsheetml/2006/main">
  <c r="F12" i="3" l="1"/>
  <c r="G10" i="3"/>
  <c r="E12" i="4" l="1"/>
  <c r="D95" i="4" l="1"/>
  <c r="D88" i="4"/>
  <c r="D62" i="4"/>
  <c r="D54" i="4"/>
  <c r="D38" i="4"/>
  <c r="D64" i="4"/>
  <c r="D60" i="4"/>
  <c r="E23" i="3"/>
  <c r="E29" i="3"/>
  <c r="D75" i="4"/>
  <c r="D61" i="4"/>
  <c r="D69" i="4"/>
  <c r="D58" i="4"/>
  <c r="D35" i="4"/>
  <c r="D80" i="4"/>
  <c r="D16" i="4"/>
  <c r="D25" i="4"/>
  <c r="D74" i="4"/>
  <c r="E12" i="3"/>
  <c r="E25" i="3"/>
  <c r="D36" i="4"/>
  <c r="F186" i="5" l="1"/>
  <c r="D117" i="4" l="1"/>
  <c r="F112" i="4"/>
  <c r="F88" i="4" l="1"/>
  <c r="D91" i="4" l="1"/>
  <c r="D89" i="4"/>
  <c r="E34" i="3" l="1"/>
  <c r="F74" i="4" l="1"/>
  <c r="F93" i="4" l="1"/>
  <c r="F8" i="3" l="1"/>
  <c r="F8" i="4" l="1"/>
  <c r="E66" i="4" l="1"/>
  <c r="C66" i="4"/>
  <c r="F65" i="4"/>
  <c r="F47" i="4"/>
  <c r="F30" i="4"/>
  <c r="F29" i="4"/>
  <c r="F129" i="4" l="1"/>
  <c r="F126" i="4"/>
  <c r="F123" i="4"/>
  <c r="F120" i="4"/>
  <c r="E117" i="4"/>
  <c r="C117" i="4"/>
  <c r="F116" i="4"/>
  <c r="F115" i="4"/>
  <c r="F114" i="4"/>
  <c r="F113" i="4"/>
  <c r="F111" i="4"/>
  <c r="F110" i="4"/>
  <c r="F109" i="4"/>
  <c r="F106" i="4"/>
  <c r="F103" i="4"/>
  <c r="E96" i="4"/>
  <c r="D96" i="4"/>
  <c r="F95" i="4"/>
  <c r="F92" i="4"/>
  <c r="F91" i="4"/>
  <c r="F90" i="4"/>
  <c r="F89" i="4"/>
  <c r="C96" i="4"/>
  <c r="F87" i="4"/>
  <c r="E83" i="4"/>
  <c r="D83" i="4"/>
  <c r="C83" i="4"/>
  <c r="F82" i="4"/>
  <c r="F81" i="4"/>
  <c r="F80" i="4"/>
  <c r="F79" i="4"/>
  <c r="F78" i="4"/>
  <c r="F77" i="4"/>
  <c r="F75" i="4"/>
  <c r="F73" i="4"/>
  <c r="F72" i="4"/>
  <c r="F64" i="4"/>
  <c r="F63" i="4"/>
  <c r="F62" i="4"/>
  <c r="D66" i="4"/>
  <c r="F60" i="4"/>
  <c r="F59" i="4"/>
  <c r="F58" i="4"/>
  <c r="F57" i="4"/>
  <c r="F54" i="4"/>
  <c r="E49" i="4"/>
  <c r="D49" i="4"/>
  <c r="C49" i="4"/>
  <c r="F48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31" i="4"/>
  <c r="D31" i="4"/>
  <c r="C31" i="4"/>
  <c r="F28" i="4"/>
  <c r="F27" i="4"/>
  <c r="F26" i="4"/>
  <c r="F25" i="4"/>
  <c r="F24" i="4"/>
  <c r="E21" i="4"/>
  <c r="C21" i="4"/>
  <c r="F20" i="4"/>
  <c r="D21" i="4"/>
  <c r="F17" i="4"/>
  <c r="F16" i="4"/>
  <c r="F15" i="4"/>
  <c r="F12" i="4"/>
  <c r="E9" i="4"/>
  <c r="D9" i="4"/>
  <c r="C9" i="4"/>
  <c r="F7" i="4"/>
  <c r="F34" i="3"/>
  <c r="D34" i="3"/>
  <c r="F31" i="3"/>
  <c r="E31" i="3"/>
  <c r="D31" i="3"/>
  <c r="G30" i="3"/>
  <c r="G29" i="3"/>
  <c r="G28" i="3"/>
  <c r="F27" i="3"/>
  <c r="E27" i="3"/>
  <c r="D27" i="3"/>
  <c r="D26" i="3" s="1"/>
  <c r="F24" i="3"/>
  <c r="E24" i="3"/>
  <c r="D24" i="3"/>
  <c r="G23" i="3"/>
  <c r="G21" i="3"/>
  <c r="G17" i="3"/>
  <c r="G16" i="3"/>
  <c r="G14" i="3"/>
  <c r="G13" i="3"/>
  <c r="G11" i="3"/>
  <c r="G9" i="3"/>
  <c r="E8" i="3"/>
  <c r="D8" i="3"/>
  <c r="D7" i="3" s="1"/>
  <c r="E26" i="3" l="1"/>
  <c r="F7" i="3"/>
  <c r="G34" i="3"/>
  <c r="F26" i="3"/>
  <c r="G27" i="3"/>
  <c r="E7" i="3"/>
  <c r="G8" i="3"/>
  <c r="D37" i="3"/>
  <c r="F9" i="4"/>
  <c r="F96" i="4"/>
  <c r="F117" i="4"/>
  <c r="F49" i="4"/>
  <c r="F18" i="4"/>
  <c r="F83" i="4"/>
  <c r="F66" i="4"/>
  <c r="F31" i="4"/>
  <c r="F21" i="4"/>
  <c r="F61" i="4"/>
  <c r="D33" i="3"/>
  <c r="G26" i="3" l="1"/>
  <c r="E33" i="3"/>
  <c r="F37" i="3"/>
  <c r="F33" i="3"/>
  <c r="E37" i="3"/>
  <c r="G7" i="3"/>
  <c r="G33" i="3" l="1"/>
  <c r="G37" i="3"/>
</calcChain>
</file>

<file path=xl/sharedStrings.xml><?xml version="1.0" encoding="utf-8"?>
<sst xmlns="http://schemas.openxmlformats.org/spreadsheetml/2006/main" count="1176" uniqueCount="402">
  <si>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</si>
  <si>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</si>
  <si>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</si>
  <si>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</si>
  <si>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</si>
  <si>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</si>
  <si>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/</t>
  </si>
  <si>
    <t>05-soc.věci</t>
  </si>
  <si>
    <t>dotace z MPSV, zapojení do kap. 91705</t>
  </si>
  <si>
    <t>08-ŽP a zeměď.</t>
  </si>
  <si>
    <t>04-školství</t>
  </si>
  <si>
    <t>09-zdravotnictví</t>
  </si>
  <si>
    <t>úprava ukazatelů v kap. 91304</t>
  </si>
  <si>
    <t>02-reg.rozvoj</t>
  </si>
  <si>
    <t>poskytnutí dotací z kap. 91701</t>
  </si>
  <si>
    <t>01-OKH</t>
  </si>
  <si>
    <t>06-doprava</t>
  </si>
  <si>
    <t>14-investice</t>
  </si>
  <si>
    <t>07-kultura</t>
  </si>
  <si>
    <t>poskytnutí dotací z KF, kap. 93101</t>
  </si>
  <si>
    <t>dotace z MŠMT, zapojení do kap. 91604</t>
  </si>
  <si>
    <t>dotace z MŠMT, zapojení do kap. 91704</t>
  </si>
  <si>
    <t>15-OKŘ</t>
  </si>
  <si>
    <t>poskytnutí dotací z kap. 91705</t>
  </si>
  <si>
    <t>dotace z MZdr, zapojení do kap. 91709</t>
  </si>
  <si>
    <t>přesun z kap. 92303 do kap. 92302</t>
  </si>
  <si>
    <t>poskytnutí dotací z DF, kap. 92607</t>
  </si>
  <si>
    <t>dotace z MK, zapojení do kap. 91707</t>
  </si>
  <si>
    <t>poskytnutí dotací z kap. 92302 - Kotlíkové dotace</t>
  </si>
  <si>
    <t>03-ekonomika</t>
  </si>
  <si>
    <t>dotace z Úřadu vlády, zapojení do kap. 91405</t>
  </si>
  <si>
    <t>poskytnutí dotací z DF, kap. 92609 - zdravotnické programy</t>
  </si>
  <si>
    <t>dotace z MF, zapojení do kap. 91708</t>
  </si>
  <si>
    <t>přesun z kap. 92303 do kap. 92314</t>
  </si>
  <si>
    <t>přesun z kap. 91404 do kap. 91704</t>
  </si>
  <si>
    <t>úprava ukazatelů v kap. 91408</t>
  </si>
  <si>
    <t>dotace z MŠMT, zapojení do kap. 92304</t>
  </si>
  <si>
    <t>poskytnutí dotací z kap. 91707</t>
  </si>
  <si>
    <t>12-informatika</t>
  </si>
  <si>
    <t>úprava ukazatelů v kap. 91701</t>
  </si>
  <si>
    <t>poskytnutí dotací z DF, kap. 92606-podpora cyklistické dopravy</t>
  </si>
  <si>
    <t>úprava ukazatelů v kap. 91704</t>
  </si>
  <si>
    <t>úprava ukazatelů v kap. 91305</t>
  </si>
  <si>
    <t>dotace z MF, zapojení do kap. 91115</t>
  </si>
  <si>
    <t>tis. Kč</t>
  </si>
  <si>
    <t>Příloha č. 1/str.1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</si>
  <si>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</si>
  <si>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</si>
  <si>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</si>
  <si>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</si>
  <si>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</si>
  <si>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</si>
  <si>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 z příjmů PO za kraj</t>
  </si>
  <si>
    <t>--</t>
  </si>
  <si>
    <t>daňové-správní poplatky</t>
  </si>
  <si>
    <t>daňové-příjmy ostatní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</si>
  <si>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</si>
  <si>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</si>
  <si>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</si>
  <si>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</si>
  <si>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</si>
  <si>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</si>
  <si>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</si>
  <si>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</si>
  <si>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</si>
  <si>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</si>
  <si>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</si>
  <si>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</si>
  <si>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</si>
  <si>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</si>
  <si>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</si>
  <si>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</si>
  <si>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</si>
  <si>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(na dopravní obslužnost)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</si>
  <si>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</si>
  <si>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</si>
  <si>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</si>
  <si>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</si>
  <si>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</si>
  <si>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</si>
  <si>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Příloha č. 2/str.1</t>
  </si>
  <si>
    <t>Kapitola 910 - Zastupitelstvo (ZU)</t>
  </si>
  <si>
    <t>resort (SU)</t>
  </si>
  <si>
    <t>% sk./UR</t>
  </si>
  <si>
    <t>celkem</t>
  </si>
  <si>
    <t>Kapitola 911 - Krajský úřad (ZU)</t>
  </si>
  <si>
    <t>Kapitola 912 - účelové příspěvky PO (ZU)</t>
  </si>
  <si>
    <t>04-OŠMTS</t>
  </si>
  <si>
    <t>05-OSV</t>
  </si>
  <si>
    <t>06-OD</t>
  </si>
  <si>
    <t>07-OK</t>
  </si>
  <si>
    <t>08-OŽP</t>
  </si>
  <si>
    <t>09-OZ</t>
  </si>
  <si>
    <t>Kapitola 913 - příspěvkové organizace (ZU)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</si>
  <si>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</si>
  <si>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</si>
  <si>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</si>
  <si>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</si>
  <si>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</si>
  <si>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</si>
  <si>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</si>
  <si>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</si>
  <si>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Příloha č. 2/str.2</t>
  </si>
  <si>
    <t>Kapitola 916 - Účelové neinvestiční dotace na školství (ZU)</t>
  </si>
  <si>
    <t>Kapitola 917 - Transfery (ZU)</t>
  </si>
  <si>
    <t>Kapitola 919 - Pokladní správa (ZU)</t>
  </si>
  <si>
    <t>Kapitola 920 - Kapitálové výdaje (ZU)</t>
  </si>
  <si>
    <t>Kapitola 923 - Spolufinancování EU (ZU)</t>
  </si>
  <si>
    <t>Příloha č. 2/str.3</t>
  </si>
  <si>
    <t>Kapitola 924 - Úvěry (ZU)</t>
  </si>
  <si>
    <t>Kapitola 925 - Sociální fond kraje (ZU)</t>
  </si>
  <si>
    <t>Kapitola 926 - Dotační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</si>
  <si>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</si>
  <si>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</si>
  <si>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</si>
  <si>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</si>
  <si>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resorty</t>
  </si>
  <si>
    <t>poskytnutí dotací z LF, kap. 93408</t>
  </si>
  <si>
    <t xml:space="preserve">Příloha č. 3 </t>
  </si>
  <si>
    <t>úprava ukazatelů v kap. 92014</t>
  </si>
  <si>
    <t>úprava ukazatelů v kap. 92006 - rozpis na jmenovité akce</t>
  </si>
  <si>
    <t>přesun z kap. 91702 do kap. 91402</t>
  </si>
  <si>
    <t>přesun z kap. 92004 do kap. 92014</t>
  </si>
  <si>
    <t>dotace z MMR, zapojení do kap. 92304</t>
  </si>
  <si>
    <t>úprava ukazatelů v kap. 91204 - Stipendijní program</t>
  </si>
  <si>
    <t>18</t>
  </si>
  <si>
    <t xml:space="preserve">Celkem příjmová a výdajová část rozpočtu 2018 upravena o </t>
  </si>
  <si>
    <t>SR 2018</t>
  </si>
  <si>
    <t>UR 2018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</si>
  <si>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2017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</si>
  <si>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2017</t>
    </r>
  </si>
  <si>
    <t>zapojení prostř. z roku 2017 na výdaje 2018, kap. 92608</t>
  </si>
  <si>
    <t>19/18/ZK</t>
  </si>
  <si>
    <t>zapojení prostř. z roku 2017 na výdaje 2018, kap. 91408</t>
  </si>
  <si>
    <t>22/1/ZK</t>
  </si>
  <si>
    <t>23/18/ZK</t>
  </si>
  <si>
    <t>zapojení prostř. z roku 2017 na výdaje 2018, kap. 93208 a 93408</t>
  </si>
  <si>
    <t>59/18/RK</t>
  </si>
  <si>
    <t>zapojení prostř. z roku 2017 na výdaje 2018, kap. 91708</t>
  </si>
  <si>
    <t>úprava ukazatelů v kap. 91705-poskytnutí dotací , protidrogová politika</t>
  </si>
  <si>
    <t>17/18/RK</t>
  </si>
  <si>
    <t>zapojení prostř. z roku 2017 na výdaje 2018, kap. DF -92606</t>
  </si>
  <si>
    <t>31/18/RK</t>
  </si>
  <si>
    <t>zapojení prostř. z roku 2017 na výdaje 2018, kap. 92305</t>
  </si>
  <si>
    <t>18/18/RK</t>
  </si>
  <si>
    <t>19/18/RK</t>
  </si>
  <si>
    <t>zapojení prostř. z roku 2017 na výdaje 2018, kap. 91209 a 91709</t>
  </si>
  <si>
    <t>24/1/RK</t>
  </si>
  <si>
    <t>26/18/RK</t>
  </si>
  <si>
    <t>úprava ukazatelů v kap. 91701-poskytnutí darů</t>
  </si>
  <si>
    <t>5/18/RK</t>
  </si>
  <si>
    <t>zapojení prostř. z roku 2017 na výdaje 2018, kap. 91204</t>
  </si>
  <si>
    <t>49/18/RK</t>
  </si>
  <si>
    <t>zapojení prostř. z roku 2017 na výdaje 2018, kap. 91402, 91702, 92302, DF-92602 a 92314</t>
  </si>
  <si>
    <t>44/18/RK</t>
  </si>
  <si>
    <t>33/18/RK</t>
  </si>
  <si>
    <t>6/18/RK</t>
  </si>
  <si>
    <t>7/18/RK</t>
  </si>
  <si>
    <t>7/18/ZK</t>
  </si>
  <si>
    <t>11/18/RK</t>
  </si>
  <si>
    <t>navýšení příjmů 2018 a výdajů 2018 a přesuny v kap. 91402 a 91702</t>
  </si>
  <si>
    <t>27/18/ZK</t>
  </si>
  <si>
    <t>117/18/RK</t>
  </si>
  <si>
    <t>38/18/ZK</t>
  </si>
  <si>
    <t>zapojení prostř. z roku 2017 na výdaje 2018, kap. 92006</t>
  </si>
  <si>
    <t>129/18/RK</t>
  </si>
  <si>
    <t>zapojení prostř. z roku 2017 na výdaje 2018, kap. DF - 92601</t>
  </si>
  <si>
    <t>zapojení prostř. z roku 2017 na výdaje 2018, kap. KF - 93101</t>
  </si>
  <si>
    <t>zapojení prostř. z roku 2017 na výdaje 2018, kap. DF - 92607</t>
  </si>
  <si>
    <t>113/18/RK</t>
  </si>
  <si>
    <t>zapojení prostř. z roku 2017 na výdaje 2018, kap. 91707 a 91207</t>
  </si>
  <si>
    <t>114/18/RK</t>
  </si>
  <si>
    <t>118/18/RK</t>
  </si>
  <si>
    <t>119/18/RK</t>
  </si>
  <si>
    <t>zapojení prostř. z roku 2017 na výdaje 2018, kap. 91115 a 92015</t>
  </si>
  <si>
    <t>99/18/RK</t>
  </si>
  <si>
    <t>úprava ukazatelů v kap. 91206 - poskytnutí účelových příspěvků PO</t>
  </si>
  <si>
    <t>úprava ukazatelů v kap. 91204 - poskytnutí účelových příspěvků PO</t>
  </si>
  <si>
    <t>130/18/RK</t>
  </si>
  <si>
    <t>131/18/RK</t>
  </si>
  <si>
    <t>zapojení prostř. z roku 2017 na výdaje 2018, kap. 91406 a 91706</t>
  </si>
  <si>
    <t>zapojení vyšších daňových příjmů za rok 2017 na výdaje 2018, resorty</t>
  </si>
  <si>
    <t>37/18/ZK</t>
  </si>
  <si>
    <t>zapojení prostř. z roku 2017 na výdaje 2018, kap. 92014</t>
  </si>
  <si>
    <t>158/18/RK</t>
  </si>
  <si>
    <t>146/18/RK</t>
  </si>
  <si>
    <t>212/18/RK</t>
  </si>
  <si>
    <t>187/18/RK</t>
  </si>
  <si>
    <t>zapojení prostř. z roku 2017 na výdaje 2018, kap. 91205</t>
  </si>
  <si>
    <t>zapojení prostř. z roku 2017 na výdaje 2018, kap. 92001</t>
  </si>
  <si>
    <t>178/18/RK</t>
  </si>
  <si>
    <t>zapojení prostř. z roku 2017 na výdaje 2018, kap. DF - 92609</t>
  </si>
  <si>
    <t>zapojení prostř. z roku 2017 na výdaje 2018, kap. 91704</t>
  </si>
  <si>
    <t>213/18/RK</t>
  </si>
  <si>
    <t>úprava ukazatelů v kap. 91709 - poskytnutí dotací</t>
  </si>
  <si>
    <t>185/18/RK</t>
  </si>
  <si>
    <t>zapojení prostř. z roku 2017 na výdaje 2018, kap. 91405</t>
  </si>
  <si>
    <t>186/18/RK</t>
  </si>
  <si>
    <t>přesun z kap. 91205 do kap. 92014</t>
  </si>
  <si>
    <t>zapojení prostř. z roku 2017 na výdaje 2018, kap. DF - 92604</t>
  </si>
  <si>
    <t>214/18/RK</t>
  </si>
  <si>
    <t>198/18/RK</t>
  </si>
  <si>
    <t>215/18/RK</t>
  </si>
  <si>
    <t>216/18/RK</t>
  </si>
  <si>
    <t>268/18/RK</t>
  </si>
  <si>
    <t>zapojení prostř. z roku 2017 na výdaje 2018, kap. 92304</t>
  </si>
  <si>
    <t>217/18/RK</t>
  </si>
  <si>
    <t>zapojení prostř. z roku 2017 na výdaje 2018, kap. 92014 a 91414</t>
  </si>
  <si>
    <t>191/18/RK</t>
  </si>
  <si>
    <t>269/18/RK</t>
  </si>
  <si>
    <t>230/18/RK</t>
  </si>
  <si>
    <t>poskytnutí dotací z kap. 92302 - Kotlíkové dotace II.</t>
  </si>
  <si>
    <t>228/18/RK</t>
  </si>
  <si>
    <t>zapojení prostř. z roku 2017 na výdaje 2018, SF - kap. 92515, DF - kap. 92606 a 92602 - vypořádání peněžních fondů</t>
  </si>
  <si>
    <t>194/18/RK</t>
  </si>
  <si>
    <t>přesun z kap. 92007 do kap. 92014</t>
  </si>
  <si>
    <t>236/18/RK</t>
  </si>
  <si>
    <t>úprava ukazatelů v kap. 91701 - poskytnutí  dotací</t>
  </si>
  <si>
    <t>258/18/RK</t>
  </si>
  <si>
    <t>zapojení prostř. z roku 2017 na výdaje 2018, kap. 92012</t>
  </si>
  <si>
    <t>253/18/RK</t>
  </si>
  <si>
    <t>zapojení prostř. z roku 2017 na výdaje 2018, kap. 91415</t>
  </si>
  <si>
    <t>265/18/RK</t>
  </si>
  <si>
    <t>285/18/RK</t>
  </si>
  <si>
    <t>270/18/RK</t>
  </si>
  <si>
    <t>296/18/RK</t>
  </si>
  <si>
    <t>zapojení prostř. z roku 2017 a navýšení příjmů, zapojeno do výdajů 2018, kap. 91705</t>
  </si>
  <si>
    <t>zapojení prostř. z roku 2017 na výdaje 2018, kap. 91204 a 92004</t>
  </si>
  <si>
    <t>286/18/RK</t>
  </si>
  <si>
    <t>úprava ukazatelů v kap. 92006 - peněžitý vklad do s.r.o. AUTOBUSY LK</t>
  </si>
  <si>
    <t>293/18/RK</t>
  </si>
  <si>
    <t>315/18RK</t>
  </si>
  <si>
    <t>330/18/RK</t>
  </si>
  <si>
    <t>291/18/RK</t>
  </si>
  <si>
    <t>320/18/RK</t>
  </si>
  <si>
    <t>54/18/ZK</t>
  </si>
  <si>
    <t>55/18/ZK</t>
  </si>
  <si>
    <t>52/18/ZK</t>
  </si>
  <si>
    <t>60/18/ZK</t>
  </si>
  <si>
    <t>57/18/ZK</t>
  </si>
  <si>
    <t>46/18/ZK</t>
  </si>
  <si>
    <t>66/18/ZK</t>
  </si>
  <si>
    <t>69/18/ZK</t>
  </si>
  <si>
    <t>úprava ukazatelů v kap. 91207-účlové příspěvky PO</t>
  </si>
  <si>
    <t>384/18/RK</t>
  </si>
  <si>
    <t>36/18/RK</t>
  </si>
  <si>
    <t>zapojení prostř. z roku 2017 na výdaje 2018, vypořádání kap. 923 - Spolufinancování EU</t>
  </si>
  <si>
    <t>navýšení příjmů 2018 a výdajů 2018 v kap. 91204</t>
  </si>
  <si>
    <t>navýšení příjmů 2018 a výdajů 2018 v kap. 91604 - odvod na MŠMT</t>
  </si>
  <si>
    <t>361/18/RK</t>
  </si>
  <si>
    <t>340/18/RK</t>
  </si>
  <si>
    <t>362/18/RK</t>
  </si>
  <si>
    <t>přesun z kap. 92314 a 92004 do kap. 91204</t>
  </si>
  <si>
    <t>přesun z kap. 91305 do kap. 91205,91405,91903 a 92014</t>
  </si>
  <si>
    <t>363/18/RK</t>
  </si>
  <si>
    <t>364/18/RK</t>
  </si>
  <si>
    <t>382/18/RK</t>
  </si>
  <si>
    <t>poskytnutí dotací z DF, kap. 92607-Poznáváme kulturu</t>
  </si>
  <si>
    <t>poskytnutí dotací z kap. 91704-podpora obcí při změně zřizovatelských funkcí</t>
  </si>
  <si>
    <t>395/18/RK</t>
  </si>
  <si>
    <t>365/18/RK</t>
  </si>
  <si>
    <t>341/18/RK</t>
  </si>
  <si>
    <t>411/18/RK</t>
  </si>
  <si>
    <t>412/18/RK</t>
  </si>
  <si>
    <t>534/18/RK</t>
  </si>
  <si>
    <t>přesun z kap. 91402 do kap. 91408</t>
  </si>
  <si>
    <t>dotace MPSV, zapojení do kap. 92305</t>
  </si>
  <si>
    <t>458/18/RK</t>
  </si>
  <si>
    <t>469/18/RK</t>
  </si>
  <si>
    <t>470/18/RK</t>
  </si>
  <si>
    <t>471/18/RK</t>
  </si>
  <si>
    <t>489/18/RK</t>
  </si>
  <si>
    <t>úprava ukazatelů v kap. 91204-účlové příspěvky PO</t>
  </si>
  <si>
    <t>472/18/RK</t>
  </si>
  <si>
    <t>přijatá dotace ze zahraničí, zapojení do kap. 92314</t>
  </si>
  <si>
    <t>500/18/RK</t>
  </si>
  <si>
    <t>úprava ukazatelů v kap. 92004</t>
  </si>
  <si>
    <t>473/18/RK</t>
  </si>
  <si>
    <t>zapojení prostř. z roku 2017 a navýšení příjmů, zapojeno do výdajů 2018, kap. 92009</t>
  </si>
  <si>
    <t>455/18/RK</t>
  </si>
  <si>
    <t>494/18/RK</t>
  </si>
  <si>
    <t>495/18/RK</t>
  </si>
  <si>
    <t>76/18/ZK</t>
  </si>
  <si>
    <t>99/18/ZK</t>
  </si>
  <si>
    <t>100/18/ZK</t>
  </si>
  <si>
    <t>101/18/ZK</t>
  </si>
  <si>
    <t>87/18/ZK</t>
  </si>
  <si>
    <t>88/18/ZK</t>
  </si>
  <si>
    <t>102/18/ZK</t>
  </si>
  <si>
    <t>104/18/ZK</t>
  </si>
  <si>
    <t>95/18/ZK</t>
  </si>
  <si>
    <t>108/18/ZK</t>
  </si>
  <si>
    <t>navýšení příjmů 2018 a výdajů 2018 v DF, kap. 92602</t>
  </si>
  <si>
    <t>přesun z kap. 91305 do kap. 91705</t>
  </si>
  <si>
    <t>poskytnutí dotací z DF, kap. 92607-Kulturní aktivity</t>
  </si>
  <si>
    <t>570/18/RK</t>
  </si>
  <si>
    <t>541/18/RK</t>
  </si>
  <si>
    <t>583/18/RK</t>
  </si>
  <si>
    <t>553/18/RK</t>
  </si>
  <si>
    <t>navýšení příjmů 2018 a výdajů 2018 v kap. 91306</t>
  </si>
  <si>
    <t>poskytnutí dotací z DF, kap. 92602-Podpora činnosti mateřských center</t>
  </si>
  <si>
    <t>poskytnutí dotací z DF, kap. 92602-Podpora místní Agendy 21</t>
  </si>
  <si>
    <t>navýšení příjmů 2018 a výdajů 2018 v kap. 91704</t>
  </si>
  <si>
    <t>poskytnutí dotací z DF, kap. 92607-Záchrana a obnova památek</t>
  </si>
  <si>
    <t>úprava ukazatelů v kap. 92308 - NFV Střevlík, p.o.</t>
  </si>
  <si>
    <t>571/18/RK</t>
  </si>
  <si>
    <t>604/18/RK</t>
  </si>
  <si>
    <t>605/18/RK</t>
  </si>
  <si>
    <t>poskytnutí dotací z DF, kap. 92607-Podpora rozvoje cestovního ruchu</t>
  </si>
  <si>
    <t>zapojení prostř. z roku 2017 a navýšení příjmů 2018, zapojeno do výdajů 2018-finanční vypořádání dotací za rok 2017, kapitoly rozpočtu</t>
  </si>
  <si>
    <t>dotace ze SR a obcí, navýšení příjmů 2018 a navýšení výdajů 2018, zapojeno do výdajů 2018, kap. 92314 a 92303</t>
  </si>
  <si>
    <t>610/18/RK</t>
  </si>
  <si>
    <t>611/18/RK</t>
  </si>
  <si>
    <t>přesun z kap. 92005 do kap. 91205</t>
  </si>
  <si>
    <t>úprava ukazatelů v kap. 91205-poskytnutí účel.příspěvků PO</t>
  </si>
  <si>
    <t>667/18/RK</t>
  </si>
  <si>
    <t>716/18/RK</t>
  </si>
  <si>
    <t>717/18/RK</t>
  </si>
  <si>
    <t>704/18/RK</t>
  </si>
  <si>
    <t>705/18/RK</t>
  </si>
  <si>
    <t>zapojení prostř. z roku 2017 na výdaje 2018, resorty</t>
  </si>
  <si>
    <t>682/18/RK</t>
  </si>
  <si>
    <t>741/18/RK</t>
  </si>
  <si>
    <t>721/18/RK</t>
  </si>
  <si>
    <t>142/18/ZK</t>
  </si>
  <si>
    <t>135/18/ZK</t>
  </si>
  <si>
    <t>136/18/ZK</t>
  </si>
  <si>
    <t>117/18/ZK</t>
  </si>
  <si>
    <t>150/18/ZK</t>
  </si>
  <si>
    <t>144/18/ZK</t>
  </si>
  <si>
    <t>143/18/ZK</t>
  </si>
  <si>
    <t>147/18/ZK</t>
  </si>
  <si>
    <t>137/18/ZK</t>
  </si>
  <si>
    <t>138/18/ZK</t>
  </si>
  <si>
    <t>141/18/ZK</t>
  </si>
  <si>
    <t>140/18/ZK</t>
  </si>
  <si>
    <t>145/18/ZK</t>
  </si>
  <si>
    <t>134/18/ZK</t>
  </si>
  <si>
    <t>149/18/ZK</t>
  </si>
  <si>
    <t>115/18/ZK</t>
  </si>
  <si>
    <t>569/18/RK</t>
  </si>
  <si>
    <t>769/18/RK</t>
  </si>
  <si>
    <t>758/18/RK</t>
  </si>
  <si>
    <t>770/18/RK</t>
  </si>
  <si>
    <t>771/18/RK</t>
  </si>
  <si>
    <t>794/18/RK</t>
  </si>
  <si>
    <t>795/18/RK</t>
  </si>
  <si>
    <t>760/18/RK</t>
  </si>
  <si>
    <t>824/18/RK</t>
  </si>
  <si>
    <t>823/18/RK</t>
  </si>
  <si>
    <t>818/18/RK</t>
  </si>
  <si>
    <t>poskytnutí dotací z kap. 91702</t>
  </si>
  <si>
    <t>918/18/RK</t>
  </si>
  <si>
    <t>892/18/RK</t>
  </si>
  <si>
    <t>914/18/RK</t>
  </si>
  <si>
    <t>úprav ukazatelů v kap. 91304</t>
  </si>
  <si>
    <t>893/18/RK</t>
  </si>
  <si>
    <t>905/18/RK</t>
  </si>
  <si>
    <t>894/18/RK</t>
  </si>
  <si>
    <t>895/18/RK</t>
  </si>
  <si>
    <t>867/18/RK</t>
  </si>
  <si>
    <t>871/18/RK</t>
  </si>
  <si>
    <t>930/18/RK</t>
  </si>
  <si>
    <t>920/18/RK</t>
  </si>
  <si>
    <t>poskytnutí dotací z FOV, kap. 93208-Program vodohospodářských akcí</t>
  </si>
  <si>
    <t>poskytnutí dotací z DF, kap. 92608-obl.podpory život.prostředí a zemědělství</t>
  </si>
  <si>
    <t>poskytnutí dotací z DF, kap. 92604-obl.podpory školství a mládež</t>
  </si>
  <si>
    <t>poskytnutí dotací z DF, kap. 92604-obl.podpory tělovýchova a sport</t>
  </si>
  <si>
    <t>přesun z kap. 91305 a 92005 do kap. 91205 a 92014</t>
  </si>
  <si>
    <t>poskytnutí dotací z DF, kap. 92601-dotace obcím na činnost JPO II.</t>
  </si>
  <si>
    <t>navýšení příjmů 2018 a výdajů 2018 v kap. 91403</t>
  </si>
  <si>
    <t>navýšení příjmů 2018 a výdajů 2018 v kap. 92006</t>
  </si>
  <si>
    <t>poskytnutí dotací z DF, kap. 92601-podpora JPO obcí LK</t>
  </si>
  <si>
    <t>navýšení příjmů 2018 a výdajů 2018 v kap. 91706</t>
  </si>
  <si>
    <t>přesun z kap. 91903 do kap. 91709</t>
  </si>
  <si>
    <t>poskytnutí dotací z DF, kap. 92602-Program obnovy venkova</t>
  </si>
  <si>
    <t>přesun z kap. 91706 do kap. 92006</t>
  </si>
  <si>
    <t xml:space="preserve">    Přehled změn rozpočtu a rozpočtových opatření přijatých  v období od 1. ledna do 31. května 2018</t>
  </si>
  <si>
    <t>Čerpání ze závazných a specifických ukazatelů výdajové části rozpočtu kraje za období           01 - 05/2018</t>
  </si>
  <si>
    <t>skut.01-05/2018</t>
  </si>
  <si>
    <t>Plnění závazných a specifických ukazatelů příjmové části rozpočtu kraje za období 01 - 05/2018</t>
  </si>
  <si>
    <t>skut.01-05/  2018</t>
  </si>
  <si>
    <t>185/18/ZK</t>
  </si>
  <si>
    <t>186/18/ZK</t>
  </si>
  <si>
    <t>199/18/ZK</t>
  </si>
  <si>
    <t>200/18/ZK</t>
  </si>
  <si>
    <t>174/18/ZK</t>
  </si>
  <si>
    <t>166/18/ZK</t>
  </si>
  <si>
    <t>168/18/ZK</t>
  </si>
  <si>
    <t>203/18/ZK</t>
  </si>
  <si>
    <t>202/18/ZK</t>
  </si>
  <si>
    <t>189/18/ZK</t>
  </si>
  <si>
    <t>182/18/ZK</t>
  </si>
  <si>
    <t>179/18/ZK</t>
  </si>
  <si>
    <t>192/18/ZK</t>
  </si>
  <si>
    <t>165/18/ZK</t>
  </si>
  <si>
    <t>164/18/ZK</t>
  </si>
  <si>
    <t>183/18/ZK</t>
  </si>
  <si>
    <t>206/18/ZK</t>
  </si>
  <si>
    <t>169/18/ZK</t>
  </si>
  <si>
    <t>194/18/ZK</t>
  </si>
  <si>
    <t>207/18/ZK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</si>
</sst>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5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9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1" fillId="0" borderId="0"/>
  </cellStyleXfs>
  <cellXfs count="179">
    <xf numFmtId="0" fontId="0" fillId="0" borderId="0" xfId="0"/>
    <xf numFmtId="0" fontId="19" fillId="0" borderId="0" xfId="0" applyFont="1"/>
    <xf numFmtId="0" fontId="19" fillId="0" borderId="24" xfId="0" applyFont="1" applyFill="1" applyBorder="1" applyAlignment="1">
      <alignment vertical="center"/>
    </xf>
    <xf numFmtId="49" fontId="19" fillId="0" borderId="25" xfId="0" applyNumberFormat="1" applyFont="1" applyFill="1" applyBorder="1" applyAlignment="1">
      <alignment vertical="center"/>
    </xf>
    <xf numFmtId="49" fontId="19" fillId="0" borderId="26" xfId="0" applyNumberFormat="1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vertical="center"/>
    </xf>
    <xf numFmtId="14" fontId="19" fillId="0" borderId="27" xfId="0" applyNumberFormat="1" applyFont="1" applyFill="1" applyBorder="1" applyAlignment="1">
      <alignment horizontal="right" vertical="center" wrapText="1"/>
    </xf>
    <xf numFmtId="0" fontId="19" fillId="0" borderId="27" xfId="0" applyFont="1" applyFill="1" applyBorder="1" applyAlignment="1">
      <alignment horizontal="right" vertical="center" wrapText="1"/>
    </xf>
    <xf numFmtId="4" fontId="19" fillId="0" borderId="27" xfId="0" applyNumberFormat="1" applyFont="1" applyFill="1" applyBorder="1" applyAlignment="1">
      <alignment horizontal="right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19" fillId="0" borderId="29" xfId="0" applyFont="1" applyFill="1" applyBorder="1" applyAlignment="1">
      <alignment vertical="center"/>
    </xf>
    <xf numFmtId="49" fontId="19" fillId="0" borderId="30" xfId="0" applyNumberFormat="1" applyFont="1" applyFill="1" applyBorder="1" applyAlignment="1">
      <alignment vertical="center"/>
    </xf>
    <xf numFmtId="0" fontId="19" fillId="0" borderId="17" xfId="0" applyFont="1" applyFill="1" applyBorder="1" applyAlignment="1">
      <alignment horizontal="right" vertical="center" wrapText="1"/>
    </xf>
    <xf numFmtId="4" fontId="19" fillId="0" borderId="17" xfId="0" applyNumberFormat="1" applyFont="1" applyFill="1" applyBorder="1" applyAlignment="1">
      <alignment horizontal="right" vertical="center" wrapText="1"/>
    </xf>
    <xf numFmtId="0" fontId="19" fillId="0" borderId="18" xfId="0" applyFont="1" applyFill="1" applyBorder="1" applyAlignment="1">
      <alignment horizontal="center" vertical="center" wrapText="1"/>
    </xf>
    <xf numFmtId="4" fontId="19" fillId="0" borderId="17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vertical="center" wrapText="1"/>
    </xf>
    <xf numFmtId="0" fontId="19" fillId="0" borderId="17" xfId="0" applyFont="1" applyFill="1" applyBorder="1" applyAlignment="1">
      <alignment horizontal="right" vertical="center"/>
    </xf>
    <xf numFmtId="14" fontId="19" fillId="0" borderId="17" xfId="0" applyNumberFormat="1" applyFont="1" applyFill="1" applyBorder="1" applyAlignment="1">
      <alignment horizontal="right" vertical="center" wrapText="1"/>
    </xf>
    <xf numFmtId="0" fontId="19" fillId="0" borderId="17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vertical="center"/>
    </xf>
    <xf numFmtId="49" fontId="19" fillId="0" borderId="32" xfId="0" applyNumberFormat="1" applyFont="1" applyFill="1" applyBorder="1" applyAlignment="1">
      <alignment vertical="center"/>
    </xf>
    <xf numFmtId="0" fontId="19" fillId="33" borderId="29" xfId="0" applyFont="1" applyFill="1" applyBorder="1" applyAlignment="1">
      <alignment vertical="center"/>
    </xf>
    <xf numFmtId="49" fontId="19" fillId="33" borderId="32" xfId="0" applyNumberFormat="1" applyFont="1" applyFill="1" applyBorder="1" applyAlignment="1">
      <alignment vertical="center"/>
    </xf>
    <xf numFmtId="0" fontId="20" fillId="0" borderId="35" xfId="0" applyFont="1" applyBorder="1" applyAlignment="1">
      <alignment horizontal="center" vertical="center"/>
    </xf>
    <xf numFmtId="4" fontId="19" fillId="0" borderId="0" xfId="0" applyNumberFormat="1" applyFont="1"/>
    <xf numFmtId="0" fontId="22" fillId="0" borderId="0" xfId="53" applyFont="1"/>
    <xf numFmtId="4" fontId="22" fillId="0" borderId="0" xfId="53" applyNumberFormat="1" applyFont="1"/>
    <xf numFmtId="0" fontId="22" fillId="0" borderId="0" xfId="53" applyFont="1" applyAlignment="1">
      <alignment horizontal="right"/>
    </xf>
    <xf numFmtId="0" fontId="23" fillId="0" borderId="0" xfId="53" applyFont="1" applyAlignment="1">
      <alignment horizontal="center" vertical="center" wrapText="1"/>
    </xf>
    <xf numFmtId="0" fontId="24" fillId="0" borderId="0" xfId="53" applyFont="1" applyAlignment="1">
      <alignment horizontal="right"/>
    </xf>
    <xf numFmtId="4" fontId="20" fillId="34" borderId="37" xfId="53" applyNumberFormat="1" applyFont="1" applyFill="1" applyBorder="1" applyAlignment="1">
      <alignment horizontal="right"/>
    </xf>
    <xf numFmtId="2" fontId="20" fillId="34" borderId="38" xfId="53" applyNumberFormat="1" applyFont="1" applyFill="1" applyBorder="1" applyAlignment="1">
      <alignment horizontal="right"/>
    </xf>
    <xf numFmtId="4" fontId="19" fillId="0" borderId="44" xfId="53" applyNumberFormat="1" applyFont="1" applyFill="1" applyBorder="1" applyAlignment="1">
      <alignment horizontal="right"/>
    </xf>
    <xf numFmtId="2" fontId="19" fillId="0" borderId="45" xfId="53" applyNumberFormat="1" applyFont="1" applyFill="1" applyBorder="1" applyAlignment="1">
      <alignment horizontal="right"/>
    </xf>
    <xf numFmtId="0" fontId="22" fillId="0" borderId="0" xfId="53" applyFont="1" applyFill="1"/>
    <xf numFmtId="4" fontId="22" fillId="0" borderId="0" xfId="53" applyNumberFormat="1" applyFont="1" applyFill="1"/>
    <xf numFmtId="0" fontId="25" fillId="0" borderId="46" xfId="53" applyFont="1" applyFill="1" applyBorder="1" applyAlignment="1">
      <alignment vertical="center"/>
    </xf>
    <xf numFmtId="4" fontId="19" fillId="0" borderId="27" xfId="53" applyNumberFormat="1" applyFont="1" applyFill="1" applyBorder="1" applyAlignment="1">
      <alignment horizontal="right"/>
    </xf>
    <xf numFmtId="2" fontId="19" fillId="0" borderId="28" xfId="53" applyNumberFormat="1" applyFont="1" applyFill="1" applyBorder="1" applyAlignment="1">
      <alignment horizontal="right"/>
    </xf>
    <xf numFmtId="2" fontId="19" fillId="0" borderId="18" xfId="53" quotePrefix="1" applyNumberFormat="1" applyFont="1" applyFill="1" applyBorder="1" applyAlignment="1">
      <alignment horizontal="right"/>
    </xf>
    <xf numFmtId="0" fontId="25" fillId="0" borderId="49" xfId="53" applyFont="1" applyFill="1" applyBorder="1" applyAlignment="1">
      <alignment vertical="center"/>
    </xf>
    <xf numFmtId="4" fontId="19" fillId="0" borderId="17" xfId="53" applyNumberFormat="1" applyFont="1" applyFill="1" applyBorder="1" applyAlignment="1">
      <alignment horizontal="right"/>
    </xf>
    <xf numFmtId="2" fontId="19" fillId="0" borderId="18" xfId="53" applyNumberFormat="1" applyFont="1" applyFill="1" applyBorder="1" applyAlignment="1">
      <alignment horizontal="right"/>
    </xf>
    <xf numFmtId="0" fontId="22" fillId="0" borderId="49" xfId="53" applyFont="1" applyFill="1" applyBorder="1" applyAlignment="1">
      <alignment vertical="center"/>
    </xf>
    <xf numFmtId="4" fontId="19" fillId="0" borderId="51" xfId="53" applyNumberFormat="1" applyFont="1" applyFill="1" applyBorder="1" applyAlignment="1">
      <alignment horizontal="right"/>
    </xf>
    <xf numFmtId="4" fontId="20" fillId="34" borderId="44" xfId="53" applyNumberFormat="1" applyFont="1" applyFill="1" applyBorder="1" applyAlignment="1">
      <alignment horizontal="right"/>
    </xf>
    <xf numFmtId="2" fontId="20" fillId="34" borderId="45" xfId="53" applyNumberFormat="1" applyFont="1" applyFill="1" applyBorder="1" applyAlignment="1">
      <alignment horizontal="right"/>
    </xf>
    <xf numFmtId="0" fontId="25" fillId="0" borderId="54" xfId="53" applyFont="1" applyFill="1" applyBorder="1" applyAlignment="1">
      <alignment vertical="center"/>
    </xf>
    <xf numFmtId="2" fontId="19" fillId="0" borderId="57" xfId="53" applyNumberFormat="1" applyFont="1" applyFill="1" applyBorder="1" applyAlignment="1">
      <alignment horizontal="right"/>
    </xf>
    <xf numFmtId="0" fontId="25" fillId="0" borderId="52" xfId="53" applyFont="1" applyFill="1" applyBorder="1" applyAlignment="1">
      <alignment vertical="center"/>
    </xf>
    <xf numFmtId="4" fontId="20" fillId="35" borderId="44" xfId="53" applyNumberFormat="1" applyFont="1" applyFill="1" applyBorder="1" applyAlignment="1">
      <alignment horizontal="right"/>
    </xf>
    <xf numFmtId="2" fontId="20" fillId="35" borderId="45" xfId="53" applyNumberFormat="1" applyFont="1" applyFill="1" applyBorder="1" applyAlignment="1">
      <alignment horizontal="right"/>
    </xf>
    <xf numFmtId="0" fontId="19" fillId="0" borderId="46" xfId="53" applyFont="1" applyBorder="1" applyAlignment="1"/>
    <xf numFmtId="4" fontId="19" fillId="0" borderId="27" xfId="53" applyNumberFormat="1" applyFont="1" applyBorder="1" applyAlignment="1">
      <alignment horizontal="right"/>
    </xf>
    <xf numFmtId="4" fontId="19" fillId="0" borderId="28" xfId="53" applyNumberFormat="1" applyFont="1" applyBorder="1" applyAlignment="1">
      <alignment horizontal="right"/>
    </xf>
    <xf numFmtId="0" fontId="19" fillId="0" borderId="49" xfId="53" applyFont="1" applyBorder="1" applyAlignment="1"/>
    <xf numFmtId="4" fontId="19" fillId="0" borderId="17" xfId="53" applyNumberFormat="1" applyFont="1" applyBorder="1" applyAlignment="1">
      <alignment horizontal="right"/>
    </xf>
    <xf numFmtId="4" fontId="19" fillId="0" borderId="18" xfId="53" applyNumberFormat="1" applyFont="1" applyBorder="1" applyAlignment="1">
      <alignment horizontal="right"/>
    </xf>
    <xf numFmtId="4" fontId="27" fillId="0" borderId="0" xfId="53" applyNumberFormat="1" applyFont="1" applyFill="1" applyBorder="1" applyAlignment="1">
      <alignment horizontal="right"/>
    </xf>
    <xf numFmtId="0" fontId="21" fillId="0" borderId="0" xfId="53"/>
    <xf numFmtId="0" fontId="25" fillId="0" borderId="46" xfId="53" applyFont="1" applyBorder="1"/>
    <xf numFmtId="0" fontId="25" fillId="0" borderId="27" xfId="53" applyFont="1" applyBorder="1" applyAlignment="1">
      <alignment horizontal="center"/>
    </xf>
    <xf numFmtId="0" fontId="25" fillId="0" borderId="28" xfId="53" applyFont="1" applyBorder="1" applyAlignment="1">
      <alignment horizontal="center"/>
    </xf>
    <xf numFmtId="0" fontId="19" fillId="0" borderId="49" xfId="53" applyFont="1" applyBorder="1"/>
    <xf numFmtId="4" fontId="19" fillId="0" borderId="17" xfId="53" applyNumberFormat="1" applyFont="1" applyBorder="1"/>
    <xf numFmtId="2" fontId="19" fillId="35" borderId="18" xfId="53" applyNumberFormat="1" applyFont="1" applyFill="1" applyBorder="1"/>
    <xf numFmtId="4" fontId="28" fillId="0" borderId="0" xfId="32" applyNumberFormat="1" applyFont="1" applyFill="1"/>
    <xf numFmtId="4" fontId="1" fillId="0" borderId="0" xfId="30" applyNumberFormat="1" applyFill="1"/>
    <xf numFmtId="0" fontId="19" fillId="0" borderId="54" xfId="53" applyFont="1" applyBorder="1"/>
    <xf numFmtId="4" fontId="19" fillId="0" borderId="51" xfId="53" applyNumberFormat="1" applyFont="1" applyBorder="1"/>
    <xf numFmtId="2" fontId="19" fillId="35" borderId="57" xfId="53" applyNumberFormat="1" applyFont="1" applyFill="1" applyBorder="1"/>
    <xf numFmtId="0" fontId="19" fillId="0" borderId="42" xfId="53" applyFont="1" applyBorder="1"/>
    <xf numFmtId="4" fontId="19" fillId="0" borderId="37" xfId="53" applyNumberFormat="1" applyFont="1" applyBorder="1"/>
    <xf numFmtId="2" fontId="19" fillId="35" borderId="38" xfId="53" applyNumberFormat="1" applyFont="1" applyFill="1" applyBorder="1"/>
    <xf numFmtId="0" fontId="25" fillId="0" borderId="36" xfId="53" applyFont="1" applyBorder="1"/>
    <xf numFmtId="0" fontId="25" fillId="0" borderId="14" xfId="53" applyFont="1" applyBorder="1" applyAlignment="1">
      <alignment horizontal="center"/>
    </xf>
    <xf numFmtId="0" fontId="19" fillId="0" borderId="59" xfId="53" applyFont="1" applyBorder="1"/>
    <xf numFmtId="4" fontId="19" fillId="0" borderId="40" xfId="53" applyNumberFormat="1" applyFont="1" applyBorder="1"/>
    <xf numFmtId="4" fontId="19" fillId="0" borderId="40" xfId="53" applyNumberFormat="1" applyFont="1" applyFill="1" applyBorder="1"/>
    <xf numFmtId="2" fontId="19" fillId="35" borderId="41" xfId="53" applyNumberFormat="1" applyFont="1" applyFill="1" applyBorder="1"/>
    <xf numFmtId="2" fontId="19" fillId="35" borderId="18" xfId="53" quotePrefix="1" applyNumberFormat="1" applyFont="1" applyFill="1" applyBorder="1" applyAlignment="1">
      <alignment horizontal="right"/>
    </xf>
    <xf numFmtId="0" fontId="19" fillId="0" borderId="52" xfId="53" applyFont="1" applyBorder="1"/>
    <xf numFmtId="4" fontId="19" fillId="0" borderId="44" xfId="53" applyNumberFormat="1" applyFont="1" applyBorder="1"/>
    <xf numFmtId="2" fontId="19" fillId="35" borderId="45" xfId="53" applyNumberFormat="1" applyFont="1" applyFill="1" applyBorder="1"/>
    <xf numFmtId="4" fontId="19" fillId="0" borderId="17" xfId="53" applyNumberFormat="1" applyFont="1" applyFill="1" applyBorder="1"/>
    <xf numFmtId="2" fontId="19" fillId="35" borderId="60" xfId="53" applyNumberFormat="1" applyFont="1" applyFill="1" applyBorder="1"/>
    <xf numFmtId="0" fontId="19" fillId="0" borderId="0" xfId="53" applyFont="1" applyBorder="1"/>
    <xf numFmtId="4" fontId="19" fillId="0" borderId="0" xfId="53" applyNumberFormat="1" applyFont="1" applyBorder="1"/>
    <xf numFmtId="4" fontId="28" fillId="0" borderId="0" xfId="32" applyNumberFormat="1" applyFont="1" applyFill="1" applyBorder="1"/>
    <xf numFmtId="4" fontId="1" fillId="0" borderId="0" xfId="30" applyNumberFormat="1" applyFill="1" applyBorder="1"/>
    <xf numFmtId="0" fontId="22" fillId="0" borderId="0" xfId="53" applyFont="1" applyFill="1" applyBorder="1"/>
    <xf numFmtId="0" fontId="22" fillId="0" borderId="0" xfId="53" applyFont="1" applyBorder="1"/>
    <xf numFmtId="0" fontId="19" fillId="0" borderId="39" xfId="53" applyFont="1" applyBorder="1"/>
    <xf numFmtId="4" fontId="19" fillId="0" borderId="22" xfId="53" applyNumberFormat="1" applyFont="1" applyBorder="1"/>
    <xf numFmtId="4" fontId="19" fillId="0" borderId="22" xfId="53" applyNumberFormat="1" applyFont="1" applyFill="1" applyBorder="1"/>
    <xf numFmtId="2" fontId="19" fillId="35" borderId="23" xfId="53" applyNumberFormat="1" applyFont="1" applyFill="1" applyBorder="1"/>
    <xf numFmtId="0" fontId="19" fillId="0" borderId="46" xfId="53" applyFont="1" applyBorder="1"/>
    <xf numFmtId="0" fontId="25" fillId="0" borderId="28" xfId="53" applyFont="1" applyBorder="1"/>
    <xf numFmtId="2" fontId="19" fillId="35" borderId="18" xfId="53" applyNumberFormat="1" applyFont="1" applyFill="1" applyBorder="1" applyAlignment="1">
      <alignment horizontal="right"/>
    </xf>
    <xf numFmtId="0" fontId="19" fillId="0" borderId="0" xfId="53" applyFont="1" applyFill="1" applyBorder="1"/>
    <xf numFmtId="4" fontId="19" fillId="0" borderId="0" xfId="53" applyNumberFormat="1" applyFont="1" applyFill="1" applyBorder="1"/>
    <xf numFmtId="2" fontId="19" fillId="0" borderId="0" xfId="53" applyNumberFormat="1" applyFont="1" applyFill="1" applyBorder="1"/>
    <xf numFmtId="4" fontId="22" fillId="0" borderId="0" xfId="53" applyNumberFormat="1" applyFont="1" applyBorder="1"/>
    <xf numFmtId="2" fontId="22" fillId="0" borderId="0" xfId="53" applyNumberFormat="1" applyFont="1" applyFill="1" applyBorder="1"/>
    <xf numFmtId="0" fontId="19" fillId="0" borderId="19" xfId="53" applyFont="1" applyBorder="1"/>
    <xf numFmtId="0" fontId="19" fillId="0" borderId="0" xfId="53" applyFont="1"/>
    <xf numFmtId="49" fontId="20" fillId="0" borderId="0" xfId="0" applyNumberFormat="1" applyFont="1" applyBorder="1" applyAlignment="1">
      <alignment horizontal="left" vertical="center"/>
    </xf>
    <xf numFmtId="4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2" fontId="19" fillId="0" borderId="28" xfId="53" quotePrefix="1" applyNumberFormat="1" applyFont="1" applyFill="1" applyBorder="1" applyAlignment="1">
      <alignment horizontal="right"/>
    </xf>
    <xf numFmtId="2" fontId="19" fillId="0" borderId="45" xfId="53" quotePrefix="1" applyNumberFormat="1" applyFont="1" applyFill="1" applyBorder="1" applyAlignment="1">
      <alignment horizontal="right"/>
    </xf>
    <xf numFmtId="0" fontId="20" fillId="35" borderId="52" xfId="53" applyFont="1" applyFill="1" applyBorder="1"/>
    <xf numFmtId="0" fontId="20" fillId="35" borderId="44" xfId="53" applyFont="1" applyFill="1" applyBorder="1"/>
    <xf numFmtId="0" fontId="19" fillId="0" borderId="33" xfId="53" applyFont="1" applyFill="1" applyBorder="1" applyAlignment="1">
      <alignment horizontal="left"/>
    </xf>
    <xf numFmtId="0" fontId="19" fillId="0" borderId="34" xfId="53" applyFont="1" applyFill="1" applyBorder="1" applyAlignment="1">
      <alignment horizontal="left"/>
    </xf>
    <xf numFmtId="0" fontId="19" fillId="0" borderId="43" xfId="53" applyFont="1" applyFill="1" applyBorder="1" applyAlignment="1">
      <alignment horizontal="left"/>
    </xf>
    <xf numFmtId="0" fontId="19" fillId="0" borderId="58" xfId="53" applyFont="1" applyFill="1" applyBorder="1" applyAlignment="1">
      <alignment horizontal="left"/>
    </xf>
    <xf numFmtId="0" fontId="20" fillId="34" borderId="33" xfId="53" applyFont="1" applyFill="1" applyBorder="1"/>
    <xf numFmtId="0" fontId="20" fillId="34" borderId="34" xfId="53" applyFont="1" applyFill="1" applyBorder="1"/>
    <xf numFmtId="0" fontId="20" fillId="34" borderId="43" xfId="53" applyFont="1" applyFill="1" applyBorder="1"/>
    <xf numFmtId="0" fontId="19" fillId="0" borderId="27" xfId="53" applyFont="1" applyBorder="1"/>
    <xf numFmtId="0" fontId="19" fillId="0" borderId="17" xfId="53" applyFont="1" applyBorder="1"/>
    <xf numFmtId="0" fontId="19" fillId="0" borderId="55" xfId="53" applyFont="1" applyFill="1" applyBorder="1" applyAlignment="1">
      <alignment horizontal="left"/>
    </xf>
    <xf numFmtId="0" fontId="19" fillId="0" borderId="56" xfId="53" applyFont="1" applyFill="1" applyBorder="1" applyAlignment="1">
      <alignment horizontal="left"/>
    </xf>
    <xf numFmtId="0" fontId="19" fillId="0" borderId="17" xfId="53" applyFont="1" applyFill="1" applyBorder="1" applyAlignment="1">
      <alignment horizontal="left"/>
    </xf>
    <xf numFmtId="0" fontId="19" fillId="0" borderId="51" xfId="53" applyFont="1" applyFill="1" applyBorder="1" applyAlignment="1">
      <alignment horizontal="left"/>
    </xf>
    <xf numFmtId="0" fontId="20" fillId="0" borderId="33" xfId="53" applyFont="1" applyFill="1" applyBorder="1" applyAlignment="1">
      <alignment horizontal="left"/>
    </xf>
    <xf numFmtId="0" fontId="20" fillId="0" borderId="34" xfId="53" applyFont="1" applyFill="1" applyBorder="1" applyAlignment="1">
      <alignment horizontal="left"/>
    </xf>
    <xf numFmtId="0" fontId="20" fillId="0" borderId="43" xfId="53" applyFont="1" applyFill="1" applyBorder="1" applyAlignment="1">
      <alignment horizontal="left"/>
    </xf>
    <xf numFmtId="0" fontId="19" fillId="0" borderId="27" xfId="53" applyFont="1" applyFill="1" applyBorder="1" applyAlignment="1">
      <alignment horizontal="left"/>
    </xf>
    <xf numFmtId="0" fontId="20" fillId="34" borderId="52" xfId="53" applyFont="1" applyFill="1" applyBorder="1"/>
    <xf numFmtId="0" fontId="20" fillId="34" borderId="44" xfId="53" applyFont="1" applyFill="1" applyBorder="1"/>
    <xf numFmtId="0" fontId="19" fillId="0" borderId="53" xfId="53" applyFont="1" applyFill="1" applyBorder="1" applyAlignment="1">
      <alignment horizontal="left"/>
    </xf>
    <xf numFmtId="0" fontId="19" fillId="0" borderId="12" xfId="53" applyFont="1" applyFill="1" applyBorder="1" applyAlignment="1">
      <alignment horizontal="left"/>
    </xf>
    <xf numFmtId="0" fontId="20" fillId="34" borderId="42" xfId="53" applyFont="1" applyFill="1" applyBorder="1"/>
    <xf numFmtId="0" fontId="20" fillId="34" borderId="37" xfId="53" applyFont="1" applyFill="1" applyBorder="1"/>
    <xf numFmtId="0" fontId="19" fillId="0" borderId="47" xfId="53" applyFont="1" applyFill="1" applyBorder="1" applyAlignment="1">
      <alignment horizontal="left"/>
    </xf>
    <xf numFmtId="0" fontId="19" fillId="0" borderId="48" xfId="53" applyFont="1" applyFill="1" applyBorder="1" applyAlignment="1">
      <alignment horizontal="left"/>
    </xf>
    <xf numFmtId="0" fontId="19" fillId="0" borderId="50" xfId="53" applyFont="1" applyFill="1" applyBorder="1" applyAlignment="1">
      <alignment horizontal="left"/>
    </xf>
    <xf numFmtId="0" fontId="19" fillId="0" borderId="26" xfId="53" applyFont="1" applyFill="1" applyBorder="1" applyAlignment="1">
      <alignment horizontal="left"/>
    </xf>
    <xf numFmtId="0" fontId="19" fillId="0" borderId="0" xfId="53" applyFont="1" applyAlignment="1">
      <alignment horizontal="center"/>
    </xf>
    <xf numFmtId="0" fontId="23" fillId="0" borderId="0" xfId="53" applyFont="1" applyAlignment="1">
      <alignment horizontal="center" vertical="center" wrapText="1"/>
    </xf>
    <xf numFmtId="0" fontId="25" fillId="0" borderId="36" xfId="53" applyFont="1" applyBorder="1" applyAlignment="1">
      <alignment horizontal="center" vertical="center"/>
    </xf>
    <xf numFmtId="0" fontId="25" fillId="0" borderId="13" xfId="53" applyFont="1" applyBorder="1" applyAlignment="1">
      <alignment horizontal="center" vertical="center"/>
    </xf>
    <xf numFmtId="0" fontId="25" fillId="0" borderId="39" xfId="53" applyFont="1" applyBorder="1" applyAlignment="1">
      <alignment horizontal="center" vertical="center"/>
    </xf>
    <xf numFmtId="0" fontId="25" fillId="0" borderId="22" xfId="53" applyFont="1" applyBorder="1" applyAlignment="1">
      <alignment horizontal="center" vertical="center"/>
    </xf>
    <xf numFmtId="0" fontId="25" fillId="0" borderId="37" xfId="53" applyFont="1" applyBorder="1" applyAlignment="1">
      <alignment horizontal="center" vertical="center" wrapText="1"/>
    </xf>
    <xf numFmtId="0" fontId="25" fillId="0" borderId="40" xfId="53" applyFont="1" applyBorder="1" applyAlignment="1">
      <alignment horizontal="center" vertical="center" wrapText="1"/>
    </xf>
    <xf numFmtId="0" fontId="26" fillId="0" borderId="38" xfId="53" applyFont="1" applyBorder="1" applyAlignment="1">
      <alignment horizontal="center" vertical="center" wrapText="1"/>
    </xf>
    <xf numFmtId="0" fontId="26" fillId="0" borderId="41" xfId="53" applyFont="1" applyBorder="1" applyAlignment="1">
      <alignment horizontal="center" vertical="center" wrapText="1"/>
    </xf>
    <xf numFmtId="0" fontId="20" fillId="34" borderId="33" xfId="53" applyFont="1" applyFill="1" applyBorder="1" applyAlignment="1">
      <alignment horizontal="center"/>
    </xf>
    <xf numFmtId="0" fontId="20" fillId="34" borderId="34" xfId="53" applyFont="1" applyFill="1" applyBorder="1" applyAlignment="1">
      <alignment horizontal="center"/>
    </xf>
    <xf numFmtId="0" fontId="20" fillId="34" borderId="35" xfId="53" applyFont="1" applyFill="1" applyBorder="1" applyAlignment="1">
      <alignment horizontal="center"/>
    </xf>
    <xf numFmtId="0" fontId="20" fillId="34" borderId="52" xfId="53" applyFont="1" applyFill="1" applyBorder="1" applyAlignment="1">
      <alignment horizontal="center"/>
    </xf>
    <xf numFmtId="0" fontId="20" fillId="34" borderId="44" xfId="53" applyFont="1" applyFill="1" applyBorder="1" applyAlignment="1">
      <alignment horizontal="center"/>
    </xf>
    <xf numFmtId="0" fontId="20" fillId="34" borderId="45" xfId="53" applyFont="1" applyFill="1" applyBorder="1" applyAlignment="1">
      <alignment horizontal="center"/>
    </xf>
    <xf numFmtId="49" fontId="20" fillId="0" borderId="33" xfId="0" applyNumberFormat="1" applyFont="1" applyBorder="1" applyAlignment="1">
      <alignment horizontal="left" vertical="center"/>
    </xf>
    <xf numFmtId="49" fontId="20" fillId="0" borderId="34" xfId="0" applyNumberFormat="1" applyFont="1" applyBorder="1" applyAlignment="1">
      <alignment horizontal="left" vertical="center"/>
    </xf>
    <xf numFmtId="49" fontId="20" fillId="0" borderId="35" xfId="0" applyNumberFormat="1" applyFont="1" applyBorder="1" applyAlignment="1">
      <alignment horizontal="left" vertical="center"/>
    </xf>
    <xf numFmtId="4" fontId="20" fillId="0" borderId="34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/>
    </xf>
    <xf numFmtId="0" fontId="20" fillId="0" borderId="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 wrapText="1"/>
    </xf>
    <xf numFmtId="49" fontId="20" fillId="0" borderId="18" xfId="0" applyNumberFormat="1" applyFont="1" applyBorder="1" applyAlignment="1">
      <alignment horizontal="center" vertical="center" wrapText="1"/>
    </xf>
    <xf numFmtId="49" fontId="20" fillId="0" borderId="23" xfId="0" applyNumberFormat="1" applyFont="1" applyBorder="1" applyAlignment="1">
      <alignment horizontal="center" vertical="center" wrapText="1"/>
    </xf>
  </cellXfs>
  <cellStyles count="54">
    <cellStyle name="20 % – Zvýraznění1 2" xfId="1"/>
    <cellStyle name="20 % – Zvýraznění2 2" xfId="2"/>
    <cellStyle name="20 % – Zvýraznění3 2" xfId="3"/>
    <cellStyle name="20 % – Zvýraznění4 2" xfId="4"/>
    <cellStyle name="20 % – Zvýraznění5 2" xfId="5"/>
    <cellStyle name="20 % – Zvýraznění6 2" xfId="6"/>
    <cellStyle name="40 % – Zvýraznění1 2" xfId="7"/>
    <cellStyle name="40 % – Zvýraznění2 2" xfId="8"/>
    <cellStyle name="40 % – Zvýraznění3 2" xfId="9"/>
    <cellStyle name="40 % – Zvýraznění4 2" xfId="10"/>
    <cellStyle name="40 % – Zvýraznění5 2" xfId="11"/>
    <cellStyle name="40 % – Zvýraznění6 2" xfId="12"/>
    <cellStyle name="60 % – Zvýraznění1 2" xfId="13"/>
    <cellStyle name="60 % – Zvýraznění2 2" xfId="14"/>
    <cellStyle name="60 % – Zvýraznění3 2" xfId="15"/>
    <cellStyle name="60 % – Zvýraznění4 2" xfId="16"/>
    <cellStyle name="60 % – Zvýraznění5 2" xfId="17"/>
    <cellStyle name="60 % – Zvýraznění6 2" xfId="18"/>
    <cellStyle name="Celkem 2" xfId="19"/>
    <cellStyle name="čárky 2" xfId="20"/>
    <cellStyle name="čárky 3" xfId="21"/>
    <cellStyle name="Chybně 2" xfId="22"/>
    <cellStyle name="Kontrolní buňka 2" xfId="23"/>
    <cellStyle name="Nadpis 1 2" xfId="24"/>
    <cellStyle name="Nadpis 2 2" xfId="25"/>
    <cellStyle name="Nadpis 3 2" xfId="26"/>
    <cellStyle name="Nadpis 4 2" xfId="27"/>
    <cellStyle name="Název 2" xfId="28"/>
    <cellStyle name="Neutrální 2" xfId="29"/>
    <cellStyle name="Normální" xfId="0" builtinId="0"/>
    <cellStyle name="Normální 10" xfId="30"/>
    <cellStyle name="Normální 11" xfId="53"/>
    <cellStyle name="normální 2" xfId="31"/>
    <cellStyle name="Normální 3" xfId="32"/>
    <cellStyle name="Normální 4" xfId="33"/>
    <cellStyle name="Normální 5" xfId="34"/>
    <cellStyle name="Normální 6" xfId="35"/>
    <cellStyle name="Normální 7" xfId="36"/>
    <cellStyle name="Normální 8" xfId="37"/>
    <cellStyle name="Normální 9" xfId="38"/>
    <cellStyle name="Poznámka 2" xfId="39"/>
    <cellStyle name="Propojená buňka 2" xfId="40"/>
    <cellStyle name="Správně 2" xfId="41"/>
    <cellStyle name="Text upozornění 2" xfId="42"/>
    <cellStyle name="Vstup 2" xfId="43"/>
    <cellStyle name="Výpočet 2" xfId="44"/>
    <cellStyle name="Výstup 2" xfId="45"/>
    <cellStyle name="Vysvětlující text 2" xfId="46"/>
    <cellStyle name="Zvýraznění 1 2" xfId="47"/>
    <cellStyle name="Zvýraznění 2 2" xfId="48"/>
    <cellStyle name="Zvýraznění 3 2" xfId="49"/>
    <cellStyle name="Zvýraznění 4 2" xfId="50"/>
    <cellStyle name="Zvýraznění 5 2" xfId="51"/>
    <cellStyle name="Zvýraznění 6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2.75" x14ac:dyDescent="0.2"/>
  <cols>
    <col min="1" max="1" width="3.7109375" style="28" customWidth="1"/>
    <col min="2" max="2" width="3.140625" style="28" customWidth="1"/>
    <col min="3" max="3" width="36.42578125" style="28" customWidth="1"/>
    <col min="4" max="4" width="13.140625" style="28" bestFit="1" customWidth="1"/>
    <col min="5" max="5" width="13.85546875" style="28" customWidth="1"/>
    <col min="6" max="6" width="13.7109375" style="28" customWidth="1"/>
    <col min="7" max="7" width="8.140625" style="28" customWidth="1"/>
    <col min="8" max="16384" width="9.140625" style="28"/>
  </cols>
  <sheetData>
    <row r="1" spans="1:7" ht="15" x14ac:dyDescent="0.25">
      <c r="F1" s="143" t="s">
        <v>45</v>
      </c>
      <c r="G1" s="143"/>
    </row>
    <row r="2" spans="1:7" ht="15" customHeight="1" x14ac:dyDescent="0.2">
      <c r="A2" s="144" t="s">
        <v>380</v>
      </c>
      <c r="B2" s="144"/>
      <c r="C2" s="144"/>
      <c r="D2" s="144"/>
      <c r="E2" s="144"/>
      <c r="F2" s="144"/>
      <c r="G2" s="144"/>
    </row>
    <row r="3" spans="1:7" ht="15.75" customHeight="1" x14ac:dyDescent="0.2">
      <c r="A3" s="144"/>
      <c r="B3" s="144"/>
      <c r="C3" s="144"/>
      <c r="D3" s="144"/>
      <c r="E3" s="144"/>
      <c r="F3" s="144"/>
      <c r="G3" s="144"/>
    </row>
    <row r="4" spans="1:7" ht="16.5" thickBot="1" x14ac:dyDescent="0.25">
      <c r="A4" s="31"/>
      <c r="B4" s="31"/>
      <c r="C4" s="31"/>
      <c r="D4" s="31"/>
      <c r="E4" s="31"/>
      <c r="F4" s="31"/>
      <c r="G4" s="32" t="s">
        <v>44</v>
      </c>
    </row>
    <row r="5" spans="1:7" ht="13.5" customHeight="1" x14ac:dyDescent="0.2">
      <c r="A5" s="145" t="s">
        <v>46</v>
      </c>
      <c r="B5" s="146"/>
      <c r="C5" s="146"/>
      <c r="D5" s="146" t="s">
        <v>127</v>
      </c>
      <c r="E5" s="146" t="s">
        <v>128</v>
      </c>
      <c r="F5" s="149" t="s">
        <v>381</v>
      </c>
      <c r="G5" s="151" t="s">
        <v>47</v>
      </c>
    </row>
    <row r="6" spans="1:7" ht="13.5" customHeight="1" thickBot="1" x14ac:dyDescent="0.25">
      <c r="A6" s="147"/>
      <c r="B6" s="148"/>
      <c r="C6" s="148"/>
      <c r="D6" s="148"/>
      <c r="E6" s="148"/>
      <c r="F6" s="150"/>
      <c r="G6" s="152"/>
    </row>
    <row r="7" spans="1:7" ht="15" customHeight="1" thickBot="1" x14ac:dyDescent="0.25">
      <c r="A7" s="137" t="s">
        <v>48</v>
      </c>
      <c r="B7" s="138"/>
      <c r="C7" s="138"/>
      <c r="D7" s="33">
        <f>D8+D24</f>
        <v>3035564.5300000003</v>
      </c>
      <c r="E7" s="33">
        <f>E8+E24</f>
        <v>3056353.2800000003</v>
      </c>
      <c r="F7" s="33">
        <f>F8+F24</f>
        <v>1287930.3999999997</v>
      </c>
      <c r="G7" s="34">
        <f t="shared" ref="G7:G14" si="0">F7/E7*100</f>
        <v>42.139447963293023</v>
      </c>
    </row>
    <row r="8" spans="1:7" s="37" customFormat="1" ht="15" customHeight="1" thickBot="1" x14ac:dyDescent="0.3">
      <c r="A8" s="129" t="s">
        <v>49</v>
      </c>
      <c r="B8" s="130"/>
      <c r="C8" s="131"/>
      <c r="D8" s="35">
        <f>SUM(D9:D23)</f>
        <v>3035564.5300000003</v>
      </c>
      <c r="E8" s="35">
        <f>SUM(E9:E23)</f>
        <v>3056263.64</v>
      </c>
      <c r="F8" s="35">
        <f>SUM(F9:F23)</f>
        <v>1286168.4999999998</v>
      </c>
      <c r="G8" s="36">
        <f t="shared" si="0"/>
        <v>42.083035087902289</v>
      </c>
    </row>
    <row r="9" spans="1:7" s="37" customFormat="1" ht="15" customHeight="1" x14ac:dyDescent="0.25">
      <c r="A9" s="39" t="s">
        <v>50</v>
      </c>
      <c r="B9" s="132" t="s">
        <v>51</v>
      </c>
      <c r="C9" s="132"/>
      <c r="D9" s="40">
        <v>2960000</v>
      </c>
      <c r="E9" s="40">
        <v>2960000</v>
      </c>
      <c r="F9" s="40">
        <v>1217238.02</v>
      </c>
      <c r="G9" s="41">
        <f t="shared" si="0"/>
        <v>41.122906081081084</v>
      </c>
    </row>
    <row r="10" spans="1:7" s="37" customFormat="1" ht="15" customHeight="1" x14ac:dyDescent="0.25">
      <c r="A10" s="39"/>
      <c r="B10" s="139" t="s">
        <v>52</v>
      </c>
      <c r="C10" s="140"/>
      <c r="D10" s="40">
        <v>0</v>
      </c>
      <c r="E10" s="40">
        <v>4810.42</v>
      </c>
      <c r="F10" s="40">
        <v>4810.42</v>
      </c>
      <c r="G10" s="41">
        <f t="shared" si="0"/>
        <v>100</v>
      </c>
    </row>
    <row r="11" spans="1:7" s="37" customFormat="1" ht="15" customHeight="1" x14ac:dyDescent="0.25">
      <c r="A11" s="43" t="s">
        <v>50</v>
      </c>
      <c r="B11" s="127" t="s">
        <v>54</v>
      </c>
      <c r="C11" s="127"/>
      <c r="D11" s="44">
        <v>700</v>
      </c>
      <c r="E11" s="44">
        <v>700</v>
      </c>
      <c r="F11" s="44">
        <v>261.48</v>
      </c>
      <c r="G11" s="45">
        <f t="shared" si="0"/>
        <v>37.354285714285716</v>
      </c>
    </row>
    <row r="12" spans="1:7" s="37" customFormat="1" ht="15" customHeight="1" x14ac:dyDescent="0.25">
      <c r="A12" s="46"/>
      <c r="B12" s="141" t="s">
        <v>55</v>
      </c>
      <c r="C12" s="142"/>
      <c r="D12" s="44">
        <v>0</v>
      </c>
      <c r="E12" s="44">
        <f>0+17</f>
        <v>17</v>
      </c>
      <c r="F12" s="44">
        <f>68.6+18.4</f>
        <v>87</v>
      </c>
      <c r="G12" s="42" t="s">
        <v>53</v>
      </c>
    </row>
    <row r="13" spans="1:7" s="37" customFormat="1" ht="15" x14ac:dyDescent="0.25">
      <c r="A13" s="43" t="s">
        <v>50</v>
      </c>
      <c r="B13" s="127" t="s">
        <v>56</v>
      </c>
      <c r="C13" s="127"/>
      <c r="D13" s="44">
        <v>19500</v>
      </c>
      <c r="E13" s="44">
        <v>20200</v>
      </c>
      <c r="F13" s="44">
        <v>5620.16</v>
      </c>
      <c r="G13" s="45">
        <f t="shared" si="0"/>
        <v>27.822574257425742</v>
      </c>
    </row>
    <row r="14" spans="1:7" s="37" customFormat="1" ht="15" x14ac:dyDescent="0.25">
      <c r="A14" s="43" t="s">
        <v>50</v>
      </c>
      <c r="B14" s="127" t="s">
        <v>57</v>
      </c>
      <c r="C14" s="127"/>
      <c r="D14" s="44">
        <v>9351.39</v>
      </c>
      <c r="E14" s="44">
        <v>9351.39</v>
      </c>
      <c r="F14" s="44">
        <v>1846.79</v>
      </c>
      <c r="G14" s="45">
        <f t="shared" si="0"/>
        <v>19.748828783742312</v>
      </c>
    </row>
    <row r="15" spans="1:7" s="37" customFormat="1" ht="15" x14ac:dyDescent="0.25">
      <c r="A15" s="43" t="s">
        <v>50</v>
      </c>
      <c r="B15" s="127" t="s">
        <v>58</v>
      </c>
      <c r="C15" s="127"/>
      <c r="D15" s="44">
        <v>0</v>
      </c>
      <c r="E15" s="44">
        <v>0</v>
      </c>
      <c r="F15" s="44">
        <v>0</v>
      </c>
      <c r="G15" s="42" t="s">
        <v>53</v>
      </c>
    </row>
    <row r="16" spans="1:7" s="37" customFormat="1" ht="15" x14ac:dyDescent="0.25">
      <c r="A16" s="43" t="s">
        <v>50</v>
      </c>
      <c r="B16" s="127" t="s">
        <v>59</v>
      </c>
      <c r="C16" s="127"/>
      <c r="D16" s="44">
        <v>4376</v>
      </c>
      <c r="E16" s="44">
        <v>4376</v>
      </c>
      <c r="F16" s="44">
        <v>0</v>
      </c>
      <c r="G16" s="45">
        <f>F16/E16*100</f>
        <v>0</v>
      </c>
    </row>
    <row r="17" spans="1:7" s="37" customFormat="1" ht="15" x14ac:dyDescent="0.25">
      <c r="A17" s="43" t="s">
        <v>50</v>
      </c>
      <c r="B17" s="127" t="s">
        <v>60</v>
      </c>
      <c r="C17" s="127"/>
      <c r="D17" s="44">
        <v>388</v>
      </c>
      <c r="E17" s="44">
        <v>388</v>
      </c>
      <c r="F17" s="44">
        <v>97</v>
      </c>
      <c r="G17" s="45">
        <f>F17/E17*100</f>
        <v>25</v>
      </c>
    </row>
    <row r="18" spans="1:7" s="37" customFormat="1" ht="15" x14ac:dyDescent="0.25">
      <c r="A18" s="43" t="s">
        <v>50</v>
      </c>
      <c r="B18" s="127" t="s">
        <v>61</v>
      </c>
      <c r="C18" s="127"/>
      <c r="D18" s="44">
        <v>0</v>
      </c>
      <c r="E18" s="44">
        <v>0</v>
      </c>
      <c r="F18" s="44">
        <v>0</v>
      </c>
      <c r="G18" s="42" t="s">
        <v>53</v>
      </c>
    </row>
    <row r="19" spans="1:7" s="37" customFormat="1" ht="15" x14ac:dyDescent="0.25">
      <c r="A19" s="43" t="s">
        <v>50</v>
      </c>
      <c r="B19" s="127" t="s">
        <v>62</v>
      </c>
      <c r="C19" s="127"/>
      <c r="D19" s="44">
        <v>0</v>
      </c>
      <c r="E19" s="44">
        <v>0</v>
      </c>
      <c r="F19" s="44">
        <v>0</v>
      </c>
      <c r="G19" s="42" t="s">
        <v>53</v>
      </c>
    </row>
    <row r="20" spans="1:7" s="37" customFormat="1" ht="15" x14ac:dyDescent="0.25">
      <c r="A20" s="43" t="s">
        <v>50</v>
      </c>
      <c r="B20" s="127" t="s">
        <v>63</v>
      </c>
      <c r="C20" s="127"/>
      <c r="D20" s="44">
        <v>0</v>
      </c>
      <c r="E20" s="44">
        <v>0</v>
      </c>
      <c r="F20" s="44">
        <v>777.9</v>
      </c>
      <c r="G20" s="42" t="s">
        <v>53</v>
      </c>
    </row>
    <row r="21" spans="1:7" s="37" customFormat="1" ht="15" x14ac:dyDescent="0.25">
      <c r="A21" s="43" t="s">
        <v>50</v>
      </c>
      <c r="B21" s="127" t="s">
        <v>64</v>
      </c>
      <c r="C21" s="127"/>
      <c r="D21" s="44">
        <v>15000</v>
      </c>
      <c r="E21" s="44">
        <v>15000</v>
      </c>
      <c r="F21" s="44">
        <v>12888.06</v>
      </c>
      <c r="G21" s="45">
        <f>F21/E21*100</f>
        <v>85.920400000000001</v>
      </c>
    </row>
    <row r="22" spans="1:7" s="37" customFormat="1" ht="15.75" customHeight="1" x14ac:dyDescent="0.25">
      <c r="A22" s="43" t="s">
        <v>50</v>
      </c>
      <c r="B22" s="127" t="s">
        <v>65</v>
      </c>
      <c r="C22" s="127"/>
      <c r="D22" s="44">
        <v>0</v>
      </c>
      <c r="E22" s="44">
        <v>0</v>
      </c>
      <c r="F22" s="44">
        <v>0</v>
      </c>
      <c r="G22" s="42" t="s">
        <v>53</v>
      </c>
    </row>
    <row r="23" spans="1:7" s="37" customFormat="1" ht="15.75" thickBot="1" x14ac:dyDescent="0.3">
      <c r="A23" s="50" t="s">
        <v>50</v>
      </c>
      <c r="B23" s="128" t="s">
        <v>66</v>
      </c>
      <c r="C23" s="128"/>
      <c r="D23" s="47">
        <v>26249.14</v>
      </c>
      <c r="E23" s="47">
        <f>40967.31+450.84+2.68</f>
        <v>41420.829999999994</v>
      </c>
      <c r="F23" s="47">
        <v>42541.67</v>
      </c>
      <c r="G23" s="51">
        <f t="shared" ref="G23:G34" si="1">F23/E23*100</f>
        <v>102.70598150737203</v>
      </c>
    </row>
    <row r="24" spans="1:7" s="37" customFormat="1" ht="15" customHeight="1" thickBot="1" x14ac:dyDescent="0.3">
      <c r="A24" s="129" t="s">
        <v>67</v>
      </c>
      <c r="B24" s="130"/>
      <c r="C24" s="131"/>
      <c r="D24" s="35">
        <f>D25</f>
        <v>0</v>
      </c>
      <c r="E24" s="35">
        <f>E25</f>
        <v>89.64</v>
      </c>
      <c r="F24" s="35">
        <f>F25</f>
        <v>1761.9</v>
      </c>
      <c r="G24" s="113" t="s">
        <v>53</v>
      </c>
    </row>
    <row r="25" spans="1:7" s="37" customFormat="1" ht="15" customHeight="1" thickBot="1" x14ac:dyDescent="0.3">
      <c r="A25" s="39" t="s">
        <v>50</v>
      </c>
      <c r="B25" s="132" t="s">
        <v>68</v>
      </c>
      <c r="C25" s="132"/>
      <c r="D25" s="40">
        <v>0</v>
      </c>
      <c r="E25" s="40">
        <f>0+89.64</f>
        <v>89.64</v>
      </c>
      <c r="F25" s="40">
        <v>1761.9</v>
      </c>
      <c r="G25" s="112" t="s">
        <v>53</v>
      </c>
    </row>
    <row r="26" spans="1:7" ht="15" customHeight="1" thickBot="1" x14ac:dyDescent="0.25">
      <c r="A26" s="133" t="s">
        <v>69</v>
      </c>
      <c r="B26" s="134"/>
      <c r="C26" s="134"/>
      <c r="D26" s="48">
        <f>D27+D31</f>
        <v>97125.97</v>
      </c>
      <c r="E26" s="48">
        <f>E27+E31</f>
        <v>5408292.7299999995</v>
      </c>
      <c r="F26" s="48">
        <f>F27+F31</f>
        <v>2861500.5</v>
      </c>
      <c r="G26" s="49">
        <f t="shared" si="1"/>
        <v>52.909497374784294</v>
      </c>
    </row>
    <row r="27" spans="1:7" ht="15" customHeight="1" thickBot="1" x14ac:dyDescent="0.3">
      <c r="A27" s="116" t="s">
        <v>70</v>
      </c>
      <c r="B27" s="117"/>
      <c r="C27" s="118"/>
      <c r="D27" s="35">
        <f>SUM(D28:D30)</f>
        <v>97125.97</v>
      </c>
      <c r="E27" s="35">
        <f>SUM(E28:E30)</f>
        <v>5406279.1899999995</v>
      </c>
      <c r="F27" s="35">
        <f>SUM(F28:F30)</f>
        <v>2839157.85</v>
      </c>
      <c r="G27" s="36">
        <f t="shared" si="1"/>
        <v>52.515931016873743</v>
      </c>
    </row>
    <row r="28" spans="1:7" ht="15" customHeight="1" x14ac:dyDescent="0.25">
      <c r="A28" s="43" t="s">
        <v>50</v>
      </c>
      <c r="B28" s="135" t="s">
        <v>71</v>
      </c>
      <c r="C28" s="136"/>
      <c r="D28" s="40">
        <v>70970.2</v>
      </c>
      <c r="E28" s="40">
        <v>70970.2</v>
      </c>
      <c r="F28" s="40">
        <v>29570.92</v>
      </c>
      <c r="G28" s="41">
        <f t="shared" si="1"/>
        <v>41.666671363473682</v>
      </c>
    </row>
    <row r="29" spans="1:7" ht="15" customHeight="1" x14ac:dyDescent="0.25">
      <c r="A29" s="43" t="s">
        <v>50</v>
      </c>
      <c r="B29" s="127" t="s">
        <v>72</v>
      </c>
      <c r="C29" s="127"/>
      <c r="D29" s="44">
        <v>0</v>
      </c>
      <c r="E29" s="44">
        <f>5293594.81+2000+5000+450+3687.46+2972.56+237.04+1014</f>
        <v>5308955.8699999992</v>
      </c>
      <c r="F29" s="44">
        <v>2795029</v>
      </c>
      <c r="G29" s="45">
        <f t="shared" si="1"/>
        <v>52.647433288986832</v>
      </c>
    </row>
    <row r="30" spans="1:7" ht="15" customHeight="1" thickBot="1" x14ac:dyDescent="0.3">
      <c r="A30" s="50" t="s">
        <v>50</v>
      </c>
      <c r="B30" s="125" t="s">
        <v>73</v>
      </c>
      <c r="C30" s="126"/>
      <c r="D30" s="47">
        <v>26155.77</v>
      </c>
      <c r="E30" s="47">
        <v>26353.119999999999</v>
      </c>
      <c r="F30" s="47">
        <v>14557.93</v>
      </c>
      <c r="G30" s="51">
        <f t="shared" si="1"/>
        <v>55.241770234416265</v>
      </c>
    </row>
    <row r="31" spans="1:7" ht="15" customHeight="1" thickBot="1" x14ac:dyDescent="0.3">
      <c r="A31" s="116" t="s">
        <v>74</v>
      </c>
      <c r="B31" s="117"/>
      <c r="C31" s="118"/>
      <c r="D31" s="35">
        <f>SUM(D32:D32)</f>
        <v>0</v>
      </c>
      <c r="E31" s="35">
        <f>SUM(E32:E32)</f>
        <v>2013.54</v>
      </c>
      <c r="F31" s="35">
        <f>F32</f>
        <v>22342.65</v>
      </c>
      <c r="G31" s="113" t="s">
        <v>53</v>
      </c>
    </row>
    <row r="32" spans="1:7" ht="15" customHeight="1" thickBot="1" x14ac:dyDescent="0.3">
      <c r="A32" s="52" t="s">
        <v>50</v>
      </c>
      <c r="B32" s="119" t="s">
        <v>75</v>
      </c>
      <c r="C32" s="118"/>
      <c r="D32" s="35">
        <v>0</v>
      </c>
      <c r="E32" s="35">
        <v>2013.54</v>
      </c>
      <c r="F32" s="35">
        <v>22342.65</v>
      </c>
      <c r="G32" s="113" t="s">
        <v>53</v>
      </c>
    </row>
    <row r="33" spans="1:7" ht="15" customHeight="1" thickBot="1" x14ac:dyDescent="0.25">
      <c r="A33" s="114" t="s">
        <v>76</v>
      </c>
      <c r="B33" s="115"/>
      <c r="C33" s="115"/>
      <c r="D33" s="53">
        <f>D7+D26</f>
        <v>3132690.5000000005</v>
      </c>
      <c r="E33" s="53">
        <f>E7+E26</f>
        <v>8464646.0099999998</v>
      </c>
      <c r="F33" s="53">
        <f>F7+F26</f>
        <v>4149430.8999999994</v>
      </c>
      <c r="G33" s="54">
        <f t="shared" si="1"/>
        <v>49.020725675922264</v>
      </c>
    </row>
    <row r="34" spans="1:7" ht="15" customHeight="1" thickBot="1" x14ac:dyDescent="0.3">
      <c r="A34" s="120" t="s">
        <v>77</v>
      </c>
      <c r="B34" s="121"/>
      <c r="C34" s="122"/>
      <c r="D34" s="48">
        <f>SUM(D35:D36)</f>
        <v>0</v>
      </c>
      <c r="E34" s="48">
        <f>SUM(E35:E36)</f>
        <v>2098383.7400000002</v>
      </c>
      <c r="F34" s="48">
        <f>SUM(F35:F36)</f>
        <v>0</v>
      </c>
      <c r="G34" s="49">
        <f t="shared" si="1"/>
        <v>0</v>
      </c>
    </row>
    <row r="35" spans="1:7" ht="15" x14ac:dyDescent="0.25">
      <c r="A35" s="55" t="s">
        <v>78</v>
      </c>
      <c r="B35" s="123" t="s">
        <v>129</v>
      </c>
      <c r="C35" s="123"/>
      <c r="D35" s="56">
        <v>0</v>
      </c>
      <c r="E35" s="40">
        <v>111779.24</v>
      </c>
      <c r="F35" s="56">
        <v>0</v>
      </c>
      <c r="G35" s="57">
        <v>0</v>
      </c>
    </row>
    <row r="36" spans="1:7" ht="15.75" thickBot="1" x14ac:dyDescent="0.3">
      <c r="A36" s="58"/>
      <c r="B36" s="124" t="s">
        <v>130</v>
      </c>
      <c r="C36" s="124"/>
      <c r="D36" s="59">
        <v>0</v>
      </c>
      <c r="E36" s="59">
        <v>1986604.5</v>
      </c>
      <c r="F36" s="59">
        <v>0</v>
      </c>
      <c r="G36" s="60">
        <v>0</v>
      </c>
    </row>
    <row r="37" spans="1:7" ht="14.25" customHeight="1" thickBot="1" x14ac:dyDescent="0.25">
      <c r="A37" s="114" t="s">
        <v>79</v>
      </c>
      <c r="B37" s="115"/>
      <c r="C37" s="115"/>
      <c r="D37" s="53">
        <f>D7+D26+D34</f>
        <v>3132690.5000000005</v>
      </c>
      <c r="E37" s="53">
        <f>E7+E26+E34</f>
        <v>10563029.75</v>
      </c>
      <c r="F37" s="53">
        <f>F7+F26+F34</f>
        <v>4149430.8999999994</v>
      </c>
      <c r="G37" s="54">
        <f>F37/E37*100</f>
        <v>39.282582726797671</v>
      </c>
    </row>
    <row r="39" spans="1:7" x14ac:dyDescent="0.2">
      <c r="E39" s="29"/>
    </row>
    <row r="40" spans="1:7" x14ac:dyDescent="0.2">
      <c r="E40" s="29"/>
    </row>
    <row r="41" spans="1:7" x14ac:dyDescent="0.2">
      <c r="E41" s="61"/>
    </row>
    <row r="42" spans="1:7" x14ac:dyDescent="0.2">
      <c r="D42" s="62"/>
      <c r="E42" s="62"/>
    </row>
    <row r="44" spans="1:7" x14ac:dyDescent="0.2">
      <c r="F44" s="29"/>
    </row>
  </sheetData>
  <mergeCells count="38">
    <mergeCell ref="F1:G1"/>
    <mergeCell ref="A2:G3"/>
    <mergeCell ref="A5:C6"/>
    <mergeCell ref="D5:D6"/>
    <mergeCell ref="E5:E6"/>
    <mergeCell ref="F5:F6"/>
    <mergeCell ref="G5:G6"/>
    <mergeCell ref="B18:C18"/>
    <mergeCell ref="A7:C7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A24:C24"/>
    <mergeCell ref="B25:C25"/>
    <mergeCell ref="A26:C26"/>
    <mergeCell ref="A27:C27"/>
    <mergeCell ref="B28:C28"/>
    <mergeCell ref="B29:C29"/>
    <mergeCell ref="A37:C37"/>
    <mergeCell ref="A31:C31"/>
    <mergeCell ref="B32:C32"/>
    <mergeCell ref="A33:C33"/>
    <mergeCell ref="A34:C34"/>
    <mergeCell ref="B35:C35"/>
    <mergeCell ref="B36:C36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28" customWidth="1"/>
    <col min="2" max="2" width="18.28515625" style="28" customWidth="1"/>
    <col min="3" max="4" width="12.7109375" style="28" customWidth="1"/>
    <col min="5" max="5" width="17.85546875" style="28" customWidth="1"/>
    <col min="6" max="6" width="10.42578125" style="28" bestFit="1" customWidth="1"/>
    <col min="7" max="7" width="9.140625" style="28"/>
    <col min="8" max="8" width="14" style="37" customWidth="1"/>
    <col min="9" max="9" width="20" style="37" customWidth="1"/>
    <col min="10" max="10" width="16.5703125" style="37" customWidth="1"/>
    <col min="11" max="16384" width="9.140625" style="28"/>
  </cols>
  <sheetData>
    <row r="1" spans="1:10" ht="15" x14ac:dyDescent="0.25">
      <c r="F1" s="143" t="s">
        <v>80</v>
      </c>
      <c r="G1" s="143"/>
    </row>
    <row r="2" spans="1:10" ht="15.75" customHeight="1" x14ac:dyDescent="0.2">
      <c r="A2" s="144" t="s">
        <v>378</v>
      </c>
      <c r="B2" s="144"/>
      <c r="C2" s="144"/>
      <c r="D2" s="144"/>
      <c r="E2" s="144"/>
      <c r="F2" s="144"/>
      <c r="G2" s="144"/>
    </row>
    <row r="3" spans="1:10" ht="15.75" customHeight="1" x14ac:dyDescent="0.2">
      <c r="A3" s="144"/>
      <c r="B3" s="144"/>
      <c r="C3" s="144"/>
      <c r="D3" s="144"/>
      <c r="E3" s="144"/>
      <c r="F3" s="144"/>
      <c r="G3" s="144"/>
    </row>
    <row r="4" spans="1:10" ht="13.5" thickBot="1" x14ac:dyDescent="0.25">
      <c r="F4" s="32" t="s">
        <v>44</v>
      </c>
    </row>
    <row r="5" spans="1:10" ht="15" thickBot="1" x14ac:dyDescent="0.25">
      <c r="B5" s="156" t="s">
        <v>81</v>
      </c>
      <c r="C5" s="157"/>
      <c r="D5" s="157"/>
      <c r="E5" s="157"/>
      <c r="F5" s="158"/>
    </row>
    <row r="6" spans="1:10" ht="15" x14ac:dyDescent="0.25">
      <c r="B6" s="63" t="s">
        <v>82</v>
      </c>
      <c r="C6" s="64" t="s">
        <v>127</v>
      </c>
      <c r="D6" s="64" t="s">
        <v>128</v>
      </c>
      <c r="E6" s="64" t="s">
        <v>379</v>
      </c>
      <c r="F6" s="65" t="s">
        <v>83</v>
      </c>
    </row>
    <row r="7" spans="1:10" ht="15" x14ac:dyDescent="0.25">
      <c r="B7" s="66" t="s">
        <v>15</v>
      </c>
      <c r="C7" s="67">
        <v>5450</v>
      </c>
      <c r="D7" s="67">
        <v>5450</v>
      </c>
      <c r="E7" s="67">
        <v>1351.97</v>
      </c>
      <c r="F7" s="68">
        <f>E7/D7*100</f>
        <v>24.806788990825687</v>
      </c>
      <c r="H7" s="69"/>
      <c r="I7" s="70"/>
    </row>
    <row r="8" spans="1:10" ht="15.75" thickBot="1" x14ac:dyDescent="0.3">
      <c r="B8" s="71" t="s">
        <v>22</v>
      </c>
      <c r="C8" s="72">
        <v>26388.7</v>
      </c>
      <c r="D8" s="72">
        <v>26388.7</v>
      </c>
      <c r="E8" s="72">
        <v>7309.15</v>
      </c>
      <c r="F8" s="68">
        <f>E8/D8*100</f>
        <v>27.698029838529369</v>
      </c>
      <c r="H8" s="69"/>
      <c r="I8" s="70"/>
    </row>
    <row r="9" spans="1:10" ht="15.75" thickBot="1" x14ac:dyDescent="0.3">
      <c r="B9" s="74" t="s">
        <v>84</v>
      </c>
      <c r="C9" s="75">
        <f>SUM(C7:C8)</f>
        <v>31838.7</v>
      </c>
      <c r="D9" s="75">
        <f>SUM(D7:D8)</f>
        <v>31838.7</v>
      </c>
      <c r="E9" s="75">
        <f>SUM(E7:E8)</f>
        <v>8661.119999999999</v>
      </c>
      <c r="F9" s="76">
        <f>E9/D9*100</f>
        <v>27.203120730431827</v>
      </c>
      <c r="H9" s="69"/>
      <c r="I9" s="70"/>
    </row>
    <row r="10" spans="1:10" ht="15.75" thickBot="1" x14ac:dyDescent="0.3">
      <c r="B10" s="156" t="s">
        <v>85</v>
      </c>
      <c r="C10" s="157"/>
      <c r="D10" s="157"/>
      <c r="E10" s="157"/>
      <c r="F10" s="158"/>
      <c r="I10" s="70"/>
    </row>
    <row r="11" spans="1:10" ht="15" x14ac:dyDescent="0.25">
      <c r="B11" s="77" t="s">
        <v>82</v>
      </c>
      <c r="C11" s="64" t="s">
        <v>127</v>
      </c>
      <c r="D11" s="64" t="s">
        <v>128</v>
      </c>
      <c r="E11" s="64" t="s">
        <v>379</v>
      </c>
      <c r="F11" s="78" t="s">
        <v>83</v>
      </c>
      <c r="I11" s="70"/>
    </row>
    <row r="12" spans="1:10" ht="15.75" thickBot="1" x14ac:dyDescent="0.3">
      <c r="B12" s="79" t="s">
        <v>22</v>
      </c>
      <c r="C12" s="80">
        <v>293544.42</v>
      </c>
      <c r="D12" s="81">
        <v>294261.07</v>
      </c>
      <c r="E12" s="81">
        <f>82399.57+238.62</f>
        <v>82638.19</v>
      </c>
      <c r="F12" s="82">
        <f>E12/D12*100</f>
        <v>28.083290120572187</v>
      </c>
      <c r="H12" s="69"/>
      <c r="I12" s="70"/>
      <c r="J12" s="70"/>
    </row>
    <row r="13" spans="1:10" ht="15.75" thickBot="1" x14ac:dyDescent="0.3">
      <c r="B13" s="153" t="s">
        <v>86</v>
      </c>
      <c r="C13" s="154"/>
      <c r="D13" s="154"/>
      <c r="E13" s="154"/>
      <c r="F13" s="155"/>
      <c r="H13" s="69"/>
      <c r="I13" s="70"/>
      <c r="J13" s="70"/>
    </row>
    <row r="14" spans="1:10" ht="15" x14ac:dyDescent="0.25">
      <c r="B14" s="63" t="s">
        <v>82</v>
      </c>
      <c r="C14" s="64" t="s">
        <v>127</v>
      </c>
      <c r="D14" s="64" t="s">
        <v>128</v>
      </c>
      <c r="E14" s="64" t="s">
        <v>379</v>
      </c>
      <c r="F14" s="65" t="s">
        <v>83</v>
      </c>
      <c r="H14" s="69"/>
      <c r="I14" s="70"/>
      <c r="J14" s="70"/>
    </row>
    <row r="15" spans="1:10" ht="15" x14ac:dyDescent="0.25">
      <c r="B15" s="66" t="s">
        <v>87</v>
      </c>
      <c r="C15" s="67">
        <v>3910</v>
      </c>
      <c r="D15" s="67">
        <v>38005.65</v>
      </c>
      <c r="E15" s="67">
        <v>16174.09</v>
      </c>
      <c r="F15" s="68">
        <f t="shared" ref="F15:F21" si="0">E15/D15*100</f>
        <v>42.557067172907189</v>
      </c>
      <c r="H15" s="69"/>
      <c r="I15" s="70"/>
      <c r="J15" s="70"/>
    </row>
    <row r="16" spans="1:10" ht="15" x14ac:dyDescent="0.25">
      <c r="B16" s="66" t="s">
        <v>88</v>
      </c>
      <c r="C16" s="67">
        <v>0</v>
      </c>
      <c r="D16" s="67">
        <f>15835.5+5966</f>
        <v>21801.5</v>
      </c>
      <c r="E16" s="67">
        <v>5100</v>
      </c>
      <c r="F16" s="68">
        <f t="shared" si="0"/>
        <v>23.392885810609361</v>
      </c>
      <c r="H16" s="69"/>
      <c r="I16" s="70"/>
      <c r="J16" s="70"/>
    </row>
    <row r="17" spans="2:10" ht="15" x14ac:dyDescent="0.25">
      <c r="B17" s="66" t="s">
        <v>89</v>
      </c>
      <c r="C17" s="67">
        <v>30000</v>
      </c>
      <c r="D17" s="67">
        <v>84362.64</v>
      </c>
      <c r="E17" s="67">
        <v>11567.34</v>
      </c>
      <c r="F17" s="68">
        <f t="shared" si="0"/>
        <v>13.711448574866788</v>
      </c>
      <c r="H17" s="69"/>
      <c r="I17" s="70"/>
      <c r="J17" s="70"/>
    </row>
    <row r="18" spans="2:10" ht="15" x14ac:dyDescent="0.25">
      <c r="B18" s="66" t="s">
        <v>90</v>
      </c>
      <c r="C18" s="67">
        <v>2400</v>
      </c>
      <c r="D18" s="67">
        <v>16412</v>
      </c>
      <c r="E18" s="67">
        <v>9065.7099999999991</v>
      </c>
      <c r="F18" s="68">
        <f t="shared" si="0"/>
        <v>55.238301242992925</v>
      </c>
      <c r="H18" s="69"/>
      <c r="I18" s="70"/>
      <c r="J18" s="70"/>
    </row>
    <row r="19" spans="2:10" ht="15" x14ac:dyDescent="0.25">
      <c r="B19" s="66" t="s">
        <v>91</v>
      </c>
      <c r="C19" s="67">
        <v>0</v>
      </c>
      <c r="D19" s="67">
        <v>0</v>
      </c>
      <c r="E19" s="67">
        <v>0</v>
      </c>
      <c r="F19" s="83" t="s">
        <v>53</v>
      </c>
      <c r="H19" s="69"/>
      <c r="I19" s="70"/>
      <c r="J19" s="70"/>
    </row>
    <row r="20" spans="2:10" ht="15.75" thickBot="1" x14ac:dyDescent="0.3">
      <c r="B20" s="71" t="s">
        <v>92</v>
      </c>
      <c r="C20" s="72">
        <v>3540</v>
      </c>
      <c r="D20" s="72">
        <v>36307</v>
      </c>
      <c r="E20" s="72">
        <v>2576.11</v>
      </c>
      <c r="F20" s="73">
        <f t="shared" si="0"/>
        <v>7.095353513096649</v>
      </c>
      <c r="H20" s="69"/>
      <c r="I20" s="70"/>
      <c r="J20" s="70"/>
    </row>
    <row r="21" spans="2:10" ht="15.75" thickBot="1" x14ac:dyDescent="0.3">
      <c r="B21" s="84" t="s">
        <v>84</v>
      </c>
      <c r="C21" s="85">
        <f>SUM(C15:C20)</f>
        <v>39850</v>
      </c>
      <c r="D21" s="85">
        <f>SUM(D15:D20)</f>
        <v>196888.79</v>
      </c>
      <c r="E21" s="85">
        <f>SUM(E15:E20)</f>
        <v>44483.25</v>
      </c>
      <c r="F21" s="86">
        <f t="shared" si="0"/>
        <v>22.593084146639328</v>
      </c>
      <c r="H21" s="69"/>
      <c r="I21" s="70"/>
      <c r="J21" s="70"/>
    </row>
    <row r="22" spans="2:10" ht="15.75" thickBot="1" x14ac:dyDescent="0.3">
      <c r="B22" s="153" t="s">
        <v>93</v>
      </c>
      <c r="C22" s="154"/>
      <c r="D22" s="154"/>
      <c r="E22" s="154"/>
      <c r="F22" s="155"/>
      <c r="I22" s="70"/>
    </row>
    <row r="23" spans="2:10" ht="15" x14ac:dyDescent="0.25">
      <c r="B23" s="63" t="s">
        <v>82</v>
      </c>
      <c r="C23" s="64" t="s">
        <v>127</v>
      </c>
      <c r="D23" s="64" t="s">
        <v>128</v>
      </c>
      <c r="E23" s="64" t="s">
        <v>379</v>
      </c>
      <c r="F23" s="65" t="s">
        <v>83</v>
      </c>
      <c r="I23" s="70"/>
    </row>
    <row r="24" spans="2:10" ht="15" x14ac:dyDescent="0.25">
      <c r="B24" s="66" t="s">
        <v>87</v>
      </c>
      <c r="C24" s="67">
        <v>270721.26</v>
      </c>
      <c r="D24" s="67">
        <v>270721.26</v>
      </c>
      <c r="E24" s="67">
        <v>112705</v>
      </c>
      <c r="F24" s="68">
        <f t="shared" ref="F24:F31" si="1">E24/D24*100</f>
        <v>41.631381296023811</v>
      </c>
      <c r="H24" s="69"/>
      <c r="I24" s="70"/>
    </row>
    <row r="25" spans="2:10" ht="15" x14ac:dyDescent="0.25">
      <c r="B25" s="66" t="s">
        <v>88</v>
      </c>
      <c r="C25" s="67">
        <v>167624.64000000001</v>
      </c>
      <c r="D25" s="67">
        <f>149650.32-6633.65</f>
        <v>143016.67000000001</v>
      </c>
      <c r="E25" s="67">
        <v>65512.29</v>
      </c>
      <c r="F25" s="68">
        <f t="shared" si="1"/>
        <v>45.807450278348668</v>
      </c>
      <c r="H25" s="69"/>
      <c r="I25" s="70"/>
    </row>
    <row r="26" spans="2:10" ht="15" x14ac:dyDescent="0.25">
      <c r="B26" s="66" t="s">
        <v>89</v>
      </c>
      <c r="C26" s="67">
        <v>298613</v>
      </c>
      <c r="D26" s="67">
        <v>304113</v>
      </c>
      <c r="E26" s="67">
        <v>102863.11</v>
      </c>
      <c r="F26" s="68">
        <f t="shared" si="1"/>
        <v>33.823976613955999</v>
      </c>
      <c r="H26" s="69"/>
      <c r="I26" s="70"/>
    </row>
    <row r="27" spans="2:10" ht="15" x14ac:dyDescent="0.25">
      <c r="B27" s="66" t="s">
        <v>90</v>
      </c>
      <c r="C27" s="67">
        <v>116420.72</v>
      </c>
      <c r="D27" s="67">
        <v>119509.72</v>
      </c>
      <c r="E27" s="67">
        <v>48509.02</v>
      </c>
      <c r="F27" s="68">
        <f t="shared" si="1"/>
        <v>40.590020627610876</v>
      </c>
      <c r="H27" s="69"/>
      <c r="I27" s="70"/>
    </row>
    <row r="28" spans="2:10" ht="15" x14ac:dyDescent="0.25">
      <c r="B28" s="66" t="s">
        <v>91</v>
      </c>
      <c r="C28" s="67">
        <v>5298</v>
      </c>
      <c r="D28" s="67">
        <v>5298</v>
      </c>
      <c r="E28" s="67">
        <v>2500</v>
      </c>
      <c r="F28" s="68">
        <f t="shared" si="1"/>
        <v>47.187617969044922</v>
      </c>
      <c r="H28" s="69"/>
      <c r="I28" s="70"/>
    </row>
    <row r="29" spans="2:10" ht="15" x14ac:dyDescent="0.25">
      <c r="B29" s="71" t="s">
        <v>92</v>
      </c>
      <c r="C29" s="72">
        <v>173268</v>
      </c>
      <c r="D29" s="72">
        <v>191268</v>
      </c>
      <c r="E29" s="72">
        <v>86426.5</v>
      </c>
      <c r="F29" s="73">
        <f t="shared" ref="F29:F30" si="2">E29/D29*100</f>
        <v>45.186073990421818</v>
      </c>
      <c r="H29" s="69"/>
      <c r="I29" s="70"/>
    </row>
    <row r="30" spans="2:10" ht="15.75" thickBot="1" x14ac:dyDescent="0.3">
      <c r="B30" s="71" t="s">
        <v>101</v>
      </c>
      <c r="C30" s="72">
        <v>11500</v>
      </c>
      <c r="D30" s="72">
        <v>11500</v>
      </c>
      <c r="E30" s="72">
        <v>3597.53</v>
      </c>
      <c r="F30" s="73">
        <f t="shared" si="2"/>
        <v>31.282869565217393</v>
      </c>
      <c r="H30" s="69"/>
      <c r="I30" s="70"/>
    </row>
    <row r="31" spans="2:10" ht="15.75" thickBot="1" x14ac:dyDescent="0.3">
      <c r="B31" s="84" t="s">
        <v>84</v>
      </c>
      <c r="C31" s="85">
        <f>SUM(C24:C30)</f>
        <v>1043445.62</v>
      </c>
      <c r="D31" s="85">
        <f>SUM(D24:D30)</f>
        <v>1045426.65</v>
      </c>
      <c r="E31" s="85">
        <f>SUM(E24:E30)</f>
        <v>422113.45000000007</v>
      </c>
      <c r="F31" s="86">
        <f t="shared" si="1"/>
        <v>40.377146498035046</v>
      </c>
      <c r="H31" s="69"/>
      <c r="I31" s="70"/>
    </row>
    <row r="32" spans="2:10" ht="15.75" thickBot="1" x14ac:dyDescent="0.3">
      <c r="B32" s="153" t="s">
        <v>94</v>
      </c>
      <c r="C32" s="154"/>
      <c r="D32" s="154"/>
      <c r="E32" s="154"/>
      <c r="F32" s="155"/>
      <c r="I32" s="70"/>
    </row>
    <row r="33" spans="2:9" ht="15" x14ac:dyDescent="0.25">
      <c r="B33" s="63" t="s">
        <v>82</v>
      </c>
      <c r="C33" s="64" t="s">
        <v>127</v>
      </c>
      <c r="D33" s="64" t="s">
        <v>128</v>
      </c>
      <c r="E33" s="64" t="s">
        <v>379</v>
      </c>
      <c r="F33" s="65" t="s">
        <v>83</v>
      </c>
      <c r="I33" s="70"/>
    </row>
    <row r="34" spans="2:9" ht="15" x14ac:dyDescent="0.25">
      <c r="B34" s="66" t="s">
        <v>15</v>
      </c>
      <c r="C34" s="67">
        <v>15199.07</v>
      </c>
      <c r="D34" s="67">
        <v>15699.07</v>
      </c>
      <c r="E34" s="67">
        <v>3194.51</v>
      </c>
      <c r="F34" s="68">
        <f t="shared" ref="F34:F49" si="3">E34/D34*100</f>
        <v>20.348402803478169</v>
      </c>
      <c r="H34" s="69"/>
      <c r="I34" s="70"/>
    </row>
    <row r="35" spans="2:9" ht="15" x14ac:dyDescent="0.25">
      <c r="B35" s="66" t="s">
        <v>95</v>
      </c>
      <c r="C35" s="67">
        <v>8055</v>
      </c>
      <c r="D35" s="67">
        <f>6269.67+185+76</f>
        <v>6530.67</v>
      </c>
      <c r="E35" s="67">
        <v>926.98</v>
      </c>
      <c r="F35" s="68">
        <f t="shared" si="3"/>
        <v>14.194255719550981</v>
      </c>
      <c r="H35" s="69"/>
      <c r="I35" s="70"/>
    </row>
    <row r="36" spans="2:9" ht="15" x14ac:dyDescent="0.25">
      <c r="B36" s="66" t="s">
        <v>96</v>
      </c>
      <c r="C36" s="67">
        <v>11540</v>
      </c>
      <c r="D36" s="67">
        <f>11540+4810.42</f>
        <v>16350.42</v>
      </c>
      <c r="E36" s="67">
        <v>6156.17</v>
      </c>
      <c r="F36" s="68">
        <f t="shared" si="3"/>
        <v>37.651448708962825</v>
      </c>
      <c r="H36" s="69"/>
      <c r="I36" s="70"/>
    </row>
    <row r="37" spans="2:9" ht="15" x14ac:dyDescent="0.25">
      <c r="B37" s="66" t="s">
        <v>87</v>
      </c>
      <c r="C37" s="67">
        <v>7390</v>
      </c>
      <c r="D37" s="67">
        <v>10553.4</v>
      </c>
      <c r="E37" s="67">
        <v>1700.96</v>
      </c>
      <c r="F37" s="68">
        <f t="shared" si="3"/>
        <v>16.117649288380996</v>
      </c>
      <c r="H37" s="69"/>
      <c r="I37" s="70"/>
    </row>
    <row r="38" spans="2:9" ht="15" x14ac:dyDescent="0.25">
      <c r="B38" s="66" t="s">
        <v>88</v>
      </c>
      <c r="C38" s="67">
        <v>2725</v>
      </c>
      <c r="D38" s="67">
        <f>29349.68+450</f>
        <v>29799.68</v>
      </c>
      <c r="E38" s="67">
        <v>1005.22</v>
      </c>
      <c r="F38" s="68">
        <f t="shared" si="3"/>
        <v>3.3732576994115373</v>
      </c>
      <c r="H38" s="69"/>
      <c r="I38" s="70"/>
    </row>
    <row r="39" spans="2:9" ht="15" x14ac:dyDescent="0.25">
      <c r="B39" s="66" t="s">
        <v>89</v>
      </c>
      <c r="C39" s="67">
        <v>627223.81999999995</v>
      </c>
      <c r="D39" s="87">
        <v>686435.77</v>
      </c>
      <c r="E39" s="67">
        <v>225070</v>
      </c>
      <c r="F39" s="68">
        <f t="shared" si="3"/>
        <v>32.788209740293688</v>
      </c>
      <c r="H39" s="69"/>
      <c r="I39" s="70"/>
    </row>
    <row r="40" spans="2:9" ht="15" x14ac:dyDescent="0.25">
      <c r="B40" s="66" t="s">
        <v>90</v>
      </c>
      <c r="C40" s="67">
        <v>4658.5200000000004</v>
      </c>
      <c r="D40" s="87">
        <v>7194.25</v>
      </c>
      <c r="E40" s="67">
        <v>1188.8800000000001</v>
      </c>
      <c r="F40" s="68">
        <f t="shared" si="3"/>
        <v>16.525419605935294</v>
      </c>
      <c r="H40" s="69"/>
      <c r="I40" s="70"/>
    </row>
    <row r="41" spans="2:9" ht="15" x14ac:dyDescent="0.25">
      <c r="B41" s="66" t="s">
        <v>91</v>
      </c>
      <c r="C41" s="67">
        <v>7146.2</v>
      </c>
      <c r="D41" s="87">
        <v>10587.83</v>
      </c>
      <c r="E41" s="67">
        <v>833.82</v>
      </c>
      <c r="F41" s="68">
        <f t="shared" si="3"/>
        <v>7.8752681144294918</v>
      </c>
      <c r="H41" s="69"/>
      <c r="I41" s="70"/>
    </row>
    <row r="42" spans="2:9" ht="15" x14ac:dyDescent="0.25">
      <c r="B42" s="66" t="s">
        <v>92</v>
      </c>
      <c r="C42" s="67">
        <v>6977.15</v>
      </c>
      <c r="D42" s="87">
        <v>6977.15</v>
      </c>
      <c r="E42" s="67">
        <v>2599.41</v>
      </c>
      <c r="F42" s="68">
        <f t="shared" si="3"/>
        <v>37.256042940168982</v>
      </c>
      <c r="H42" s="69"/>
      <c r="I42" s="70"/>
    </row>
    <row r="43" spans="2:9" ht="15" x14ac:dyDescent="0.25">
      <c r="B43" s="66" t="s">
        <v>97</v>
      </c>
      <c r="C43" s="67">
        <v>4000</v>
      </c>
      <c r="D43" s="67">
        <v>4000</v>
      </c>
      <c r="E43" s="67">
        <v>520.70000000000005</v>
      </c>
      <c r="F43" s="68">
        <f t="shared" si="3"/>
        <v>13.017500000000002</v>
      </c>
      <c r="H43" s="69"/>
      <c r="I43" s="70"/>
    </row>
    <row r="44" spans="2:9" ht="15" x14ac:dyDescent="0.25">
      <c r="B44" s="66" t="s">
        <v>98</v>
      </c>
      <c r="C44" s="67">
        <v>383</v>
      </c>
      <c r="D44" s="67">
        <v>383</v>
      </c>
      <c r="E44" s="67">
        <v>4.17</v>
      </c>
      <c r="F44" s="68">
        <f t="shared" si="3"/>
        <v>1.0887728459530026</v>
      </c>
      <c r="H44" s="69"/>
      <c r="I44" s="70"/>
    </row>
    <row r="45" spans="2:9" ht="15" x14ac:dyDescent="0.25">
      <c r="B45" s="66" t="s">
        <v>99</v>
      </c>
      <c r="C45" s="67">
        <v>35042.300000000003</v>
      </c>
      <c r="D45" s="67">
        <v>35042.300000000003</v>
      </c>
      <c r="E45" s="67">
        <v>10634.65</v>
      </c>
      <c r="F45" s="88">
        <f t="shared" si="3"/>
        <v>30.34803651586796</v>
      </c>
      <c r="H45" s="69"/>
      <c r="I45" s="70"/>
    </row>
    <row r="46" spans="2:9" ht="15" x14ac:dyDescent="0.25">
      <c r="B46" s="71" t="s">
        <v>100</v>
      </c>
      <c r="C46" s="72">
        <v>5800</v>
      </c>
      <c r="D46" s="72">
        <v>7800</v>
      </c>
      <c r="E46" s="72">
        <v>783.22</v>
      </c>
      <c r="F46" s="73">
        <f t="shared" si="3"/>
        <v>10.041282051282053</v>
      </c>
      <c r="H46" s="69"/>
      <c r="I46" s="70"/>
    </row>
    <row r="47" spans="2:9" ht="15" x14ac:dyDescent="0.25">
      <c r="B47" s="71" t="s">
        <v>22</v>
      </c>
      <c r="C47" s="72">
        <v>13400</v>
      </c>
      <c r="D47" s="72">
        <v>15700</v>
      </c>
      <c r="E47" s="72">
        <v>2363.2800000000002</v>
      </c>
      <c r="F47" s="73">
        <f t="shared" ref="F47" si="4">E47/D47*100</f>
        <v>15.052738853503186</v>
      </c>
      <c r="H47" s="69"/>
      <c r="I47" s="70"/>
    </row>
    <row r="48" spans="2:9" ht="15.75" thickBot="1" x14ac:dyDescent="0.3">
      <c r="B48" s="71" t="s">
        <v>101</v>
      </c>
      <c r="C48" s="72">
        <v>1200</v>
      </c>
      <c r="D48" s="72">
        <v>1200</v>
      </c>
      <c r="E48" s="72">
        <v>426.81</v>
      </c>
      <c r="F48" s="73">
        <f>E48/D48*100</f>
        <v>35.567500000000003</v>
      </c>
      <c r="H48" s="69"/>
      <c r="I48" s="70"/>
    </row>
    <row r="49" spans="1:13" ht="15.75" thickBot="1" x14ac:dyDescent="0.3">
      <c r="B49" s="84" t="s">
        <v>84</v>
      </c>
      <c r="C49" s="85">
        <f>SUM(C34:C48)</f>
        <v>750740.05999999994</v>
      </c>
      <c r="D49" s="85">
        <f>SUM(D34:D48)</f>
        <v>854253.54</v>
      </c>
      <c r="E49" s="85">
        <f>SUM(E34:E48)</f>
        <v>257408.78000000003</v>
      </c>
      <c r="F49" s="86">
        <f t="shared" si="3"/>
        <v>30.132597401937605</v>
      </c>
      <c r="H49" s="69"/>
      <c r="I49" s="70"/>
    </row>
    <row r="50" spans="1:13" s="94" customFormat="1" ht="15" x14ac:dyDescent="0.25">
      <c r="B50" s="89"/>
      <c r="C50" s="90"/>
      <c r="D50" s="90"/>
      <c r="E50" s="90"/>
      <c r="F50" s="143" t="s">
        <v>102</v>
      </c>
      <c r="G50" s="143"/>
      <c r="H50" s="91"/>
      <c r="I50" s="92"/>
      <c r="J50" s="93"/>
    </row>
    <row r="51" spans="1:13" s="37" customFormat="1" ht="13.5" thickBot="1" x14ac:dyDescent="0.25">
      <c r="A51" s="28"/>
      <c r="B51" s="28"/>
      <c r="C51" s="28"/>
      <c r="D51" s="28"/>
      <c r="E51" s="28"/>
      <c r="F51" s="32" t="s">
        <v>44</v>
      </c>
      <c r="G51" s="28"/>
      <c r="K51" s="28"/>
      <c r="L51" s="28"/>
      <c r="M51" s="28"/>
    </row>
    <row r="52" spans="1:13" s="37" customFormat="1" ht="15.75" thickBot="1" x14ac:dyDescent="0.3">
      <c r="A52" s="28"/>
      <c r="B52" s="153" t="s">
        <v>103</v>
      </c>
      <c r="C52" s="154"/>
      <c r="D52" s="154"/>
      <c r="E52" s="154"/>
      <c r="F52" s="155"/>
      <c r="G52" s="28"/>
      <c r="I52" s="70"/>
      <c r="K52" s="28"/>
      <c r="L52" s="28"/>
      <c r="M52" s="28"/>
    </row>
    <row r="53" spans="1:13" s="37" customFormat="1" ht="15" x14ac:dyDescent="0.25">
      <c r="A53" s="28"/>
      <c r="B53" s="63" t="s">
        <v>82</v>
      </c>
      <c r="C53" s="64" t="s">
        <v>127</v>
      </c>
      <c r="D53" s="64" t="s">
        <v>128</v>
      </c>
      <c r="E53" s="64" t="s">
        <v>379</v>
      </c>
      <c r="F53" s="65" t="s">
        <v>83</v>
      </c>
      <c r="G53" s="28"/>
      <c r="I53" s="70"/>
      <c r="K53" s="28"/>
      <c r="L53" s="28"/>
      <c r="M53" s="28"/>
    </row>
    <row r="54" spans="1:13" s="37" customFormat="1" ht="15.75" thickBot="1" x14ac:dyDescent="0.3">
      <c r="A54" s="28"/>
      <c r="B54" s="95" t="s">
        <v>87</v>
      </c>
      <c r="C54" s="96">
        <v>0</v>
      </c>
      <c r="D54" s="97">
        <f>4689272.87+3687.46+2972.56+2.68+237.04</f>
        <v>4696172.6099999994</v>
      </c>
      <c r="E54" s="96">
        <v>2384049</v>
      </c>
      <c r="F54" s="98">
        <f>E54/D54*100</f>
        <v>50.765787333357835</v>
      </c>
      <c r="G54" s="28"/>
      <c r="H54" s="69"/>
      <c r="I54" s="70"/>
      <c r="K54" s="28"/>
      <c r="L54" s="28"/>
      <c r="M54" s="28"/>
    </row>
    <row r="55" spans="1:13" s="37" customFormat="1" ht="15.75" thickBot="1" x14ac:dyDescent="0.3">
      <c r="A55" s="28"/>
      <c r="B55" s="153" t="s">
        <v>104</v>
      </c>
      <c r="C55" s="154"/>
      <c r="D55" s="154"/>
      <c r="E55" s="154"/>
      <c r="F55" s="155"/>
      <c r="G55" s="28"/>
      <c r="I55" s="70"/>
      <c r="K55" s="28"/>
      <c r="L55" s="28"/>
      <c r="M55" s="28"/>
    </row>
    <row r="56" spans="1:13" s="37" customFormat="1" ht="15" x14ac:dyDescent="0.25">
      <c r="A56" s="28"/>
      <c r="B56" s="63" t="s">
        <v>82</v>
      </c>
      <c r="C56" s="64" t="s">
        <v>127</v>
      </c>
      <c r="D56" s="64" t="s">
        <v>128</v>
      </c>
      <c r="E56" s="64" t="s">
        <v>379</v>
      </c>
      <c r="F56" s="78" t="s">
        <v>83</v>
      </c>
      <c r="G56" s="28"/>
      <c r="I56" s="70"/>
      <c r="K56" s="28"/>
      <c r="L56" s="28"/>
      <c r="M56" s="28"/>
    </row>
    <row r="57" spans="1:13" s="37" customFormat="1" ht="15" x14ac:dyDescent="0.25">
      <c r="A57" s="28"/>
      <c r="B57" s="99" t="s">
        <v>15</v>
      </c>
      <c r="C57" s="67">
        <v>12800</v>
      </c>
      <c r="D57" s="67">
        <v>13300</v>
      </c>
      <c r="E57" s="67">
        <v>3399</v>
      </c>
      <c r="F57" s="68">
        <f t="shared" ref="F57:F66" si="5">E57/D57*100</f>
        <v>25.556390977443609</v>
      </c>
      <c r="G57" s="28"/>
      <c r="H57" s="69"/>
      <c r="I57" s="70"/>
      <c r="K57" s="28"/>
      <c r="L57" s="28"/>
      <c r="M57" s="28"/>
    </row>
    <row r="58" spans="1:13" s="37" customFormat="1" ht="15" x14ac:dyDescent="0.25">
      <c r="A58" s="28"/>
      <c r="B58" s="99" t="s">
        <v>95</v>
      </c>
      <c r="C58" s="67">
        <v>2400</v>
      </c>
      <c r="D58" s="67">
        <f>11312.26-185-76</f>
        <v>11051.26</v>
      </c>
      <c r="E58" s="67">
        <v>5098.24</v>
      </c>
      <c r="F58" s="68">
        <f t="shared" si="5"/>
        <v>46.132658176533717</v>
      </c>
      <c r="G58" s="28"/>
      <c r="H58" s="69"/>
      <c r="I58" s="70"/>
      <c r="K58" s="28"/>
      <c r="L58" s="28"/>
      <c r="M58" s="28"/>
    </row>
    <row r="59" spans="1:13" s="37" customFormat="1" ht="15" x14ac:dyDescent="0.25">
      <c r="A59" s="28"/>
      <c r="B59" s="66" t="s">
        <v>87</v>
      </c>
      <c r="C59" s="67">
        <v>8008.32</v>
      </c>
      <c r="D59" s="67">
        <v>42442.77</v>
      </c>
      <c r="E59" s="67">
        <v>2941.87</v>
      </c>
      <c r="F59" s="68">
        <f t="shared" si="5"/>
        <v>6.9313807746289884</v>
      </c>
      <c r="G59" s="28"/>
      <c r="H59" s="69"/>
      <c r="I59" s="70"/>
      <c r="K59" s="28"/>
      <c r="L59" s="28"/>
      <c r="M59" s="28"/>
    </row>
    <row r="60" spans="1:13" s="37" customFormat="1" ht="15" x14ac:dyDescent="0.25">
      <c r="A60" s="28"/>
      <c r="B60" s="66" t="s">
        <v>88</v>
      </c>
      <c r="C60" s="67">
        <v>15030</v>
      </c>
      <c r="D60" s="67">
        <f>625295.36+5000</f>
        <v>630295.36</v>
      </c>
      <c r="E60" s="67">
        <v>347956.57</v>
      </c>
      <c r="F60" s="68">
        <f t="shared" si="5"/>
        <v>55.205319931277941</v>
      </c>
      <c r="G60" s="28"/>
      <c r="H60" s="69"/>
      <c r="I60" s="70"/>
      <c r="K60" s="28"/>
      <c r="L60" s="28"/>
      <c r="M60" s="28"/>
    </row>
    <row r="61" spans="1:13" s="37" customFormat="1" ht="15" x14ac:dyDescent="0.25">
      <c r="A61" s="28"/>
      <c r="B61" s="66" t="s">
        <v>89</v>
      </c>
      <c r="C61" s="67">
        <v>24500</v>
      </c>
      <c r="D61" s="87">
        <f>29496.68+17-508.2</f>
        <v>29005.48</v>
      </c>
      <c r="E61" s="67">
        <v>6015</v>
      </c>
      <c r="F61" s="68">
        <f t="shared" si="5"/>
        <v>20.737460645367705</v>
      </c>
      <c r="G61" s="28"/>
      <c r="H61" s="69"/>
      <c r="I61" s="70"/>
      <c r="K61" s="28"/>
      <c r="L61" s="28"/>
      <c r="M61" s="28"/>
    </row>
    <row r="62" spans="1:13" s="37" customFormat="1" ht="15" x14ac:dyDescent="0.25">
      <c r="A62" s="28"/>
      <c r="B62" s="66" t="s">
        <v>90</v>
      </c>
      <c r="C62" s="67">
        <v>11750</v>
      </c>
      <c r="D62" s="67">
        <f>22182.75+1014</f>
        <v>23196.75</v>
      </c>
      <c r="E62" s="67">
        <v>8607.43</v>
      </c>
      <c r="F62" s="68">
        <f t="shared" si="5"/>
        <v>37.106189444642027</v>
      </c>
      <c r="G62" s="28"/>
      <c r="H62" s="69"/>
      <c r="I62" s="70"/>
      <c r="K62" s="28"/>
      <c r="L62" s="28"/>
      <c r="M62" s="28"/>
    </row>
    <row r="63" spans="1:13" s="37" customFormat="1" ht="15" x14ac:dyDescent="0.25">
      <c r="A63" s="28"/>
      <c r="B63" s="66" t="s">
        <v>91</v>
      </c>
      <c r="C63" s="67">
        <v>3774</v>
      </c>
      <c r="D63" s="67">
        <v>4684.6400000000003</v>
      </c>
      <c r="E63" s="67">
        <v>1865.1</v>
      </c>
      <c r="F63" s="68">
        <f t="shared" si="5"/>
        <v>39.813091294101568</v>
      </c>
      <c r="G63" s="28"/>
      <c r="H63" s="69"/>
      <c r="I63" s="70"/>
      <c r="K63" s="28"/>
      <c r="L63" s="28"/>
      <c r="M63" s="28"/>
    </row>
    <row r="64" spans="1:13" s="37" customFormat="1" ht="15" x14ac:dyDescent="0.25">
      <c r="A64" s="28"/>
      <c r="B64" s="66" t="s">
        <v>92</v>
      </c>
      <c r="C64" s="67">
        <v>40700</v>
      </c>
      <c r="D64" s="67">
        <f>72378.47+5000+2000</f>
        <v>79378.47</v>
      </c>
      <c r="E64" s="87">
        <v>33378.269999999997</v>
      </c>
      <c r="F64" s="68">
        <f t="shared" si="5"/>
        <v>42.049525519955218</v>
      </c>
      <c r="G64" s="28"/>
      <c r="H64" s="69"/>
      <c r="I64" s="70"/>
      <c r="K64" s="28"/>
      <c r="L64" s="28"/>
      <c r="M64" s="28"/>
    </row>
    <row r="65" spans="1:13" s="37" customFormat="1" ht="15.75" thickBot="1" x14ac:dyDescent="0.3">
      <c r="A65" s="28"/>
      <c r="B65" s="66" t="s">
        <v>99</v>
      </c>
      <c r="C65" s="67">
        <v>50</v>
      </c>
      <c r="D65" s="67">
        <v>50</v>
      </c>
      <c r="E65" s="67">
        <v>0</v>
      </c>
      <c r="F65" s="88">
        <f t="shared" si="5"/>
        <v>0</v>
      </c>
      <c r="G65" s="28"/>
      <c r="H65" s="69"/>
      <c r="I65" s="70"/>
      <c r="K65" s="28"/>
      <c r="L65" s="28"/>
      <c r="M65" s="28"/>
    </row>
    <row r="66" spans="1:13" s="37" customFormat="1" ht="15.75" thickBot="1" x14ac:dyDescent="0.3">
      <c r="A66" s="28"/>
      <c r="B66" s="84" t="s">
        <v>84</v>
      </c>
      <c r="C66" s="85">
        <f>SUM(C57:C65)</f>
        <v>119012.32</v>
      </c>
      <c r="D66" s="85">
        <f>SUM(D57:D65)</f>
        <v>833404.73</v>
      </c>
      <c r="E66" s="85">
        <f>SUM(E57:E65)</f>
        <v>409261.48</v>
      </c>
      <c r="F66" s="86">
        <f t="shared" si="5"/>
        <v>49.107170294077882</v>
      </c>
      <c r="G66" s="28"/>
      <c r="H66" s="69"/>
      <c r="I66" s="70"/>
      <c r="K66" s="28"/>
      <c r="L66" s="28"/>
      <c r="M66" s="28"/>
    </row>
    <row r="67" spans="1:13" s="37" customFormat="1" ht="15.75" thickBot="1" x14ac:dyDescent="0.3">
      <c r="A67" s="28"/>
      <c r="B67" s="153" t="s">
        <v>105</v>
      </c>
      <c r="C67" s="154"/>
      <c r="D67" s="154"/>
      <c r="E67" s="154"/>
      <c r="F67" s="155"/>
      <c r="G67" s="28"/>
      <c r="H67" s="69"/>
      <c r="I67" s="70"/>
      <c r="K67" s="28"/>
      <c r="L67" s="28"/>
      <c r="M67" s="28"/>
    </row>
    <row r="68" spans="1:13" ht="15" x14ac:dyDescent="0.25">
      <c r="B68" s="63" t="s">
        <v>82</v>
      </c>
      <c r="C68" s="64" t="s">
        <v>127</v>
      </c>
      <c r="D68" s="64" t="s">
        <v>128</v>
      </c>
      <c r="E68" s="64" t="s">
        <v>379</v>
      </c>
      <c r="F68" s="100" t="s">
        <v>83</v>
      </c>
      <c r="H68" s="69"/>
      <c r="I68" s="70"/>
    </row>
    <row r="69" spans="1:13" ht="15.75" thickBot="1" x14ac:dyDescent="0.3">
      <c r="B69" s="95" t="s">
        <v>96</v>
      </c>
      <c r="C69" s="96">
        <v>58150</v>
      </c>
      <c r="D69" s="97">
        <f>169919-5000</f>
        <v>164919</v>
      </c>
      <c r="E69" s="96">
        <v>0</v>
      </c>
      <c r="F69" s="98">
        <v>0</v>
      </c>
      <c r="H69" s="69"/>
      <c r="I69" s="70"/>
    </row>
    <row r="70" spans="1:13" ht="15.75" thickBot="1" x14ac:dyDescent="0.3">
      <c r="B70" s="153" t="s">
        <v>106</v>
      </c>
      <c r="C70" s="154"/>
      <c r="D70" s="154"/>
      <c r="E70" s="154"/>
      <c r="F70" s="155"/>
      <c r="I70" s="70"/>
    </row>
    <row r="71" spans="1:13" ht="15" x14ac:dyDescent="0.25">
      <c r="B71" s="63" t="s">
        <v>82</v>
      </c>
      <c r="C71" s="64" t="s">
        <v>127</v>
      </c>
      <c r="D71" s="64" t="s">
        <v>128</v>
      </c>
      <c r="E71" s="64" t="s">
        <v>379</v>
      </c>
      <c r="F71" s="78" t="s">
        <v>83</v>
      </c>
      <c r="I71" s="70"/>
    </row>
    <row r="72" spans="1:13" ht="15" x14ac:dyDescent="0.25">
      <c r="B72" s="99" t="s">
        <v>15</v>
      </c>
      <c r="C72" s="67">
        <v>10000</v>
      </c>
      <c r="D72" s="67">
        <v>20000</v>
      </c>
      <c r="E72" s="67">
        <v>0.27</v>
      </c>
      <c r="F72" s="68">
        <f>E72/D72*100</f>
        <v>1.3500000000000001E-3</v>
      </c>
      <c r="H72" s="69"/>
      <c r="I72" s="70"/>
    </row>
    <row r="73" spans="1:13" ht="15" x14ac:dyDescent="0.25">
      <c r="B73" s="66" t="s">
        <v>87</v>
      </c>
      <c r="C73" s="67">
        <v>15570</v>
      </c>
      <c r="D73" s="67">
        <v>9832</v>
      </c>
      <c r="E73" s="67">
        <v>0</v>
      </c>
      <c r="F73" s="68">
        <f>E73/D73*100</f>
        <v>0</v>
      </c>
      <c r="H73" s="69"/>
      <c r="I73" s="70"/>
    </row>
    <row r="74" spans="1:13" ht="15" x14ac:dyDescent="0.25">
      <c r="B74" s="66" t="s">
        <v>88</v>
      </c>
      <c r="C74" s="67">
        <v>10500</v>
      </c>
      <c r="D74" s="67">
        <f>10300-500</f>
        <v>9800</v>
      </c>
      <c r="E74" s="67">
        <v>0</v>
      </c>
      <c r="F74" s="68">
        <f>E74/D74*100</f>
        <v>0</v>
      </c>
      <c r="H74" s="69"/>
      <c r="I74" s="70"/>
    </row>
    <row r="75" spans="1:13" ht="15" x14ac:dyDescent="0.25">
      <c r="B75" s="66" t="s">
        <v>89</v>
      </c>
      <c r="C75" s="67">
        <v>103000</v>
      </c>
      <c r="D75" s="87">
        <f>454999.71+540.48+508.2</f>
        <v>456048.39</v>
      </c>
      <c r="E75" s="67">
        <v>12634.54</v>
      </c>
      <c r="F75" s="68">
        <f>E75/D75*100</f>
        <v>2.7704384615851838</v>
      </c>
      <c r="H75" s="69"/>
      <c r="I75" s="70"/>
    </row>
    <row r="76" spans="1:13" ht="15" x14ac:dyDescent="0.25">
      <c r="B76" s="66" t="s">
        <v>90</v>
      </c>
      <c r="C76" s="67">
        <v>1300</v>
      </c>
      <c r="D76" s="67">
        <v>0</v>
      </c>
      <c r="E76" s="67">
        <v>0</v>
      </c>
      <c r="F76" s="83" t="s">
        <v>53</v>
      </c>
      <c r="H76" s="69"/>
      <c r="I76" s="70"/>
    </row>
    <row r="77" spans="1:13" ht="15" x14ac:dyDescent="0.25">
      <c r="B77" s="66" t="s">
        <v>92</v>
      </c>
      <c r="C77" s="67">
        <v>82777.78</v>
      </c>
      <c r="D77" s="67">
        <v>84377.78</v>
      </c>
      <c r="E77" s="67">
        <v>0</v>
      </c>
      <c r="F77" s="68">
        <f t="shared" ref="F77:F83" si="6">E77/D77*100</f>
        <v>0</v>
      </c>
      <c r="H77" s="69"/>
      <c r="I77" s="70"/>
    </row>
    <row r="78" spans="1:13" ht="15" x14ac:dyDescent="0.25">
      <c r="B78" s="66" t="s">
        <v>98</v>
      </c>
      <c r="C78" s="67">
        <v>1150</v>
      </c>
      <c r="D78" s="67">
        <v>1150</v>
      </c>
      <c r="E78" s="67">
        <v>0</v>
      </c>
      <c r="F78" s="68">
        <f t="shared" si="6"/>
        <v>0</v>
      </c>
      <c r="H78" s="69"/>
      <c r="I78" s="70"/>
    </row>
    <row r="79" spans="1:13" ht="15" x14ac:dyDescent="0.25">
      <c r="B79" s="66" t="s">
        <v>99</v>
      </c>
      <c r="C79" s="67">
        <v>2400</v>
      </c>
      <c r="D79" s="67">
        <v>3998.95</v>
      </c>
      <c r="E79" s="67">
        <v>235.95</v>
      </c>
      <c r="F79" s="68">
        <f t="shared" si="6"/>
        <v>5.900298828442466</v>
      </c>
      <c r="H79" s="69"/>
      <c r="I79" s="70"/>
      <c r="M79" s="30"/>
    </row>
    <row r="80" spans="1:13" ht="15" x14ac:dyDescent="0.25">
      <c r="B80" s="66" t="s">
        <v>100</v>
      </c>
      <c r="C80" s="67">
        <v>0</v>
      </c>
      <c r="D80" s="67">
        <f>207712.62+1167.65</f>
        <v>208880.27</v>
      </c>
      <c r="E80" s="67">
        <v>27366.799999999999</v>
      </c>
      <c r="F80" s="68">
        <f t="shared" si="6"/>
        <v>13.101668242768932</v>
      </c>
      <c r="H80" s="69"/>
      <c r="I80" s="70"/>
    </row>
    <row r="81" spans="1:13" ht="15" x14ac:dyDescent="0.25">
      <c r="B81" s="71" t="s">
        <v>22</v>
      </c>
      <c r="C81" s="72">
        <v>9500</v>
      </c>
      <c r="D81" s="72">
        <v>13318</v>
      </c>
      <c r="E81" s="72">
        <v>883.18</v>
      </c>
      <c r="F81" s="68">
        <f t="shared" si="6"/>
        <v>6.6314761976272711</v>
      </c>
      <c r="H81" s="69"/>
      <c r="I81" s="70"/>
    </row>
    <row r="82" spans="1:13" ht="15.75" thickBot="1" x14ac:dyDescent="0.3">
      <c r="B82" s="71" t="s">
        <v>101</v>
      </c>
      <c r="C82" s="72">
        <v>200</v>
      </c>
      <c r="D82" s="72">
        <v>200</v>
      </c>
      <c r="E82" s="72">
        <v>0</v>
      </c>
      <c r="F82" s="73">
        <f t="shared" si="6"/>
        <v>0</v>
      </c>
      <c r="H82" s="69"/>
      <c r="I82" s="70"/>
    </row>
    <row r="83" spans="1:13" ht="15.75" thickBot="1" x14ac:dyDescent="0.3">
      <c r="B83" s="84" t="s">
        <v>84</v>
      </c>
      <c r="C83" s="85">
        <f>SUM(C72:C82)</f>
        <v>236397.78</v>
      </c>
      <c r="D83" s="85">
        <f>SUM(D72:D82)</f>
        <v>807605.39</v>
      </c>
      <c r="E83" s="85">
        <f>SUM(E72:E82)</f>
        <v>41120.74</v>
      </c>
      <c r="F83" s="86">
        <f t="shared" si="6"/>
        <v>5.0916871666743084</v>
      </c>
      <c r="H83" s="69"/>
      <c r="I83" s="70"/>
    </row>
    <row r="84" spans="1:13" s="37" customFormat="1" ht="15.75" thickBot="1" x14ac:dyDescent="0.3">
      <c r="A84" s="28"/>
      <c r="B84" s="153" t="s">
        <v>107</v>
      </c>
      <c r="C84" s="154"/>
      <c r="D84" s="154"/>
      <c r="E84" s="154"/>
      <c r="F84" s="155"/>
      <c r="G84" s="28"/>
      <c r="H84" s="69"/>
      <c r="I84" s="70"/>
      <c r="K84" s="28"/>
      <c r="L84" s="28"/>
      <c r="M84" s="28"/>
    </row>
    <row r="85" spans="1:13" s="37" customFormat="1" ht="15" x14ac:dyDescent="0.25">
      <c r="A85" s="28"/>
      <c r="B85" s="63" t="s">
        <v>82</v>
      </c>
      <c r="C85" s="64" t="s">
        <v>127</v>
      </c>
      <c r="D85" s="64" t="s">
        <v>128</v>
      </c>
      <c r="E85" s="64" t="s">
        <v>379</v>
      </c>
      <c r="F85" s="65" t="s">
        <v>83</v>
      </c>
      <c r="G85" s="28"/>
      <c r="H85" s="69"/>
      <c r="I85" s="70"/>
      <c r="K85" s="28"/>
      <c r="L85" s="28"/>
      <c r="M85" s="28"/>
    </row>
    <row r="86" spans="1:13" s="37" customFormat="1" ht="15" x14ac:dyDescent="0.25">
      <c r="A86" s="28"/>
      <c r="B86" s="99" t="s">
        <v>15</v>
      </c>
      <c r="C86" s="67">
        <v>0</v>
      </c>
      <c r="D86" s="67">
        <v>0</v>
      </c>
      <c r="E86" s="67">
        <v>0</v>
      </c>
      <c r="F86" s="83" t="s">
        <v>53</v>
      </c>
      <c r="G86" s="28"/>
      <c r="H86" s="69"/>
      <c r="I86" s="70"/>
      <c r="K86" s="28"/>
      <c r="L86" s="28"/>
      <c r="M86" s="28"/>
    </row>
    <row r="87" spans="1:13" s="37" customFormat="1" ht="15" x14ac:dyDescent="0.25">
      <c r="A87" s="28"/>
      <c r="B87" s="99" t="s">
        <v>95</v>
      </c>
      <c r="C87" s="67">
        <v>10545</v>
      </c>
      <c r="D87" s="67">
        <v>175722.55</v>
      </c>
      <c r="E87" s="67">
        <v>28748.1</v>
      </c>
      <c r="F87" s="68">
        <f t="shared" ref="F87:F93" si="7">E87/D87*100</f>
        <v>16.359937867962877</v>
      </c>
      <c r="G87" s="28"/>
      <c r="H87" s="69"/>
      <c r="I87" s="70"/>
      <c r="K87" s="28"/>
      <c r="L87" s="28"/>
      <c r="M87" s="28"/>
    </row>
    <row r="88" spans="1:13" s="37" customFormat="1" ht="15" x14ac:dyDescent="0.25">
      <c r="A88" s="28"/>
      <c r="B88" s="99" t="s">
        <v>96</v>
      </c>
      <c r="C88" s="67">
        <v>0</v>
      </c>
      <c r="D88" s="67">
        <f>10434.3-1500-2800</f>
        <v>6134.2999999999993</v>
      </c>
      <c r="E88" s="67">
        <v>50.85</v>
      </c>
      <c r="F88" s="68">
        <f t="shared" si="7"/>
        <v>0.82894543794728026</v>
      </c>
      <c r="G88" s="28"/>
      <c r="H88" s="69"/>
      <c r="I88" s="70"/>
      <c r="K88" s="28"/>
      <c r="L88" s="28"/>
      <c r="M88" s="28"/>
    </row>
    <row r="89" spans="1:13" s="37" customFormat="1" ht="15" x14ac:dyDescent="0.25">
      <c r="A89" s="28"/>
      <c r="B89" s="99" t="s">
        <v>87</v>
      </c>
      <c r="C89" s="67">
        <v>2707</v>
      </c>
      <c r="D89" s="67">
        <f>8965.69+18207.24</f>
        <v>27172.93</v>
      </c>
      <c r="E89" s="67">
        <v>4570.1499999999996</v>
      </c>
      <c r="F89" s="68">
        <f t="shared" si="7"/>
        <v>16.818760435477511</v>
      </c>
      <c r="G89" s="28"/>
      <c r="H89" s="69"/>
      <c r="I89" s="70"/>
      <c r="K89" s="28"/>
      <c r="L89" s="28"/>
      <c r="M89" s="28"/>
    </row>
    <row r="90" spans="1:13" s="37" customFormat="1" ht="15" x14ac:dyDescent="0.25">
      <c r="A90" s="28"/>
      <c r="B90" s="99" t="s">
        <v>88</v>
      </c>
      <c r="C90" s="67">
        <v>4273.6000000000004</v>
      </c>
      <c r="D90" s="67">
        <v>75554.679999999993</v>
      </c>
      <c r="E90" s="67">
        <v>19565.189999999999</v>
      </c>
      <c r="F90" s="68">
        <f t="shared" si="7"/>
        <v>25.895404493805017</v>
      </c>
      <c r="G90" s="28"/>
      <c r="H90" s="69"/>
      <c r="I90" s="70"/>
      <c r="K90" s="28"/>
      <c r="L90" s="28"/>
      <c r="M90" s="28"/>
    </row>
    <row r="91" spans="1:13" s="37" customFormat="1" ht="15" x14ac:dyDescent="0.25">
      <c r="A91" s="28"/>
      <c r="B91" s="99" t="s">
        <v>89</v>
      </c>
      <c r="C91" s="67">
        <v>90097.5</v>
      </c>
      <c r="D91" s="87">
        <f>90097.5+249060.5</f>
        <v>339158</v>
      </c>
      <c r="E91" s="67">
        <v>6426.77</v>
      </c>
      <c r="F91" s="68">
        <f t="shared" si="7"/>
        <v>1.8949191822100615</v>
      </c>
      <c r="G91" s="28"/>
      <c r="H91" s="69"/>
      <c r="I91" s="70"/>
      <c r="K91" s="28"/>
      <c r="L91" s="28"/>
      <c r="M91" s="28"/>
    </row>
    <row r="92" spans="1:13" s="37" customFormat="1" ht="15" x14ac:dyDescent="0.25">
      <c r="A92" s="28"/>
      <c r="B92" s="99" t="s">
        <v>90</v>
      </c>
      <c r="C92" s="67">
        <v>337</v>
      </c>
      <c r="D92" s="67">
        <v>4326</v>
      </c>
      <c r="E92" s="67">
        <v>0</v>
      </c>
      <c r="F92" s="68">
        <f t="shared" si="7"/>
        <v>0</v>
      </c>
      <c r="G92" s="28"/>
      <c r="H92" s="69"/>
      <c r="I92" s="70"/>
      <c r="K92" s="28"/>
      <c r="L92" s="28"/>
      <c r="M92" s="28"/>
    </row>
    <row r="93" spans="1:13" s="37" customFormat="1" ht="15" x14ac:dyDescent="0.25">
      <c r="A93" s="28"/>
      <c r="B93" s="99" t="s">
        <v>91</v>
      </c>
      <c r="C93" s="67">
        <v>150</v>
      </c>
      <c r="D93" s="67">
        <v>150</v>
      </c>
      <c r="E93" s="67">
        <v>0</v>
      </c>
      <c r="F93" s="68">
        <f t="shared" si="7"/>
        <v>0</v>
      </c>
      <c r="G93" s="28"/>
      <c r="H93" s="69"/>
      <c r="I93" s="70"/>
      <c r="K93" s="28"/>
      <c r="L93" s="28"/>
      <c r="M93" s="28"/>
    </row>
    <row r="94" spans="1:13" s="37" customFormat="1" ht="15" x14ac:dyDescent="0.25">
      <c r="A94" s="28"/>
      <c r="B94" s="99" t="s">
        <v>92</v>
      </c>
      <c r="C94" s="67">
        <v>0</v>
      </c>
      <c r="D94" s="67">
        <v>0</v>
      </c>
      <c r="E94" s="67">
        <v>0</v>
      </c>
      <c r="F94" s="83" t="s">
        <v>53</v>
      </c>
      <c r="H94" s="69"/>
      <c r="I94" s="70"/>
      <c r="K94" s="28"/>
      <c r="L94" s="28"/>
      <c r="M94" s="28"/>
    </row>
    <row r="95" spans="1:13" s="37" customFormat="1" ht="15.75" thickBot="1" x14ac:dyDescent="0.3">
      <c r="A95" s="28"/>
      <c r="B95" s="99" t="s">
        <v>100</v>
      </c>
      <c r="C95" s="67">
        <v>192836.3</v>
      </c>
      <c r="D95" s="67">
        <f>609270.76+2800+1500</f>
        <v>613570.76</v>
      </c>
      <c r="E95" s="67">
        <v>41063.019999999997</v>
      </c>
      <c r="F95" s="101">
        <f>E95/D95*100</f>
        <v>6.6924668965646266</v>
      </c>
      <c r="G95" s="28"/>
      <c r="H95" s="69"/>
      <c r="I95" s="70"/>
      <c r="K95" s="28"/>
      <c r="L95" s="28"/>
      <c r="M95" s="28"/>
    </row>
    <row r="96" spans="1:13" s="37" customFormat="1" ht="15.75" thickBot="1" x14ac:dyDescent="0.3">
      <c r="A96" s="28"/>
      <c r="B96" s="84" t="s">
        <v>84</v>
      </c>
      <c r="C96" s="85">
        <f>SUM(C86:C95)</f>
        <v>300946.40000000002</v>
      </c>
      <c r="D96" s="85">
        <f>SUM(D86:D95)</f>
        <v>1241789.22</v>
      </c>
      <c r="E96" s="85">
        <f>SUM(E86:E95)</f>
        <v>100424.07999999999</v>
      </c>
      <c r="F96" s="86">
        <f>E96/D96*100</f>
        <v>8.0870471721440769</v>
      </c>
      <c r="G96" s="28"/>
      <c r="H96" s="69"/>
      <c r="I96" s="70"/>
      <c r="K96" s="28"/>
      <c r="L96" s="28"/>
      <c r="M96" s="28"/>
    </row>
    <row r="97" spans="1:13" s="93" customFormat="1" ht="15" x14ac:dyDescent="0.25">
      <c r="B97" s="102"/>
      <c r="C97" s="103"/>
      <c r="D97" s="103"/>
      <c r="E97" s="103"/>
      <c r="F97" s="104"/>
      <c r="H97" s="69"/>
      <c r="I97" s="70"/>
    </row>
    <row r="98" spans="1:13" s="37" customFormat="1" ht="15" x14ac:dyDescent="0.25">
      <c r="A98" s="28"/>
      <c r="B98" s="94"/>
      <c r="C98" s="105"/>
      <c r="D98" s="105"/>
      <c r="E98" s="105"/>
      <c r="F98" s="143" t="s">
        <v>108</v>
      </c>
      <c r="G98" s="143"/>
      <c r="H98" s="69"/>
      <c r="I98" s="70"/>
      <c r="K98" s="28"/>
      <c r="L98" s="28"/>
      <c r="M98" s="28"/>
    </row>
    <row r="99" spans="1:13" s="37" customFormat="1" ht="15" x14ac:dyDescent="0.25">
      <c r="A99" s="28"/>
      <c r="B99" s="94"/>
      <c r="C99" s="105"/>
      <c r="D99" s="105"/>
      <c r="E99" s="105"/>
      <c r="F99" s="106"/>
      <c r="H99" s="69"/>
      <c r="I99" s="70"/>
      <c r="K99" s="28"/>
      <c r="L99" s="28"/>
      <c r="M99" s="28"/>
    </row>
    <row r="100" spans="1:13" s="37" customFormat="1" ht="15.75" thickBot="1" x14ac:dyDescent="0.3">
      <c r="A100" s="28"/>
      <c r="B100" s="94"/>
      <c r="C100" s="105"/>
      <c r="D100" s="105"/>
      <c r="E100" s="105"/>
      <c r="F100" s="32" t="s">
        <v>44</v>
      </c>
      <c r="H100" s="69"/>
      <c r="I100" s="70"/>
      <c r="K100" s="28"/>
      <c r="L100" s="28"/>
      <c r="M100" s="28"/>
    </row>
    <row r="101" spans="1:13" s="37" customFormat="1" ht="15.75" thickBot="1" x14ac:dyDescent="0.3">
      <c r="A101" s="28"/>
      <c r="B101" s="153" t="s">
        <v>109</v>
      </c>
      <c r="C101" s="154"/>
      <c r="D101" s="154"/>
      <c r="E101" s="154"/>
      <c r="F101" s="155"/>
      <c r="G101" s="28"/>
      <c r="H101" s="69"/>
      <c r="I101" s="70"/>
      <c r="K101" s="28"/>
      <c r="L101" s="28"/>
      <c r="M101" s="28"/>
    </row>
    <row r="102" spans="1:13" s="37" customFormat="1" ht="15" x14ac:dyDescent="0.25">
      <c r="A102" s="28"/>
      <c r="B102" s="63" t="s">
        <v>82</v>
      </c>
      <c r="C102" s="64" t="s">
        <v>127</v>
      </c>
      <c r="D102" s="64" t="s">
        <v>128</v>
      </c>
      <c r="E102" s="64" t="s">
        <v>379</v>
      </c>
      <c r="F102" s="65" t="s">
        <v>83</v>
      </c>
      <c r="G102" s="28"/>
      <c r="H102" s="69"/>
      <c r="I102" s="70"/>
      <c r="K102" s="28"/>
      <c r="L102" s="28"/>
      <c r="M102" s="28"/>
    </row>
    <row r="103" spans="1:13" s="37" customFormat="1" ht="15.75" thickBot="1" x14ac:dyDescent="0.3">
      <c r="A103" s="28"/>
      <c r="B103" s="71" t="s">
        <v>96</v>
      </c>
      <c r="C103" s="72">
        <v>15500</v>
      </c>
      <c r="D103" s="72">
        <v>15500</v>
      </c>
      <c r="E103" s="72">
        <v>600.1</v>
      </c>
      <c r="F103" s="73">
        <f>E103/D103*100</f>
        <v>3.8716129032258064</v>
      </c>
      <c r="G103" s="28"/>
      <c r="H103" s="69"/>
      <c r="I103" s="70"/>
      <c r="K103" s="28"/>
      <c r="L103" s="28"/>
      <c r="M103" s="28"/>
    </row>
    <row r="104" spans="1:13" s="37" customFormat="1" ht="15.75" thickBot="1" x14ac:dyDescent="0.3">
      <c r="A104" s="28"/>
      <c r="B104" s="153" t="s">
        <v>110</v>
      </c>
      <c r="C104" s="154"/>
      <c r="D104" s="154"/>
      <c r="E104" s="154"/>
      <c r="F104" s="155"/>
      <c r="G104" s="28"/>
      <c r="H104" s="69"/>
      <c r="I104" s="70"/>
      <c r="K104" s="28"/>
      <c r="L104" s="28"/>
      <c r="M104" s="28"/>
    </row>
    <row r="105" spans="1:13" s="37" customFormat="1" ht="15" x14ac:dyDescent="0.25">
      <c r="A105" s="28"/>
      <c r="B105" s="63" t="s">
        <v>82</v>
      </c>
      <c r="C105" s="64" t="s">
        <v>127</v>
      </c>
      <c r="D105" s="64" t="s">
        <v>128</v>
      </c>
      <c r="E105" s="64" t="s">
        <v>379</v>
      </c>
      <c r="F105" s="65" t="s">
        <v>83</v>
      </c>
      <c r="G105" s="28"/>
      <c r="H105" s="69"/>
      <c r="I105" s="70"/>
      <c r="K105" s="28"/>
      <c r="L105" s="28"/>
      <c r="M105" s="28"/>
    </row>
    <row r="106" spans="1:13" s="37" customFormat="1" ht="15.75" thickBot="1" x14ac:dyDescent="0.3">
      <c r="A106" s="28"/>
      <c r="B106" s="107" t="s">
        <v>22</v>
      </c>
      <c r="C106" s="96">
        <v>7390.2</v>
      </c>
      <c r="D106" s="96">
        <v>11008.82</v>
      </c>
      <c r="E106" s="96">
        <v>2534.86</v>
      </c>
      <c r="F106" s="98">
        <f>E106/D106*100</f>
        <v>23.02571937773531</v>
      </c>
      <c r="G106" s="28"/>
      <c r="H106" s="69"/>
      <c r="I106" s="70"/>
      <c r="K106" s="28"/>
      <c r="L106" s="28"/>
      <c r="M106" s="28"/>
    </row>
    <row r="107" spans="1:13" s="37" customFormat="1" ht="15.75" thickBot="1" x14ac:dyDescent="0.3">
      <c r="A107" s="28"/>
      <c r="B107" s="153" t="s">
        <v>111</v>
      </c>
      <c r="C107" s="154"/>
      <c r="D107" s="154"/>
      <c r="E107" s="154"/>
      <c r="F107" s="155"/>
      <c r="G107" s="28"/>
      <c r="H107" s="69"/>
      <c r="I107" s="70"/>
      <c r="K107" s="28"/>
      <c r="L107" s="28"/>
      <c r="M107" s="28"/>
    </row>
    <row r="108" spans="1:13" s="37" customFormat="1" ht="15" x14ac:dyDescent="0.25">
      <c r="A108" s="28"/>
      <c r="B108" s="63" t="s">
        <v>82</v>
      </c>
      <c r="C108" s="64" t="s">
        <v>127</v>
      </c>
      <c r="D108" s="64" t="s">
        <v>128</v>
      </c>
      <c r="E108" s="64" t="s">
        <v>379</v>
      </c>
      <c r="F108" s="65" t="s">
        <v>83</v>
      </c>
      <c r="G108" s="28"/>
      <c r="H108" s="69"/>
      <c r="I108" s="70"/>
      <c r="K108" s="28"/>
      <c r="L108" s="28"/>
      <c r="M108" s="28"/>
    </row>
    <row r="109" spans="1:13" s="37" customFormat="1" ht="15" x14ac:dyDescent="0.25">
      <c r="A109" s="28"/>
      <c r="B109" s="99" t="s">
        <v>15</v>
      </c>
      <c r="C109" s="67">
        <v>15000</v>
      </c>
      <c r="D109" s="67">
        <v>19183.96</v>
      </c>
      <c r="E109" s="67">
        <v>504.23</v>
      </c>
      <c r="F109" s="68">
        <f t="shared" ref="F109:F117" si="8">E109/D109*100</f>
        <v>2.6283937205874075</v>
      </c>
      <c r="G109" s="28"/>
      <c r="H109" s="69"/>
      <c r="I109" s="70"/>
      <c r="K109" s="28"/>
      <c r="L109" s="28"/>
      <c r="M109" s="28"/>
    </row>
    <row r="110" spans="1:13" s="37" customFormat="1" ht="15" x14ac:dyDescent="0.25">
      <c r="A110" s="28"/>
      <c r="B110" s="99" t="s">
        <v>95</v>
      </c>
      <c r="C110" s="67">
        <v>28000</v>
      </c>
      <c r="D110" s="67">
        <v>44792.01</v>
      </c>
      <c r="E110" s="67">
        <v>4999.59</v>
      </c>
      <c r="F110" s="68">
        <f t="shared" si="8"/>
        <v>11.161789792420567</v>
      </c>
      <c r="G110" s="28"/>
      <c r="H110" s="69"/>
      <c r="I110" s="70"/>
      <c r="K110" s="28"/>
      <c r="L110" s="28"/>
      <c r="M110" s="28"/>
    </row>
    <row r="111" spans="1:13" s="37" customFormat="1" ht="15" x14ac:dyDescent="0.25">
      <c r="A111" s="28"/>
      <c r="B111" s="66" t="s">
        <v>87</v>
      </c>
      <c r="C111" s="67">
        <v>24500</v>
      </c>
      <c r="D111" s="67">
        <v>43832.91</v>
      </c>
      <c r="E111" s="67">
        <v>2998.64</v>
      </c>
      <c r="F111" s="68">
        <f t="shared" si="8"/>
        <v>6.8410698719295597</v>
      </c>
      <c r="G111" s="28"/>
      <c r="H111" s="69"/>
      <c r="I111" s="70"/>
      <c r="K111" s="28"/>
      <c r="L111" s="28"/>
      <c r="M111" s="28"/>
    </row>
    <row r="112" spans="1:13" s="37" customFormat="1" ht="15" x14ac:dyDescent="0.25">
      <c r="A112" s="28"/>
      <c r="B112" s="99" t="s">
        <v>88</v>
      </c>
      <c r="C112" s="67">
        <v>0</v>
      </c>
      <c r="D112" s="67">
        <v>1000</v>
      </c>
      <c r="E112" s="67">
        <v>0</v>
      </c>
      <c r="F112" s="68">
        <f t="shared" si="8"/>
        <v>0</v>
      </c>
      <c r="G112" s="28"/>
      <c r="H112" s="69"/>
      <c r="I112" s="70"/>
      <c r="K112" s="28"/>
      <c r="L112" s="28"/>
      <c r="M112" s="28"/>
    </row>
    <row r="113" spans="1:13" s="37" customFormat="1" ht="15" x14ac:dyDescent="0.25">
      <c r="A113" s="28"/>
      <c r="B113" s="99" t="s">
        <v>89</v>
      </c>
      <c r="C113" s="67">
        <v>7000</v>
      </c>
      <c r="D113" s="67">
        <v>16538.330000000002</v>
      </c>
      <c r="E113" s="67">
        <v>1423.4</v>
      </c>
      <c r="F113" s="68">
        <f t="shared" si="8"/>
        <v>8.6066731042372471</v>
      </c>
      <c r="G113" s="28"/>
      <c r="H113" s="69"/>
      <c r="I113" s="70"/>
      <c r="K113" s="28"/>
      <c r="L113" s="28"/>
      <c r="M113" s="28"/>
    </row>
    <row r="114" spans="1:13" s="37" customFormat="1" ht="15" x14ac:dyDescent="0.25">
      <c r="A114" s="28"/>
      <c r="B114" s="66" t="s">
        <v>90</v>
      </c>
      <c r="C114" s="67">
        <v>15400</v>
      </c>
      <c r="D114" s="67">
        <v>21941.5</v>
      </c>
      <c r="E114" s="67">
        <v>1485.06</v>
      </c>
      <c r="F114" s="68">
        <f t="shared" si="8"/>
        <v>6.768270172959916</v>
      </c>
      <c r="G114" s="28"/>
      <c r="H114" s="69"/>
      <c r="I114" s="70"/>
      <c r="K114" s="28"/>
      <c r="L114" s="28"/>
      <c r="M114" s="28"/>
    </row>
    <row r="115" spans="1:13" s="37" customFormat="1" ht="15" x14ac:dyDescent="0.25">
      <c r="A115" s="28"/>
      <c r="B115" s="99" t="s">
        <v>91</v>
      </c>
      <c r="C115" s="67">
        <v>8000</v>
      </c>
      <c r="D115" s="67">
        <v>15555.56</v>
      </c>
      <c r="E115" s="67">
        <v>1240.73</v>
      </c>
      <c r="F115" s="68">
        <f>E115/D115*100</f>
        <v>7.976119149680243</v>
      </c>
      <c r="G115" s="28"/>
      <c r="H115" s="69"/>
      <c r="I115" s="70"/>
      <c r="K115" s="28"/>
      <c r="L115" s="28"/>
      <c r="M115" s="28"/>
    </row>
    <row r="116" spans="1:13" s="37" customFormat="1" ht="15.75" thickBot="1" x14ac:dyDescent="0.3">
      <c r="A116" s="28"/>
      <c r="B116" s="66" t="s">
        <v>92</v>
      </c>
      <c r="C116" s="67">
        <v>2100</v>
      </c>
      <c r="D116" s="67">
        <v>3568.9</v>
      </c>
      <c r="E116" s="67">
        <v>836.95</v>
      </c>
      <c r="F116" s="68">
        <f t="shared" si="8"/>
        <v>23.451203452044048</v>
      </c>
      <c r="G116" s="28"/>
      <c r="H116" s="69"/>
      <c r="I116" s="70"/>
      <c r="K116" s="28"/>
      <c r="L116" s="28"/>
      <c r="M116" s="28"/>
    </row>
    <row r="117" spans="1:13" s="37" customFormat="1" ht="15.75" thickBot="1" x14ac:dyDescent="0.3">
      <c r="A117" s="28"/>
      <c r="B117" s="84" t="s">
        <v>84</v>
      </c>
      <c r="C117" s="85">
        <f>SUM(C109:C116)</f>
        <v>100000</v>
      </c>
      <c r="D117" s="85">
        <f>SUM(D109:D116)</f>
        <v>166413.17000000001</v>
      </c>
      <c r="E117" s="85">
        <f>SUM(E109:E116)</f>
        <v>13488.599999999999</v>
      </c>
      <c r="F117" s="86">
        <f t="shared" si="8"/>
        <v>8.1054882855725889</v>
      </c>
      <c r="G117" s="28"/>
      <c r="H117" s="69"/>
      <c r="I117" s="70"/>
      <c r="K117" s="28"/>
      <c r="L117" s="28"/>
      <c r="M117" s="28"/>
    </row>
    <row r="118" spans="1:13" s="37" customFormat="1" ht="15.75" thickBot="1" x14ac:dyDescent="0.3">
      <c r="A118" s="28"/>
      <c r="B118" s="153" t="s">
        <v>112</v>
      </c>
      <c r="C118" s="154"/>
      <c r="D118" s="154"/>
      <c r="E118" s="154"/>
      <c r="F118" s="155"/>
      <c r="G118" s="28"/>
      <c r="H118" s="69"/>
      <c r="I118" s="70"/>
      <c r="K118" s="28"/>
      <c r="L118" s="28"/>
      <c r="M118" s="28"/>
    </row>
    <row r="119" spans="1:13" s="37" customFormat="1" ht="15" x14ac:dyDescent="0.25">
      <c r="A119" s="28"/>
      <c r="B119" s="63" t="s">
        <v>82</v>
      </c>
      <c r="C119" s="64" t="s">
        <v>127</v>
      </c>
      <c r="D119" s="64" t="s">
        <v>128</v>
      </c>
      <c r="E119" s="64" t="s">
        <v>379</v>
      </c>
      <c r="F119" s="65" t="s">
        <v>83</v>
      </c>
      <c r="G119" s="28"/>
      <c r="H119" s="69"/>
      <c r="I119" s="70"/>
      <c r="K119" s="28"/>
      <c r="L119" s="28"/>
      <c r="M119" s="28"/>
    </row>
    <row r="120" spans="1:13" s="37" customFormat="1" ht="15.75" thickBot="1" x14ac:dyDescent="0.3">
      <c r="A120" s="28"/>
      <c r="B120" s="107" t="s">
        <v>15</v>
      </c>
      <c r="C120" s="96">
        <v>5000</v>
      </c>
      <c r="D120" s="96">
        <v>15293.36</v>
      </c>
      <c r="E120" s="96">
        <v>250</v>
      </c>
      <c r="F120" s="98">
        <f>E120/D120*100</f>
        <v>1.6346963649583872</v>
      </c>
      <c r="G120" s="28"/>
      <c r="H120" s="69"/>
      <c r="I120" s="70"/>
      <c r="K120" s="28"/>
      <c r="L120" s="28"/>
      <c r="M120" s="28"/>
    </row>
    <row r="121" spans="1:13" s="37" customFormat="1" ht="15.75" thickBot="1" x14ac:dyDescent="0.3">
      <c r="A121" s="28"/>
      <c r="B121" s="153" t="s">
        <v>113</v>
      </c>
      <c r="C121" s="154"/>
      <c r="D121" s="154"/>
      <c r="E121" s="154"/>
      <c r="F121" s="155"/>
      <c r="G121" s="28"/>
      <c r="H121" s="69"/>
      <c r="I121" s="70"/>
      <c r="K121" s="28"/>
      <c r="L121" s="28"/>
      <c r="M121" s="28"/>
    </row>
    <row r="122" spans="1:13" s="37" customFormat="1" ht="15" x14ac:dyDescent="0.25">
      <c r="A122" s="28"/>
      <c r="B122" s="63" t="s">
        <v>82</v>
      </c>
      <c r="C122" s="64" t="s">
        <v>127</v>
      </c>
      <c r="D122" s="64" t="s">
        <v>128</v>
      </c>
      <c r="E122" s="64" t="s">
        <v>379</v>
      </c>
      <c r="F122" s="65" t="s">
        <v>83</v>
      </c>
      <c r="G122" s="28"/>
      <c r="H122" s="69"/>
      <c r="I122" s="70"/>
      <c r="K122" s="28"/>
      <c r="L122" s="28"/>
      <c r="M122" s="28"/>
    </row>
    <row r="123" spans="1:13" s="37" customFormat="1" ht="15.75" thickBot="1" x14ac:dyDescent="0.3">
      <c r="A123" s="28"/>
      <c r="B123" s="107" t="s">
        <v>91</v>
      </c>
      <c r="C123" s="96">
        <v>30000</v>
      </c>
      <c r="D123" s="96">
        <v>86065.55</v>
      </c>
      <c r="E123" s="96">
        <v>13250.06</v>
      </c>
      <c r="F123" s="98">
        <f>E123/D123*100</f>
        <v>15.395312061562377</v>
      </c>
      <c r="G123" s="28"/>
      <c r="H123" s="69"/>
      <c r="I123" s="70"/>
      <c r="K123" s="28"/>
      <c r="L123" s="28"/>
      <c r="M123" s="28"/>
    </row>
    <row r="124" spans="1:13" s="37" customFormat="1" ht="15.75" thickBot="1" x14ac:dyDescent="0.3">
      <c r="A124" s="28"/>
      <c r="B124" s="153" t="s">
        <v>114</v>
      </c>
      <c r="C124" s="154"/>
      <c r="D124" s="154"/>
      <c r="E124" s="154"/>
      <c r="F124" s="155"/>
      <c r="G124" s="28"/>
      <c r="H124" s="69"/>
      <c r="I124" s="70"/>
      <c r="K124" s="28"/>
      <c r="L124" s="28"/>
      <c r="M124" s="28"/>
    </row>
    <row r="125" spans="1:13" s="37" customFormat="1" ht="15" x14ac:dyDescent="0.25">
      <c r="A125" s="28"/>
      <c r="B125" s="63" t="s">
        <v>82</v>
      </c>
      <c r="C125" s="64" t="s">
        <v>127</v>
      </c>
      <c r="D125" s="64" t="s">
        <v>128</v>
      </c>
      <c r="E125" s="64" t="s">
        <v>379</v>
      </c>
      <c r="F125" s="65" t="s">
        <v>83</v>
      </c>
      <c r="G125" s="28"/>
      <c r="H125" s="69"/>
      <c r="I125" s="70"/>
      <c r="K125" s="28"/>
      <c r="L125" s="28"/>
      <c r="M125" s="28"/>
    </row>
    <row r="126" spans="1:13" s="37" customFormat="1" ht="15.75" thickBot="1" x14ac:dyDescent="0.3">
      <c r="A126" s="28"/>
      <c r="B126" s="107" t="s">
        <v>91</v>
      </c>
      <c r="C126" s="96">
        <v>4000</v>
      </c>
      <c r="D126" s="96">
        <v>5314.15</v>
      </c>
      <c r="E126" s="96">
        <v>1199.33</v>
      </c>
      <c r="F126" s="98">
        <f>E126/D126*100</f>
        <v>22.568613983421621</v>
      </c>
      <c r="G126" s="28"/>
      <c r="H126" s="69"/>
      <c r="I126" s="70"/>
      <c r="K126" s="28"/>
      <c r="L126" s="28"/>
      <c r="M126" s="28"/>
    </row>
    <row r="127" spans="1:13" s="37" customFormat="1" ht="15.75" thickBot="1" x14ac:dyDescent="0.3">
      <c r="A127" s="28"/>
      <c r="B127" s="153" t="s">
        <v>115</v>
      </c>
      <c r="C127" s="154"/>
      <c r="D127" s="154"/>
      <c r="E127" s="154"/>
      <c r="F127" s="155"/>
      <c r="G127" s="28"/>
      <c r="H127" s="69"/>
      <c r="I127" s="70"/>
      <c r="K127" s="28"/>
      <c r="L127" s="28"/>
      <c r="M127" s="28"/>
    </row>
    <row r="128" spans="1:13" s="37" customFormat="1" ht="15" x14ac:dyDescent="0.25">
      <c r="A128" s="28"/>
      <c r="B128" s="63" t="s">
        <v>82</v>
      </c>
      <c r="C128" s="64" t="s">
        <v>127</v>
      </c>
      <c r="D128" s="64" t="s">
        <v>128</v>
      </c>
      <c r="E128" s="64" t="s">
        <v>379</v>
      </c>
      <c r="F128" s="65" t="s">
        <v>83</v>
      </c>
      <c r="G128" s="28"/>
      <c r="H128" s="69"/>
      <c r="I128" s="70"/>
      <c r="K128" s="28"/>
      <c r="L128" s="28"/>
      <c r="M128" s="28"/>
    </row>
    <row r="129" spans="1:13" s="37" customFormat="1" ht="15.75" thickBot="1" x14ac:dyDescent="0.3">
      <c r="A129" s="28"/>
      <c r="B129" s="95" t="s">
        <v>96</v>
      </c>
      <c r="C129" s="96">
        <v>96875</v>
      </c>
      <c r="D129" s="96">
        <v>96875</v>
      </c>
      <c r="E129" s="96">
        <v>12500</v>
      </c>
      <c r="F129" s="98">
        <f>E129/D129*100</f>
        <v>12.903225806451612</v>
      </c>
      <c r="G129" s="28"/>
      <c r="H129" s="69"/>
      <c r="I129" s="70"/>
      <c r="K129" s="28"/>
      <c r="L129" s="28"/>
      <c r="M129" s="28"/>
    </row>
    <row r="130" spans="1:13" s="37" customFormat="1" ht="15" x14ac:dyDescent="0.25">
      <c r="A130" s="28"/>
      <c r="B130" s="108"/>
      <c r="C130" s="108"/>
      <c r="D130" s="108"/>
      <c r="E130" s="108"/>
      <c r="F130" s="108"/>
      <c r="G130" s="28"/>
      <c r="K130" s="28"/>
      <c r="L130" s="28"/>
      <c r="M130" s="28"/>
    </row>
    <row r="132" spans="1:13" x14ac:dyDescent="0.2">
      <c r="C132" s="29"/>
      <c r="D132" s="29"/>
      <c r="E132" s="29"/>
      <c r="H132" s="38"/>
    </row>
    <row r="133" spans="1:13" x14ac:dyDescent="0.2">
      <c r="C133" s="29"/>
      <c r="D133" s="29"/>
      <c r="E133" s="29"/>
    </row>
    <row r="134" spans="1:13" x14ac:dyDescent="0.2">
      <c r="C134" s="29"/>
      <c r="D134" s="29"/>
    </row>
    <row r="135" spans="1:13" x14ac:dyDescent="0.2">
      <c r="D135" s="29"/>
    </row>
    <row r="136" spans="1:13" x14ac:dyDescent="0.2">
      <c r="D136" s="29"/>
    </row>
    <row r="137" spans="1:13" x14ac:dyDescent="0.2">
      <c r="D137" s="29"/>
    </row>
    <row r="138" spans="1:13" x14ac:dyDescent="0.2">
      <c r="E138" s="29"/>
    </row>
    <row r="139" spans="1:13" x14ac:dyDescent="0.2">
      <c r="D139" s="29"/>
    </row>
  </sheetData>
  <mergeCells count="21">
    <mergeCell ref="B70:F70"/>
    <mergeCell ref="F1:G1"/>
    <mergeCell ref="A2:G3"/>
    <mergeCell ref="B5:F5"/>
    <mergeCell ref="B10:F10"/>
    <mergeCell ref="B13:F13"/>
    <mergeCell ref="B22:F22"/>
    <mergeCell ref="B32:F32"/>
    <mergeCell ref="F50:G50"/>
    <mergeCell ref="B52:F52"/>
    <mergeCell ref="B55:F55"/>
    <mergeCell ref="B67:F67"/>
    <mergeCell ref="B121:F121"/>
    <mergeCell ref="B124:F124"/>
    <mergeCell ref="B127:F127"/>
    <mergeCell ref="B84:F84"/>
    <mergeCell ref="F98:G98"/>
    <mergeCell ref="B101:F101"/>
    <mergeCell ref="B104:F104"/>
    <mergeCell ref="B107:F107"/>
    <mergeCell ref="B118:F118"/>
  </mergeCells>
  <pageMargins left="0.78740157499999996" right="0.78740157499999996" top="0.984251969" bottom="0.984251969" header="0.4921259845" footer="0.4921259845"/>
  <pageSetup paperSize="9" scale="97" orientation="portrait" r:id="rId1"/>
  <headerFooter alignWithMargins="0"/>
  <rowBreaks count="2" manualBreakCount="2">
    <brk id="49" max="16383" man="1"/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zoomScaleNormal="100" workbookViewId="0"/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3" t="s">
        <v>118</v>
      </c>
      <c r="H1" s="163"/>
    </row>
    <row r="2" spans="1:8" ht="33.75" customHeight="1" thickBot="1" x14ac:dyDescent="0.3">
      <c r="C2" s="164" t="s">
        <v>377</v>
      </c>
      <c r="D2" s="164"/>
      <c r="E2" s="164"/>
      <c r="F2" s="164"/>
      <c r="G2" s="164"/>
      <c r="H2" s="164"/>
    </row>
    <row r="3" spans="1:8" ht="18.95" customHeight="1" x14ac:dyDescent="0.25">
      <c r="A3" s="165" t="s">
        <v>0</v>
      </c>
      <c r="B3" s="166"/>
      <c r="C3" s="167"/>
      <c r="D3" s="173" t="s">
        <v>1</v>
      </c>
      <c r="E3" s="173" t="s">
        <v>2</v>
      </c>
      <c r="F3" s="173" t="s">
        <v>3</v>
      </c>
      <c r="G3" s="173" t="s">
        <v>4</v>
      </c>
      <c r="H3" s="176" t="s">
        <v>5</v>
      </c>
    </row>
    <row r="4" spans="1:8" ht="18.95" customHeight="1" x14ac:dyDescent="0.25">
      <c r="A4" s="168"/>
      <c r="B4" s="164"/>
      <c r="C4" s="169"/>
      <c r="D4" s="174"/>
      <c r="E4" s="174"/>
      <c r="F4" s="174"/>
      <c r="G4" s="174"/>
      <c r="H4" s="177"/>
    </row>
    <row r="5" spans="1:8" ht="18.95" customHeight="1" thickBot="1" x14ac:dyDescent="0.3">
      <c r="A5" s="170"/>
      <c r="B5" s="171"/>
      <c r="C5" s="172"/>
      <c r="D5" s="175"/>
      <c r="E5" s="175"/>
      <c r="F5" s="175"/>
      <c r="G5" s="175"/>
      <c r="H5" s="178"/>
    </row>
    <row r="6" spans="1:8" s="10" customFormat="1" ht="14.25" customHeight="1" x14ac:dyDescent="0.2">
      <c r="A6" s="2">
        <v>1</v>
      </c>
      <c r="B6" s="3" t="s">
        <v>6</v>
      </c>
      <c r="C6" s="4" t="s">
        <v>125</v>
      </c>
      <c r="D6" s="21" t="s">
        <v>131</v>
      </c>
      <c r="E6" s="6">
        <v>43130</v>
      </c>
      <c r="F6" s="7" t="s">
        <v>132</v>
      </c>
      <c r="G6" s="8">
        <v>7555.56</v>
      </c>
      <c r="H6" s="9" t="s">
        <v>9</v>
      </c>
    </row>
    <row r="7" spans="1:8" s="10" customFormat="1" ht="14.25" customHeight="1" x14ac:dyDescent="0.2">
      <c r="A7" s="11">
        <v>2</v>
      </c>
      <c r="B7" s="12" t="s">
        <v>6</v>
      </c>
      <c r="C7" s="4" t="s">
        <v>125</v>
      </c>
      <c r="D7" s="21" t="s">
        <v>133</v>
      </c>
      <c r="E7" s="6">
        <v>43130</v>
      </c>
      <c r="F7" s="13" t="s">
        <v>134</v>
      </c>
      <c r="G7" s="14">
        <v>2861.63</v>
      </c>
      <c r="H7" s="15" t="s">
        <v>9</v>
      </c>
    </row>
    <row r="8" spans="1:8" s="10" customFormat="1" ht="14.25" customHeight="1" x14ac:dyDescent="0.2">
      <c r="A8" s="11">
        <v>3</v>
      </c>
      <c r="B8" s="12" t="s">
        <v>6</v>
      </c>
      <c r="C8" s="4" t="s">
        <v>125</v>
      </c>
      <c r="D8" s="21" t="s">
        <v>136</v>
      </c>
      <c r="E8" s="6">
        <v>43130</v>
      </c>
      <c r="F8" s="13" t="s">
        <v>135</v>
      </c>
      <c r="G8" s="16">
        <v>52379.7</v>
      </c>
      <c r="H8" s="15" t="s">
        <v>9</v>
      </c>
    </row>
    <row r="9" spans="1:8" s="10" customFormat="1" ht="14.25" customHeight="1" x14ac:dyDescent="0.2">
      <c r="A9" s="11">
        <v>4</v>
      </c>
      <c r="B9" s="12" t="s">
        <v>6</v>
      </c>
      <c r="C9" s="4" t="s">
        <v>125</v>
      </c>
      <c r="D9" s="21" t="s">
        <v>138</v>
      </c>
      <c r="E9" s="6">
        <v>43109</v>
      </c>
      <c r="F9" s="13" t="s">
        <v>137</v>
      </c>
      <c r="G9" s="16">
        <v>735.14</v>
      </c>
      <c r="H9" s="17" t="s">
        <v>9</v>
      </c>
    </row>
    <row r="10" spans="1:8" s="10" customFormat="1" ht="14.25" customHeight="1" x14ac:dyDescent="0.2">
      <c r="A10" s="11">
        <v>5</v>
      </c>
      <c r="B10" s="12" t="s">
        <v>6</v>
      </c>
      <c r="C10" s="4" t="s">
        <v>125</v>
      </c>
      <c r="D10" s="21" t="s">
        <v>139</v>
      </c>
      <c r="E10" s="6">
        <v>43130</v>
      </c>
      <c r="F10" s="19" t="s">
        <v>140</v>
      </c>
      <c r="G10" s="16">
        <v>0</v>
      </c>
      <c r="H10" s="17" t="s">
        <v>7</v>
      </c>
    </row>
    <row r="11" spans="1:8" s="10" customFormat="1" ht="14.25" customHeight="1" x14ac:dyDescent="0.2">
      <c r="A11" s="11">
        <v>6</v>
      </c>
      <c r="B11" s="12" t="s">
        <v>6</v>
      </c>
      <c r="C11" s="4" t="s">
        <v>125</v>
      </c>
      <c r="D11" s="21" t="s">
        <v>141</v>
      </c>
      <c r="E11" s="6">
        <v>43109</v>
      </c>
      <c r="F11" s="19" t="s">
        <v>142</v>
      </c>
      <c r="G11" s="16">
        <v>1438.68</v>
      </c>
      <c r="H11" s="17" t="s">
        <v>16</v>
      </c>
    </row>
    <row r="12" spans="1:8" s="10" customFormat="1" ht="14.25" customHeight="1" x14ac:dyDescent="0.2">
      <c r="A12" s="11">
        <v>7</v>
      </c>
      <c r="B12" s="12" t="s">
        <v>6</v>
      </c>
      <c r="C12" s="4" t="s">
        <v>125</v>
      </c>
      <c r="D12" s="21" t="s">
        <v>143</v>
      </c>
      <c r="E12" s="6">
        <v>43109</v>
      </c>
      <c r="F12" s="19" t="s">
        <v>144</v>
      </c>
      <c r="G12" s="16">
        <v>2531.84</v>
      </c>
      <c r="H12" s="17" t="s">
        <v>7</v>
      </c>
    </row>
    <row r="13" spans="1:8" s="10" customFormat="1" ht="14.25" customHeight="1" x14ac:dyDescent="0.2">
      <c r="A13" s="11">
        <v>8</v>
      </c>
      <c r="B13" s="12" t="s">
        <v>6</v>
      </c>
      <c r="C13" s="4" t="s">
        <v>125</v>
      </c>
      <c r="D13" s="21" t="s">
        <v>143</v>
      </c>
      <c r="E13" s="6">
        <v>43109</v>
      </c>
      <c r="F13" s="19" t="s">
        <v>145</v>
      </c>
      <c r="G13" s="16">
        <v>23060.41</v>
      </c>
      <c r="H13" s="17" t="s">
        <v>7</v>
      </c>
    </row>
    <row r="14" spans="1:8" s="10" customFormat="1" ht="14.25" customHeight="1" x14ac:dyDescent="0.2">
      <c r="A14" s="11">
        <v>9</v>
      </c>
      <c r="B14" s="12" t="s">
        <v>6</v>
      </c>
      <c r="C14" s="4" t="s">
        <v>125</v>
      </c>
      <c r="D14" s="21" t="s">
        <v>146</v>
      </c>
      <c r="E14" s="6">
        <v>43109</v>
      </c>
      <c r="F14" s="19" t="s">
        <v>147</v>
      </c>
      <c r="G14" s="16">
        <v>5487</v>
      </c>
      <c r="H14" s="17" t="s">
        <v>11</v>
      </c>
    </row>
    <row r="15" spans="1:8" s="10" customFormat="1" ht="14.25" customHeight="1" x14ac:dyDescent="0.2">
      <c r="A15" s="11">
        <v>10</v>
      </c>
      <c r="B15" s="12" t="s">
        <v>6</v>
      </c>
      <c r="C15" s="4" t="s">
        <v>125</v>
      </c>
      <c r="D15" s="21" t="s">
        <v>191</v>
      </c>
      <c r="E15" s="6">
        <v>43109</v>
      </c>
      <c r="F15" s="19" t="s">
        <v>148</v>
      </c>
      <c r="G15" s="16">
        <v>1468.9</v>
      </c>
      <c r="H15" s="17" t="s">
        <v>11</v>
      </c>
    </row>
    <row r="16" spans="1:8" s="10" customFormat="1" ht="14.25" customHeight="1" x14ac:dyDescent="0.2">
      <c r="A16" s="11">
        <v>11</v>
      </c>
      <c r="B16" s="12" t="s">
        <v>6</v>
      </c>
      <c r="C16" s="4" t="s">
        <v>125</v>
      </c>
      <c r="D16" s="21" t="s">
        <v>149</v>
      </c>
      <c r="E16" s="6">
        <v>43109</v>
      </c>
      <c r="F16" s="13" t="s">
        <v>150</v>
      </c>
      <c r="G16" s="16">
        <v>0</v>
      </c>
      <c r="H16" s="17" t="s">
        <v>15</v>
      </c>
    </row>
    <row r="17" spans="1:8" s="10" customFormat="1" ht="14.25" customHeight="1" x14ac:dyDescent="0.2">
      <c r="A17" s="11">
        <v>12</v>
      </c>
      <c r="B17" s="12" t="s">
        <v>6</v>
      </c>
      <c r="C17" s="4" t="s">
        <v>125</v>
      </c>
      <c r="D17" s="21" t="s">
        <v>151</v>
      </c>
      <c r="E17" s="6">
        <v>43109</v>
      </c>
      <c r="F17" s="19" t="s">
        <v>152</v>
      </c>
      <c r="G17" s="16">
        <v>25378.92</v>
      </c>
      <c r="H17" s="17" t="s">
        <v>10</v>
      </c>
    </row>
    <row r="18" spans="1:8" s="10" customFormat="1" ht="27.75" customHeight="1" x14ac:dyDescent="0.2">
      <c r="A18" s="11">
        <v>13</v>
      </c>
      <c r="B18" s="12" t="s">
        <v>6</v>
      </c>
      <c r="C18" s="4" t="s">
        <v>125</v>
      </c>
      <c r="D18" s="21" t="s">
        <v>153</v>
      </c>
      <c r="E18" s="6">
        <v>43109</v>
      </c>
      <c r="F18" s="19" t="s">
        <v>154</v>
      </c>
      <c r="G18" s="16">
        <v>158789.51999999999</v>
      </c>
      <c r="H18" s="17" t="s">
        <v>13</v>
      </c>
    </row>
    <row r="19" spans="1:8" s="10" customFormat="1" ht="14.25" customHeight="1" x14ac:dyDescent="0.2">
      <c r="A19" s="11">
        <v>14</v>
      </c>
      <c r="B19" s="12" t="s">
        <v>6</v>
      </c>
      <c r="C19" s="4" t="s">
        <v>125</v>
      </c>
      <c r="D19" s="21" t="s">
        <v>120</v>
      </c>
      <c r="E19" s="6">
        <v>43109</v>
      </c>
      <c r="F19" s="19" t="s">
        <v>155</v>
      </c>
      <c r="G19" s="16">
        <v>0</v>
      </c>
      <c r="H19" s="17" t="s">
        <v>16</v>
      </c>
    </row>
    <row r="20" spans="1:8" s="10" customFormat="1" ht="14.25" customHeight="1" x14ac:dyDescent="0.2">
      <c r="A20" s="11">
        <v>15</v>
      </c>
      <c r="B20" s="12" t="s">
        <v>6</v>
      </c>
      <c r="C20" s="4" t="s">
        <v>125</v>
      </c>
      <c r="D20" s="21" t="s">
        <v>166</v>
      </c>
      <c r="E20" s="6">
        <v>43109</v>
      </c>
      <c r="F20" s="19" t="s">
        <v>156</v>
      </c>
      <c r="G20" s="16">
        <v>4183.96</v>
      </c>
      <c r="H20" s="17" t="s">
        <v>15</v>
      </c>
    </row>
    <row r="21" spans="1:8" s="10" customFormat="1" ht="14.25" customHeight="1" x14ac:dyDescent="0.2">
      <c r="A21" s="11">
        <v>16</v>
      </c>
      <c r="B21" s="12" t="s">
        <v>6</v>
      </c>
      <c r="C21" s="4" t="s">
        <v>125</v>
      </c>
      <c r="D21" s="21" t="s">
        <v>167</v>
      </c>
      <c r="E21" s="6">
        <v>43109</v>
      </c>
      <c r="F21" s="13" t="s">
        <v>157</v>
      </c>
      <c r="G21" s="16">
        <v>10293.36</v>
      </c>
      <c r="H21" s="17" t="s">
        <v>15</v>
      </c>
    </row>
    <row r="22" spans="1:8" s="10" customFormat="1" ht="14.25" customHeight="1" x14ac:dyDescent="0.2">
      <c r="A22" s="11">
        <v>17</v>
      </c>
      <c r="B22" s="12" t="s">
        <v>6</v>
      </c>
      <c r="C22" s="4" t="s">
        <v>125</v>
      </c>
      <c r="D22" s="21" t="s">
        <v>19</v>
      </c>
      <c r="E22" s="6">
        <v>43130</v>
      </c>
      <c r="F22" s="13" t="s">
        <v>158</v>
      </c>
      <c r="G22" s="16">
        <v>0</v>
      </c>
      <c r="H22" s="17" t="s">
        <v>15</v>
      </c>
    </row>
    <row r="23" spans="1:8" s="10" customFormat="1" ht="14.25" customHeight="1" x14ac:dyDescent="0.2">
      <c r="A23" s="11">
        <v>18</v>
      </c>
      <c r="B23" s="12" t="s">
        <v>6</v>
      </c>
      <c r="C23" s="4" t="s">
        <v>125</v>
      </c>
      <c r="D23" s="21" t="s">
        <v>43</v>
      </c>
      <c r="E23" s="6">
        <v>43109</v>
      </c>
      <c r="F23" s="19" t="s">
        <v>159</v>
      </c>
      <c r="G23" s="16">
        <v>200</v>
      </c>
      <c r="H23" s="17" t="s">
        <v>22</v>
      </c>
    </row>
    <row r="24" spans="1:8" s="10" customFormat="1" ht="14.25" customHeight="1" x14ac:dyDescent="0.2">
      <c r="A24" s="11">
        <v>19</v>
      </c>
      <c r="B24" s="12" t="s">
        <v>6</v>
      </c>
      <c r="C24" s="4" t="s">
        <v>125</v>
      </c>
      <c r="D24" s="5" t="s">
        <v>160</v>
      </c>
      <c r="E24" s="6">
        <v>43130</v>
      </c>
      <c r="F24" s="19" t="s">
        <v>161</v>
      </c>
      <c r="G24" s="16">
        <v>402.26</v>
      </c>
      <c r="H24" s="17" t="s">
        <v>13</v>
      </c>
    </row>
    <row r="25" spans="1:8" s="10" customFormat="1" ht="14.25" customHeight="1" x14ac:dyDescent="0.2">
      <c r="A25" s="11">
        <v>20</v>
      </c>
      <c r="B25" s="12" t="s">
        <v>6</v>
      </c>
      <c r="C25" s="4" t="s">
        <v>125</v>
      </c>
      <c r="D25" s="21" t="s">
        <v>41</v>
      </c>
      <c r="E25" s="6">
        <v>43123</v>
      </c>
      <c r="F25" s="13" t="s">
        <v>162</v>
      </c>
      <c r="G25" s="16">
        <v>0</v>
      </c>
      <c r="H25" s="17" t="s">
        <v>10</v>
      </c>
    </row>
    <row r="26" spans="1:8" s="10" customFormat="1" ht="14.25" customHeight="1" x14ac:dyDescent="0.2">
      <c r="A26" s="11">
        <v>21</v>
      </c>
      <c r="B26" s="12" t="s">
        <v>6</v>
      </c>
      <c r="C26" s="4" t="s">
        <v>125</v>
      </c>
      <c r="D26" s="5" t="s">
        <v>20</v>
      </c>
      <c r="E26" s="6">
        <v>43137</v>
      </c>
      <c r="F26" s="19" t="s">
        <v>186</v>
      </c>
      <c r="G26" s="16">
        <v>1095</v>
      </c>
      <c r="H26" s="17" t="s">
        <v>10</v>
      </c>
    </row>
    <row r="27" spans="1:8" s="10" customFormat="1" ht="14.25" customHeight="1" x14ac:dyDescent="0.2">
      <c r="A27" s="11">
        <v>22</v>
      </c>
      <c r="B27" s="12" t="s">
        <v>6</v>
      </c>
      <c r="C27" s="4" t="s">
        <v>125</v>
      </c>
      <c r="D27" s="5" t="s">
        <v>8</v>
      </c>
      <c r="E27" s="6">
        <v>43130</v>
      </c>
      <c r="F27" s="19" t="s">
        <v>163</v>
      </c>
      <c r="G27" s="16">
        <v>593038.93000000005</v>
      </c>
      <c r="H27" s="17" t="s">
        <v>7</v>
      </c>
    </row>
    <row r="28" spans="1:8" s="10" customFormat="1" ht="14.25" customHeight="1" x14ac:dyDescent="0.2">
      <c r="A28" s="11">
        <v>23</v>
      </c>
      <c r="B28" s="12" t="s">
        <v>6</v>
      </c>
      <c r="C28" s="4" t="s">
        <v>125</v>
      </c>
      <c r="D28" s="21" t="s">
        <v>164</v>
      </c>
      <c r="E28" s="6">
        <v>43123</v>
      </c>
      <c r="F28" s="19" t="s">
        <v>165</v>
      </c>
      <c r="G28" s="16">
        <v>151999.71</v>
      </c>
      <c r="H28" s="17" t="s">
        <v>16</v>
      </c>
    </row>
    <row r="29" spans="1:8" s="10" customFormat="1" ht="14.25" customHeight="1" x14ac:dyDescent="0.2">
      <c r="A29" s="11">
        <v>24</v>
      </c>
      <c r="B29" s="12" t="s">
        <v>6</v>
      </c>
      <c r="C29" s="4" t="s">
        <v>125</v>
      </c>
      <c r="D29" s="21" t="s">
        <v>168</v>
      </c>
      <c r="E29" s="6">
        <v>43123</v>
      </c>
      <c r="F29" s="19" t="s">
        <v>169</v>
      </c>
      <c r="G29" s="16">
        <v>5541.5</v>
      </c>
      <c r="H29" s="17" t="s">
        <v>18</v>
      </c>
    </row>
    <row r="30" spans="1:8" s="10" customFormat="1" ht="14.25" customHeight="1" x14ac:dyDescent="0.2">
      <c r="A30" s="11">
        <v>25</v>
      </c>
      <c r="B30" s="12" t="s">
        <v>6</v>
      </c>
      <c r="C30" s="4" t="s">
        <v>125</v>
      </c>
      <c r="D30" s="21" t="s">
        <v>170</v>
      </c>
      <c r="E30" s="6">
        <v>43123</v>
      </c>
      <c r="F30" s="19" t="s">
        <v>171</v>
      </c>
      <c r="G30" s="16">
        <v>3853.75</v>
      </c>
      <c r="H30" s="17" t="s">
        <v>18</v>
      </c>
    </row>
    <row r="31" spans="1:8" s="10" customFormat="1" ht="14.25" customHeight="1" x14ac:dyDescent="0.2">
      <c r="A31" s="11">
        <v>26</v>
      </c>
      <c r="B31" s="12" t="s">
        <v>6</v>
      </c>
      <c r="C31" s="4" t="s">
        <v>125</v>
      </c>
      <c r="D31" s="5" t="s">
        <v>20</v>
      </c>
      <c r="E31" s="6">
        <v>43123</v>
      </c>
      <c r="F31" s="19" t="s">
        <v>172</v>
      </c>
      <c r="G31" s="16">
        <v>4594354.33</v>
      </c>
      <c r="H31" s="17" t="s">
        <v>10</v>
      </c>
    </row>
    <row r="32" spans="1:8" s="10" customFormat="1" ht="14.25" customHeight="1" x14ac:dyDescent="0.2">
      <c r="A32" s="11">
        <v>27</v>
      </c>
      <c r="B32" s="12" t="s">
        <v>6</v>
      </c>
      <c r="C32" s="4" t="s">
        <v>125</v>
      </c>
      <c r="D32" s="21" t="s">
        <v>177</v>
      </c>
      <c r="E32" s="6">
        <v>43123</v>
      </c>
      <c r="F32" s="19" t="s">
        <v>173</v>
      </c>
      <c r="G32" s="16">
        <v>0</v>
      </c>
      <c r="H32" s="17" t="s">
        <v>10</v>
      </c>
    </row>
    <row r="33" spans="1:8" s="10" customFormat="1" ht="14.25" customHeight="1" x14ac:dyDescent="0.2">
      <c r="A33" s="11">
        <v>28</v>
      </c>
      <c r="B33" s="12" t="s">
        <v>6</v>
      </c>
      <c r="C33" s="4" t="s">
        <v>125</v>
      </c>
      <c r="D33" s="21" t="s">
        <v>174</v>
      </c>
      <c r="E33" s="6">
        <v>43123</v>
      </c>
      <c r="F33" s="19" t="s">
        <v>175</v>
      </c>
      <c r="G33" s="16">
        <v>4286</v>
      </c>
      <c r="H33" s="17" t="s">
        <v>22</v>
      </c>
    </row>
    <row r="34" spans="1:8" s="10" customFormat="1" ht="14.25" customHeight="1" x14ac:dyDescent="0.2">
      <c r="A34" s="11">
        <v>29</v>
      </c>
      <c r="B34" s="12" t="s">
        <v>6</v>
      </c>
      <c r="C34" s="4" t="s">
        <v>125</v>
      </c>
      <c r="D34" s="21" t="s">
        <v>176</v>
      </c>
      <c r="E34" s="6">
        <v>43123</v>
      </c>
      <c r="F34" s="19" t="s">
        <v>178</v>
      </c>
      <c r="G34" s="16">
        <v>41362.639999999999</v>
      </c>
      <c r="H34" s="17" t="s">
        <v>16</v>
      </c>
    </row>
    <row r="35" spans="1:8" s="10" customFormat="1" ht="14.25" customHeight="1" x14ac:dyDescent="0.2">
      <c r="A35" s="11">
        <v>30</v>
      </c>
      <c r="B35" s="12" t="s">
        <v>6</v>
      </c>
      <c r="C35" s="4" t="s">
        <v>125</v>
      </c>
      <c r="D35" s="21" t="s">
        <v>181</v>
      </c>
      <c r="E35" s="6">
        <v>43130</v>
      </c>
      <c r="F35" s="19" t="s">
        <v>182</v>
      </c>
      <c r="G35" s="16">
        <v>415845</v>
      </c>
      <c r="H35" s="17" t="s">
        <v>116</v>
      </c>
    </row>
    <row r="36" spans="1:8" s="10" customFormat="1" ht="14.25" customHeight="1" x14ac:dyDescent="0.2">
      <c r="A36" s="11">
        <v>31</v>
      </c>
      <c r="B36" s="12" t="s">
        <v>6</v>
      </c>
      <c r="C36" s="4" t="s">
        <v>125</v>
      </c>
      <c r="D36" s="21" t="s">
        <v>180</v>
      </c>
      <c r="E36" s="6">
        <v>43123</v>
      </c>
      <c r="F36" s="19" t="s">
        <v>179</v>
      </c>
      <c r="G36" s="16">
        <v>10482.629999999999</v>
      </c>
      <c r="H36" s="17" t="s">
        <v>16</v>
      </c>
    </row>
    <row r="37" spans="1:8" s="10" customFormat="1" ht="14.25" customHeight="1" x14ac:dyDescent="0.2">
      <c r="A37" s="11">
        <v>32</v>
      </c>
      <c r="B37" s="12" t="s">
        <v>6</v>
      </c>
      <c r="C37" s="4" t="s">
        <v>125</v>
      </c>
      <c r="D37" s="21" t="s">
        <v>183</v>
      </c>
      <c r="E37" s="6">
        <v>43123</v>
      </c>
      <c r="F37" s="19" t="s">
        <v>184</v>
      </c>
      <c r="G37" s="16">
        <v>9854.83</v>
      </c>
      <c r="H37" s="17" t="s">
        <v>17</v>
      </c>
    </row>
    <row r="38" spans="1:8" s="10" customFormat="1" ht="14.25" customHeight="1" x14ac:dyDescent="0.2">
      <c r="A38" s="11">
        <v>33</v>
      </c>
      <c r="B38" s="12" t="s">
        <v>6</v>
      </c>
      <c r="C38" s="4" t="s">
        <v>125</v>
      </c>
      <c r="D38" s="21" t="s">
        <v>120</v>
      </c>
      <c r="E38" s="6">
        <v>43123</v>
      </c>
      <c r="F38" s="19" t="s">
        <v>185</v>
      </c>
      <c r="G38" s="16">
        <v>0</v>
      </c>
      <c r="H38" s="17" t="s">
        <v>16</v>
      </c>
    </row>
    <row r="39" spans="1:8" s="10" customFormat="1" ht="14.25" customHeight="1" x14ac:dyDescent="0.2">
      <c r="A39" s="11">
        <v>34</v>
      </c>
      <c r="B39" s="12" t="s">
        <v>6</v>
      </c>
      <c r="C39" s="4" t="s">
        <v>125</v>
      </c>
      <c r="D39" s="21" t="s">
        <v>188</v>
      </c>
      <c r="E39" s="6">
        <v>43137</v>
      </c>
      <c r="F39" s="19" t="s">
        <v>187</v>
      </c>
      <c r="G39" s="16">
        <v>2092.5</v>
      </c>
      <c r="H39" s="17" t="s">
        <v>7</v>
      </c>
    </row>
    <row r="40" spans="1:8" s="10" customFormat="1" ht="14.25" customHeight="1" x14ac:dyDescent="0.2">
      <c r="A40" s="11">
        <v>35</v>
      </c>
      <c r="B40" s="12" t="s">
        <v>6</v>
      </c>
      <c r="C40" s="4" t="s">
        <v>125</v>
      </c>
      <c r="D40" s="21" t="s">
        <v>189</v>
      </c>
      <c r="E40" s="6">
        <v>43137</v>
      </c>
      <c r="F40" s="19" t="s">
        <v>190</v>
      </c>
      <c r="G40" s="16">
        <v>10000</v>
      </c>
      <c r="H40" s="17" t="s">
        <v>15</v>
      </c>
    </row>
    <row r="41" spans="1:8" s="10" customFormat="1" ht="14.25" customHeight="1" x14ac:dyDescent="0.2">
      <c r="A41" s="11">
        <v>36</v>
      </c>
      <c r="B41" s="12" t="s">
        <v>6</v>
      </c>
      <c r="C41" s="4" t="s">
        <v>125</v>
      </c>
      <c r="D41" s="21" t="s">
        <v>31</v>
      </c>
      <c r="E41" s="20">
        <v>43158</v>
      </c>
      <c r="F41" s="19" t="s">
        <v>235</v>
      </c>
      <c r="G41" s="16">
        <v>0</v>
      </c>
      <c r="H41" s="17" t="s">
        <v>11</v>
      </c>
    </row>
    <row r="42" spans="1:8" s="10" customFormat="1" ht="14.25" customHeight="1" x14ac:dyDescent="0.2">
      <c r="A42" s="11">
        <v>37</v>
      </c>
      <c r="B42" s="12" t="s">
        <v>6</v>
      </c>
      <c r="C42" s="4" t="s">
        <v>125</v>
      </c>
      <c r="D42" s="21" t="s">
        <v>192</v>
      </c>
      <c r="E42" s="6">
        <v>43137</v>
      </c>
      <c r="F42" s="19" t="s">
        <v>193</v>
      </c>
      <c r="G42" s="16">
        <v>6500</v>
      </c>
      <c r="H42" s="17" t="s">
        <v>10</v>
      </c>
    </row>
    <row r="43" spans="1:8" s="10" customFormat="1" ht="14.25" customHeight="1" x14ac:dyDescent="0.2">
      <c r="A43" s="11">
        <v>38</v>
      </c>
      <c r="B43" s="12" t="s">
        <v>6</v>
      </c>
      <c r="C43" s="4" t="s">
        <v>125</v>
      </c>
      <c r="D43" s="21" t="s">
        <v>194</v>
      </c>
      <c r="E43" s="20">
        <v>43158</v>
      </c>
      <c r="F43" s="19" t="s">
        <v>236</v>
      </c>
      <c r="G43" s="16">
        <v>0</v>
      </c>
      <c r="H43" s="17" t="s">
        <v>11</v>
      </c>
    </row>
    <row r="44" spans="1:8" s="10" customFormat="1" ht="14.25" customHeight="1" x14ac:dyDescent="0.2">
      <c r="A44" s="11">
        <v>39</v>
      </c>
      <c r="B44" s="12" t="s">
        <v>6</v>
      </c>
      <c r="C44" s="4" t="s">
        <v>125</v>
      </c>
      <c r="D44" s="5" t="s">
        <v>8</v>
      </c>
      <c r="E44" s="6">
        <v>43137</v>
      </c>
      <c r="F44" s="19" t="s">
        <v>195</v>
      </c>
      <c r="G44" s="16">
        <v>3000</v>
      </c>
      <c r="H44" s="17" t="s">
        <v>7</v>
      </c>
    </row>
    <row r="45" spans="1:8" s="10" customFormat="1" ht="14.25" customHeight="1" x14ac:dyDescent="0.2">
      <c r="A45" s="11">
        <v>40</v>
      </c>
      <c r="B45" s="12" t="s">
        <v>6</v>
      </c>
      <c r="C45" s="4" t="s">
        <v>125</v>
      </c>
      <c r="D45" s="21" t="s">
        <v>196</v>
      </c>
      <c r="E45" s="6">
        <v>43137</v>
      </c>
      <c r="F45" s="19" t="s">
        <v>197</v>
      </c>
      <c r="G45" s="16">
        <v>25809</v>
      </c>
      <c r="H45" s="17" t="s">
        <v>7</v>
      </c>
    </row>
    <row r="46" spans="1:8" s="10" customFormat="1" ht="14.25" customHeight="1" x14ac:dyDescent="0.2">
      <c r="A46" s="11">
        <v>41</v>
      </c>
      <c r="B46" s="12" t="s">
        <v>6</v>
      </c>
      <c r="C46" s="4" t="s">
        <v>125</v>
      </c>
      <c r="D46" s="21" t="s">
        <v>198</v>
      </c>
      <c r="E46" s="20">
        <v>43158</v>
      </c>
      <c r="F46" s="19" t="s">
        <v>237</v>
      </c>
      <c r="G46" s="16">
        <v>0</v>
      </c>
      <c r="H46" s="17" t="s">
        <v>7</v>
      </c>
    </row>
    <row r="47" spans="1:8" s="10" customFormat="1" ht="14.25" customHeight="1" x14ac:dyDescent="0.2">
      <c r="A47" s="22">
        <v>42</v>
      </c>
      <c r="B47" s="23" t="s">
        <v>6</v>
      </c>
      <c r="C47" s="4" t="s">
        <v>125</v>
      </c>
      <c r="D47" s="21" t="s">
        <v>117</v>
      </c>
      <c r="E47" s="20">
        <v>43158</v>
      </c>
      <c r="F47" s="19" t="s">
        <v>238</v>
      </c>
      <c r="G47" s="16">
        <v>0</v>
      </c>
      <c r="H47" s="17" t="s">
        <v>9</v>
      </c>
    </row>
    <row r="48" spans="1:8" s="10" customFormat="1" ht="14.25" customHeight="1" x14ac:dyDescent="0.2">
      <c r="A48" s="11">
        <v>43</v>
      </c>
      <c r="B48" s="23" t="s">
        <v>6</v>
      </c>
      <c r="C48" s="4" t="s">
        <v>125</v>
      </c>
      <c r="D48" s="21" t="s">
        <v>199</v>
      </c>
      <c r="E48" s="6">
        <v>43137</v>
      </c>
      <c r="F48" s="19" t="s">
        <v>200</v>
      </c>
      <c r="G48" s="16">
        <v>7732.91</v>
      </c>
      <c r="H48" s="17" t="s">
        <v>10</v>
      </c>
    </row>
    <row r="49" spans="1:8" s="10" customFormat="1" ht="14.25" customHeight="1" x14ac:dyDescent="0.2">
      <c r="A49" s="22">
        <v>44</v>
      </c>
      <c r="B49" s="23" t="s">
        <v>6</v>
      </c>
      <c r="C49" s="4" t="s">
        <v>125</v>
      </c>
      <c r="D49" s="21" t="s">
        <v>120</v>
      </c>
      <c r="E49" s="6">
        <v>43137</v>
      </c>
      <c r="F49" s="19" t="s">
        <v>201</v>
      </c>
      <c r="G49" s="16">
        <v>0</v>
      </c>
      <c r="H49" s="17" t="s">
        <v>16</v>
      </c>
    </row>
    <row r="50" spans="1:8" s="10" customFormat="1" ht="14.25" customHeight="1" x14ac:dyDescent="0.2">
      <c r="A50" s="11">
        <v>45</v>
      </c>
      <c r="B50" s="23" t="s">
        <v>6</v>
      </c>
      <c r="C50" s="4" t="s">
        <v>125</v>
      </c>
      <c r="D50" s="5" t="s">
        <v>248</v>
      </c>
      <c r="E50" s="6">
        <v>43137</v>
      </c>
      <c r="F50" s="19" t="s">
        <v>202</v>
      </c>
      <c r="G50" s="16">
        <v>15.88</v>
      </c>
      <c r="H50" s="17" t="s">
        <v>10</v>
      </c>
    </row>
    <row r="51" spans="1:8" s="10" customFormat="1" ht="14.25" customHeight="1" x14ac:dyDescent="0.2">
      <c r="A51" s="22">
        <v>46</v>
      </c>
      <c r="B51" s="23" t="s">
        <v>6</v>
      </c>
      <c r="C51" s="4" t="s">
        <v>125</v>
      </c>
      <c r="D51" s="5" t="s">
        <v>20</v>
      </c>
      <c r="E51" s="6">
        <v>43137</v>
      </c>
      <c r="F51" s="19" t="s">
        <v>203</v>
      </c>
      <c r="G51" s="16">
        <v>245</v>
      </c>
      <c r="H51" s="17" t="s">
        <v>10</v>
      </c>
    </row>
    <row r="52" spans="1:8" s="10" customFormat="1" ht="14.25" customHeight="1" x14ac:dyDescent="0.2">
      <c r="A52" s="11">
        <v>47</v>
      </c>
      <c r="B52" s="23" t="s">
        <v>6</v>
      </c>
      <c r="C52" s="4" t="s">
        <v>125</v>
      </c>
      <c r="D52" s="21" t="s">
        <v>143</v>
      </c>
      <c r="E52" s="20">
        <v>43151</v>
      </c>
      <c r="F52" s="19" t="s">
        <v>204</v>
      </c>
      <c r="G52" s="16">
        <v>36190.14</v>
      </c>
      <c r="H52" s="17" t="s">
        <v>7</v>
      </c>
    </row>
    <row r="53" spans="1:8" s="10" customFormat="1" ht="14.25" customHeight="1" x14ac:dyDescent="0.2">
      <c r="A53" s="22">
        <v>48</v>
      </c>
      <c r="B53" s="23" t="s">
        <v>6</v>
      </c>
      <c r="C53" s="4" t="s">
        <v>125</v>
      </c>
      <c r="D53" s="21" t="s">
        <v>205</v>
      </c>
      <c r="E53" s="6">
        <v>43137</v>
      </c>
      <c r="F53" s="19" t="s">
        <v>206</v>
      </c>
      <c r="G53" s="16">
        <v>3011.05</v>
      </c>
      <c r="H53" s="17" t="s">
        <v>10</v>
      </c>
    </row>
    <row r="54" spans="1:8" s="10" customFormat="1" ht="14.25" customHeight="1" x14ac:dyDescent="0.2">
      <c r="A54" s="11">
        <v>49</v>
      </c>
      <c r="B54" s="23" t="s">
        <v>6</v>
      </c>
      <c r="C54" s="4" t="s">
        <v>125</v>
      </c>
      <c r="D54" s="21" t="s">
        <v>207</v>
      </c>
      <c r="E54" s="6">
        <v>43137</v>
      </c>
      <c r="F54" s="19" t="s">
        <v>208</v>
      </c>
      <c r="G54" s="16">
        <v>159884.78</v>
      </c>
      <c r="H54" s="17" t="s">
        <v>17</v>
      </c>
    </row>
    <row r="55" spans="1:8" s="10" customFormat="1" ht="14.25" customHeight="1" x14ac:dyDescent="0.2">
      <c r="A55" s="22">
        <v>50</v>
      </c>
      <c r="B55" s="23" t="s">
        <v>6</v>
      </c>
      <c r="C55" s="4" t="s">
        <v>125</v>
      </c>
      <c r="D55" s="21" t="s">
        <v>143</v>
      </c>
      <c r="E55" s="20">
        <v>43151</v>
      </c>
      <c r="F55" s="19" t="s">
        <v>209</v>
      </c>
      <c r="G55" s="16">
        <v>3606.82</v>
      </c>
      <c r="H55" s="17" t="s">
        <v>7</v>
      </c>
    </row>
    <row r="56" spans="1:8" s="10" customFormat="1" ht="14.25" customHeight="1" x14ac:dyDescent="0.2">
      <c r="A56" s="11">
        <v>51</v>
      </c>
      <c r="B56" s="23" t="s">
        <v>6</v>
      </c>
      <c r="C56" s="4" t="s">
        <v>125</v>
      </c>
      <c r="D56" s="21" t="s">
        <v>28</v>
      </c>
      <c r="E56" s="6">
        <v>43137</v>
      </c>
      <c r="F56" s="19" t="s">
        <v>210</v>
      </c>
      <c r="G56" s="16">
        <v>0</v>
      </c>
      <c r="H56" s="17" t="s">
        <v>13</v>
      </c>
    </row>
    <row r="57" spans="1:8" s="10" customFormat="1" ht="14.25" customHeight="1" x14ac:dyDescent="0.2">
      <c r="A57" s="22">
        <v>52</v>
      </c>
      <c r="B57" s="23" t="s">
        <v>6</v>
      </c>
      <c r="C57" s="4" t="s">
        <v>125</v>
      </c>
      <c r="D57" s="5" t="s">
        <v>26</v>
      </c>
      <c r="E57" s="20">
        <v>43158</v>
      </c>
      <c r="F57" s="19" t="s">
        <v>239</v>
      </c>
      <c r="G57" s="16">
        <v>0</v>
      </c>
      <c r="H57" s="17" t="s">
        <v>18</v>
      </c>
    </row>
    <row r="58" spans="1:8" s="10" customFormat="1" ht="14.25" customHeight="1" x14ac:dyDescent="0.2">
      <c r="A58" s="11">
        <v>53</v>
      </c>
      <c r="B58" s="23" t="s">
        <v>6</v>
      </c>
      <c r="C58" s="4" t="s">
        <v>125</v>
      </c>
      <c r="D58" s="21" t="s">
        <v>39</v>
      </c>
      <c r="E58" s="20">
        <v>43158</v>
      </c>
      <c r="F58" s="19" t="s">
        <v>240</v>
      </c>
      <c r="G58" s="16">
        <v>0</v>
      </c>
      <c r="H58" s="17" t="s">
        <v>15</v>
      </c>
    </row>
    <row r="59" spans="1:8" s="10" customFormat="1" ht="14.25" customHeight="1" x14ac:dyDescent="0.2">
      <c r="A59" s="22">
        <v>54</v>
      </c>
      <c r="B59" s="23" t="s">
        <v>6</v>
      </c>
      <c r="C59" s="4" t="s">
        <v>125</v>
      </c>
      <c r="D59" s="21" t="s">
        <v>211</v>
      </c>
      <c r="E59" s="6">
        <v>43137</v>
      </c>
      <c r="F59" s="19" t="s">
        <v>212</v>
      </c>
      <c r="G59" s="16">
        <v>0</v>
      </c>
      <c r="H59" s="17" t="s">
        <v>13</v>
      </c>
    </row>
    <row r="60" spans="1:8" s="10" customFormat="1" ht="27.75" customHeight="1" x14ac:dyDescent="0.2">
      <c r="A60" s="11">
        <v>55</v>
      </c>
      <c r="B60" s="23" t="s">
        <v>6</v>
      </c>
      <c r="C60" s="4" t="s">
        <v>125</v>
      </c>
      <c r="D60" s="21" t="s">
        <v>213</v>
      </c>
      <c r="E60" s="6">
        <v>43137</v>
      </c>
      <c r="F60" s="19" t="s">
        <v>214</v>
      </c>
      <c r="G60" s="16">
        <v>14312.32</v>
      </c>
      <c r="H60" s="17" t="s">
        <v>116</v>
      </c>
    </row>
    <row r="61" spans="1:8" s="10" customFormat="1" ht="14.25" customHeight="1" x14ac:dyDescent="0.2">
      <c r="A61" s="22">
        <v>56</v>
      </c>
      <c r="B61" s="23" t="s">
        <v>6</v>
      </c>
      <c r="C61" s="4" t="s">
        <v>125</v>
      </c>
      <c r="D61" s="21" t="s">
        <v>215</v>
      </c>
      <c r="E61" s="6">
        <v>43137</v>
      </c>
      <c r="F61" s="19" t="s">
        <v>216</v>
      </c>
      <c r="G61" s="16">
        <v>0</v>
      </c>
      <c r="H61" s="17" t="s">
        <v>18</v>
      </c>
    </row>
    <row r="62" spans="1:8" s="10" customFormat="1" ht="14.25" customHeight="1" x14ac:dyDescent="0.2">
      <c r="A62" s="11">
        <v>57</v>
      </c>
      <c r="B62" s="23" t="s">
        <v>6</v>
      </c>
      <c r="C62" s="4" t="s">
        <v>125</v>
      </c>
      <c r="D62" s="21" t="s">
        <v>217</v>
      </c>
      <c r="E62" s="6">
        <v>43137</v>
      </c>
      <c r="F62" s="19" t="s">
        <v>218</v>
      </c>
      <c r="G62" s="16">
        <v>0</v>
      </c>
      <c r="H62" s="17" t="s">
        <v>15</v>
      </c>
    </row>
    <row r="63" spans="1:8" s="10" customFormat="1" ht="14.25" customHeight="1" x14ac:dyDescent="0.2">
      <c r="A63" s="22">
        <v>58</v>
      </c>
      <c r="B63" s="23" t="s">
        <v>6</v>
      </c>
      <c r="C63" s="4" t="s">
        <v>125</v>
      </c>
      <c r="D63" s="21" t="s">
        <v>219</v>
      </c>
      <c r="E63" s="6">
        <v>43137</v>
      </c>
      <c r="F63" s="19" t="s">
        <v>220</v>
      </c>
      <c r="G63" s="16">
        <v>1598.95</v>
      </c>
      <c r="H63" s="17" t="s">
        <v>38</v>
      </c>
    </row>
    <row r="64" spans="1:8" s="10" customFormat="1" ht="14.25" customHeight="1" x14ac:dyDescent="0.2">
      <c r="A64" s="24">
        <v>59</v>
      </c>
      <c r="B64" s="25" t="s">
        <v>6</v>
      </c>
      <c r="C64" s="4" t="s">
        <v>125</v>
      </c>
      <c r="D64" s="21" t="s">
        <v>221</v>
      </c>
      <c r="E64" s="20">
        <v>43151</v>
      </c>
      <c r="F64" s="19" t="s">
        <v>222</v>
      </c>
      <c r="G64" s="16">
        <v>2300</v>
      </c>
      <c r="H64" s="17" t="s">
        <v>22</v>
      </c>
    </row>
    <row r="65" spans="1:8" s="10" customFormat="1" ht="14.25" customHeight="1" x14ac:dyDescent="0.2">
      <c r="A65" s="22">
        <v>60</v>
      </c>
      <c r="B65" s="23" t="s">
        <v>6</v>
      </c>
      <c r="C65" s="4" t="s">
        <v>125</v>
      </c>
      <c r="D65" s="5" t="s">
        <v>20</v>
      </c>
      <c r="E65" s="20">
        <v>43151</v>
      </c>
      <c r="F65" s="19" t="s">
        <v>223</v>
      </c>
      <c r="G65" s="16">
        <v>15761.9</v>
      </c>
      <c r="H65" s="17" t="s">
        <v>10</v>
      </c>
    </row>
    <row r="66" spans="1:8" s="10" customFormat="1" ht="14.25" customHeight="1" x14ac:dyDescent="0.2">
      <c r="A66" s="22">
        <v>61</v>
      </c>
      <c r="B66" s="23" t="s">
        <v>6</v>
      </c>
      <c r="C66" s="4" t="s">
        <v>125</v>
      </c>
      <c r="D66" s="21" t="s">
        <v>42</v>
      </c>
      <c r="E66" s="20">
        <v>43151</v>
      </c>
      <c r="F66" s="19" t="s">
        <v>224</v>
      </c>
      <c r="G66" s="16">
        <v>0</v>
      </c>
      <c r="H66" s="17" t="s">
        <v>7</v>
      </c>
    </row>
    <row r="67" spans="1:8" s="10" customFormat="1" ht="14.25" customHeight="1" x14ac:dyDescent="0.2">
      <c r="A67" s="24">
        <v>62</v>
      </c>
      <c r="B67" s="23" t="s">
        <v>6</v>
      </c>
      <c r="C67" s="4" t="s">
        <v>125</v>
      </c>
      <c r="D67" s="21" t="s">
        <v>120</v>
      </c>
      <c r="E67" s="20">
        <v>43151</v>
      </c>
      <c r="F67" s="19" t="s">
        <v>225</v>
      </c>
      <c r="G67" s="16">
        <v>0</v>
      </c>
      <c r="H67" s="17" t="s">
        <v>16</v>
      </c>
    </row>
    <row r="68" spans="1:8" s="10" customFormat="1" ht="14.25" customHeight="1" x14ac:dyDescent="0.2">
      <c r="A68" s="22">
        <v>63</v>
      </c>
      <c r="B68" s="23" t="s">
        <v>6</v>
      </c>
      <c r="C68" s="4" t="s">
        <v>125</v>
      </c>
      <c r="D68" s="21" t="s">
        <v>243</v>
      </c>
      <c r="E68" s="20">
        <v>43165</v>
      </c>
      <c r="F68" s="19" t="s">
        <v>244</v>
      </c>
      <c r="G68" s="16">
        <v>0</v>
      </c>
      <c r="H68" s="17" t="s">
        <v>18</v>
      </c>
    </row>
    <row r="69" spans="1:8" s="10" customFormat="1" ht="27.75" customHeight="1" x14ac:dyDescent="0.2">
      <c r="A69" s="22">
        <v>64</v>
      </c>
      <c r="B69" s="23" t="s">
        <v>6</v>
      </c>
      <c r="C69" s="4" t="s">
        <v>125</v>
      </c>
      <c r="D69" s="21" t="s">
        <v>226</v>
      </c>
      <c r="E69" s="20">
        <v>43158</v>
      </c>
      <c r="F69" s="19" t="s">
        <v>241</v>
      </c>
      <c r="G69" s="16">
        <v>1719.48</v>
      </c>
      <c r="H69" s="17" t="s">
        <v>7</v>
      </c>
    </row>
    <row r="70" spans="1:8" s="10" customFormat="1" ht="14.25" customHeight="1" x14ac:dyDescent="0.2">
      <c r="A70" s="24">
        <v>65</v>
      </c>
      <c r="B70" s="23" t="s">
        <v>6</v>
      </c>
      <c r="C70" s="4" t="s">
        <v>125</v>
      </c>
      <c r="D70" s="21" t="s">
        <v>227</v>
      </c>
      <c r="E70" s="20">
        <v>43151</v>
      </c>
      <c r="F70" s="19" t="s">
        <v>228</v>
      </c>
      <c r="G70" s="16">
        <v>474</v>
      </c>
      <c r="H70" s="17" t="s">
        <v>10</v>
      </c>
    </row>
    <row r="71" spans="1:8" s="10" customFormat="1" ht="27.75" customHeight="1" x14ac:dyDescent="0.2">
      <c r="A71" s="22">
        <v>66</v>
      </c>
      <c r="B71" s="23" t="s">
        <v>6</v>
      </c>
      <c r="C71" s="4" t="s">
        <v>125</v>
      </c>
      <c r="D71" s="21" t="s">
        <v>229</v>
      </c>
      <c r="E71" s="20">
        <v>43151</v>
      </c>
      <c r="F71" s="19" t="s">
        <v>230</v>
      </c>
      <c r="G71" s="16">
        <v>0</v>
      </c>
      <c r="H71" s="17" t="s">
        <v>16</v>
      </c>
    </row>
    <row r="72" spans="1:8" s="10" customFormat="1" ht="14.25" customHeight="1" x14ac:dyDescent="0.2">
      <c r="A72" s="22">
        <v>67</v>
      </c>
      <c r="B72" s="23" t="s">
        <v>6</v>
      </c>
      <c r="C72" s="4" t="s">
        <v>125</v>
      </c>
      <c r="D72" s="5" t="s">
        <v>21</v>
      </c>
      <c r="E72" s="20">
        <v>43165</v>
      </c>
      <c r="F72" s="19" t="s">
        <v>245</v>
      </c>
      <c r="G72" s="16">
        <v>297.69</v>
      </c>
      <c r="H72" s="17" t="s">
        <v>10</v>
      </c>
    </row>
    <row r="73" spans="1:8" s="10" customFormat="1" ht="14.25" customHeight="1" x14ac:dyDescent="0.2">
      <c r="A73" s="24">
        <v>68</v>
      </c>
      <c r="B73" s="23" t="s">
        <v>6</v>
      </c>
      <c r="C73" s="4" t="s">
        <v>125</v>
      </c>
      <c r="D73" s="5" t="s">
        <v>23</v>
      </c>
      <c r="E73" s="20">
        <v>43158</v>
      </c>
      <c r="F73" s="19" t="s">
        <v>242</v>
      </c>
      <c r="G73" s="16">
        <v>0</v>
      </c>
      <c r="H73" s="17" t="s">
        <v>7</v>
      </c>
    </row>
    <row r="74" spans="1:8" s="10" customFormat="1" ht="14.25" customHeight="1" x14ac:dyDescent="0.2">
      <c r="A74" s="22">
        <v>69</v>
      </c>
      <c r="B74" s="23" t="s">
        <v>6</v>
      </c>
      <c r="C74" s="4" t="s">
        <v>125</v>
      </c>
      <c r="D74" s="21" t="s">
        <v>211</v>
      </c>
      <c r="E74" s="20">
        <v>43151</v>
      </c>
      <c r="F74" s="19" t="s">
        <v>231</v>
      </c>
      <c r="G74" s="16">
        <v>0</v>
      </c>
      <c r="H74" s="17" t="s">
        <v>13</v>
      </c>
    </row>
    <row r="75" spans="1:8" s="10" customFormat="1" ht="27.75" customHeight="1" x14ac:dyDescent="0.2">
      <c r="A75" s="22">
        <v>70</v>
      </c>
      <c r="B75" s="23" t="s">
        <v>6</v>
      </c>
      <c r="C75" s="4" t="s">
        <v>125</v>
      </c>
      <c r="D75" s="18" t="s">
        <v>246</v>
      </c>
      <c r="E75" s="20">
        <v>43186</v>
      </c>
      <c r="F75" s="19" t="s">
        <v>282</v>
      </c>
      <c r="G75" s="16">
        <v>711162.35</v>
      </c>
      <c r="H75" s="17" t="s">
        <v>116</v>
      </c>
    </row>
    <row r="76" spans="1:8" s="10" customFormat="1" ht="14.25" customHeight="1" x14ac:dyDescent="0.2">
      <c r="A76" s="24">
        <v>71</v>
      </c>
      <c r="B76" s="23" t="s">
        <v>6</v>
      </c>
      <c r="C76" s="4" t="s">
        <v>125</v>
      </c>
      <c r="D76" s="21" t="s">
        <v>119</v>
      </c>
      <c r="E76" s="20">
        <v>43151</v>
      </c>
      <c r="F76" s="19" t="s">
        <v>232</v>
      </c>
      <c r="G76" s="16">
        <v>0</v>
      </c>
      <c r="H76" s="17" t="s">
        <v>17</v>
      </c>
    </row>
    <row r="77" spans="1:8" s="10" customFormat="1" ht="14.25" customHeight="1" x14ac:dyDescent="0.2">
      <c r="A77" s="22">
        <v>72</v>
      </c>
      <c r="B77" s="23" t="s">
        <v>6</v>
      </c>
      <c r="C77" s="4" t="s">
        <v>125</v>
      </c>
      <c r="D77" s="5" t="s">
        <v>123</v>
      </c>
      <c r="E77" s="20">
        <v>43151</v>
      </c>
      <c r="F77" s="19" t="s">
        <v>233</v>
      </c>
      <c r="G77" s="16">
        <v>17.64</v>
      </c>
      <c r="H77" s="17" t="s">
        <v>10</v>
      </c>
    </row>
    <row r="78" spans="1:8" s="10" customFormat="1" ht="14.25" customHeight="1" x14ac:dyDescent="0.2">
      <c r="A78" s="22">
        <v>73</v>
      </c>
      <c r="B78" s="23" t="s">
        <v>6</v>
      </c>
      <c r="C78" s="4" t="s">
        <v>125</v>
      </c>
      <c r="D78" s="5" t="s">
        <v>32</v>
      </c>
      <c r="E78" s="20">
        <v>43151</v>
      </c>
      <c r="F78" s="19" t="s">
        <v>234</v>
      </c>
      <c r="G78" s="16">
        <v>25.5</v>
      </c>
      <c r="H78" s="17" t="s">
        <v>9</v>
      </c>
    </row>
    <row r="79" spans="1:8" s="10" customFormat="1" ht="14.25" customHeight="1" x14ac:dyDescent="0.2">
      <c r="A79" s="24">
        <v>74</v>
      </c>
      <c r="B79" s="23" t="s">
        <v>6</v>
      </c>
      <c r="C79" s="4" t="s">
        <v>125</v>
      </c>
      <c r="D79" s="5" t="s">
        <v>247</v>
      </c>
      <c r="E79" s="20">
        <v>43186</v>
      </c>
      <c r="F79" s="19" t="s">
        <v>283</v>
      </c>
      <c r="G79" s="16">
        <v>505.97</v>
      </c>
      <c r="H79" s="17" t="s">
        <v>10</v>
      </c>
    </row>
    <row r="80" spans="1:8" s="10" customFormat="1" ht="14.25" customHeight="1" x14ac:dyDescent="0.2">
      <c r="A80" s="22">
        <v>75</v>
      </c>
      <c r="B80" s="23" t="s">
        <v>6</v>
      </c>
      <c r="C80" s="4" t="s">
        <v>125</v>
      </c>
      <c r="D80" s="21" t="s">
        <v>124</v>
      </c>
      <c r="E80" s="20">
        <v>43165</v>
      </c>
      <c r="F80" s="19" t="s">
        <v>249</v>
      </c>
      <c r="G80" s="16">
        <v>0</v>
      </c>
      <c r="H80" s="17" t="s">
        <v>10</v>
      </c>
    </row>
    <row r="81" spans="1:8" s="10" customFormat="1" ht="14.25" customHeight="1" x14ac:dyDescent="0.2">
      <c r="A81" s="22">
        <v>76</v>
      </c>
      <c r="B81" s="23" t="s">
        <v>6</v>
      </c>
      <c r="C81" s="4" t="s">
        <v>125</v>
      </c>
      <c r="D81" s="5" t="s">
        <v>14</v>
      </c>
      <c r="E81" s="20">
        <v>43165</v>
      </c>
      <c r="F81" s="19" t="s">
        <v>250</v>
      </c>
      <c r="G81" s="16">
        <v>0</v>
      </c>
      <c r="H81" s="17" t="s">
        <v>15</v>
      </c>
    </row>
    <row r="82" spans="1:8" s="10" customFormat="1" ht="14.25" customHeight="1" x14ac:dyDescent="0.2">
      <c r="A82" s="24">
        <v>77</v>
      </c>
      <c r="B82" s="23" t="s">
        <v>6</v>
      </c>
      <c r="C82" s="4" t="s">
        <v>125</v>
      </c>
      <c r="D82" s="21" t="s">
        <v>12</v>
      </c>
      <c r="E82" s="20">
        <v>43165</v>
      </c>
      <c r="F82" s="19" t="s">
        <v>251</v>
      </c>
      <c r="G82" s="16">
        <v>0</v>
      </c>
      <c r="H82" s="17" t="s">
        <v>10</v>
      </c>
    </row>
    <row r="83" spans="1:8" s="10" customFormat="1" ht="14.25" customHeight="1" x14ac:dyDescent="0.2">
      <c r="A83" s="22">
        <v>78</v>
      </c>
      <c r="B83" s="23" t="s">
        <v>6</v>
      </c>
      <c r="C83" s="4" t="s">
        <v>125</v>
      </c>
      <c r="D83" s="21" t="s">
        <v>252</v>
      </c>
      <c r="E83" s="20">
        <v>43186</v>
      </c>
      <c r="F83" s="19" t="s">
        <v>284</v>
      </c>
      <c r="G83" s="16">
        <v>0</v>
      </c>
      <c r="H83" s="17" t="s">
        <v>10</v>
      </c>
    </row>
    <row r="84" spans="1:8" s="10" customFormat="1" ht="14.25" customHeight="1" x14ac:dyDescent="0.2">
      <c r="A84" s="22">
        <v>79</v>
      </c>
      <c r="B84" s="23" t="s">
        <v>6</v>
      </c>
      <c r="C84" s="4" t="s">
        <v>125</v>
      </c>
      <c r="D84" s="21" t="s">
        <v>122</v>
      </c>
      <c r="E84" s="20">
        <v>43186</v>
      </c>
      <c r="F84" s="19" t="s">
        <v>285</v>
      </c>
      <c r="G84" s="16">
        <v>0</v>
      </c>
      <c r="H84" s="17" t="s">
        <v>10</v>
      </c>
    </row>
    <row r="85" spans="1:8" s="10" customFormat="1" ht="14.25" customHeight="1" x14ac:dyDescent="0.2">
      <c r="A85" s="24">
        <v>80</v>
      </c>
      <c r="B85" s="23" t="s">
        <v>6</v>
      </c>
      <c r="C85" s="4" t="s">
        <v>125</v>
      </c>
      <c r="D85" s="21" t="s">
        <v>253</v>
      </c>
      <c r="E85" s="20">
        <v>43186</v>
      </c>
      <c r="F85" s="19" t="s">
        <v>286</v>
      </c>
      <c r="G85" s="16">
        <v>0</v>
      </c>
      <c r="H85" s="17" t="s">
        <v>7</v>
      </c>
    </row>
    <row r="86" spans="1:8" s="10" customFormat="1" ht="14.25" customHeight="1" x14ac:dyDescent="0.2">
      <c r="A86" s="22">
        <v>81</v>
      </c>
      <c r="B86" s="23" t="s">
        <v>6</v>
      </c>
      <c r="C86" s="4" t="s">
        <v>125</v>
      </c>
      <c r="D86" s="5" t="s">
        <v>248</v>
      </c>
      <c r="E86" s="20">
        <v>43165</v>
      </c>
      <c r="F86" s="19" t="s">
        <v>254</v>
      </c>
      <c r="G86" s="16">
        <v>5.91</v>
      </c>
      <c r="H86" s="17" t="s">
        <v>10</v>
      </c>
    </row>
    <row r="87" spans="1:8" s="10" customFormat="1" ht="14.25" customHeight="1" x14ac:dyDescent="0.2">
      <c r="A87" s="22">
        <v>82</v>
      </c>
      <c r="B87" s="23" t="s">
        <v>6</v>
      </c>
      <c r="C87" s="4" t="s">
        <v>125</v>
      </c>
      <c r="D87" s="5" t="s">
        <v>20</v>
      </c>
      <c r="E87" s="20">
        <v>43165</v>
      </c>
      <c r="F87" s="19" t="s">
        <v>255</v>
      </c>
      <c r="G87" s="16">
        <v>5012.6400000000003</v>
      </c>
      <c r="H87" s="17" t="s">
        <v>10</v>
      </c>
    </row>
    <row r="88" spans="1:8" s="10" customFormat="1" ht="14.25" customHeight="1" x14ac:dyDescent="0.2">
      <c r="A88" s="24">
        <v>83</v>
      </c>
      <c r="B88" s="23" t="s">
        <v>6</v>
      </c>
      <c r="C88" s="4" t="s">
        <v>125</v>
      </c>
      <c r="D88" s="5" t="s">
        <v>37</v>
      </c>
      <c r="E88" s="20">
        <v>43165</v>
      </c>
      <c r="F88" s="19" t="s">
        <v>256</v>
      </c>
      <c r="G88" s="16">
        <v>0</v>
      </c>
      <c r="H88" s="17" t="s">
        <v>18</v>
      </c>
    </row>
    <row r="89" spans="1:8" s="10" customFormat="1" ht="14.25" customHeight="1" x14ac:dyDescent="0.2">
      <c r="A89" s="22">
        <v>84</v>
      </c>
      <c r="B89" s="23" t="s">
        <v>6</v>
      </c>
      <c r="C89" s="4" t="s">
        <v>125</v>
      </c>
      <c r="D89" s="5" t="s">
        <v>257</v>
      </c>
      <c r="E89" s="20">
        <v>43186</v>
      </c>
      <c r="F89" s="19" t="s">
        <v>287</v>
      </c>
      <c r="G89" s="16">
        <v>0</v>
      </c>
      <c r="H89" s="17" t="s">
        <v>18</v>
      </c>
    </row>
    <row r="90" spans="1:8" s="10" customFormat="1" ht="27.75" customHeight="1" x14ac:dyDescent="0.2">
      <c r="A90" s="22">
        <v>85</v>
      </c>
      <c r="B90" s="23" t="s">
        <v>6</v>
      </c>
      <c r="C90" s="4" t="s">
        <v>125</v>
      </c>
      <c r="D90" s="18" t="s">
        <v>258</v>
      </c>
      <c r="E90" s="20">
        <v>43186</v>
      </c>
      <c r="F90" s="19" t="s">
        <v>288</v>
      </c>
      <c r="G90" s="16">
        <v>0</v>
      </c>
      <c r="H90" s="17" t="s">
        <v>10</v>
      </c>
    </row>
    <row r="91" spans="1:8" s="10" customFormat="1" ht="14.25" customHeight="1" x14ac:dyDescent="0.2">
      <c r="A91" s="24">
        <v>86</v>
      </c>
      <c r="B91" s="23" t="s">
        <v>6</v>
      </c>
      <c r="C91" s="4" t="s">
        <v>125</v>
      </c>
      <c r="D91" s="21" t="s">
        <v>120</v>
      </c>
      <c r="E91" s="20">
        <v>43165</v>
      </c>
      <c r="F91" s="19" t="s">
        <v>259</v>
      </c>
      <c r="G91" s="16">
        <v>0</v>
      </c>
      <c r="H91" s="17" t="s">
        <v>16</v>
      </c>
    </row>
    <row r="92" spans="1:8" s="10" customFormat="1" ht="14.25" customHeight="1" x14ac:dyDescent="0.2">
      <c r="A92" s="22">
        <v>87</v>
      </c>
      <c r="B92" s="23" t="s">
        <v>6</v>
      </c>
      <c r="C92" s="4" t="s">
        <v>125</v>
      </c>
      <c r="D92" s="21" t="s">
        <v>34</v>
      </c>
      <c r="E92" s="20">
        <v>43186</v>
      </c>
      <c r="F92" s="19" t="s">
        <v>289</v>
      </c>
      <c r="G92" s="16">
        <v>0</v>
      </c>
      <c r="H92" s="17" t="s">
        <v>10</v>
      </c>
    </row>
    <row r="93" spans="1:8" s="10" customFormat="1" ht="14.25" customHeight="1" x14ac:dyDescent="0.2">
      <c r="A93" s="22">
        <v>88</v>
      </c>
      <c r="B93" s="23" t="s">
        <v>6</v>
      </c>
      <c r="C93" s="4" t="s">
        <v>125</v>
      </c>
      <c r="D93" s="5" t="s">
        <v>20</v>
      </c>
      <c r="E93" s="20">
        <v>43165</v>
      </c>
      <c r="F93" s="19" t="s">
        <v>260</v>
      </c>
      <c r="G93" s="16">
        <v>1227.44</v>
      </c>
      <c r="H93" s="17" t="s">
        <v>10</v>
      </c>
    </row>
    <row r="94" spans="1:8" s="10" customFormat="1" ht="14.25" customHeight="1" x14ac:dyDescent="0.2">
      <c r="A94" s="24">
        <v>89</v>
      </c>
      <c r="B94" s="23" t="s">
        <v>6</v>
      </c>
      <c r="C94" s="4" t="s">
        <v>125</v>
      </c>
      <c r="D94" s="5" t="s">
        <v>14</v>
      </c>
      <c r="E94" s="20">
        <v>43165</v>
      </c>
      <c r="F94" s="19" t="s">
        <v>261</v>
      </c>
      <c r="G94" s="16">
        <v>0</v>
      </c>
      <c r="H94" s="17" t="s">
        <v>15</v>
      </c>
    </row>
    <row r="95" spans="1:8" s="10" customFormat="1" ht="14.25" customHeight="1" x14ac:dyDescent="0.2">
      <c r="A95" s="22">
        <v>90</v>
      </c>
      <c r="B95" s="23" t="s">
        <v>6</v>
      </c>
      <c r="C95" s="4" t="s">
        <v>125</v>
      </c>
      <c r="D95" s="21" t="s">
        <v>28</v>
      </c>
      <c r="E95" s="20">
        <v>43165</v>
      </c>
      <c r="F95" s="19" t="s">
        <v>262</v>
      </c>
      <c r="G95" s="16">
        <v>0</v>
      </c>
      <c r="H95" s="17" t="s">
        <v>13</v>
      </c>
    </row>
    <row r="96" spans="1:8" s="10" customFormat="1" ht="14.25" customHeight="1" x14ac:dyDescent="0.2">
      <c r="A96" s="22">
        <v>91</v>
      </c>
      <c r="B96" s="23" t="s">
        <v>6</v>
      </c>
      <c r="C96" s="4" t="s">
        <v>125</v>
      </c>
      <c r="D96" s="21" t="s">
        <v>211</v>
      </c>
      <c r="E96" s="20">
        <v>43165</v>
      </c>
      <c r="F96" s="19" t="s">
        <v>263</v>
      </c>
      <c r="G96" s="16">
        <v>0</v>
      </c>
      <c r="H96" s="17" t="s">
        <v>13</v>
      </c>
    </row>
    <row r="97" spans="1:8" s="10" customFormat="1" ht="14.25" customHeight="1" x14ac:dyDescent="0.2">
      <c r="A97" s="24">
        <v>92</v>
      </c>
      <c r="B97" s="23" t="s">
        <v>6</v>
      </c>
      <c r="C97" s="4" t="s">
        <v>125</v>
      </c>
      <c r="D97" s="21" t="s">
        <v>35</v>
      </c>
      <c r="E97" s="20">
        <v>43179</v>
      </c>
      <c r="F97" s="19" t="s">
        <v>264</v>
      </c>
      <c r="G97" s="16">
        <v>0</v>
      </c>
      <c r="H97" s="17" t="s">
        <v>9</v>
      </c>
    </row>
    <row r="98" spans="1:8" s="10" customFormat="1" ht="14.25" customHeight="1" x14ac:dyDescent="0.2">
      <c r="A98" s="22">
        <v>93</v>
      </c>
      <c r="B98" s="23" t="s">
        <v>6</v>
      </c>
      <c r="C98" s="4" t="s">
        <v>125</v>
      </c>
      <c r="D98" s="21" t="s">
        <v>265</v>
      </c>
      <c r="E98" s="20">
        <v>43186</v>
      </c>
      <c r="F98" s="19" t="s">
        <v>290</v>
      </c>
      <c r="G98" s="16">
        <v>0</v>
      </c>
      <c r="H98" s="17" t="s">
        <v>13</v>
      </c>
    </row>
    <row r="99" spans="1:8" s="10" customFormat="1" ht="14.25" customHeight="1" x14ac:dyDescent="0.2">
      <c r="A99" s="22">
        <v>94</v>
      </c>
      <c r="B99" s="23" t="s">
        <v>6</v>
      </c>
      <c r="C99" s="4" t="s">
        <v>125</v>
      </c>
      <c r="D99" s="5" t="s">
        <v>266</v>
      </c>
      <c r="E99" s="20">
        <v>43179</v>
      </c>
      <c r="F99" s="19" t="s">
        <v>267</v>
      </c>
      <c r="G99" s="16">
        <v>5891.87</v>
      </c>
      <c r="H99" s="17" t="s">
        <v>7</v>
      </c>
    </row>
    <row r="100" spans="1:8" s="10" customFormat="1" ht="14.25" customHeight="1" x14ac:dyDescent="0.2">
      <c r="A100" s="24">
        <v>95</v>
      </c>
      <c r="B100" s="23" t="s">
        <v>6</v>
      </c>
      <c r="C100" s="4" t="s">
        <v>125</v>
      </c>
      <c r="D100" s="5" t="s">
        <v>23</v>
      </c>
      <c r="E100" s="20">
        <v>43186</v>
      </c>
      <c r="F100" s="19" t="s">
        <v>291</v>
      </c>
      <c r="G100" s="16">
        <v>0</v>
      </c>
      <c r="H100" s="17" t="s">
        <v>7</v>
      </c>
    </row>
    <row r="101" spans="1:8" s="10" customFormat="1" ht="14.25" customHeight="1" x14ac:dyDescent="0.2">
      <c r="A101" s="22">
        <v>96</v>
      </c>
      <c r="B101" s="23" t="s">
        <v>6</v>
      </c>
      <c r="C101" s="4" t="s">
        <v>125</v>
      </c>
      <c r="D101" s="5" t="s">
        <v>292</v>
      </c>
      <c r="E101" s="20">
        <v>43214</v>
      </c>
      <c r="F101" s="19" t="s">
        <v>324</v>
      </c>
      <c r="G101" s="16">
        <v>125.62</v>
      </c>
      <c r="H101" s="17" t="s">
        <v>13</v>
      </c>
    </row>
    <row r="102" spans="1:8" s="10" customFormat="1" ht="14.25" customHeight="1" x14ac:dyDescent="0.2">
      <c r="A102" s="22">
        <v>97</v>
      </c>
      <c r="B102" s="23" t="s">
        <v>6</v>
      </c>
      <c r="C102" s="4" t="s">
        <v>125</v>
      </c>
      <c r="D102" s="5" t="s">
        <v>248</v>
      </c>
      <c r="E102" s="20">
        <v>43179</v>
      </c>
      <c r="F102" s="19" t="s">
        <v>268</v>
      </c>
      <c r="G102" s="16">
        <v>4.43</v>
      </c>
      <c r="H102" s="17" t="s">
        <v>10</v>
      </c>
    </row>
    <row r="103" spans="1:8" s="10" customFormat="1" ht="14.25" customHeight="1" x14ac:dyDescent="0.2">
      <c r="A103" s="24">
        <v>98</v>
      </c>
      <c r="B103" s="23" t="s">
        <v>6</v>
      </c>
      <c r="C103" s="4" t="s">
        <v>125</v>
      </c>
      <c r="D103" s="5" t="s">
        <v>20</v>
      </c>
      <c r="E103" s="20">
        <v>43179</v>
      </c>
      <c r="F103" s="19" t="s">
        <v>269</v>
      </c>
      <c r="G103" s="16">
        <v>10204.32</v>
      </c>
      <c r="H103" s="17" t="s">
        <v>10</v>
      </c>
    </row>
    <row r="104" spans="1:8" s="10" customFormat="1" ht="14.25" customHeight="1" x14ac:dyDescent="0.2">
      <c r="A104" s="22">
        <v>99</v>
      </c>
      <c r="B104" s="23" t="s">
        <v>6</v>
      </c>
      <c r="C104" s="4" t="s">
        <v>125</v>
      </c>
      <c r="D104" s="5" t="s">
        <v>36</v>
      </c>
      <c r="E104" s="20">
        <v>43179</v>
      </c>
      <c r="F104" s="19" t="s">
        <v>270</v>
      </c>
      <c r="G104" s="16">
        <v>3230</v>
      </c>
      <c r="H104" s="17" t="s">
        <v>10</v>
      </c>
    </row>
    <row r="105" spans="1:8" s="10" customFormat="1" ht="14.25" customHeight="1" x14ac:dyDescent="0.2">
      <c r="A105" s="22">
        <v>100</v>
      </c>
      <c r="B105" s="23" t="s">
        <v>6</v>
      </c>
      <c r="C105" s="4" t="s">
        <v>125</v>
      </c>
      <c r="D105" s="21" t="s">
        <v>120</v>
      </c>
      <c r="E105" s="20">
        <v>43179</v>
      </c>
      <c r="F105" s="19" t="s">
        <v>271</v>
      </c>
      <c r="G105" s="16">
        <v>0</v>
      </c>
      <c r="H105" s="17" t="s">
        <v>16</v>
      </c>
    </row>
    <row r="106" spans="1:8" s="10" customFormat="1" ht="14.25" customHeight="1" x14ac:dyDescent="0.2">
      <c r="A106" s="24">
        <v>101</v>
      </c>
      <c r="B106" s="23" t="s">
        <v>6</v>
      </c>
      <c r="C106" s="4" t="s">
        <v>125</v>
      </c>
      <c r="D106" s="21" t="s">
        <v>272</v>
      </c>
      <c r="E106" s="20">
        <v>43179</v>
      </c>
      <c r="F106" s="19" t="s">
        <v>273</v>
      </c>
      <c r="G106" s="16">
        <v>0</v>
      </c>
      <c r="H106" s="17" t="s">
        <v>10</v>
      </c>
    </row>
    <row r="107" spans="1:8" s="10" customFormat="1" ht="14.25" customHeight="1" x14ac:dyDescent="0.2">
      <c r="A107" s="22">
        <v>102</v>
      </c>
      <c r="B107" s="23" t="s">
        <v>6</v>
      </c>
      <c r="C107" s="4" t="s">
        <v>125</v>
      </c>
      <c r="D107" s="5" t="s">
        <v>274</v>
      </c>
      <c r="E107" s="20">
        <v>43179</v>
      </c>
      <c r="F107" s="19" t="s">
        <v>275</v>
      </c>
      <c r="G107" s="16">
        <v>353.31</v>
      </c>
      <c r="H107" s="17" t="s">
        <v>13</v>
      </c>
    </row>
    <row r="108" spans="1:8" s="10" customFormat="1" ht="14.25" customHeight="1" x14ac:dyDescent="0.2">
      <c r="A108" s="22">
        <v>103</v>
      </c>
      <c r="B108" s="23" t="s">
        <v>6</v>
      </c>
      <c r="C108" s="4" t="s">
        <v>125</v>
      </c>
      <c r="D108" s="5" t="s">
        <v>276</v>
      </c>
      <c r="E108" s="20">
        <v>43179</v>
      </c>
      <c r="F108" s="19" t="s">
        <v>277</v>
      </c>
      <c r="G108" s="16">
        <v>0</v>
      </c>
      <c r="H108" s="17" t="s">
        <v>10</v>
      </c>
    </row>
    <row r="109" spans="1:8" s="10" customFormat="1" ht="27.75" customHeight="1" x14ac:dyDescent="0.2">
      <c r="A109" s="24">
        <v>104</v>
      </c>
      <c r="B109" s="23" t="s">
        <v>6</v>
      </c>
      <c r="C109" s="4" t="s">
        <v>125</v>
      </c>
      <c r="D109" s="18" t="s">
        <v>278</v>
      </c>
      <c r="E109" s="20">
        <v>43179</v>
      </c>
      <c r="F109" s="19" t="s">
        <v>279</v>
      </c>
      <c r="G109" s="16">
        <v>1600</v>
      </c>
      <c r="H109" s="17" t="s">
        <v>11</v>
      </c>
    </row>
    <row r="110" spans="1:8" s="10" customFormat="1" ht="14.25" customHeight="1" x14ac:dyDescent="0.2">
      <c r="A110" s="22">
        <v>105</v>
      </c>
      <c r="B110" s="23" t="s">
        <v>6</v>
      </c>
      <c r="C110" s="4" t="s">
        <v>125</v>
      </c>
      <c r="D110" s="21" t="s">
        <v>293</v>
      </c>
      <c r="E110" s="20">
        <v>43214</v>
      </c>
      <c r="F110" s="19" t="s">
        <v>325</v>
      </c>
      <c r="G110" s="16">
        <v>0</v>
      </c>
      <c r="H110" s="17" t="s">
        <v>7</v>
      </c>
    </row>
    <row r="111" spans="1:8" s="10" customFormat="1" ht="14.25" customHeight="1" x14ac:dyDescent="0.2">
      <c r="A111" s="22">
        <v>106</v>
      </c>
      <c r="B111" s="23" t="s">
        <v>6</v>
      </c>
      <c r="C111" s="4" t="s">
        <v>125</v>
      </c>
      <c r="D111" s="21" t="s">
        <v>28</v>
      </c>
      <c r="E111" s="20">
        <v>43179</v>
      </c>
      <c r="F111" s="19" t="s">
        <v>280</v>
      </c>
      <c r="G111" s="16">
        <v>0</v>
      </c>
      <c r="H111" s="17" t="s">
        <v>13</v>
      </c>
    </row>
    <row r="112" spans="1:8" s="10" customFormat="1" ht="14.25" customHeight="1" x14ac:dyDescent="0.2">
      <c r="A112" s="24">
        <v>107</v>
      </c>
      <c r="B112" s="23" t="s">
        <v>6</v>
      </c>
      <c r="C112" s="4" t="s">
        <v>125</v>
      </c>
      <c r="D112" s="21" t="s">
        <v>211</v>
      </c>
      <c r="E112" s="20">
        <v>43179</v>
      </c>
      <c r="F112" s="19" t="s">
        <v>281</v>
      </c>
      <c r="G112" s="16">
        <v>0</v>
      </c>
      <c r="H112" s="17" t="s">
        <v>13</v>
      </c>
    </row>
    <row r="113" spans="1:8" s="10" customFormat="1" ht="14.25" customHeight="1" x14ac:dyDescent="0.2">
      <c r="A113" s="24">
        <v>108</v>
      </c>
      <c r="B113" s="23" t="s">
        <v>6</v>
      </c>
      <c r="C113" s="4" t="s">
        <v>125</v>
      </c>
      <c r="D113" s="5" t="s">
        <v>294</v>
      </c>
      <c r="E113" s="20">
        <v>43214</v>
      </c>
      <c r="F113" s="19" t="s">
        <v>326</v>
      </c>
      <c r="G113" s="16">
        <v>0</v>
      </c>
      <c r="H113" s="17" t="s">
        <v>18</v>
      </c>
    </row>
    <row r="114" spans="1:8" s="10" customFormat="1" ht="14.25" customHeight="1" x14ac:dyDescent="0.2">
      <c r="A114" s="24">
        <v>109</v>
      </c>
      <c r="B114" s="23" t="s">
        <v>6</v>
      </c>
      <c r="C114" s="4" t="s">
        <v>125</v>
      </c>
      <c r="D114" s="5" t="s">
        <v>20</v>
      </c>
      <c r="E114" s="20">
        <v>43193</v>
      </c>
      <c r="F114" s="19" t="s">
        <v>295</v>
      </c>
      <c r="G114" s="16">
        <v>3646.85</v>
      </c>
      <c r="H114" s="17" t="s">
        <v>10</v>
      </c>
    </row>
    <row r="115" spans="1:8" s="10" customFormat="1" ht="14.25" customHeight="1" x14ac:dyDescent="0.2">
      <c r="A115" s="24">
        <v>110</v>
      </c>
      <c r="B115" s="23" t="s">
        <v>6</v>
      </c>
      <c r="C115" s="4" t="s">
        <v>125</v>
      </c>
      <c r="D115" s="5" t="s">
        <v>14</v>
      </c>
      <c r="E115" s="20">
        <v>43193</v>
      </c>
      <c r="F115" s="19" t="s">
        <v>296</v>
      </c>
      <c r="G115" s="16">
        <v>0</v>
      </c>
      <c r="H115" s="17" t="s">
        <v>15</v>
      </c>
    </row>
    <row r="116" spans="1:8" s="10" customFormat="1" ht="14.25" customHeight="1" x14ac:dyDescent="0.2">
      <c r="A116" s="24">
        <v>111</v>
      </c>
      <c r="B116" s="23" t="s">
        <v>6</v>
      </c>
      <c r="C116" s="4" t="s">
        <v>125</v>
      </c>
      <c r="D116" s="5" t="s">
        <v>14</v>
      </c>
      <c r="E116" s="20">
        <v>43214</v>
      </c>
      <c r="F116" s="19" t="s">
        <v>327</v>
      </c>
      <c r="G116" s="16">
        <v>0</v>
      </c>
      <c r="H116" s="17" t="s">
        <v>15</v>
      </c>
    </row>
    <row r="117" spans="1:8" s="10" customFormat="1" ht="14.25" customHeight="1" x14ac:dyDescent="0.2">
      <c r="A117" s="24">
        <v>112</v>
      </c>
      <c r="B117" s="23" t="s">
        <v>6</v>
      </c>
      <c r="C117" s="4" t="s">
        <v>125</v>
      </c>
      <c r="D117" s="5" t="s">
        <v>299</v>
      </c>
      <c r="E117" s="20">
        <v>43214</v>
      </c>
      <c r="F117" s="19" t="s">
        <v>328</v>
      </c>
      <c r="G117" s="16">
        <v>5500</v>
      </c>
      <c r="H117" s="17" t="s">
        <v>16</v>
      </c>
    </row>
    <row r="118" spans="1:8" s="10" customFormat="1" ht="14.25" customHeight="1" x14ac:dyDescent="0.2">
      <c r="A118" s="24">
        <v>113</v>
      </c>
      <c r="B118" s="23" t="s">
        <v>6</v>
      </c>
      <c r="C118" s="4" t="s">
        <v>125</v>
      </c>
      <c r="D118" s="21" t="s">
        <v>120</v>
      </c>
      <c r="E118" s="20">
        <v>43193</v>
      </c>
      <c r="F118" s="19" t="s">
        <v>297</v>
      </c>
      <c r="G118" s="16">
        <v>0</v>
      </c>
      <c r="H118" s="17" t="s">
        <v>16</v>
      </c>
    </row>
    <row r="119" spans="1:8" s="10" customFormat="1" ht="14.25" customHeight="1" x14ac:dyDescent="0.2">
      <c r="A119" s="24">
        <v>114</v>
      </c>
      <c r="B119" s="23" t="s">
        <v>6</v>
      </c>
      <c r="C119" s="4" t="s">
        <v>125</v>
      </c>
      <c r="D119" s="5" t="s">
        <v>300</v>
      </c>
      <c r="E119" s="20">
        <v>43214</v>
      </c>
      <c r="F119" s="19" t="s">
        <v>329</v>
      </c>
      <c r="G119" s="16">
        <v>0</v>
      </c>
      <c r="H119" s="17" t="s">
        <v>13</v>
      </c>
    </row>
    <row r="120" spans="1:8" s="10" customFormat="1" ht="14.25" customHeight="1" x14ac:dyDescent="0.2">
      <c r="A120" s="24">
        <v>115</v>
      </c>
      <c r="B120" s="23" t="s">
        <v>6</v>
      </c>
      <c r="C120" s="4" t="s">
        <v>125</v>
      </c>
      <c r="D120" s="5" t="s">
        <v>301</v>
      </c>
      <c r="E120" s="20">
        <v>43214</v>
      </c>
      <c r="F120" s="19" t="s">
        <v>330</v>
      </c>
      <c r="G120" s="16">
        <v>0</v>
      </c>
      <c r="H120" s="17" t="s">
        <v>13</v>
      </c>
    </row>
    <row r="121" spans="1:8" s="10" customFormat="1" ht="14.25" customHeight="1" x14ac:dyDescent="0.2">
      <c r="A121" s="24">
        <v>116</v>
      </c>
      <c r="B121" s="23" t="s">
        <v>6</v>
      </c>
      <c r="C121" s="4" t="s">
        <v>125</v>
      </c>
      <c r="D121" s="5" t="s">
        <v>302</v>
      </c>
      <c r="E121" s="20">
        <v>43214</v>
      </c>
      <c r="F121" s="19" t="s">
        <v>331</v>
      </c>
      <c r="G121" s="16">
        <v>700</v>
      </c>
      <c r="H121" s="17" t="s">
        <v>10</v>
      </c>
    </row>
    <row r="122" spans="1:8" s="10" customFormat="1" ht="14.25" customHeight="1" x14ac:dyDescent="0.2">
      <c r="A122" s="24">
        <v>117</v>
      </c>
      <c r="B122" s="23" t="s">
        <v>6</v>
      </c>
      <c r="C122" s="4" t="s">
        <v>125</v>
      </c>
      <c r="D122" s="5" t="s">
        <v>37</v>
      </c>
      <c r="E122" s="20">
        <v>43214</v>
      </c>
      <c r="F122" s="19" t="s">
        <v>332</v>
      </c>
      <c r="G122" s="16">
        <v>0</v>
      </c>
      <c r="H122" s="17" t="s">
        <v>18</v>
      </c>
    </row>
    <row r="123" spans="1:8" s="10" customFormat="1" ht="14.25" customHeight="1" x14ac:dyDescent="0.2">
      <c r="A123" s="24">
        <v>118</v>
      </c>
      <c r="B123" s="23" t="s">
        <v>6</v>
      </c>
      <c r="C123" s="4" t="s">
        <v>125</v>
      </c>
      <c r="D123" s="5" t="s">
        <v>303</v>
      </c>
      <c r="E123" s="20">
        <v>43214</v>
      </c>
      <c r="F123" s="19" t="s">
        <v>333</v>
      </c>
      <c r="G123" s="16">
        <v>0</v>
      </c>
      <c r="H123" s="17" t="s">
        <v>18</v>
      </c>
    </row>
    <row r="124" spans="1:8" s="10" customFormat="1" ht="14.25" customHeight="1" x14ac:dyDescent="0.2">
      <c r="A124" s="24">
        <v>119</v>
      </c>
      <c r="B124" s="23" t="s">
        <v>6</v>
      </c>
      <c r="C124" s="4" t="s">
        <v>125</v>
      </c>
      <c r="D124" s="21" t="s">
        <v>304</v>
      </c>
      <c r="E124" s="20">
        <v>43214</v>
      </c>
      <c r="F124" s="19" t="s">
        <v>334</v>
      </c>
      <c r="G124" s="16">
        <v>0</v>
      </c>
      <c r="H124" s="17" t="s">
        <v>9</v>
      </c>
    </row>
    <row r="125" spans="1:8" s="10" customFormat="1" ht="27.75" customHeight="1" x14ac:dyDescent="0.2">
      <c r="A125" s="24">
        <v>120</v>
      </c>
      <c r="B125" s="23" t="s">
        <v>6</v>
      </c>
      <c r="C125" s="4" t="s">
        <v>125</v>
      </c>
      <c r="D125" s="21" t="s">
        <v>309</v>
      </c>
      <c r="E125" s="20">
        <v>43193</v>
      </c>
      <c r="F125" s="19" t="s">
        <v>298</v>
      </c>
      <c r="G125" s="16">
        <v>7824.98</v>
      </c>
      <c r="H125" s="17" t="s">
        <v>116</v>
      </c>
    </row>
    <row r="126" spans="1:8" s="10" customFormat="1" ht="14.25" customHeight="1" x14ac:dyDescent="0.2">
      <c r="A126" s="24">
        <v>121</v>
      </c>
      <c r="B126" s="23" t="s">
        <v>6</v>
      </c>
      <c r="C126" s="4" t="s">
        <v>125</v>
      </c>
      <c r="D126" s="5" t="s">
        <v>20</v>
      </c>
      <c r="E126" s="20">
        <v>43193</v>
      </c>
      <c r="F126" s="19" t="s">
        <v>305</v>
      </c>
      <c r="G126" s="16">
        <v>5895.91</v>
      </c>
      <c r="H126" s="17" t="s">
        <v>10</v>
      </c>
    </row>
    <row r="127" spans="1:8" s="10" customFormat="1" ht="14.25" customHeight="1" x14ac:dyDescent="0.2">
      <c r="A127" s="24">
        <v>122</v>
      </c>
      <c r="B127" s="23" t="s">
        <v>6</v>
      </c>
      <c r="C127" s="4" t="s">
        <v>125</v>
      </c>
      <c r="D127" s="21" t="s">
        <v>28</v>
      </c>
      <c r="E127" s="20">
        <v>43193</v>
      </c>
      <c r="F127" s="19" t="s">
        <v>306</v>
      </c>
      <c r="G127" s="16">
        <v>0</v>
      </c>
      <c r="H127" s="17" t="s">
        <v>13</v>
      </c>
    </row>
    <row r="128" spans="1:8" s="10" customFormat="1" ht="14.25" customHeight="1" x14ac:dyDescent="0.2">
      <c r="A128" s="24">
        <v>123</v>
      </c>
      <c r="B128" s="23" t="s">
        <v>6</v>
      </c>
      <c r="C128" s="4" t="s">
        <v>125</v>
      </c>
      <c r="D128" s="21" t="s">
        <v>211</v>
      </c>
      <c r="E128" s="20">
        <v>43193</v>
      </c>
      <c r="F128" s="19" t="s">
        <v>307</v>
      </c>
      <c r="G128" s="16">
        <v>0</v>
      </c>
      <c r="H128" s="17" t="s">
        <v>13</v>
      </c>
    </row>
    <row r="129" spans="1:8" s="10" customFormat="1" ht="14.25" customHeight="1" x14ac:dyDescent="0.2">
      <c r="A129" s="24">
        <v>124</v>
      </c>
      <c r="B129" s="23" t="s">
        <v>6</v>
      </c>
      <c r="C129" s="4" t="s">
        <v>125</v>
      </c>
      <c r="D129" s="5" t="s">
        <v>308</v>
      </c>
      <c r="E129" s="20">
        <v>43214</v>
      </c>
      <c r="F129" s="19" t="s">
        <v>335</v>
      </c>
      <c r="G129" s="16">
        <v>0</v>
      </c>
      <c r="H129" s="17" t="s">
        <v>18</v>
      </c>
    </row>
    <row r="130" spans="1:8" s="10" customFormat="1" ht="28.5" customHeight="1" x14ac:dyDescent="0.2">
      <c r="A130" s="24">
        <v>125</v>
      </c>
      <c r="B130" s="23" t="s">
        <v>6</v>
      </c>
      <c r="C130" s="4" t="s">
        <v>125</v>
      </c>
      <c r="D130" s="21" t="s">
        <v>310</v>
      </c>
      <c r="E130" s="20">
        <v>43214</v>
      </c>
      <c r="F130" s="19" t="s">
        <v>336</v>
      </c>
      <c r="G130" s="16">
        <v>2852.63</v>
      </c>
      <c r="H130" s="17" t="s">
        <v>13</v>
      </c>
    </row>
    <row r="131" spans="1:8" s="10" customFormat="1" ht="14.25" customHeight="1" x14ac:dyDescent="0.2">
      <c r="A131" s="24">
        <v>126</v>
      </c>
      <c r="B131" s="23" t="s">
        <v>6</v>
      </c>
      <c r="C131" s="4" t="s">
        <v>125</v>
      </c>
      <c r="D131" s="21" t="s">
        <v>33</v>
      </c>
      <c r="E131" s="20">
        <v>43193</v>
      </c>
      <c r="F131" s="19" t="s">
        <v>311</v>
      </c>
      <c r="G131" s="16">
        <v>0</v>
      </c>
      <c r="H131" s="17" t="s">
        <v>13</v>
      </c>
    </row>
    <row r="132" spans="1:8" s="10" customFormat="1" ht="14.25" customHeight="1" x14ac:dyDescent="0.2">
      <c r="A132" s="24">
        <v>127</v>
      </c>
      <c r="B132" s="23" t="s">
        <v>6</v>
      </c>
      <c r="C132" s="4" t="s">
        <v>125</v>
      </c>
      <c r="D132" s="21" t="s">
        <v>33</v>
      </c>
      <c r="E132" s="20">
        <v>43193</v>
      </c>
      <c r="F132" s="19" t="s">
        <v>312</v>
      </c>
      <c r="G132" s="16">
        <v>0</v>
      </c>
      <c r="H132" s="17" t="s">
        <v>13</v>
      </c>
    </row>
    <row r="133" spans="1:8" s="10" customFormat="1" ht="14.25" customHeight="1" x14ac:dyDescent="0.2">
      <c r="A133" s="24">
        <v>128</v>
      </c>
      <c r="B133" s="23" t="s">
        <v>6</v>
      </c>
      <c r="C133" s="4" t="s">
        <v>125</v>
      </c>
      <c r="D133" s="21" t="s">
        <v>313</v>
      </c>
      <c r="E133" s="20">
        <v>43214</v>
      </c>
      <c r="F133" s="19" t="s">
        <v>337</v>
      </c>
      <c r="G133" s="16">
        <v>0</v>
      </c>
      <c r="H133" s="17" t="s">
        <v>7</v>
      </c>
    </row>
    <row r="134" spans="1:8" s="10" customFormat="1" ht="14.25" customHeight="1" x14ac:dyDescent="0.2">
      <c r="A134" s="24">
        <v>129</v>
      </c>
      <c r="B134" s="23" t="s">
        <v>6</v>
      </c>
      <c r="C134" s="4" t="s">
        <v>125</v>
      </c>
      <c r="D134" s="21" t="s">
        <v>41</v>
      </c>
      <c r="E134" s="20">
        <v>43214</v>
      </c>
      <c r="F134" s="19" t="s">
        <v>338</v>
      </c>
      <c r="G134" s="16">
        <v>0</v>
      </c>
      <c r="H134" s="17" t="s">
        <v>10</v>
      </c>
    </row>
    <row r="135" spans="1:8" s="10" customFormat="1" ht="14.25" customHeight="1" x14ac:dyDescent="0.2">
      <c r="A135" s="24">
        <v>130</v>
      </c>
      <c r="B135" s="23" t="s">
        <v>6</v>
      </c>
      <c r="C135" s="4" t="s">
        <v>125</v>
      </c>
      <c r="D135" s="21" t="s">
        <v>314</v>
      </c>
      <c r="E135" s="20">
        <v>43207</v>
      </c>
      <c r="F135" s="19" t="s">
        <v>315</v>
      </c>
      <c r="G135" s="16">
        <v>0</v>
      </c>
      <c r="H135" s="17" t="s">
        <v>7</v>
      </c>
    </row>
    <row r="136" spans="1:8" s="10" customFormat="1" ht="14.25" customHeight="1" x14ac:dyDescent="0.2">
      <c r="A136" s="24">
        <v>131</v>
      </c>
      <c r="B136" s="23" t="s">
        <v>6</v>
      </c>
      <c r="C136" s="4" t="s">
        <v>125</v>
      </c>
      <c r="D136" s="21" t="s">
        <v>28</v>
      </c>
      <c r="E136" s="20">
        <v>43207</v>
      </c>
      <c r="F136" s="19" t="s">
        <v>316</v>
      </c>
      <c r="G136" s="16">
        <v>0</v>
      </c>
      <c r="H136" s="17" t="s">
        <v>13</v>
      </c>
    </row>
    <row r="137" spans="1:8" s="10" customFormat="1" ht="14.25" customHeight="1" x14ac:dyDescent="0.2">
      <c r="A137" s="24">
        <v>132</v>
      </c>
      <c r="B137" s="23" t="s">
        <v>6</v>
      </c>
      <c r="C137" s="4" t="s">
        <v>125</v>
      </c>
      <c r="D137" s="21" t="s">
        <v>211</v>
      </c>
      <c r="E137" s="20">
        <v>43207</v>
      </c>
      <c r="F137" s="19" t="s">
        <v>317</v>
      </c>
      <c r="G137" s="16">
        <v>0</v>
      </c>
      <c r="H137" s="17" t="s">
        <v>13</v>
      </c>
    </row>
    <row r="138" spans="1:8" s="10" customFormat="1" ht="14.25" customHeight="1" x14ac:dyDescent="0.2">
      <c r="A138" s="24">
        <v>133</v>
      </c>
      <c r="B138" s="23" t="s">
        <v>6</v>
      </c>
      <c r="C138" s="4" t="s">
        <v>125</v>
      </c>
      <c r="D138" s="5" t="s">
        <v>20</v>
      </c>
      <c r="E138" s="20">
        <v>43207</v>
      </c>
      <c r="F138" s="19" t="s">
        <v>318</v>
      </c>
      <c r="G138" s="16">
        <v>47948.07</v>
      </c>
      <c r="H138" s="17" t="s">
        <v>10</v>
      </c>
    </row>
    <row r="139" spans="1:8" s="10" customFormat="1" ht="14.25" customHeight="1" x14ac:dyDescent="0.2">
      <c r="A139" s="24">
        <v>134</v>
      </c>
      <c r="B139" s="23" t="s">
        <v>6</v>
      </c>
      <c r="C139" s="4" t="s">
        <v>125</v>
      </c>
      <c r="D139" s="5" t="s">
        <v>20</v>
      </c>
      <c r="E139" s="20">
        <v>43207</v>
      </c>
      <c r="F139" s="19" t="s">
        <v>319</v>
      </c>
      <c r="G139" s="16">
        <v>1689.55</v>
      </c>
      <c r="H139" s="17" t="s">
        <v>10</v>
      </c>
    </row>
    <row r="140" spans="1:8" s="10" customFormat="1" ht="14.25" customHeight="1" x14ac:dyDescent="0.2">
      <c r="A140" s="24">
        <v>135</v>
      </c>
      <c r="B140" s="23" t="s">
        <v>6</v>
      </c>
      <c r="C140" s="4" t="s">
        <v>125</v>
      </c>
      <c r="D140" s="21" t="s">
        <v>320</v>
      </c>
      <c r="E140" s="20">
        <v>43214</v>
      </c>
      <c r="F140" s="19" t="s">
        <v>339</v>
      </c>
      <c r="G140" s="16">
        <v>171149</v>
      </c>
      <c r="H140" s="17" t="s">
        <v>116</v>
      </c>
    </row>
    <row r="141" spans="1:8" s="10" customFormat="1" ht="14.25" customHeight="1" x14ac:dyDescent="0.2">
      <c r="A141" s="24">
        <v>136</v>
      </c>
      <c r="B141" s="23" t="s">
        <v>6</v>
      </c>
      <c r="C141" s="4" t="s">
        <v>125</v>
      </c>
      <c r="D141" s="21" t="s">
        <v>120</v>
      </c>
      <c r="E141" s="20">
        <v>43207</v>
      </c>
      <c r="F141" s="19" t="s">
        <v>321</v>
      </c>
      <c r="G141" s="16">
        <v>0</v>
      </c>
      <c r="H141" s="17" t="s">
        <v>16</v>
      </c>
    </row>
    <row r="142" spans="1:8" s="10" customFormat="1" ht="14.25" customHeight="1" x14ac:dyDescent="0.2">
      <c r="A142" s="24">
        <v>137</v>
      </c>
      <c r="B142" s="23" t="s">
        <v>6</v>
      </c>
      <c r="C142" s="4" t="s">
        <v>125</v>
      </c>
      <c r="D142" s="21" t="s">
        <v>119</v>
      </c>
      <c r="E142" s="20">
        <v>43207</v>
      </c>
      <c r="F142" s="19" t="s">
        <v>322</v>
      </c>
      <c r="G142" s="16">
        <v>0</v>
      </c>
      <c r="H142" s="17" t="s">
        <v>17</v>
      </c>
    </row>
    <row r="143" spans="1:8" s="10" customFormat="1" ht="14.25" customHeight="1" x14ac:dyDescent="0.2">
      <c r="A143" s="24">
        <v>138</v>
      </c>
      <c r="B143" s="23" t="s">
        <v>6</v>
      </c>
      <c r="C143" s="4" t="s">
        <v>125</v>
      </c>
      <c r="D143" s="21" t="s">
        <v>25</v>
      </c>
      <c r="E143" s="20">
        <v>43207</v>
      </c>
      <c r="F143" s="19" t="s">
        <v>323</v>
      </c>
      <c r="G143" s="16">
        <v>0</v>
      </c>
      <c r="H143" s="17" t="s">
        <v>13</v>
      </c>
    </row>
    <row r="144" spans="1:8" s="10" customFormat="1" ht="14.25" customHeight="1" x14ac:dyDescent="0.2">
      <c r="A144" s="24">
        <v>139</v>
      </c>
      <c r="B144" s="23" t="s">
        <v>6</v>
      </c>
      <c r="C144" s="4" t="s">
        <v>125</v>
      </c>
      <c r="D144" s="21" t="s">
        <v>24</v>
      </c>
      <c r="E144" s="20">
        <v>43222</v>
      </c>
      <c r="F144" s="19" t="s">
        <v>340</v>
      </c>
      <c r="G144" s="16">
        <v>2000</v>
      </c>
      <c r="H144" s="17" t="s">
        <v>11</v>
      </c>
    </row>
    <row r="145" spans="1:8" s="10" customFormat="1" ht="14.25" customHeight="1" x14ac:dyDescent="0.2">
      <c r="A145" s="24">
        <v>140</v>
      </c>
      <c r="B145" s="23" t="s">
        <v>6</v>
      </c>
      <c r="C145" s="4" t="s">
        <v>125</v>
      </c>
      <c r="D145" s="5" t="s">
        <v>364</v>
      </c>
      <c r="E145" s="20">
        <v>43249</v>
      </c>
      <c r="F145" s="19" t="s">
        <v>382</v>
      </c>
      <c r="G145" s="16">
        <v>0</v>
      </c>
      <c r="H145" s="17" t="s">
        <v>9</v>
      </c>
    </row>
    <row r="146" spans="1:8" s="10" customFormat="1" ht="14.25" customHeight="1" x14ac:dyDescent="0.2">
      <c r="A146" s="24">
        <v>141</v>
      </c>
      <c r="B146" s="23" t="s">
        <v>6</v>
      </c>
      <c r="C146" s="4" t="s">
        <v>125</v>
      </c>
      <c r="D146" s="5" t="s">
        <v>365</v>
      </c>
      <c r="E146" s="20">
        <v>43249</v>
      </c>
      <c r="F146" s="19" t="s">
        <v>383</v>
      </c>
      <c r="G146" s="16">
        <v>0</v>
      </c>
      <c r="H146" s="17" t="s">
        <v>9</v>
      </c>
    </row>
    <row r="147" spans="1:8" s="10" customFormat="1" ht="14.25" customHeight="1" x14ac:dyDescent="0.2">
      <c r="A147" s="24">
        <v>142</v>
      </c>
      <c r="B147" s="23" t="s">
        <v>6</v>
      </c>
      <c r="C147" s="4" t="s">
        <v>125</v>
      </c>
      <c r="D147" s="5" t="s">
        <v>366</v>
      </c>
      <c r="E147" s="20">
        <v>43249</v>
      </c>
      <c r="F147" s="19" t="s">
        <v>384</v>
      </c>
      <c r="G147" s="16">
        <v>0</v>
      </c>
      <c r="H147" s="17" t="s">
        <v>10</v>
      </c>
    </row>
    <row r="148" spans="1:8" s="10" customFormat="1" ht="14.25" customHeight="1" x14ac:dyDescent="0.2">
      <c r="A148" s="24">
        <v>143</v>
      </c>
      <c r="B148" s="23" t="s">
        <v>6</v>
      </c>
      <c r="C148" s="4" t="s">
        <v>125</v>
      </c>
      <c r="D148" s="5" t="s">
        <v>367</v>
      </c>
      <c r="E148" s="20">
        <v>43249</v>
      </c>
      <c r="F148" s="19" t="s">
        <v>385</v>
      </c>
      <c r="G148" s="16">
        <v>0</v>
      </c>
      <c r="H148" s="17" t="s">
        <v>10</v>
      </c>
    </row>
    <row r="149" spans="1:8" s="10" customFormat="1" ht="14.25" customHeight="1" x14ac:dyDescent="0.2">
      <c r="A149" s="24">
        <v>144</v>
      </c>
      <c r="B149" s="23" t="s">
        <v>6</v>
      </c>
      <c r="C149" s="4" t="s">
        <v>125</v>
      </c>
      <c r="D149" s="21" t="s">
        <v>8</v>
      </c>
      <c r="E149" s="20">
        <v>43222</v>
      </c>
      <c r="F149" s="19" t="s">
        <v>341</v>
      </c>
      <c r="G149" s="16">
        <v>5000</v>
      </c>
      <c r="H149" s="17" t="s">
        <v>7</v>
      </c>
    </row>
    <row r="150" spans="1:8" s="10" customFormat="1" ht="14.25" customHeight="1" x14ac:dyDescent="0.2">
      <c r="A150" s="24">
        <v>145</v>
      </c>
      <c r="B150" s="23" t="s">
        <v>6</v>
      </c>
      <c r="C150" s="4" t="s">
        <v>125</v>
      </c>
      <c r="D150" s="5" t="s">
        <v>14</v>
      </c>
      <c r="E150" s="20">
        <v>43222</v>
      </c>
      <c r="F150" s="19" t="s">
        <v>342</v>
      </c>
      <c r="G150" s="16">
        <v>0</v>
      </c>
      <c r="H150" s="17" t="s">
        <v>15</v>
      </c>
    </row>
    <row r="151" spans="1:8" s="10" customFormat="1" ht="14.25" customHeight="1" x14ac:dyDescent="0.2">
      <c r="A151" s="24">
        <v>146</v>
      </c>
      <c r="B151" s="23" t="s">
        <v>6</v>
      </c>
      <c r="C151" s="4" t="s">
        <v>125</v>
      </c>
      <c r="D151" s="21" t="s">
        <v>368</v>
      </c>
      <c r="E151" s="20">
        <v>43249</v>
      </c>
      <c r="F151" s="19" t="s">
        <v>386</v>
      </c>
      <c r="G151" s="16">
        <v>0</v>
      </c>
      <c r="H151" s="17" t="s">
        <v>7</v>
      </c>
    </row>
    <row r="152" spans="1:8" s="10" customFormat="1" ht="14.25" customHeight="1" x14ac:dyDescent="0.2">
      <c r="A152" s="24">
        <v>147</v>
      </c>
      <c r="B152" s="23" t="s">
        <v>6</v>
      </c>
      <c r="C152" s="4" t="s">
        <v>125</v>
      </c>
      <c r="D152" s="5" t="s">
        <v>23</v>
      </c>
      <c r="E152" s="20">
        <v>43222</v>
      </c>
      <c r="F152" s="19" t="s">
        <v>343</v>
      </c>
      <c r="G152" s="16">
        <v>0</v>
      </c>
      <c r="H152" s="17" t="s">
        <v>7</v>
      </c>
    </row>
    <row r="153" spans="1:8" s="10" customFormat="1" ht="14.25" customHeight="1" x14ac:dyDescent="0.2">
      <c r="A153" s="24">
        <v>148</v>
      </c>
      <c r="B153" s="23" t="s">
        <v>6</v>
      </c>
      <c r="C153" s="4" t="s">
        <v>125</v>
      </c>
      <c r="D153" s="21" t="s">
        <v>30</v>
      </c>
      <c r="E153" s="20">
        <v>43222</v>
      </c>
      <c r="F153" s="19" t="s">
        <v>344</v>
      </c>
      <c r="G153" s="16">
        <v>450</v>
      </c>
      <c r="H153" s="17" t="s">
        <v>7</v>
      </c>
    </row>
    <row r="154" spans="1:8" s="10" customFormat="1" ht="14.25" customHeight="1" x14ac:dyDescent="0.2">
      <c r="A154" s="24">
        <v>149</v>
      </c>
      <c r="B154" s="23" t="s">
        <v>6</v>
      </c>
      <c r="C154" s="4" t="s">
        <v>125</v>
      </c>
      <c r="D154" s="5" t="s">
        <v>369</v>
      </c>
      <c r="E154" s="20">
        <v>43249</v>
      </c>
      <c r="F154" s="19" t="s">
        <v>387</v>
      </c>
      <c r="G154" s="16">
        <v>0</v>
      </c>
      <c r="H154" s="17" t="s">
        <v>15</v>
      </c>
    </row>
    <row r="155" spans="1:8" s="10" customFormat="1" ht="14.25" customHeight="1" x14ac:dyDescent="0.2">
      <c r="A155" s="24">
        <v>150</v>
      </c>
      <c r="B155" s="23" t="s">
        <v>6</v>
      </c>
      <c r="C155" s="4" t="s">
        <v>125</v>
      </c>
      <c r="D155" s="21" t="s">
        <v>370</v>
      </c>
      <c r="E155" s="20">
        <v>43249</v>
      </c>
      <c r="F155" s="19" t="s">
        <v>388</v>
      </c>
      <c r="G155" s="16">
        <v>4810.42</v>
      </c>
      <c r="H155" s="17" t="s">
        <v>29</v>
      </c>
    </row>
    <row r="156" spans="1:8" s="10" customFormat="1" ht="14.25" customHeight="1" x14ac:dyDescent="0.2">
      <c r="A156" s="24">
        <v>151</v>
      </c>
      <c r="B156" s="23" t="s">
        <v>6</v>
      </c>
      <c r="C156" s="4" t="s">
        <v>125</v>
      </c>
      <c r="D156" s="5" t="s">
        <v>20</v>
      </c>
      <c r="E156" s="20">
        <v>43222</v>
      </c>
      <c r="F156" s="19" t="s">
        <v>345</v>
      </c>
      <c r="G156" s="16">
        <v>3687.46</v>
      </c>
      <c r="H156" s="17" t="s">
        <v>10</v>
      </c>
    </row>
    <row r="157" spans="1:8" s="10" customFormat="1" ht="14.25" customHeight="1" x14ac:dyDescent="0.2">
      <c r="A157" s="24">
        <v>152</v>
      </c>
      <c r="B157" s="23" t="s">
        <v>6</v>
      </c>
      <c r="C157" s="4" t="s">
        <v>125</v>
      </c>
      <c r="D157" s="5" t="s">
        <v>351</v>
      </c>
      <c r="E157" s="20">
        <v>43235</v>
      </c>
      <c r="F157" s="19" t="s">
        <v>352</v>
      </c>
      <c r="G157" s="16">
        <v>0</v>
      </c>
      <c r="H157" s="17" t="s">
        <v>13</v>
      </c>
    </row>
    <row r="158" spans="1:8" s="10" customFormat="1" ht="14.25" customHeight="1" x14ac:dyDescent="0.2">
      <c r="A158" s="24">
        <v>153</v>
      </c>
      <c r="B158" s="23" t="s">
        <v>6</v>
      </c>
      <c r="C158" s="4" t="s">
        <v>125</v>
      </c>
      <c r="D158" s="5" t="s">
        <v>371</v>
      </c>
      <c r="E158" s="20">
        <v>43249</v>
      </c>
      <c r="F158" s="19" t="s">
        <v>389</v>
      </c>
      <c r="G158" s="16">
        <v>540.48</v>
      </c>
      <c r="H158" s="17" t="s">
        <v>16</v>
      </c>
    </row>
    <row r="159" spans="1:8" s="10" customFormat="1" ht="14.25" customHeight="1" x14ac:dyDescent="0.2">
      <c r="A159" s="24">
        <v>154</v>
      </c>
      <c r="B159" s="23" t="s">
        <v>6</v>
      </c>
      <c r="C159" s="4" t="s">
        <v>125</v>
      </c>
      <c r="D159" s="5" t="s">
        <v>40</v>
      </c>
      <c r="E159" s="20">
        <v>43249</v>
      </c>
      <c r="F159" s="19" t="s">
        <v>390</v>
      </c>
      <c r="G159" s="16">
        <v>0</v>
      </c>
      <c r="H159" s="17" t="s">
        <v>16</v>
      </c>
    </row>
    <row r="160" spans="1:8" s="10" customFormat="1" ht="14.25" customHeight="1" x14ac:dyDescent="0.2">
      <c r="A160" s="24">
        <v>155</v>
      </c>
      <c r="B160" s="23" t="s">
        <v>6</v>
      </c>
      <c r="C160" s="4" t="s">
        <v>125</v>
      </c>
      <c r="D160" s="5" t="s">
        <v>20</v>
      </c>
      <c r="E160" s="20">
        <v>43222</v>
      </c>
      <c r="F160" s="19" t="s">
        <v>346</v>
      </c>
      <c r="G160" s="16">
        <v>2972.56</v>
      </c>
      <c r="H160" s="17" t="s">
        <v>10</v>
      </c>
    </row>
    <row r="161" spans="1:8" s="10" customFormat="1" ht="14.25" customHeight="1" x14ac:dyDescent="0.2">
      <c r="A161" s="24">
        <v>156</v>
      </c>
      <c r="B161" s="23" t="s">
        <v>6</v>
      </c>
      <c r="C161" s="4" t="s">
        <v>125</v>
      </c>
      <c r="D161" s="5" t="s">
        <v>14</v>
      </c>
      <c r="E161" s="20">
        <v>43222</v>
      </c>
      <c r="F161" s="19" t="s">
        <v>347</v>
      </c>
      <c r="G161" s="16">
        <v>0</v>
      </c>
      <c r="H161" s="17" t="s">
        <v>15</v>
      </c>
    </row>
    <row r="162" spans="1:8" s="10" customFormat="1" ht="14.25" customHeight="1" x14ac:dyDescent="0.2">
      <c r="A162" s="24">
        <v>157</v>
      </c>
      <c r="B162" s="23" t="s">
        <v>6</v>
      </c>
      <c r="C162" s="4" t="s">
        <v>125</v>
      </c>
      <c r="D162" s="21" t="s">
        <v>33</v>
      </c>
      <c r="E162" s="20">
        <v>43222</v>
      </c>
      <c r="F162" s="19" t="s">
        <v>348</v>
      </c>
      <c r="G162" s="16">
        <v>0</v>
      </c>
      <c r="H162" s="17" t="s">
        <v>13</v>
      </c>
    </row>
    <row r="163" spans="1:8" s="10" customFormat="1" ht="14.25" customHeight="1" x14ac:dyDescent="0.2">
      <c r="A163" s="24">
        <v>158</v>
      </c>
      <c r="B163" s="23" t="s">
        <v>6</v>
      </c>
      <c r="C163" s="4" t="s">
        <v>125</v>
      </c>
      <c r="D163" s="21" t="s">
        <v>121</v>
      </c>
      <c r="E163" s="20">
        <v>43249</v>
      </c>
      <c r="F163" s="19" t="s">
        <v>391</v>
      </c>
      <c r="G163" s="16">
        <v>0</v>
      </c>
      <c r="H163" s="17" t="s">
        <v>13</v>
      </c>
    </row>
    <row r="164" spans="1:8" s="10" customFormat="1" ht="14.25" customHeight="1" x14ac:dyDescent="0.2">
      <c r="A164" s="24">
        <v>159</v>
      </c>
      <c r="B164" s="23" t="s">
        <v>6</v>
      </c>
      <c r="C164" s="4" t="s">
        <v>125</v>
      </c>
      <c r="D164" s="5" t="s">
        <v>37</v>
      </c>
      <c r="E164" s="20">
        <v>43249</v>
      </c>
      <c r="F164" s="19" t="s">
        <v>392</v>
      </c>
      <c r="G164" s="16">
        <v>0</v>
      </c>
      <c r="H164" s="17" t="s">
        <v>18</v>
      </c>
    </row>
    <row r="165" spans="1:8" s="10" customFormat="1" ht="14.25" customHeight="1" x14ac:dyDescent="0.2">
      <c r="A165" s="24">
        <v>160</v>
      </c>
      <c r="B165" s="23" t="s">
        <v>6</v>
      </c>
      <c r="C165" s="4" t="s">
        <v>125</v>
      </c>
      <c r="D165" s="5" t="s">
        <v>257</v>
      </c>
      <c r="E165" s="20">
        <v>43249</v>
      </c>
      <c r="F165" s="19" t="s">
        <v>393</v>
      </c>
      <c r="G165" s="16">
        <v>0</v>
      </c>
      <c r="H165" s="17" t="s">
        <v>18</v>
      </c>
    </row>
    <row r="166" spans="1:8" s="10" customFormat="1" ht="14.25" customHeight="1" x14ac:dyDescent="0.2">
      <c r="A166" s="24">
        <v>161</v>
      </c>
      <c r="B166" s="23" t="s">
        <v>6</v>
      </c>
      <c r="C166" s="4" t="s">
        <v>125</v>
      </c>
      <c r="D166" s="21" t="s">
        <v>121</v>
      </c>
      <c r="E166" s="20">
        <v>43249</v>
      </c>
      <c r="F166" s="19" t="s">
        <v>394</v>
      </c>
      <c r="G166" s="16">
        <v>0</v>
      </c>
      <c r="H166" s="17" t="s">
        <v>13</v>
      </c>
    </row>
    <row r="167" spans="1:8" s="10" customFormat="1" ht="14.25" customHeight="1" x14ac:dyDescent="0.2">
      <c r="A167" s="24">
        <v>162</v>
      </c>
      <c r="B167" s="23" t="s">
        <v>6</v>
      </c>
      <c r="C167" s="4" t="s">
        <v>125</v>
      </c>
      <c r="D167" s="21" t="s">
        <v>211</v>
      </c>
      <c r="E167" s="20">
        <v>43222</v>
      </c>
      <c r="F167" s="19" t="s">
        <v>349</v>
      </c>
      <c r="G167" s="16">
        <v>0</v>
      </c>
      <c r="H167" s="17" t="s">
        <v>13</v>
      </c>
    </row>
    <row r="168" spans="1:8" s="10" customFormat="1" ht="14.25" customHeight="1" x14ac:dyDescent="0.2">
      <c r="A168" s="24">
        <v>163</v>
      </c>
      <c r="B168" s="23" t="s">
        <v>6</v>
      </c>
      <c r="C168" s="4" t="s">
        <v>125</v>
      </c>
      <c r="D168" s="5" t="s">
        <v>372</v>
      </c>
      <c r="E168" s="20">
        <v>43249</v>
      </c>
      <c r="F168" s="19" t="s">
        <v>395</v>
      </c>
      <c r="G168" s="16">
        <v>0</v>
      </c>
      <c r="H168" s="17" t="s">
        <v>15</v>
      </c>
    </row>
    <row r="169" spans="1:8" s="10" customFormat="1" ht="14.25" customHeight="1" x14ac:dyDescent="0.2">
      <c r="A169" s="24">
        <v>164</v>
      </c>
      <c r="B169" s="23" t="s">
        <v>6</v>
      </c>
      <c r="C169" s="4" t="s">
        <v>125</v>
      </c>
      <c r="D169" s="21" t="s">
        <v>120</v>
      </c>
      <c r="E169" s="20">
        <v>43222</v>
      </c>
      <c r="F169" s="19" t="s">
        <v>350</v>
      </c>
      <c r="G169" s="16">
        <v>0</v>
      </c>
      <c r="H169" s="17" t="s">
        <v>16</v>
      </c>
    </row>
    <row r="170" spans="1:8" s="10" customFormat="1" ht="14.25" customHeight="1" x14ac:dyDescent="0.2">
      <c r="A170" s="24">
        <v>165</v>
      </c>
      <c r="B170" s="23" t="s">
        <v>6</v>
      </c>
      <c r="C170" s="4" t="s">
        <v>125</v>
      </c>
      <c r="D170" s="5" t="s">
        <v>14</v>
      </c>
      <c r="E170" s="20">
        <v>43249</v>
      </c>
      <c r="F170" s="19" t="s">
        <v>396</v>
      </c>
      <c r="G170" s="16">
        <v>0</v>
      </c>
      <c r="H170" s="17" t="s">
        <v>15</v>
      </c>
    </row>
    <row r="171" spans="1:8" s="10" customFormat="1" ht="14.25" customHeight="1" x14ac:dyDescent="0.2">
      <c r="A171" s="24">
        <v>166</v>
      </c>
      <c r="B171" s="23" t="s">
        <v>6</v>
      </c>
      <c r="C171" s="4" t="s">
        <v>125</v>
      </c>
      <c r="D171" s="5" t="s">
        <v>37</v>
      </c>
      <c r="E171" s="20">
        <v>43249</v>
      </c>
      <c r="F171" s="19" t="s">
        <v>397</v>
      </c>
      <c r="G171" s="16">
        <v>0</v>
      </c>
      <c r="H171" s="17" t="s">
        <v>18</v>
      </c>
    </row>
    <row r="172" spans="1:8" s="10" customFormat="1" ht="14.25" customHeight="1" x14ac:dyDescent="0.2">
      <c r="A172" s="24">
        <v>167</v>
      </c>
      <c r="B172" s="23" t="s">
        <v>6</v>
      </c>
      <c r="C172" s="4" t="s">
        <v>125</v>
      </c>
      <c r="D172" s="21" t="s">
        <v>272</v>
      </c>
      <c r="E172" s="20">
        <v>43235</v>
      </c>
      <c r="F172" s="19" t="s">
        <v>353</v>
      </c>
      <c r="G172" s="16">
        <v>0</v>
      </c>
      <c r="H172" s="17" t="s">
        <v>10</v>
      </c>
    </row>
    <row r="173" spans="1:8" s="10" customFormat="1" ht="14.25" customHeight="1" x14ac:dyDescent="0.2">
      <c r="A173" s="24">
        <v>168</v>
      </c>
      <c r="B173" s="23" t="s">
        <v>6</v>
      </c>
      <c r="C173" s="4" t="s">
        <v>125</v>
      </c>
      <c r="D173" s="21" t="s">
        <v>211</v>
      </c>
      <c r="E173" s="20">
        <v>43235</v>
      </c>
      <c r="F173" s="19" t="s">
        <v>354</v>
      </c>
      <c r="G173" s="16">
        <v>0</v>
      </c>
      <c r="H173" s="17" t="s">
        <v>13</v>
      </c>
    </row>
    <row r="174" spans="1:8" s="10" customFormat="1" ht="14.25" customHeight="1" x14ac:dyDescent="0.2">
      <c r="A174" s="24">
        <v>169</v>
      </c>
      <c r="B174" s="23" t="s">
        <v>6</v>
      </c>
      <c r="C174" s="4" t="s">
        <v>125</v>
      </c>
      <c r="D174" s="5" t="s">
        <v>373</v>
      </c>
      <c r="E174" s="20">
        <v>43249</v>
      </c>
      <c r="F174" s="19" t="s">
        <v>398</v>
      </c>
      <c r="G174" s="16">
        <v>17</v>
      </c>
      <c r="H174" s="17" t="s">
        <v>16</v>
      </c>
    </row>
    <row r="175" spans="1:8" s="10" customFormat="1" ht="14.25" customHeight="1" x14ac:dyDescent="0.2">
      <c r="A175" s="24">
        <v>170</v>
      </c>
      <c r="B175" s="23" t="s">
        <v>6</v>
      </c>
      <c r="C175" s="4" t="s">
        <v>125</v>
      </c>
      <c r="D175" s="21" t="s">
        <v>355</v>
      </c>
      <c r="E175" s="20">
        <v>43235</v>
      </c>
      <c r="F175" s="19" t="s">
        <v>356</v>
      </c>
      <c r="G175" s="16">
        <v>0</v>
      </c>
      <c r="H175" s="17" t="s">
        <v>10</v>
      </c>
    </row>
    <row r="176" spans="1:8" s="10" customFormat="1" ht="14.25" customHeight="1" x14ac:dyDescent="0.2">
      <c r="A176" s="24">
        <v>171</v>
      </c>
      <c r="B176" s="23" t="s">
        <v>6</v>
      </c>
      <c r="C176" s="4" t="s">
        <v>125</v>
      </c>
      <c r="D176" s="21" t="s">
        <v>272</v>
      </c>
      <c r="E176" s="20">
        <v>43235</v>
      </c>
      <c r="F176" s="19" t="s">
        <v>357</v>
      </c>
      <c r="G176" s="16">
        <v>0</v>
      </c>
      <c r="H176" s="17" t="s">
        <v>10</v>
      </c>
    </row>
    <row r="177" spans="1:8" s="10" customFormat="1" ht="14.25" customHeight="1" x14ac:dyDescent="0.2">
      <c r="A177" s="24">
        <v>172</v>
      </c>
      <c r="B177" s="23" t="s">
        <v>6</v>
      </c>
      <c r="C177" s="4" t="s">
        <v>125</v>
      </c>
      <c r="D177" s="21" t="s">
        <v>374</v>
      </c>
      <c r="E177" s="20">
        <v>43249</v>
      </c>
      <c r="F177" s="19" t="s">
        <v>399</v>
      </c>
      <c r="G177" s="16">
        <v>0</v>
      </c>
      <c r="H177" s="17" t="s">
        <v>29</v>
      </c>
    </row>
    <row r="178" spans="1:8" s="10" customFormat="1" ht="14.25" customHeight="1" x14ac:dyDescent="0.2">
      <c r="A178" s="24">
        <v>173</v>
      </c>
      <c r="B178" s="23" t="s">
        <v>6</v>
      </c>
      <c r="C178" s="4" t="s">
        <v>125</v>
      </c>
      <c r="D178" s="5" t="s">
        <v>375</v>
      </c>
      <c r="E178" s="20">
        <v>43249</v>
      </c>
      <c r="F178" s="19" t="s">
        <v>400</v>
      </c>
      <c r="G178" s="16">
        <v>0</v>
      </c>
      <c r="H178" s="17" t="s">
        <v>13</v>
      </c>
    </row>
    <row r="179" spans="1:8" s="10" customFormat="1" ht="14.25" customHeight="1" x14ac:dyDescent="0.2">
      <c r="A179" s="24">
        <v>174</v>
      </c>
      <c r="B179" s="23" t="s">
        <v>6</v>
      </c>
      <c r="C179" s="4" t="s">
        <v>125</v>
      </c>
      <c r="D179" s="5" t="s">
        <v>248</v>
      </c>
      <c r="E179" s="20">
        <v>43235</v>
      </c>
      <c r="F179" s="19" t="s">
        <v>358</v>
      </c>
      <c r="G179" s="16">
        <v>2.68</v>
      </c>
      <c r="H179" s="17" t="s">
        <v>10</v>
      </c>
    </row>
    <row r="180" spans="1:8" s="10" customFormat="1" ht="14.25" customHeight="1" x14ac:dyDescent="0.2">
      <c r="A180" s="24">
        <v>175</v>
      </c>
      <c r="B180" s="23" t="s">
        <v>6</v>
      </c>
      <c r="C180" s="4" t="s">
        <v>125</v>
      </c>
      <c r="D180" s="5" t="s">
        <v>20</v>
      </c>
      <c r="E180" s="20">
        <v>43235</v>
      </c>
      <c r="F180" s="19" t="s">
        <v>359</v>
      </c>
      <c r="G180" s="16">
        <v>237.04</v>
      </c>
      <c r="H180" s="17" t="s">
        <v>10</v>
      </c>
    </row>
    <row r="181" spans="1:8" s="10" customFormat="1" ht="14.25" customHeight="1" x14ac:dyDescent="0.2">
      <c r="A181" s="24">
        <v>176</v>
      </c>
      <c r="B181" s="23" t="s">
        <v>6</v>
      </c>
      <c r="C181" s="4" t="s">
        <v>125</v>
      </c>
      <c r="D181" s="21" t="s">
        <v>243</v>
      </c>
      <c r="E181" s="20">
        <v>43235</v>
      </c>
      <c r="F181" s="19" t="s">
        <v>360</v>
      </c>
      <c r="G181" s="16">
        <v>0</v>
      </c>
      <c r="H181" s="17" t="s">
        <v>18</v>
      </c>
    </row>
    <row r="182" spans="1:8" s="10" customFormat="1" ht="14.25" customHeight="1" x14ac:dyDescent="0.2">
      <c r="A182" s="24">
        <v>177</v>
      </c>
      <c r="B182" s="23" t="s">
        <v>6</v>
      </c>
      <c r="C182" s="4" t="s">
        <v>125</v>
      </c>
      <c r="D182" s="21" t="s">
        <v>27</v>
      </c>
      <c r="E182" s="20">
        <v>43235</v>
      </c>
      <c r="F182" s="19" t="s">
        <v>361</v>
      </c>
      <c r="G182" s="16">
        <v>1014</v>
      </c>
      <c r="H182" s="17" t="s">
        <v>18</v>
      </c>
    </row>
    <row r="183" spans="1:8" s="10" customFormat="1" ht="14.25" customHeight="1" x14ac:dyDescent="0.2">
      <c r="A183" s="24">
        <v>178</v>
      </c>
      <c r="B183" s="23" t="s">
        <v>6</v>
      </c>
      <c r="C183" s="4" t="s">
        <v>125</v>
      </c>
      <c r="D183" s="21" t="s">
        <v>376</v>
      </c>
      <c r="E183" s="20">
        <v>43249</v>
      </c>
      <c r="F183" s="19" t="s">
        <v>401</v>
      </c>
      <c r="G183" s="16">
        <v>0</v>
      </c>
      <c r="H183" s="17" t="s">
        <v>16</v>
      </c>
    </row>
    <row r="184" spans="1:8" s="10" customFormat="1" ht="14.25" customHeight="1" x14ac:dyDescent="0.2">
      <c r="A184" s="24">
        <v>179</v>
      </c>
      <c r="B184" s="23" t="s">
        <v>6</v>
      </c>
      <c r="C184" s="4" t="s">
        <v>125</v>
      </c>
      <c r="D184" s="21" t="s">
        <v>120</v>
      </c>
      <c r="E184" s="20">
        <v>43235</v>
      </c>
      <c r="F184" s="19" t="s">
        <v>362</v>
      </c>
      <c r="G184" s="16">
        <v>0</v>
      </c>
      <c r="H184" s="17" t="s">
        <v>16</v>
      </c>
    </row>
    <row r="185" spans="1:8" s="10" customFormat="1" ht="14.25" customHeight="1" thickBot="1" x14ac:dyDescent="0.25">
      <c r="A185" s="24">
        <v>180</v>
      </c>
      <c r="B185" s="23" t="s">
        <v>6</v>
      </c>
      <c r="C185" s="4" t="s">
        <v>125</v>
      </c>
      <c r="D185" s="21" t="s">
        <v>33</v>
      </c>
      <c r="E185" s="20">
        <v>43235</v>
      </c>
      <c r="F185" s="19" t="s">
        <v>363</v>
      </c>
      <c r="G185" s="16">
        <v>0</v>
      </c>
      <c r="H185" s="17" t="s">
        <v>13</v>
      </c>
    </row>
    <row r="186" spans="1:8" ht="21.75" customHeight="1" thickBot="1" x14ac:dyDescent="0.3">
      <c r="A186" s="159" t="s">
        <v>126</v>
      </c>
      <c r="B186" s="160"/>
      <c r="C186" s="160"/>
      <c r="D186" s="160"/>
      <c r="E186" s="161"/>
      <c r="F186" s="162">
        <f>SUM(G6:G185)</f>
        <v>7430339.25</v>
      </c>
      <c r="G186" s="162"/>
      <c r="H186" s="26" t="s">
        <v>44</v>
      </c>
    </row>
    <row r="187" spans="1:8" ht="21.75" customHeight="1" x14ac:dyDescent="0.25">
      <c r="A187" s="109"/>
      <c r="B187" s="109"/>
      <c r="C187" s="109"/>
      <c r="D187" s="109"/>
      <c r="E187" s="109"/>
      <c r="F187" s="110"/>
      <c r="G187" s="110"/>
      <c r="H187" s="111"/>
    </row>
    <row r="188" spans="1:8" ht="21.75" customHeight="1" x14ac:dyDescent="0.25">
      <c r="A188" s="109"/>
      <c r="B188" s="109"/>
      <c r="C188" s="109"/>
      <c r="D188" s="109"/>
      <c r="E188" s="109"/>
      <c r="F188" s="110"/>
      <c r="G188" s="110"/>
      <c r="H188" s="111"/>
    </row>
    <row r="189" spans="1:8" x14ac:dyDescent="0.25">
      <c r="H189" s="27"/>
    </row>
    <row r="190" spans="1:8" x14ac:dyDescent="0.25">
      <c r="G190" s="27"/>
    </row>
    <row r="191" spans="1:8" x14ac:dyDescent="0.25">
      <c r="F191" s="27"/>
      <c r="G191" s="27"/>
    </row>
    <row r="192" spans="1:8" x14ac:dyDescent="0.25">
      <c r="D192" s="27"/>
      <c r="F192" s="27"/>
      <c r="G192" s="27"/>
    </row>
    <row r="193" spans="7:8" x14ac:dyDescent="0.25">
      <c r="G193" s="27"/>
    </row>
    <row r="195" spans="7:8" x14ac:dyDescent="0.25">
      <c r="H195" s="27"/>
    </row>
    <row r="206" spans="7:8" x14ac:dyDescent="0.25">
      <c r="G206" s="27"/>
    </row>
  </sheetData>
  <mergeCells count="10">
    <mergeCell ref="A186:E186"/>
    <mergeCell ref="F186:G186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2018</vt:lpstr>
      <vt:lpstr>'Přehled rozp.opatření 2018'!Názvy_tisku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Fantova Lucie</cp:lastModifiedBy>
  <cp:lastPrinted>2018-05-30T07:08:32Z</cp:lastPrinted>
  <dcterms:created xsi:type="dcterms:W3CDTF">2017-02-28T13:52:48Z</dcterms:created>
  <dcterms:modified xsi:type="dcterms:W3CDTF">2018-05-30T07:17:26Z</dcterms:modified>
</cp:coreProperties>
</file>